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eimutis.simkus\GitHub\Propoint\propoint\"/>
    </mc:Choice>
  </mc:AlternateContent>
  <xr:revisionPtr revIDLastSave="0" documentId="13_ncr:1_{3FDF48B3-B2E6-4390-9920-08355B9CB07F}" xr6:coauthVersionLast="47" xr6:coauthVersionMax="47" xr10:uidLastSave="{00000000-0000-0000-0000-000000000000}"/>
  <bookViews>
    <workbookView xWindow="-120" yWindow="-120" windowWidth="29040" windowHeight="17520" tabRatio="500" activeTab="2" xr2:uid="{00000000-000D-0000-FFFF-FFFF00000000}"/>
  </bookViews>
  <sheets>
    <sheet name="Rekonstrukcijos" sheetId="3" r:id="rId1"/>
    <sheet name="Ignitis" sheetId="7" r:id="rId2"/>
    <sheet name="Metiniai" sheetId="4" r:id="rId3"/>
    <sheet name="Met. eiga" sheetId="11" r:id="rId4"/>
    <sheet name="Žymėjimai" sheetId="6" r:id="rId5"/>
    <sheet name="Korekcijos" sheetId="9" r:id="rId6"/>
    <sheet name="Darbo grafikas" sheetId="12" r:id="rId7"/>
  </sheets>
  <definedNames>
    <definedName name="_xlnm._FilterDatabase" localSheetId="3" hidden="1">'Met. eiga'!$B$3:$E$17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429" i="3" l="1"/>
  <c r="M415" i="3" l="1"/>
  <c r="M409" i="3"/>
  <c r="M428" i="3"/>
  <c r="M427" i="3"/>
  <c r="M424" i="3" l="1"/>
  <c r="M423" i="3"/>
  <c r="M417" i="3" l="1"/>
  <c r="M418" i="3" l="1"/>
  <c r="M416" i="3" l="1"/>
  <c r="M419" i="3"/>
  <c r="M420" i="3"/>
  <c r="M281" i="3" l="1"/>
  <c r="M407" i="3"/>
  <c r="M384" i="3"/>
  <c r="M383" i="3"/>
  <c r="M279" i="3" l="1"/>
  <c r="M286" i="3"/>
  <c r="N442" i="4"/>
  <c r="O442" i="4" s="1"/>
  <c r="M390" i="3"/>
  <c r="M406" i="3" l="1"/>
  <c r="M413" i="3"/>
  <c r="N384" i="3" l="1"/>
  <c r="O384" i="3" s="1"/>
  <c r="N283" i="3"/>
  <c r="O283" i="3" s="1"/>
  <c r="M393" i="3"/>
  <c r="N383" i="3"/>
  <c r="M273" i="3"/>
  <c r="N273" i="3" s="1"/>
  <c r="N286" i="3"/>
  <c r="O286" i="3" s="1"/>
  <c r="N279" i="3"/>
  <c r="O279" i="3" s="1"/>
  <c r="N281" i="3"/>
  <c r="M316" i="3"/>
  <c r="N316" i="3" s="1"/>
  <c r="G34" i="12"/>
  <c r="F32" i="12"/>
  <c r="G29" i="12"/>
  <c r="G30" i="12"/>
  <c r="G31" i="12"/>
  <c r="G20" i="12"/>
  <c r="G21" i="12"/>
  <c r="G22" i="12"/>
  <c r="G23" i="12"/>
  <c r="G24" i="12"/>
  <c r="F25" i="12"/>
  <c r="G7" i="12"/>
  <c r="G8" i="12" s="1"/>
  <c r="F8" i="12"/>
  <c r="N422" i="4"/>
  <c r="O422" i="4" s="1"/>
  <c r="N423" i="4"/>
  <c r="O423" i="4" s="1"/>
  <c r="M326" i="3"/>
  <c r="N326" i="3" s="1"/>
  <c r="O326" i="3" s="1"/>
  <c r="M389" i="3"/>
  <c r="M392" i="3"/>
  <c r="G11" i="12"/>
  <c r="G12" i="12"/>
  <c r="G13" i="12"/>
  <c r="G14" i="12"/>
  <c r="G15" i="12"/>
  <c r="F16" i="12"/>
  <c r="N406" i="3"/>
  <c r="O406" i="3" s="1"/>
  <c r="M381" i="3"/>
  <c r="N381" i="3" s="1"/>
  <c r="O381" i="3" s="1"/>
  <c r="M395" i="3"/>
  <c r="M252" i="3"/>
  <c r="N252" i="3" s="1"/>
  <c r="O252" i="3" s="1"/>
  <c r="M398" i="3"/>
  <c r="N398" i="3" s="1"/>
  <c r="O398" i="3" s="1"/>
  <c r="M396" i="3"/>
  <c r="N396" i="3" s="1"/>
  <c r="O396" i="3" s="1"/>
  <c r="N390" i="4"/>
  <c r="O390" i="4" s="1"/>
  <c r="N391" i="4"/>
  <c r="O391" i="4" s="1"/>
  <c r="N392" i="4"/>
  <c r="O392" i="4" s="1"/>
  <c r="N393" i="4"/>
  <c r="O393" i="4" s="1"/>
  <c r="N394" i="4"/>
  <c r="O394" i="4" s="1"/>
  <c r="N395" i="4"/>
  <c r="O395" i="4" s="1"/>
  <c r="M378" i="3"/>
  <c r="N378" i="3" s="1"/>
  <c r="O378" i="3" s="1"/>
  <c r="M255" i="3"/>
  <c r="G273" i="3"/>
  <c r="M335" i="3"/>
  <c r="N335" i="3" s="1"/>
  <c r="M289" i="3"/>
  <c r="N289" i="3" s="1"/>
  <c r="O289" i="3" s="1"/>
  <c r="N387" i="4"/>
  <c r="O387" i="4" s="1"/>
  <c r="N386" i="4"/>
  <c r="O386" i="4" s="1"/>
  <c r="N385" i="4"/>
  <c r="O385" i="4" s="1"/>
  <c r="M260" i="3"/>
  <c r="N260" i="3" s="1"/>
  <c r="O260" i="3" s="1"/>
  <c r="M259" i="3"/>
  <c r="N259" i="3" s="1"/>
  <c r="O259" i="3" s="1"/>
  <c r="M349" i="3"/>
  <c r="N349" i="3" s="1"/>
  <c r="O349" i="3" s="1"/>
  <c r="M181" i="3"/>
  <c r="N181" i="3" s="1"/>
  <c r="O181" i="3" s="1"/>
  <c r="N379" i="4"/>
  <c r="O379" i="4" s="1"/>
  <c r="N378" i="4"/>
  <c r="O378" i="4" s="1"/>
  <c r="N377" i="4"/>
  <c r="O377" i="4" s="1"/>
  <c r="M367" i="3"/>
  <c r="N367" i="3" s="1"/>
  <c r="O367" i="3" s="1"/>
  <c r="M317" i="3"/>
  <c r="N317" i="3" s="1"/>
  <c r="O317" i="3" s="1"/>
  <c r="N287" i="3"/>
  <c r="M288" i="3"/>
  <c r="N288" i="3" s="1"/>
  <c r="O288" i="3" s="1"/>
  <c r="M293" i="3"/>
  <c r="N293" i="3" s="1"/>
  <c r="N387" i="3"/>
  <c r="O387" i="3" s="1"/>
  <c r="M360" i="3"/>
  <c r="N360" i="3" s="1"/>
  <c r="O360" i="3" s="1"/>
  <c r="M331" i="3"/>
  <c r="N331" i="3" s="1"/>
  <c r="M377" i="3"/>
  <c r="N377" i="3" s="1"/>
  <c r="O377" i="3" s="1"/>
  <c r="M338" i="3"/>
  <c r="N338" i="3" s="1"/>
  <c r="M312" i="3"/>
  <c r="N312" i="3" s="1"/>
  <c r="M328" i="3"/>
  <c r="N328" i="3" s="1"/>
  <c r="O328" i="3" s="1"/>
  <c r="M315" i="3"/>
  <c r="N315" i="3" s="1"/>
  <c r="O315" i="3" s="1"/>
  <c r="M292" i="3"/>
  <c r="N292" i="3" s="1"/>
  <c r="M294" i="3"/>
  <c r="N294" i="3" s="1"/>
  <c r="M263" i="3"/>
  <c r="N263" i="3" s="1"/>
  <c r="O263" i="3" s="1"/>
  <c r="M297" i="3"/>
  <c r="N297" i="3" s="1"/>
  <c r="N360" i="4"/>
  <c r="O360" i="4" s="1"/>
  <c r="M344" i="3"/>
  <c r="N344" i="3" s="1"/>
  <c r="O344" i="3" s="1"/>
  <c r="M290" i="3"/>
  <c r="N290" i="3" s="1"/>
  <c r="M306" i="3"/>
  <c r="N306" i="3" s="1"/>
  <c r="M314" i="3"/>
  <c r="N314" i="3" s="1"/>
  <c r="O314" i="3" s="1"/>
  <c r="M258" i="3"/>
  <c r="N258" i="3" s="1"/>
  <c r="O258" i="3" s="1"/>
  <c r="M249" i="3"/>
  <c r="N249" i="3" s="1"/>
  <c r="M366" i="3"/>
  <c r="N366" i="3" s="1"/>
  <c r="O366" i="3" s="1"/>
  <c r="M356" i="3"/>
  <c r="N356" i="3" s="1"/>
  <c r="O356" i="3" s="1"/>
  <c r="M333" i="3"/>
  <c r="N333" i="3" s="1"/>
  <c r="O333" i="3" s="1"/>
  <c r="M361" i="3"/>
  <c r="N361" i="3" s="1"/>
  <c r="O361" i="3" s="1"/>
  <c r="M343" i="3"/>
  <c r="N343" i="3" s="1"/>
  <c r="M327" i="3"/>
  <c r="N327" i="3" s="1"/>
  <c r="O327" i="3" s="1"/>
  <c r="M347" i="3"/>
  <c r="N347" i="3" s="1"/>
  <c r="O347" i="3" s="1"/>
  <c r="M340" i="3"/>
  <c r="N340" i="3" s="1"/>
  <c r="O340" i="3" s="1"/>
  <c r="M320" i="3"/>
  <c r="N320" i="3" s="1"/>
  <c r="O320" i="3" s="1"/>
  <c r="M256" i="3"/>
  <c r="N256" i="3" s="1"/>
  <c r="O256" i="3" s="1"/>
  <c r="M307" i="3"/>
  <c r="N307" i="3" s="1"/>
  <c r="M371" i="3"/>
  <c r="N371" i="3" s="1"/>
  <c r="M310" i="3"/>
  <c r="N310" i="3" s="1"/>
  <c r="O310" i="3" s="1"/>
  <c r="M311" i="3"/>
  <c r="N311" i="3" s="1"/>
  <c r="O311" i="3" s="1"/>
  <c r="M277" i="3"/>
  <c r="N277" i="3" s="1"/>
  <c r="O277" i="3" s="1"/>
  <c r="M334" i="3"/>
  <c r="N334" i="3" s="1"/>
  <c r="O334" i="3" s="1"/>
  <c r="M332" i="3"/>
  <c r="N332" i="3" s="1"/>
  <c r="O332" i="3" s="1"/>
  <c r="M318" i="3"/>
  <c r="N318" i="3" s="1"/>
  <c r="M238" i="3"/>
  <c r="N238" i="3" s="1"/>
  <c r="M355" i="3"/>
  <c r="N355" i="3" s="1"/>
  <c r="M267" i="3"/>
  <c r="N267" i="3" s="1"/>
  <c r="O267" i="3" s="1"/>
  <c r="M296" i="3"/>
  <c r="O296" i="3" s="1"/>
  <c r="M251" i="3"/>
  <c r="N251" i="3" s="1"/>
  <c r="M322" i="3"/>
  <c r="N322" i="3" s="1"/>
  <c r="O322" i="3" s="1"/>
  <c r="M226" i="3"/>
  <c r="N226" i="3" s="1"/>
  <c r="N3" i="3"/>
  <c r="O3" i="3" s="1"/>
  <c r="N4" i="3"/>
  <c r="O4" i="3" s="1"/>
  <c r="N5" i="3"/>
  <c r="O5" i="3" s="1"/>
  <c r="N6" i="3"/>
  <c r="O6" i="3" s="1"/>
  <c r="N7" i="3"/>
  <c r="O7" i="3" s="1"/>
  <c r="N8" i="3"/>
  <c r="O8" i="3" s="1"/>
  <c r="N9" i="3"/>
  <c r="O9" i="3" s="1"/>
  <c r="N10" i="3"/>
  <c r="O10" i="3" s="1"/>
  <c r="N11" i="3"/>
  <c r="O11" i="3" s="1"/>
  <c r="N12" i="3"/>
  <c r="O12" i="3" s="1"/>
  <c r="N13" i="3"/>
  <c r="O13" i="3" s="1"/>
  <c r="N14" i="3"/>
  <c r="O14" i="3" s="1"/>
  <c r="N15" i="3"/>
  <c r="O15" i="3" s="1"/>
  <c r="N16" i="3"/>
  <c r="O16" i="3" s="1"/>
  <c r="N17" i="3"/>
  <c r="O17" i="3" s="1"/>
  <c r="N18" i="3"/>
  <c r="O18" i="3" s="1"/>
  <c r="N19" i="3"/>
  <c r="O19" i="3" s="1"/>
  <c r="N20" i="3"/>
  <c r="O20" i="3" s="1"/>
  <c r="N21" i="3"/>
  <c r="O21" i="3" s="1"/>
  <c r="N22" i="3"/>
  <c r="O22" i="3" s="1"/>
  <c r="N23" i="3"/>
  <c r="O23" i="3" s="1"/>
  <c r="N24" i="3"/>
  <c r="O24" i="3" s="1"/>
  <c r="N25" i="3"/>
  <c r="O25" i="3" s="1"/>
  <c r="N26" i="3"/>
  <c r="O26" i="3" s="1"/>
  <c r="N27" i="3"/>
  <c r="O27" i="3" s="1"/>
  <c r="N28" i="3"/>
  <c r="O28" i="3" s="1"/>
  <c r="N29" i="3"/>
  <c r="O29" i="3" s="1"/>
  <c r="N30" i="3"/>
  <c r="O30" i="3" s="1"/>
  <c r="N31" i="3"/>
  <c r="O31" i="3" s="1"/>
  <c r="N32" i="3"/>
  <c r="O32" i="3" s="1"/>
  <c r="N33" i="3"/>
  <c r="O33" i="3" s="1"/>
  <c r="N34" i="3"/>
  <c r="O34" i="3" s="1"/>
  <c r="N35" i="3"/>
  <c r="O35" i="3" s="1"/>
  <c r="N36" i="3"/>
  <c r="O36" i="3" s="1"/>
  <c r="N37" i="3"/>
  <c r="O37" i="3" s="1"/>
  <c r="N38" i="3"/>
  <c r="O38" i="3" s="1"/>
  <c r="N39" i="3"/>
  <c r="O39" i="3" s="1"/>
  <c r="AQ302" i="3"/>
  <c r="M250" i="3"/>
  <c r="N250" i="3" s="1"/>
  <c r="O250" i="3" s="1"/>
  <c r="M227" i="3"/>
  <c r="N227" i="3" s="1"/>
  <c r="M245" i="3"/>
  <c r="N245" i="3" s="1"/>
  <c r="O245" i="3" s="1"/>
  <c r="M244" i="3"/>
  <c r="N244" i="3" s="1"/>
  <c r="M237" i="3"/>
  <c r="N237" i="3" s="1"/>
  <c r="O237" i="3" s="1"/>
  <c r="N332" i="4"/>
  <c r="O332" i="4" s="1"/>
  <c r="N333" i="4"/>
  <c r="O333" i="4" s="1"/>
  <c r="N334" i="4"/>
  <c r="O334" i="4" s="1"/>
  <c r="M264" i="3"/>
  <c r="N264" i="3" s="1"/>
  <c r="O264" i="3" s="1"/>
  <c r="M265" i="3"/>
  <c r="N265" i="3" s="1"/>
  <c r="O265" i="3" s="1"/>
  <c r="M323" i="3"/>
  <c r="N323" i="3" s="1"/>
  <c r="M308" i="3"/>
  <c r="N308" i="3" s="1"/>
  <c r="O308" i="3" s="1"/>
  <c r="M253" i="3"/>
  <c r="N253" i="3" s="1"/>
  <c r="O253" i="3" s="1"/>
  <c r="M301" i="3"/>
  <c r="N301" i="3" s="1"/>
  <c r="O301" i="3" s="1"/>
  <c r="M303" i="3"/>
  <c r="N303" i="3" s="1"/>
  <c r="O303" i="3" s="1"/>
  <c r="M246" i="3"/>
  <c r="N246" i="3" s="1"/>
  <c r="O246" i="3" s="1"/>
  <c r="M274" i="3"/>
  <c r="N274" i="3" s="1"/>
  <c r="O274" i="3" s="1"/>
  <c r="M266" i="3"/>
  <c r="N266" i="3" s="1"/>
  <c r="O266" i="3" s="1"/>
  <c r="N321" i="4"/>
  <c r="O321" i="4" s="1"/>
  <c r="N320" i="4"/>
  <c r="O320" i="4" s="1"/>
  <c r="N319" i="4"/>
  <c r="O319" i="4" s="1"/>
  <c r="N318" i="4"/>
  <c r="O318" i="4" s="1"/>
  <c r="N291" i="4"/>
  <c r="O291" i="4" s="1"/>
  <c r="M285" i="3"/>
  <c r="N285" i="3" s="1"/>
  <c r="O285" i="3" s="1"/>
  <c r="M295" i="3"/>
  <c r="N295" i="3" s="1"/>
  <c r="M291" i="3"/>
  <c r="N291" i="3" s="1"/>
  <c r="M241" i="3"/>
  <c r="N241" i="3" s="1"/>
  <c r="O241" i="3" s="1"/>
  <c r="M267" i="4"/>
  <c r="N267" i="4" s="1"/>
  <c r="O267" i="4" s="1"/>
  <c r="M245" i="4"/>
  <c r="N245" i="4" s="1"/>
  <c r="O245" i="4" s="1"/>
  <c r="M224" i="3"/>
  <c r="N224" i="3" s="1"/>
  <c r="O224" i="3" s="1"/>
  <c r="N138" i="4"/>
  <c r="O138" i="4" s="1"/>
  <c r="M247" i="3"/>
  <c r="N247" i="3" s="1"/>
  <c r="N270" i="4"/>
  <c r="O270" i="4" s="1"/>
  <c r="M43" i="4"/>
  <c r="N43" i="4" s="1"/>
  <c r="M186" i="4"/>
  <c r="N186" i="4" s="1"/>
  <c r="M214" i="4"/>
  <c r="N214" i="4" s="1"/>
  <c r="M217" i="4"/>
  <c r="N217" i="4" s="1"/>
  <c r="M239" i="4"/>
  <c r="N239" i="4" s="1"/>
  <c r="M208" i="4"/>
  <c r="N208" i="4" s="1"/>
  <c r="M238" i="4"/>
  <c r="N238" i="4" s="1"/>
  <c r="N205" i="4"/>
  <c r="O205" i="4" s="1"/>
  <c r="M147" i="4"/>
  <c r="N147" i="4" s="1"/>
  <c r="M156" i="4"/>
  <c r="M161" i="4"/>
  <c r="N161" i="4" s="1"/>
  <c r="M197" i="4"/>
  <c r="N197" i="4" s="1"/>
  <c r="M199" i="4"/>
  <c r="N199" i="4" s="1"/>
  <c r="M211" i="4"/>
  <c r="N211" i="4" s="1"/>
  <c r="M212" i="4"/>
  <c r="N212" i="4" s="1"/>
  <c r="O212" i="4" s="1"/>
  <c r="M174" i="4"/>
  <c r="N174" i="4" s="1"/>
  <c r="M145" i="4"/>
  <c r="N145" i="4" s="1"/>
  <c r="M231" i="4"/>
  <c r="N231" i="4" s="1"/>
  <c r="M234" i="4"/>
  <c r="N234" i="4" s="1"/>
  <c r="O234" i="4" s="1"/>
  <c r="M257" i="4"/>
  <c r="N257" i="4" s="1"/>
  <c r="M248" i="4"/>
  <c r="N248" i="4" s="1"/>
  <c r="O248" i="4" s="1"/>
  <c r="M247" i="4"/>
  <c r="N247" i="4" s="1"/>
  <c r="O247" i="4" s="1"/>
  <c r="M213" i="4"/>
  <c r="N213" i="4" s="1"/>
  <c r="O213" i="4" s="1"/>
  <c r="M87" i="4"/>
  <c r="N87" i="4" s="1"/>
  <c r="M178" i="4"/>
  <c r="N178" i="4" s="1"/>
  <c r="M202" i="4"/>
  <c r="N202" i="4" s="1"/>
  <c r="O202" i="4" s="1"/>
  <c r="N272" i="4"/>
  <c r="O272" i="4" s="1"/>
  <c r="N266" i="4"/>
  <c r="O266" i="4" s="1"/>
  <c r="N261" i="4"/>
  <c r="O261" i="4" s="1"/>
  <c r="N259" i="4"/>
  <c r="O259" i="4" s="1"/>
  <c r="N260" i="4"/>
  <c r="O260" i="4" s="1"/>
  <c r="N262" i="4"/>
  <c r="O262" i="4" s="1"/>
  <c r="N263" i="4"/>
  <c r="O263" i="4" s="1"/>
  <c r="N264" i="4"/>
  <c r="O264" i="4" s="1"/>
  <c r="N265" i="4"/>
  <c r="O265" i="4" s="1"/>
  <c r="N268" i="4"/>
  <c r="O268" i="4" s="1"/>
  <c r="M244" i="4"/>
  <c r="N244" i="4" s="1"/>
  <c r="M243" i="4"/>
  <c r="N243" i="4" s="1"/>
  <c r="O243" i="4" s="1"/>
  <c r="M242" i="4"/>
  <c r="N242" i="4" s="1"/>
  <c r="M227" i="4"/>
  <c r="N227" i="4" s="1"/>
  <c r="O227" i="4" s="1"/>
  <c r="M210" i="4"/>
  <c r="N210" i="4" s="1"/>
  <c r="M209" i="4"/>
  <c r="N209" i="4" s="1"/>
  <c r="O209" i="4" s="1"/>
  <c r="M194" i="4"/>
  <c r="N194" i="4" s="1"/>
  <c r="O194" i="4" s="1"/>
  <c r="M193" i="4"/>
  <c r="N193" i="4" s="1"/>
  <c r="O193" i="4" s="1"/>
  <c r="M220" i="4"/>
  <c r="N220" i="4" s="1"/>
  <c r="M241" i="4"/>
  <c r="N241" i="4" s="1"/>
  <c r="M187" i="4"/>
  <c r="N187" i="4" s="1"/>
  <c r="M207" i="4"/>
  <c r="N207" i="4" s="1"/>
  <c r="O207" i="4" s="1"/>
  <c r="M166" i="4"/>
  <c r="M196" i="4"/>
  <c r="N196" i="4" s="1"/>
  <c r="M189" i="4"/>
  <c r="N189" i="4" s="1"/>
  <c r="O189" i="4" s="1"/>
  <c r="M168" i="4"/>
  <c r="N168" i="4" s="1"/>
  <c r="O168" i="4" s="1"/>
  <c r="M204" i="4"/>
  <c r="N204" i="4" s="1"/>
  <c r="M223" i="4"/>
  <c r="N223" i="4" s="1"/>
  <c r="M200" i="4"/>
  <c r="N246" i="4"/>
  <c r="O246" i="4" s="1"/>
  <c r="N249" i="4"/>
  <c r="O249" i="4" s="1"/>
  <c r="N250" i="4"/>
  <c r="O250" i="4" s="1"/>
  <c r="N251" i="4"/>
  <c r="O251" i="4" s="1"/>
  <c r="N252" i="4"/>
  <c r="O252" i="4" s="1"/>
  <c r="N253" i="4"/>
  <c r="O253" i="4" s="1"/>
  <c r="N254" i="4"/>
  <c r="O254" i="4" s="1"/>
  <c r="N255" i="4"/>
  <c r="O255" i="4" s="1"/>
  <c r="N256" i="4"/>
  <c r="O256" i="4" s="1"/>
  <c r="N258" i="4"/>
  <c r="O258" i="4" s="1"/>
  <c r="M192" i="4"/>
  <c r="N192" i="4" s="1"/>
  <c r="M198" i="4"/>
  <c r="N198" i="4" s="1"/>
  <c r="O198" i="4" s="1"/>
  <c r="M154" i="4"/>
  <c r="N154" i="4" s="1"/>
  <c r="M125" i="4"/>
  <c r="N125" i="4" s="1"/>
  <c r="M120" i="4"/>
  <c r="N120" i="4" s="1"/>
  <c r="O120" i="4" s="1"/>
  <c r="M171" i="4"/>
  <c r="N171" i="4" s="1"/>
  <c r="O171" i="4" s="1"/>
  <c r="M170" i="4"/>
  <c r="N170" i="4" s="1"/>
  <c r="O170" i="4" s="1"/>
  <c r="M63" i="4"/>
  <c r="N63" i="4" s="1"/>
  <c r="M195" i="4"/>
  <c r="N195" i="4" s="1"/>
  <c r="O195" i="4" s="1"/>
  <c r="M148" i="4"/>
  <c r="N148" i="4" s="1"/>
  <c r="O148" i="4" s="1"/>
  <c r="M137" i="4"/>
  <c r="M103" i="4"/>
  <c r="N103" i="4" s="1"/>
  <c r="M157" i="4"/>
  <c r="N157" i="4" s="1"/>
  <c r="O157" i="4" s="1"/>
  <c r="M65" i="4"/>
  <c r="N65" i="4" s="1"/>
  <c r="O65" i="4" s="1"/>
  <c r="M100" i="4"/>
  <c r="N100" i="4" s="1"/>
  <c r="M153" i="4"/>
  <c r="N229" i="3"/>
  <c r="O229" i="3" s="1"/>
  <c r="N228" i="3"/>
  <c r="O228" i="3" s="1"/>
  <c r="M127" i="4"/>
  <c r="N127" i="4" s="1"/>
  <c r="M94" i="4"/>
  <c r="N94" i="4" s="1"/>
  <c r="M159" i="4"/>
  <c r="N159" i="4" s="1"/>
  <c r="M148" i="3"/>
  <c r="N148" i="3" s="1"/>
  <c r="N164" i="4"/>
  <c r="O164" i="4" s="1"/>
  <c r="N165" i="4"/>
  <c r="O165" i="4" s="1"/>
  <c r="M126" i="4"/>
  <c r="M92" i="4"/>
  <c r="N162" i="4"/>
  <c r="O162" i="4" s="1"/>
  <c r="N163" i="4"/>
  <c r="O163" i="4" s="1"/>
  <c r="M142" i="4"/>
  <c r="N142" i="4" s="1"/>
  <c r="M149" i="4"/>
  <c r="N149" i="4" s="1"/>
  <c r="M150" i="4"/>
  <c r="N150" i="4" s="1"/>
  <c r="O150" i="4" s="1"/>
  <c r="M146" i="4"/>
  <c r="M141" i="4"/>
  <c r="N141" i="4" s="1"/>
  <c r="M135" i="4"/>
  <c r="N135" i="4" s="1"/>
  <c r="M143" i="4"/>
  <c r="M131" i="4"/>
  <c r="N131" i="4" s="1"/>
  <c r="M132" i="4"/>
  <c r="N132" i="4" s="1"/>
  <c r="M139" i="4"/>
  <c r="N139" i="4" s="1"/>
  <c r="O139" i="4" s="1"/>
  <c r="M70" i="4"/>
  <c r="M121" i="4"/>
  <c r="N121" i="4" s="1"/>
  <c r="N188" i="3"/>
  <c r="O188" i="3" s="1"/>
  <c r="N189" i="3"/>
  <c r="O189" i="3" s="1"/>
  <c r="N190" i="3"/>
  <c r="O190" i="3" s="1"/>
  <c r="N191" i="3"/>
  <c r="O191" i="3" s="1"/>
  <c r="N192" i="3"/>
  <c r="O192" i="3" s="1"/>
  <c r="N193" i="3"/>
  <c r="O193" i="3" s="1"/>
  <c r="N194" i="3"/>
  <c r="O194" i="3" s="1"/>
  <c r="N195" i="3"/>
  <c r="O195" i="3" s="1"/>
  <c r="N196" i="3"/>
  <c r="O196" i="3" s="1"/>
  <c r="N197" i="3"/>
  <c r="O197" i="3" s="1"/>
  <c r="N187" i="3"/>
  <c r="O187" i="3" s="1"/>
  <c r="M117" i="4"/>
  <c r="N117" i="4" s="1"/>
  <c r="O117" i="4" s="1"/>
  <c r="M119" i="4"/>
  <c r="N119" i="4" s="1"/>
  <c r="M116" i="4"/>
  <c r="N179" i="3"/>
  <c r="O179" i="3" s="1"/>
  <c r="M110" i="4"/>
  <c r="N110" i="4" s="1"/>
  <c r="O110" i="4" s="1"/>
  <c r="M75" i="4"/>
  <c r="M114" i="4"/>
  <c r="N114" i="4" s="1"/>
  <c r="O114" i="4" s="1"/>
  <c r="M67" i="4"/>
  <c r="N67" i="4" s="1"/>
  <c r="M155" i="3"/>
  <c r="N155" i="3" s="1"/>
  <c r="O155" i="3" s="1"/>
  <c r="M104" i="4"/>
  <c r="N104" i="4" s="1"/>
  <c r="M102" i="4"/>
  <c r="M109" i="4"/>
  <c r="N109" i="4" s="1"/>
  <c r="M101" i="4"/>
  <c r="N101" i="4" s="1"/>
  <c r="O194" i="7"/>
  <c r="N194" i="7"/>
  <c r="O193" i="7"/>
  <c r="N193" i="7"/>
  <c r="O192" i="7"/>
  <c r="N192" i="7"/>
  <c r="O191" i="7"/>
  <c r="N191" i="7"/>
  <c r="O190" i="7"/>
  <c r="N190" i="7"/>
  <c r="O189" i="7"/>
  <c r="N189" i="7"/>
  <c r="N188" i="7"/>
  <c r="N187" i="7"/>
  <c r="O186" i="7"/>
  <c r="N186" i="7"/>
  <c r="O185" i="7"/>
  <c r="N185" i="7"/>
  <c r="N184" i="7"/>
  <c r="O183" i="7"/>
  <c r="N183" i="7"/>
  <c r="O182" i="7"/>
  <c r="N182" i="7"/>
  <c r="O181" i="7"/>
  <c r="N181" i="7"/>
  <c r="N173" i="7"/>
  <c r="O173" i="7" s="1"/>
  <c r="N160" i="7"/>
  <c r="O160" i="7" s="1"/>
  <c r="N148" i="7"/>
  <c r="O148" i="7" s="1"/>
  <c r="N143" i="7"/>
  <c r="O143" i="7" s="1"/>
  <c r="N142" i="7"/>
  <c r="O142" i="7" s="1"/>
  <c r="N141" i="7"/>
  <c r="O141" i="7" s="1"/>
  <c r="N136" i="7"/>
  <c r="O136" i="7" s="1"/>
  <c r="N135" i="7"/>
  <c r="O135" i="7" s="1"/>
  <c r="N134" i="7"/>
  <c r="O134" i="7" s="1"/>
  <c r="N132" i="7"/>
  <c r="O132" i="7" s="1"/>
  <c r="N131" i="7"/>
  <c r="O131" i="7" s="1"/>
  <c r="N129" i="7"/>
  <c r="O129" i="7" s="1"/>
  <c r="N127" i="7"/>
  <c r="O127" i="7" s="1"/>
  <c r="N126" i="7"/>
  <c r="O126" i="7" s="1"/>
  <c r="N125" i="7"/>
  <c r="O125" i="7" s="1"/>
  <c r="N124" i="7"/>
  <c r="O124" i="7" s="1"/>
  <c r="M61" i="4"/>
  <c r="N61" i="4" s="1"/>
  <c r="O61" i="4" s="1"/>
  <c r="M48" i="4"/>
  <c r="M15" i="4"/>
  <c r="N15" i="4" s="1"/>
  <c r="O15" i="4" s="1"/>
  <c r="M45" i="4"/>
  <c r="N45" i="4" s="1"/>
  <c r="O45" i="4" s="1"/>
  <c r="O79" i="4"/>
  <c r="N76" i="4"/>
  <c r="O76" i="4" s="1"/>
  <c r="N77" i="4"/>
  <c r="O77" i="4" s="1"/>
  <c r="N78" i="4"/>
  <c r="O78" i="4" s="1"/>
  <c r="N79" i="4"/>
  <c r="N80" i="4"/>
  <c r="O80" i="4" s="1"/>
  <c r="N81" i="4"/>
  <c r="O81" i="4" s="1"/>
  <c r="N82" i="4"/>
  <c r="O82" i="4" s="1"/>
  <c r="N71" i="4"/>
  <c r="O71" i="4" s="1"/>
  <c r="N72" i="4"/>
  <c r="O72" i="4" s="1"/>
  <c r="N73" i="4"/>
  <c r="O73" i="4" s="1"/>
  <c r="N74" i="4"/>
  <c r="O74" i="4" s="1"/>
  <c r="N123" i="3"/>
  <c r="O123" i="3" s="1"/>
  <c r="M40" i="4"/>
  <c r="N40" i="4" s="1"/>
  <c r="M36" i="4"/>
  <c r="N36" i="4" s="1"/>
  <c r="O36" i="4" s="1"/>
  <c r="M34" i="4"/>
  <c r="N34" i="4" s="1"/>
  <c r="M35" i="4"/>
  <c r="N35" i="4" s="1"/>
  <c r="O35" i="4" s="1"/>
  <c r="M33" i="4"/>
  <c r="M28" i="4"/>
  <c r="M26" i="4"/>
  <c r="N26" i="4" s="1"/>
  <c r="O26" i="4" s="1"/>
  <c r="M17" i="4"/>
  <c r="N17" i="4" s="1"/>
  <c r="M16" i="4"/>
  <c r="N16" i="4" s="1"/>
  <c r="O16" i="4" s="1"/>
  <c r="M3" i="4"/>
  <c r="N3" i="4" s="1"/>
  <c r="O3" i="4" s="1"/>
  <c r="M29" i="4"/>
  <c r="M23" i="4"/>
  <c r="N23" i="4" s="1"/>
  <c r="O23" i="4" s="1"/>
  <c r="M22" i="4"/>
  <c r="N22" i="4" s="1"/>
  <c r="O22" i="4" s="1"/>
  <c r="M13" i="4"/>
  <c r="N13" i="4" s="1"/>
  <c r="O13" i="4" s="1"/>
  <c r="M65" i="3"/>
  <c r="N65" i="3" s="1"/>
  <c r="O65" i="3" s="1"/>
  <c r="N80" i="3"/>
  <c r="O80" i="3" s="1"/>
  <c r="N2" i="4"/>
  <c r="O2" i="4" s="1"/>
  <c r="N75" i="3"/>
  <c r="O75" i="3" s="1"/>
  <c r="N74" i="3"/>
  <c r="O74" i="3" s="1"/>
  <c r="N73" i="3"/>
  <c r="O73" i="3" s="1"/>
  <c r="N72" i="3"/>
  <c r="O72" i="3" s="1"/>
  <c r="N71" i="3"/>
  <c r="O71" i="3" s="1"/>
  <c r="N70" i="3"/>
  <c r="O70" i="3" s="1"/>
  <c r="O477" i="4"/>
  <c r="N477" i="4"/>
  <c r="O476" i="4"/>
  <c r="N476" i="4"/>
  <c r="O475" i="4"/>
  <c r="N475" i="4"/>
  <c r="O474" i="4"/>
  <c r="N474" i="4"/>
  <c r="O473" i="4"/>
  <c r="N473" i="4"/>
  <c r="N472" i="4"/>
  <c r="O472" i="4" s="1"/>
  <c r="N471" i="4"/>
  <c r="O471" i="4" s="1"/>
  <c r="N470" i="4"/>
  <c r="O470" i="4" s="1"/>
  <c r="N469" i="4"/>
  <c r="O469" i="4" s="1"/>
  <c r="N468" i="4"/>
  <c r="N467" i="4"/>
  <c r="O467" i="4" s="1"/>
  <c r="N466" i="4"/>
  <c r="O466" i="4" s="1"/>
  <c r="N465" i="4"/>
  <c r="O465" i="4" s="1"/>
  <c r="N464" i="4"/>
  <c r="O464" i="4" s="1"/>
  <c r="N463" i="4"/>
  <c r="O463" i="4" s="1"/>
  <c r="N462" i="4"/>
  <c r="O462" i="4" s="1"/>
  <c r="N461" i="4"/>
  <c r="O461" i="4" s="1"/>
  <c r="N460" i="4"/>
  <c r="O460" i="4" s="1"/>
  <c r="N459" i="4"/>
  <c r="O459" i="4" s="1"/>
  <c r="N458" i="4"/>
  <c r="O458" i="4" s="1"/>
  <c r="N457" i="4"/>
  <c r="O457" i="4" s="1"/>
  <c r="N456" i="4"/>
  <c r="O456" i="4" s="1"/>
  <c r="N455" i="4"/>
  <c r="O455" i="4" s="1"/>
  <c r="N454" i="4"/>
  <c r="O454" i="4" s="1"/>
  <c r="N453" i="4"/>
  <c r="O453" i="4" s="1"/>
  <c r="N452" i="4"/>
  <c r="O452" i="4" s="1"/>
  <c r="N451" i="4"/>
  <c r="O451" i="4" s="1"/>
  <c r="N450" i="4"/>
  <c r="O450" i="4" s="1"/>
  <c r="N449" i="4"/>
  <c r="O449" i="4" s="1"/>
  <c r="N448" i="4"/>
  <c r="O448" i="4" s="1"/>
  <c r="N447" i="4"/>
  <c r="O447" i="4" s="1"/>
  <c r="N446" i="4"/>
  <c r="O446" i="4" s="1"/>
  <c r="N445" i="4"/>
  <c r="O445" i="4" s="1"/>
  <c r="N444" i="4"/>
  <c r="O444" i="4" s="1"/>
  <c r="N443" i="4"/>
  <c r="O443" i="4" s="1"/>
  <c r="N441" i="4"/>
  <c r="O441" i="4" s="1"/>
  <c r="N440" i="4"/>
  <c r="O440" i="4" s="1"/>
  <c r="N439" i="4"/>
  <c r="O439" i="4" s="1"/>
  <c r="N438" i="4"/>
  <c r="O438" i="4" s="1"/>
  <c r="N437" i="4"/>
  <c r="O437" i="4" s="1"/>
  <c r="N436" i="4"/>
  <c r="O436" i="4" s="1"/>
  <c r="N435" i="4"/>
  <c r="O435" i="4" s="1"/>
  <c r="N434" i="4"/>
  <c r="O434" i="4" s="1"/>
  <c r="N433" i="4"/>
  <c r="O433" i="4" s="1"/>
  <c r="N432" i="4"/>
  <c r="O432" i="4" s="1"/>
  <c r="N431" i="4"/>
  <c r="O431" i="4" s="1"/>
  <c r="N430" i="4"/>
  <c r="O430" i="4" s="1"/>
  <c r="N429" i="4"/>
  <c r="O429" i="4" s="1"/>
  <c r="N428" i="4"/>
  <c r="O428" i="4" s="1"/>
  <c r="N427" i="4"/>
  <c r="O427" i="4" s="1"/>
  <c r="N426" i="4"/>
  <c r="O426" i="4" s="1"/>
  <c r="N425" i="4"/>
  <c r="O425" i="4" s="1"/>
  <c r="N424" i="4"/>
  <c r="O424" i="4" s="1"/>
  <c r="N421" i="4"/>
  <c r="O421" i="4" s="1"/>
  <c r="N420" i="4"/>
  <c r="O420" i="4" s="1"/>
  <c r="N419" i="4"/>
  <c r="O419" i="4" s="1"/>
  <c r="N418" i="4"/>
  <c r="O418" i="4" s="1"/>
  <c r="N417" i="4"/>
  <c r="O417" i="4" s="1"/>
  <c r="N416" i="4"/>
  <c r="O416" i="4" s="1"/>
  <c r="N415" i="4"/>
  <c r="O415" i="4" s="1"/>
  <c r="N414" i="4"/>
  <c r="O414" i="4" s="1"/>
  <c r="N413" i="4"/>
  <c r="O413" i="4" s="1"/>
  <c r="N412" i="4"/>
  <c r="O412" i="4" s="1"/>
  <c r="N411" i="4"/>
  <c r="O411" i="4" s="1"/>
  <c r="N410" i="4"/>
  <c r="O410" i="4" s="1"/>
  <c r="N409" i="4"/>
  <c r="O409" i="4" s="1"/>
  <c r="N408" i="4"/>
  <c r="O408" i="4" s="1"/>
  <c r="N407" i="4"/>
  <c r="O407" i="4" s="1"/>
  <c r="N406" i="4"/>
  <c r="O406" i="4" s="1"/>
  <c r="N405" i="4"/>
  <c r="O405" i="4" s="1"/>
  <c r="N404" i="4"/>
  <c r="O404" i="4" s="1"/>
  <c r="N403" i="4"/>
  <c r="O403" i="4" s="1"/>
  <c r="N402" i="4"/>
  <c r="O402" i="4" s="1"/>
  <c r="N401" i="4"/>
  <c r="O401" i="4" s="1"/>
  <c r="N400" i="4"/>
  <c r="O400" i="4" s="1"/>
  <c r="N399" i="4"/>
  <c r="O399" i="4" s="1"/>
  <c r="N398" i="4"/>
  <c r="O398" i="4" s="1"/>
  <c r="N397" i="4"/>
  <c r="O397" i="4" s="1"/>
  <c r="N396" i="4"/>
  <c r="O396" i="4" s="1"/>
  <c r="N389" i="4"/>
  <c r="O389" i="4" s="1"/>
  <c r="O388" i="4"/>
  <c r="N388" i="4"/>
  <c r="N384" i="4"/>
  <c r="O384" i="4" s="1"/>
  <c r="N383" i="4"/>
  <c r="O383" i="4" s="1"/>
  <c r="N382" i="4"/>
  <c r="O382" i="4" s="1"/>
  <c r="N381" i="4"/>
  <c r="O381" i="4" s="1"/>
  <c r="N380" i="4"/>
  <c r="O380" i="4" s="1"/>
  <c r="N376" i="4"/>
  <c r="O376" i="4" s="1"/>
  <c r="N375" i="4"/>
  <c r="O375" i="4" s="1"/>
  <c r="N374" i="4"/>
  <c r="O374" i="4" s="1"/>
  <c r="N373" i="4"/>
  <c r="O373" i="4" s="1"/>
  <c r="N372" i="4"/>
  <c r="O372" i="4" s="1"/>
  <c r="N371" i="4"/>
  <c r="O371" i="4" s="1"/>
  <c r="N370" i="4"/>
  <c r="O370" i="4" s="1"/>
  <c r="N369" i="4"/>
  <c r="O369" i="4" s="1"/>
  <c r="N368" i="4"/>
  <c r="O368" i="4" s="1"/>
  <c r="N367" i="4"/>
  <c r="O367" i="4" s="1"/>
  <c r="N366" i="4"/>
  <c r="O366" i="4" s="1"/>
  <c r="N365" i="4"/>
  <c r="O365" i="4" s="1"/>
  <c r="N364" i="4"/>
  <c r="O364" i="4" s="1"/>
  <c r="N363" i="4"/>
  <c r="O363" i="4" s="1"/>
  <c r="N362" i="4"/>
  <c r="O362" i="4" s="1"/>
  <c r="N361" i="4"/>
  <c r="O361" i="4" s="1"/>
  <c r="N359" i="4"/>
  <c r="O359" i="4" s="1"/>
  <c r="N358" i="4"/>
  <c r="O358" i="4" s="1"/>
  <c r="N357" i="4"/>
  <c r="O357" i="4" s="1"/>
  <c r="N356" i="4"/>
  <c r="O356" i="4" s="1"/>
  <c r="N355" i="4"/>
  <c r="O355" i="4" s="1"/>
  <c r="N354" i="4"/>
  <c r="O354" i="4" s="1"/>
  <c r="N353" i="4"/>
  <c r="O353" i="4" s="1"/>
  <c r="N352" i="4"/>
  <c r="O352" i="4" s="1"/>
  <c r="N351" i="4"/>
  <c r="O351" i="4" s="1"/>
  <c r="N350" i="4"/>
  <c r="O350" i="4" s="1"/>
  <c r="N349" i="4"/>
  <c r="O349" i="4" s="1"/>
  <c r="N348" i="4"/>
  <c r="O348" i="4" s="1"/>
  <c r="N347" i="4"/>
  <c r="O347" i="4" s="1"/>
  <c r="N346" i="4"/>
  <c r="O346" i="4" s="1"/>
  <c r="N345" i="4"/>
  <c r="O345" i="4" s="1"/>
  <c r="N344" i="4"/>
  <c r="O344" i="4" s="1"/>
  <c r="N343" i="4"/>
  <c r="O343" i="4" s="1"/>
  <c r="N342" i="4"/>
  <c r="O342" i="4" s="1"/>
  <c r="N341" i="4"/>
  <c r="O341" i="4" s="1"/>
  <c r="N340" i="4"/>
  <c r="O340" i="4" s="1"/>
  <c r="N339" i="4"/>
  <c r="O339" i="4" s="1"/>
  <c r="N338" i="4"/>
  <c r="O338" i="4" s="1"/>
  <c r="N337" i="4"/>
  <c r="O337" i="4" s="1"/>
  <c r="N336" i="4"/>
  <c r="O336" i="4" s="1"/>
  <c r="N335" i="4"/>
  <c r="O335" i="4" s="1"/>
  <c r="N331" i="4"/>
  <c r="O331" i="4" s="1"/>
  <c r="O330" i="4"/>
  <c r="N330" i="4"/>
  <c r="N329" i="4"/>
  <c r="O329" i="4" s="1"/>
  <c r="N328" i="4"/>
  <c r="O328" i="4" s="1"/>
  <c r="N327" i="4"/>
  <c r="O327" i="4" s="1"/>
  <c r="N326" i="4"/>
  <c r="O326" i="4" s="1"/>
  <c r="N325" i="4"/>
  <c r="O325" i="4" s="1"/>
  <c r="N324" i="4"/>
  <c r="O324" i="4" s="1"/>
  <c r="N323" i="4"/>
  <c r="O323" i="4" s="1"/>
  <c r="N322" i="4"/>
  <c r="O322" i="4" s="1"/>
  <c r="N317" i="4"/>
  <c r="O317" i="4" s="1"/>
  <c r="N316" i="4"/>
  <c r="O316" i="4" s="1"/>
  <c r="N315" i="4"/>
  <c r="O315" i="4" s="1"/>
  <c r="N314" i="4"/>
  <c r="O314" i="4" s="1"/>
  <c r="N313" i="4"/>
  <c r="O313" i="4" s="1"/>
  <c r="N312" i="4"/>
  <c r="O312" i="4" s="1"/>
  <c r="N311" i="4"/>
  <c r="O311" i="4" s="1"/>
  <c r="N310" i="4"/>
  <c r="O310" i="4" s="1"/>
  <c r="N309" i="4"/>
  <c r="O309" i="4" s="1"/>
  <c r="N308" i="4"/>
  <c r="O308" i="4" s="1"/>
  <c r="N307" i="4"/>
  <c r="O307" i="4" s="1"/>
  <c r="N306" i="4"/>
  <c r="O306" i="4" s="1"/>
  <c r="N305" i="4"/>
  <c r="O305" i="4" s="1"/>
  <c r="N304" i="4"/>
  <c r="O304" i="4" s="1"/>
  <c r="N303" i="4"/>
  <c r="O303" i="4" s="1"/>
  <c r="N302" i="4"/>
  <c r="O302" i="4" s="1"/>
  <c r="N301" i="4"/>
  <c r="O301" i="4" s="1"/>
  <c r="N300" i="4"/>
  <c r="O300" i="4" s="1"/>
  <c r="N299" i="4"/>
  <c r="O299" i="4" s="1"/>
  <c r="N298" i="4"/>
  <c r="O298" i="4" s="1"/>
  <c r="N297" i="4"/>
  <c r="O297" i="4" s="1"/>
  <c r="N296" i="4"/>
  <c r="O296" i="4" s="1"/>
  <c r="N295" i="4"/>
  <c r="O295" i="4" s="1"/>
  <c r="N294" i="4"/>
  <c r="O294" i="4" s="1"/>
  <c r="N293" i="4"/>
  <c r="O293" i="4" s="1"/>
  <c r="N292" i="4"/>
  <c r="O292" i="4" s="1"/>
  <c r="N290" i="4"/>
  <c r="O290" i="4" s="1"/>
  <c r="N289" i="4"/>
  <c r="O289" i="4" s="1"/>
  <c r="N288" i="4"/>
  <c r="O288" i="4" s="1"/>
  <c r="N287" i="4"/>
  <c r="O287" i="4" s="1"/>
  <c r="N286" i="4"/>
  <c r="O286" i="4" s="1"/>
  <c r="N285" i="4"/>
  <c r="O285" i="4" s="1"/>
  <c r="N284" i="4"/>
  <c r="O284" i="4" s="1"/>
  <c r="N283" i="4"/>
  <c r="O283" i="4" s="1"/>
  <c r="N282" i="4"/>
  <c r="O282" i="4" s="1"/>
  <c r="N281" i="4"/>
  <c r="O281" i="4" s="1"/>
  <c r="N280" i="4"/>
  <c r="O280" i="4" s="1"/>
  <c r="N279" i="4"/>
  <c r="O279" i="4" s="1"/>
  <c r="N278" i="4"/>
  <c r="O278" i="4" s="1"/>
  <c r="N277" i="4"/>
  <c r="O277" i="4" s="1"/>
  <c r="N276" i="4"/>
  <c r="O276" i="4" s="1"/>
  <c r="N275" i="4"/>
  <c r="O275" i="4" s="1"/>
  <c r="N274" i="4"/>
  <c r="O274" i="4" s="1"/>
  <c r="N273" i="4"/>
  <c r="O273" i="4" s="1"/>
  <c r="N271" i="4"/>
  <c r="O271" i="4" s="1"/>
  <c r="N269" i="4"/>
  <c r="O269" i="4" s="1"/>
  <c r="N240" i="4"/>
  <c r="O240" i="4" s="1"/>
  <c r="N237" i="4"/>
  <c r="O237" i="4" s="1"/>
  <c r="N236" i="4"/>
  <c r="O236" i="4" s="1"/>
  <c r="N235" i="4"/>
  <c r="O235" i="4" s="1"/>
  <c r="N233" i="4"/>
  <c r="O233" i="4" s="1"/>
  <c r="N232" i="4"/>
  <c r="O232" i="4" s="1"/>
  <c r="N230" i="4"/>
  <c r="O230" i="4" s="1"/>
  <c r="N229" i="4"/>
  <c r="O229" i="4" s="1"/>
  <c r="N228" i="4"/>
  <c r="O228" i="4" s="1"/>
  <c r="N226" i="4"/>
  <c r="O226" i="4" s="1"/>
  <c r="N225" i="4"/>
  <c r="O225" i="4" s="1"/>
  <c r="N224" i="4"/>
  <c r="O224" i="4" s="1"/>
  <c r="N222" i="4"/>
  <c r="O222" i="4" s="1"/>
  <c r="N221" i="4"/>
  <c r="O221" i="4" s="1"/>
  <c r="N219" i="4"/>
  <c r="O219" i="4" s="1"/>
  <c r="N218" i="4"/>
  <c r="O218" i="4" s="1"/>
  <c r="N216" i="4"/>
  <c r="O216" i="4" s="1"/>
  <c r="N215" i="4"/>
  <c r="O215" i="4" s="1"/>
  <c r="N206" i="4"/>
  <c r="O206" i="4" s="1"/>
  <c r="N203" i="4"/>
  <c r="O203" i="4" s="1"/>
  <c r="N201" i="4"/>
  <c r="O201" i="4" s="1"/>
  <c r="N191" i="4"/>
  <c r="O191" i="4" s="1"/>
  <c r="N190" i="4"/>
  <c r="O190" i="4"/>
  <c r="N188" i="4"/>
  <c r="O188" i="4" s="1"/>
  <c r="N185" i="4"/>
  <c r="O185" i="4" s="1"/>
  <c r="N184" i="4"/>
  <c r="O184" i="4" s="1"/>
  <c r="N183" i="4"/>
  <c r="O183" i="4" s="1"/>
  <c r="N182" i="4"/>
  <c r="O182" i="4" s="1"/>
  <c r="N181" i="4"/>
  <c r="O181" i="4" s="1"/>
  <c r="N180" i="4"/>
  <c r="O180" i="4" s="1"/>
  <c r="N179" i="4"/>
  <c r="O179" i="4" s="1"/>
  <c r="N177" i="4"/>
  <c r="O177" i="4" s="1"/>
  <c r="N176" i="4"/>
  <c r="O176" i="4" s="1"/>
  <c r="N175" i="4"/>
  <c r="O175" i="4" s="1"/>
  <c r="N173" i="4"/>
  <c r="O173" i="4" s="1"/>
  <c r="N172" i="4"/>
  <c r="O172" i="4" s="1"/>
  <c r="O169" i="4"/>
  <c r="N169" i="4"/>
  <c r="N167" i="4"/>
  <c r="O167" i="4" s="1"/>
  <c r="N160" i="4"/>
  <c r="O160" i="4" s="1"/>
  <c r="N158" i="4"/>
  <c r="O158" i="4" s="1"/>
  <c r="N155" i="4"/>
  <c r="O155" i="4" s="1"/>
  <c r="N152" i="4"/>
  <c r="O152" i="4" s="1"/>
  <c r="N151" i="4"/>
  <c r="O151" i="4" s="1"/>
  <c r="N144" i="4"/>
  <c r="O144" i="4" s="1"/>
  <c r="N140" i="4"/>
  <c r="O140" i="4" s="1"/>
  <c r="N136" i="4"/>
  <c r="O136" i="4" s="1"/>
  <c r="N134" i="4"/>
  <c r="O134" i="4" s="1"/>
  <c r="N133" i="4"/>
  <c r="O133" i="4" s="1"/>
  <c r="N130" i="4"/>
  <c r="O130" i="4" s="1"/>
  <c r="N129" i="4"/>
  <c r="O129" i="4" s="1"/>
  <c r="N128" i="4"/>
  <c r="O128" i="4" s="1"/>
  <c r="N124" i="4"/>
  <c r="O124" i="4" s="1"/>
  <c r="N123" i="4"/>
  <c r="O123" i="4" s="1"/>
  <c r="N122" i="4"/>
  <c r="O122" i="4" s="1"/>
  <c r="N118" i="4"/>
  <c r="O118" i="4" s="1"/>
  <c r="N115" i="4"/>
  <c r="O115" i="4" s="1"/>
  <c r="N113" i="4"/>
  <c r="O113" i="4" s="1"/>
  <c r="N112" i="4"/>
  <c r="O112" i="4" s="1"/>
  <c r="N111" i="4"/>
  <c r="O111" i="4" s="1"/>
  <c r="N108" i="4"/>
  <c r="O108" i="4" s="1"/>
  <c r="N107" i="4"/>
  <c r="O107" i="4" s="1"/>
  <c r="N106" i="4"/>
  <c r="O106" i="4" s="1"/>
  <c r="N105" i="4"/>
  <c r="O105" i="4" s="1"/>
  <c r="N99" i="4"/>
  <c r="O99" i="4" s="1"/>
  <c r="N98" i="4"/>
  <c r="O98" i="4" s="1"/>
  <c r="N97" i="4"/>
  <c r="O97" i="4" s="1"/>
  <c r="N96" i="4"/>
  <c r="O96" i="4" s="1"/>
  <c r="N95" i="4"/>
  <c r="O95" i="4" s="1"/>
  <c r="N93" i="4"/>
  <c r="O93" i="4" s="1"/>
  <c r="N91" i="4"/>
  <c r="O91" i="4" s="1"/>
  <c r="N90" i="4"/>
  <c r="O90" i="4" s="1"/>
  <c r="N89" i="4"/>
  <c r="O89" i="4" s="1"/>
  <c r="N88" i="4"/>
  <c r="O88" i="4" s="1"/>
  <c r="N86" i="4"/>
  <c r="O86" i="4" s="1"/>
  <c r="N85" i="4"/>
  <c r="O85" i="4" s="1"/>
  <c r="N84" i="4"/>
  <c r="O84" i="4" s="1"/>
  <c r="N83" i="4"/>
  <c r="O83" i="4" s="1"/>
  <c r="N69" i="4"/>
  <c r="O69" i="4" s="1"/>
  <c r="N68" i="4"/>
  <c r="O68" i="4" s="1"/>
  <c r="N66" i="4"/>
  <c r="O66" i="4" s="1"/>
  <c r="N64" i="4"/>
  <c r="O64" i="4" s="1"/>
  <c r="N62" i="4"/>
  <c r="O62" i="4" s="1"/>
  <c r="N60" i="4"/>
  <c r="O60" i="4" s="1"/>
  <c r="N59" i="4"/>
  <c r="O59" i="4" s="1"/>
  <c r="N58" i="4"/>
  <c r="O58" i="4" s="1"/>
  <c r="N57" i="4"/>
  <c r="O57" i="4" s="1"/>
  <c r="N56" i="4"/>
  <c r="O56" i="4" s="1"/>
  <c r="N55" i="4"/>
  <c r="O55" i="4" s="1"/>
  <c r="N54" i="4"/>
  <c r="O54" i="4" s="1"/>
  <c r="N53" i="4"/>
  <c r="O53" i="4" s="1"/>
  <c r="N52" i="4"/>
  <c r="O52" i="4" s="1"/>
  <c r="N51" i="4"/>
  <c r="O51" i="4" s="1"/>
  <c r="N50" i="4"/>
  <c r="O50" i="4" s="1"/>
  <c r="N49" i="4"/>
  <c r="O49" i="4" s="1"/>
  <c r="N47" i="4"/>
  <c r="O47" i="4" s="1"/>
  <c r="N46" i="4"/>
  <c r="O46" i="4" s="1"/>
  <c r="N44" i="4"/>
  <c r="O44" i="4" s="1"/>
  <c r="N42" i="4"/>
  <c r="O42" i="4" s="1"/>
  <c r="N41" i="4"/>
  <c r="O41" i="4" s="1"/>
  <c r="N39" i="4"/>
  <c r="O39" i="4" s="1"/>
  <c r="N38" i="4"/>
  <c r="O38" i="4" s="1"/>
  <c r="N37" i="4"/>
  <c r="O37" i="4" s="1"/>
  <c r="N32" i="4"/>
  <c r="O32" i="4" s="1"/>
  <c r="N31" i="4"/>
  <c r="O31" i="4" s="1"/>
  <c r="N30" i="4"/>
  <c r="O30" i="4" s="1"/>
  <c r="N27" i="4"/>
  <c r="O27" i="4" s="1"/>
  <c r="N25" i="4"/>
  <c r="O25" i="4" s="1"/>
  <c r="N24" i="4"/>
  <c r="O24" i="4" s="1"/>
  <c r="N21" i="4"/>
  <c r="O21" i="4" s="1"/>
  <c r="N20" i="4"/>
  <c r="O20" i="4" s="1"/>
  <c r="N19" i="4"/>
  <c r="O19" i="4" s="1"/>
  <c r="N18" i="4"/>
  <c r="O18" i="4" s="1"/>
  <c r="N14" i="4"/>
  <c r="O14" i="4" s="1"/>
  <c r="N12" i="4"/>
  <c r="O12" i="4" s="1"/>
  <c r="N11" i="4"/>
  <c r="O11" i="4" s="1"/>
  <c r="N10" i="4"/>
  <c r="O10" i="4" s="1"/>
  <c r="N9" i="4"/>
  <c r="O9" i="4" s="1"/>
  <c r="N8" i="4"/>
  <c r="O8" i="4" s="1"/>
  <c r="N7" i="4"/>
  <c r="O7" i="4" s="1"/>
  <c r="N6" i="4"/>
  <c r="O6" i="4" s="1"/>
  <c r="N5" i="4"/>
  <c r="O5" i="4" s="1"/>
  <c r="N4" i="4"/>
  <c r="O4" i="4" s="1"/>
  <c r="M60" i="3"/>
  <c r="N60" i="3" s="1"/>
  <c r="O60" i="3" s="1"/>
  <c r="N69" i="3"/>
  <c r="O69" i="3" s="1"/>
  <c r="N68" i="3"/>
  <c r="O68" i="3" s="1"/>
  <c r="N66" i="3"/>
  <c r="O66" i="3" s="1"/>
  <c r="N67" i="3"/>
  <c r="O67" i="3" s="1"/>
  <c r="N64" i="3"/>
  <c r="O64" i="3" s="1"/>
  <c r="N63" i="3"/>
  <c r="O63" i="3" s="1"/>
  <c r="N62" i="3"/>
  <c r="O62" i="3" s="1"/>
  <c r="N61" i="3"/>
  <c r="O61" i="3" s="1"/>
  <c r="N59" i="3"/>
  <c r="O59" i="3" s="1"/>
  <c r="N58" i="3"/>
  <c r="O58" i="3" s="1"/>
  <c r="N57" i="3"/>
  <c r="O57" i="3" s="1"/>
  <c r="N56" i="3"/>
  <c r="O56" i="3" s="1"/>
  <c r="N55" i="3"/>
  <c r="O55" i="3" s="1"/>
  <c r="N54" i="3"/>
  <c r="O54" i="3" s="1"/>
  <c r="N53" i="3"/>
  <c r="O53" i="3" s="1"/>
  <c r="N52" i="3"/>
  <c r="O52" i="3" s="1"/>
  <c r="N51" i="3"/>
  <c r="O51" i="3" s="1"/>
  <c r="N50" i="3"/>
  <c r="O50" i="3" s="1"/>
  <c r="N49" i="3"/>
  <c r="O49" i="3" s="1"/>
  <c r="N48" i="3"/>
  <c r="O48" i="3" s="1"/>
  <c r="N47" i="3"/>
  <c r="O47" i="3" s="1"/>
  <c r="N46" i="3"/>
  <c r="O46" i="3" s="1"/>
  <c r="O477" i="3"/>
  <c r="N477" i="3"/>
  <c r="O476" i="3"/>
  <c r="N476" i="3"/>
  <c r="O475" i="3"/>
  <c r="N475" i="3"/>
  <c r="O474" i="3"/>
  <c r="N474" i="3"/>
  <c r="O473" i="3"/>
  <c r="N473" i="3"/>
  <c r="O472" i="3"/>
  <c r="N472" i="3"/>
  <c r="O471" i="3"/>
  <c r="N471" i="3"/>
  <c r="O470" i="3"/>
  <c r="N470" i="3"/>
  <c r="O469" i="3"/>
  <c r="N469" i="3"/>
  <c r="O468" i="3"/>
  <c r="N468" i="3"/>
  <c r="O467" i="3"/>
  <c r="N467" i="3"/>
  <c r="O466" i="3"/>
  <c r="N466" i="3"/>
  <c r="O465" i="3"/>
  <c r="N465" i="3"/>
  <c r="O464" i="3"/>
  <c r="N464" i="3"/>
  <c r="O463" i="3"/>
  <c r="N463" i="3"/>
  <c r="O462" i="3"/>
  <c r="N462" i="3"/>
  <c r="O461" i="3"/>
  <c r="N461" i="3"/>
  <c r="O460" i="3"/>
  <c r="N460" i="3"/>
  <c r="O459" i="3"/>
  <c r="N459" i="3"/>
  <c r="O458" i="3"/>
  <c r="N458" i="3"/>
  <c r="O457" i="3"/>
  <c r="N457" i="3"/>
  <c r="O456" i="3"/>
  <c r="N456" i="3"/>
  <c r="O455" i="3"/>
  <c r="N455" i="3"/>
  <c r="O454" i="3"/>
  <c r="N454" i="3"/>
  <c r="O453" i="3"/>
  <c r="N453" i="3"/>
  <c r="O452" i="3"/>
  <c r="N452" i="3"/>
  <c r="O451" i="3"/>
  <c r="N451" i="3"/>
  <c r="O450" i="3"/>
  <c r="N450" i="3"/>
  <c r="O449" i="3"/>
  <c r="N449" i="3"/>
  <c r="N448" i="3"/>
  <c r="O448" i="3" s="1"/>
  <c r="N447" i="3"/>
  <c r="O447" i="3" s="1"/>
  <c r="N446" i="3"/>
  <c r="O446" i="3" s="1"/>
  <c r="N445" i="3"/>
  <c r="O445" i="3" s="1"/>
  <c r="N444" i="3"/>
  <c r="O444" i="3" s="1"/>
  <c r="N443" i="3"/>
  <c r="O443" i="3" s="1"/>
  <c r="N442" i="3"/>
  <c r="O442" i="3" s="1"/>
  <c r="N441" i="3"/>
  <c r="O441" i="3" s="1"/>
  <c r="N440" i="3"/>
  <c r="O440" i="3" s="1"/>
  <c r="N439" i="3"/>
  <c r="O439" i="3" s="1"/>
  <c r="N438" i="3"/>
  <c r="O438" i="3" s="1"/>
  <c r="N437" i="3"/>
  <c r="O437" i="3" s="1"/>
  <c r="N436" i="3"/>
  <c r="O436" i="3" s="1"/>
  <c r="N435" i="3"/>
  <c r="O435" i="3" s="1"/>
  <c r="N434" i="3"/>
  <c r="O434" i="3" s="1"/>
  <c r="N433" i="3"/>
  <c r="O433" i="3" s="1"/>
  <c r="O432" i="3"/>
  <c r="N432" i="3"/>
  <c r="O431" i="3"/>
  <c r="N431" i="3"/>
  <c r="N430" i="3"/>
  <c r="O430" i="3" s="1"/>
  <c r="N429" i="3"/>
  <c r="O429" i="3" s="1"/>
  <c r="N428" i="3"/>
  <c r="O428" i="3" s="1"/>
  <c r="N427" i="3"/>
  <c r="O427" i="3" s="1"/>
  <c r="N426" i="3"/>
  <c r="O426" i="3" s="1"/>
  <c r="N425" i="3"/>
  <c r="O425" i="3" s="1"/>
  <c r="N424" i="3"/>
  <c r="O424" i="3" s="1"/>
  <c r="N423" i="3"/>
  <c r="O423" i="3" s="1"/>
  <c r="N422" i="3"/>
  <c r="O422" i="3" s="1"/>
  <c r="N421" i="3"/>
  <c r="O421" i="3" s="1"/>
  <c r="N420" i="3"/>
  <c r="O420" i="3" s="1"/>
  <c r="N419" i="3"/>
  <c r="O419" i="3" s="1"/>
  <c r="N418" i="3"/>
  <c r="O418" i="3" s="1"/>
  <c r="N417" i="3"/>
  <c r="O417" i="3" s="1"/>
  <c r="N416" i="3"/>
  <c r="O416" i="3" s="1"/>
  <c r="N415" i="3"/>
  <c r="O415" i="3" s="1"/>
  <c r="N414" i="3"/>
  <c r="O414" i="3" s="1"/>
  <c r="N413" i="3"/>
  <c r="O413" i="3" s="1"/>
  <c r="N412" i="3"/>
  <c r="O412" i="3" s="1"/>
  <c r="N411" i="3"/>
  <c r="O411" i="3" s="1"/>
  <c r="N410" i="3"/>
  <c r="O410" i="3" s="1"/>
  <c r="N409" i="3"/>
  <c r="O409" i="3" s="1"/>
  <c r="N408" i="3"/>
  <c r="O408" i="3" s="1"/>
  <c r="N407" i="3"/>
  <c r="O407" i="3" s="1"/>
  <c r="N405" i="3"/>
  <c r="O405" i="3" s="1"/>
  <c r="N404" i="3"/>
  <c r="O404" i="3" s="1"/>
  <c r="N403" i="3"/>
  <c r="O403" i="3" s="1"/>
  <c r="N402" i="3"/>
  <c r="O402" i="3" s="1"/>
  <c r="N401" i="3"/>
  <c r="O401" i="3" s="1"/>
  <c r="N400" i="3"/>
  <c r="O400" i="3" s="1"/>
  <c r="N399" i="3"/>
  <c r="O399" i="3" s="1"/>
  <c r="N397" i="3"/>
  <c r="O397" i="3" s="1"/>
  <c r="N394" i="3"/>
  <c r="O394" i="3" s="1"/>
  <c r="N391" i="3"/>
  <c r="O391" i="3" s="1"/>
  <c r="N388" i="3"/>
  <c r="O388" i="3" s="1"/>
  <c r="N386" i="3"/>
  <c r="O386" i="3" s="1"/>
  <c r="N385" i="3"/>
  <c r="O385" i="3" s="1"/>
  <c r="N382" i="3"/>
  <c r="O382" i="3" s="1"/>
  <c r="N380" i="3"/>
  <c r="O380" i="3" s="1"/>
  <c r="N379" i="3"/>
  <c r="O379" i="3" s="1"/>
  <c r="N376" i="3"/>
  <c r="O376" i="3" s="1"/>
  <c r="N375" i="3"/>
  <c r="O375" i="3" s="1"/>
  <c r="N374" i="3"/>
  <c r="O374" i="3" s="1"/>
  <c r="N373" i="3"/>
  <c r="O373" i="3" s="1"/>
  <c r="N372" i="3"/>
  <c r="O372" i="3" s="1"/>
  <c r="N370" i="3"/>
  <c r="O370" i="3" s="1"/>
  <c r="N369" i="3"/>
  <c r="O369" i="3" s="1"/>
  <c r="N368" i="3"/>
  <c r="O368" i="3" s="1"/>
  <c r="N365" i="3"/>
  <c r="O365" i="3" s="1"/>
  <c r="N364" i="3"/>
  <c r="O364" i="3" s="1"/>
  <c r="N363" i="3"/>
  <c r="O363" i="3" s="1"/>
  <c r="N362" i="3"/>
  <c r="O362" i="3" s="1"/>
  <c r="N359" i="3"/>
  <c r="O359" i="3" s="1"/>
  <c r="N358" i="3"/>
  <c r="O358" i="3" s="1"/>
  <c r="N357" i="3"/>
  <c r="O357" i="3" s="1"/>
  <c r="N354" i="3"/>
  <c r="O354" i="3" s="1"/>
  <c r="N353" i="3"/>
  <c r="O353" i="3" s="1"/>
  <c r="N352" i="3"/>
  <c r="O352" i="3" s="1"/>
  <c r="N351" i="3"/>
  <c r="O351" i="3" s="1"/>
  <c r="N350" i="3"/>
  <c r="O350" i="3" s="1"/>
  <c r="N348" i="3"/>
  <c r="O348" i="3" s="1"/>
  <c r="N346" i="3"/>
  <c r="O346" i="3" s="1"/>
  <c r="N345" i="3"/>
  <c r="O345" i="3" s="1"/>
  <c r="N342" i="3"/>
  <c r="O342" i="3" s="1"/>
  <c r="N341" i="3"/>
  <c r="O341" i="3" s="1"/>
  <c r="N339" i="3"/>
  <c r="O339" i="3" s="1"/>
  <c r="N337" i="3"/>
  <c r="O337" i="3" s="1"/>
  <c r="N336" i="3"/>
  <c r="O336" i="3" s="1"/>
  <c r="N330" i="3"/>
  <c r="O330" i="3" s="1"/>
  <c r="N329" i="3"/>
  <c r="O329" i="3" s="1"/>
  <c r="N325" i="3"/>
  <c r="O325" i="3" s="1"/>
  <c r="N324" i="3"/>
  <c r="O324" i="3"/>
  <c r="N321" i="3"/>
  <c r="O321" i="3" s="1"/>
  <c r="N319" i="3"/>
  <c r="O319" i="3" s="1"/>
  <c r="N313" i="3"/>
  <c r="O313" i="3" s="1"/>
  <c r="N309" i="3"/>
  <c r="O309" i="3" s="1"/>
  <c r="N305" i="3"/>
  <c r="O305" i="3" s="1"/>
  <c r="N304" i="3"/>
  <c r="O304" i="3" s="1"/>
  <c r="N302" i="3"/>
  <c r="O302" i="3" s="1"/>
  <c r="N299" i="3"/>
  <c r="O299" i="3" s="1"/>
  <c r="N298" i="3"/>
  <c r="O298" i="3" s="1"/>
  <c r="N284" i="3"/>
  <c r="O284" i="3" s="1"/>
  <c r="N282" i="3"/>
  <c r="O282" i="3" s="1"/>
  <c r="N280" i="3"/>
  <c r="O280" i="3" s="1"/>
  <c r="N278" i="3"/>
  <c r="O278" i="3" s="1"/>
  <c r="N276" i="3"/>
  <c r="O276" i="3" s="1"/>
  <c r="N275" i="3"/>
  <c r="O275" i="3" s="1"/>
  <c r="N300" i="3"/>
  <c r="O300" i="3" s="1"/>
  <c r="N272" i="3"/>
  <c r="O272" i="3" s="1"/>
  <c r="N271" i="3"/>
  <c r="O271" i="3" s="1"/>
  <c r="N270" i="3"/>
  <c r="O270" i="3" s="1"/>
  <c r="N269" i="3"/>
  <c r="O269" i="3" s="1"/>
  <c r="N268" i="3"/>
  <c r="O268" i="3" s="1"/>
  <c r="N262" i="3"/>
  <c r="O262" i="3" s="1"/>
  <c r="N261" i="3"/>
  <c r="O261" i="3" s="1"/>
  <c r="N257" i="3"/>
  <c r="O257" i="3" s="1"/>
  <c r="N254" i="3"/>
  <c r="O254" i="3" s="1"/>
  <c r="N243" i="3"/>
  <c r="O243" i="3" s="1"/>
  <c r="N242" i="3"/>
  <c r="O242" i="3" s="1"/>
  <c r="N240" i="3"/>
  <c r="O240" i="3" s="1"/>
  <c r="N239" i="3"/>
  <c r="O239" i="3" s="1"/>
  <c r="N236" i="3"/>
  <c r="O236" i="3" s="1"/>
  <c r="N235" i="3"/>
  <c r="O235" i="3" s="1"/>
  <c r="N234" i="3"/>
  <c r="O234" i="3" s="1"/>
  <c r="N233" i="3"/>
  <c r="O233" i="3" s="1"/>
  <c r="N232" i="3"/>
  <c r="O232" i="3" s="1"/>
  <c r="N231" i="3"/>
  <c r="O231" i="3" s="1"/>
  <c r="N230" i="3"/>
  <c r="O230" i="3" s="1"/>
  <c r="N225" i="3"/>
  <c r="O225" i="3" s="1"/>
  <c r="N223" i="3"/>
  <c r="O223" i="3" s="1"/>
  <c r="N222" i="3"/>
  <c r="O222" i="3" s="1"/>
  <c r="N221" i="3"/>
  <c r="O221" i="3" s="1"/>
  <c r="N220" i="3"/>
  <c r="O220" i="3" s="1"/>
  <c r="N219" i="3"/>
  <c r="O219" i="3" s="1"/>
  <c r="N218" i="3"/>
  <c r="O218" i="3" s="1"/>
  <c r="N217" i="3"/>
  <c r="O217" i="3" s="1"/>
  <c r="N216" i="3"/>
  <c r="O216" i="3" s="1"/>
  <c r="N215" i="3"/>
  <c r="O215" i="3" s="1"/>
  <c r="N214" i="3"/>
  <c r="O214" i="3" s="1"/>
  <c r="N213" i="3"/>
  <c r="O213" i="3" s="1"/>
  <c r="N212" i="3"/>
  <c r="O212" i="3" s="1"/>
  <c r="N211" i="3"/>
  <c r="O211" i="3" s="1"/>
  <c r="N210" i="3"/>
  <c r="O210" i="3" s="1"/>
  <c r="N209" i="3"/>
  <c r="O209" i="3" s="1"/>
  <c r="N208" i="3"/>
  <c r="O208" i="3" s="1"/>
  <c r="N207" i="3"/>
  <c r="O207" i="3" s="1"/>
  <c r="N206" i="3"/>
  <c r="O206" i="3" s="1"/>
  <c r="N205" i="3"/>
  <c r="O205" i="3" s="1"/>
  <c r="N204" i="3"/>
  <c r="O204" i="3" s="1"/>
  <c r="N203" i="3"/>
  <c r="O203" i="3" s="1"/>
  <c r="N202" i="3"/>
  <c r="O202" i="3" s="1"/>
  <c r="N201" i="3"/>
  <c r="O201" i="3" s="1"/>
  <c r="N200" i="3"/>
  <c r="O200" i="3" s="1"/>
  <c r="N199" i="3"/>
  <c r="O199" i="3" s="1"/>
  <c r="N198" i="3"/>
  <c r="O198" i="3" s="1"/>
  <c r="N186" i="3"/>
  <c r="O186" i="3" s="1"/>
  <c r="N185" i="3"/>
  <c r="O185" i="3" s="1"/>
  <c r="N184" i="3"/>
  <c r="O184" i="3" s="1"/>
  <c r="N183" i="3"/>
  <c r="O183" i="3" s="1"/>
  <c r="N182" i="3"/>
  <c r="O182" i="3" s="1"/>
  <c r="N180" i="3"/>
  <c r="O180" i="3" s="1"/>
  <c r="N178" i="3"/>
  <c r="O178" i="3" s="1"/>
  <c r="N177" i="3"/>
  <c r="O177" i="3" s="1"/>
  <c r="N176" i="3"/>
  <c r="O176" i="3" s="1"/>
  <c r="N175" i="3"/>
  <c r="O175" i="3" s="1"/>
  <c r="N174" i="3"/>
  <c r="O174" i="3" s="1"/>
  <c r="N173" i="3"/>
  <c r="O173" i="3" s="1"/>
  <c r="N172" i="3"/>
  <c r="O172" i="3" s="1"/>
  <c r="N171" i="3"/>
  <c r="O171" i="3" s="1"/>
  <c r="N170" i="3"/>
  <c r="O170" i="3" s="1"/>
  <c r="N169" i="3"/>
  <c r="O169" i="3" s="1"/>
  <c r="N168" i="3"/>
  <c r="O168" i="3" s="1"/>
  <c r="N167" i="3"/>
  <c r="O167" i="3" s="1"/>
  <c r="N166" i="3"/>
  <c r="O166" i="3" s="1"/>
  <c r="N165" i="3"/>
  <c r="O165" i="3" s="1"/>
  <c r="N164" i="3"/>
  <c r="O164" i="3" s="1"/>
  <c r="N163" i="3"/>
  <c r="O163" i="3" s="1"/>
  <c r="N162" i="3"/>
  <c r="O162" i="3" s="1"/>
  <c r="N161" i="3"/>
  <c r="O161" i="3" s="1"/>
  <c r="N160" i="3"/>
  <c r="O160" i="3" s="1"/>
  <c r="N159" i="3"/>
  <c r="O159" i="3" s="1"/>
  <c r="N158" i="3"/>
  <c r="O158" i="3" s="1"/>
  <c r="N157" i="3"/>
  <c r="O157" i="3" s="1"/>
  <c r="N156" i="3"/>
  <c r="O156" i="3" s="1"/>
  <c r="N154" i="3"/>
  <c r="O154" i="3" s="1"/>
  <c r="N153" i="3"/>
  <c r="O153" i="3" s="1"/>
  <c r="N152" i="3"/>
  <c r="O152" i="3" s="1"/>
  <c r="N151" i="3"/>
  <c r="O151" i="3" s="1"/>
  <c r="N150" i="3"/>
  <c r="O150" i="3" s="1"/>
  <c r="N149" i="3"/>
  <c r="O149" i="3" s="1"/>
  <c r="N147" i="3"/>
  <c r="O147" i="3" s="1"/>
  <c r="N146" i="3"/>
  <c r="O146" i="3" s="1"/>
  <c r="N145" i="3"/>
  <c r="O145" i="3" s="1"/>
  <c r="N144" i="3"/>
  <c r="O144" i="3" s="1"/>
  <c r="N143" i="3"/>
  <c r="O143" i="3" s="1"/>
  <c r="N142" i="3"/>
  <c r="O142" i="3" s="1"/>
  <c r="N141" i="3"/>
  <c r="O141" i="3" s="1"/>
  <c r="N140" i="3"/>
  <c r="O140" i="3" s="1"/>
  <c r="N139" i="3"/>
  <c r="O139" i="3" s="1"/>
  <c r="N138" i="3"/>
  <c r="O138" i="3" s="1"/>
  <c r="N137" i="3"/>
  <c r="O137" i="3" s="1"/>
  <c r="N136" i="3"/>
  <c r="O136" i="3" s="1"/>
  <c r="N135" i="3"/>
  <c r="O135" i="3" s="1"/>
  <c r="N134" i="3"/>
  <c r="O134" i="3" s="1"/>
  <c r="N133" i="3"/>
  <c r="O133" i="3" s="1"/>
  <c r="N132" i="3"/>
  <c r="O132" i="3" s="1"/>
  <c r="N131" i="3"/>
  <c r="O131" i="3" s="1"/>
  <c r="N130" i="3"/>
  <c r="O130" i="3" s="1"/>
  <c r="N129" i="3"/>
  <c r="O129" i="3" s="1"/>
  <c r="N128" i="3"/>
  <c r="O128" i="3" s="1"/>
  <c r="N127" i="3"/>
  <c r="O127" i="3" s="1"/>
  <c r="N126" i="3"/>
  <c r="O126" i="3" s="1"/>
  <c r="N125" i="3"/>
  <c r="O125" i="3" s="1"/>
  <c r="N124" i="3"/>
  <c r="O124" i="3" s="1"/>
  <c r="N122" i="3"/>
  <c r="O122" i="3" s="1"/>
  <c r="N121" i="3"/>
  <c r="O121" i="3" s="1"/>
  <c r="N120" i="3"/>
  <c r="O120" i="3" s="1"/>
  <c r="N119" i="3"/>
  <c r="O119" i="3" s="1"/>
  <c r="N118" i="3"/>
  <c r="O118" i="3" s="1"/>
  <c r="N117" i="3"/>
  <c r="O117" i="3" s="1"/>
  <c r="N116" i="3"/>
  <c r="O116" i="3" s="1"/>
  <c r="N115" i="3"/>
  <c r="O115" i="3" s="1"/>
  <c r="N114" i="3"/>
  <c r="O114" i="3" s="1"/>
  <c r="N113" i="3"/>
  <c r="O113" i="3" s="1"/>
  <c r="N112" i="3"/>
  <c r="O112" i="3" s="1"/>
  <c r="N111" i="3"/>
  <c r="O111" i="3" s="1"/>
  <c r="N110" i="3"/>
  <c r="O110" i="3" s="1"/>
  <c r="N109" i="3"/>
  <c r="O109" i="3" s="1"/>
  <c r="N108" i="3"/>
  <c r="O108" i="3" s="1"/>
  <c r="N107" i="3"/>
  <c r="O107" i="3" s="1"/>
  <c r="N106" i="3"/>
  <c r="O106" i="3" s="1"/>
  <c r="N105" i="3"/>
  <c r="O105" i="3" s="1"/>
  <c r="N104" i="3"/>
  <c r="O104" i="3" s="1"/>
  <c r="N103" i="3"/>
  <c r="O103" i="3" s="1"/>
  <c r="N102" i="3"/>
  <c r="O102" i="3" s="1"/>
  <c r="N101" i="3"/>
  <c r="O101" i="3" s="1"/>
  <c r="N100" i="3"/>
  <c r="O100" i="3" s="1"/>
  <c r="N99" i="3"/>
  <c r="O99" i="3" s="1"/>
  <c r="N98" i="3"/>
  <c r="O98" i="3" s="1"/>
  <c r="N97" i="3"/>
  <c r="O97" i="3" s="1"/>
  <c r="N96" i="3"/>
  <c r="O96" i="3" s="1"/>
  <c r="N95" i="3"/>
  <c r="O95" i="3" s="1"/>
  <c r="N94" i="3"/>
  <c r="O94" i="3" s="1"/>
  <c r="N93" i="3"/>
  <c r="O93" i="3" s="1"/>
  <c r="N92" i="3"/>
  <c r="O92" i="3" s="1"/>
  <c r="N91" i="3"/>
  <c r="O91" i="3" s="1"/>
  <c r="N90" i="3"/>
  <c r="O90" i="3" s="1"/>
  <c r="N89" i="3"/>
  <c r="O89" i="3" s="1"/>
  <c r="N88" i="3"/>
  <c r="O88" i="3" s="1"/>
  <c r="N87" i="3"/>
  <c r="O87" i="3" s="1"/>
  <c r="N86" i="3"/>
  <c r="O86" i="3" s="1"/>
  <c r="N85" i="3"/>
  <c r="O85" i="3" s="1"/>
  <c r="N84" i="3"/>
  <c r="O84" i="3" s="1"/>
  <c r="N83" i="3"/>
  <c r="O83" i="3" s="1"/>
  <c r="N82" i="3"/>
  <c r="O82" i="3" s="1"/>
  <c r="N81" i="3"/>
  <c r="O81" i="3" s="1"/>
  <c r="N79" i="3"/>
  <c r="O79" i="3" s="1"/>
  <c r="N78" i="3"/>
  <c r="O78" i="3" s="1"/>
  <c r="N77" i="3"/>
  <c r="O77" i="3" s="1"/>
  <c r="N76" i="3"/>
  <c r="O76" i="3" s="1"/>
  <c r="N45" i="3"/>
  <c r="O45" i="3" s="1"/>
  <c r="N44" i="3"/>
  <c r="O44" i="3" s="1"/>
  <c r="N43" i="3"/>
  <c r="O43" i="3" s="1"/>
  <c r="N42" i="3"/>
  <c r="O42" i="3" s="1"/>
  <c r="N41" i="3"/>
  <c r="O41" i="3" s="1"/>
  <c r="N40" i="3"/>
  <c r="O40" i="3" s="1"/>
  <c r="N2" i="3"/>
  <c r="O2" i="3" s="1"/>
  <c r="N248" i="3"/>
  <c r="O248" i="3" s="1"/>
  <c r="O468" i="4" l="1"/>
  <c r="E34" i="12"/>
  <c r="G25" i="12"/>
  <c r="G32" i="12"/>
  <c r="O196" i="4"/>
  <c r="O94" i="4"/>
  <c r="G16" i="12"/>
  <c r="O104" i="4"/>
  <c r="O142" i="4"/>
  <c r="O103" i="4"/>
  <c r="O244" i="4"/>
  <c r="O178" i="4"/>
  <c r="O187" i="4"/>
  <c r="O154" i="4"/>
  <c r="O323" i="3"/>
  <c r="O355" i="3"/>
  <c r="O383" i="3"/>
  <c r="O238" i="3"/>
  <c r="O227" i="3"/>
  <c r="O273" i="3"/>
  <c r="O131" i="4"/>
  <c r="O127" i="4"/>
  <c r="O174" i="4"/>
  <c r="O132" i="4"/>
  <c r="O149" i="4"/>
  <c r="O43" i="4"/>
  <c r="O148" i="3"/>
  <c r="O247" i="3"/>
  <c r="O312" i="3"/>
  <c r="O338" i="3"/>
  <c r="O242" i="4"/>
  <c r="O257" i="4"/>
  <c r="O199" i="4"/>
  <c r="O147" i="4"/>
  <c r="O295" i="3"/>
  <c r="O290" i="3"/>
  <c r="O87" i="4"/>
  <c r="O316" i="3"/>
  <c r="O281" i="3"/>
  <c r="O335" i="3"/>
  <c r="O135" i="4"/>
  <c r="O211" i="4"/>
  <c r="O291" i="3"/>
  <c r="O244" i="3"/>
  <c r="O343" i="3"/>
  <c r="O306" i="3"/>
  <c r="O294" i="3"/>
  <c r="O287" i="3"/>
  <c r="O293" i="3"/>
  <c r="O331" i="3"/>
  <c r="O292" i="3"/>
  <c r="O307" i="3"/>
  <c r="O226" i="3"/>
  <c r="O186" i="4"/>
  <c r="O214" i="4"/>
  <c r="O217" i="4"/>
  <c r="O239" i="4"/>
  <c r="O208" i="4"/>
  <c r="O238" i="4"/>
  <c r="O161" i="4"/>
  <c r="O197" i="4"/>
  <c r="O145" i="4"/>
  <c r="O231" i="4"/>
  <c r="O210" i="4"/>
  <c r="O220" i="4"/>
  <c r="O241" i="4"/>
  <c r="O204" i="4"/>
  <c r="O223" i="4"/>
  <c r="N390" i="3"/>
  <c r="O390" i="3" s="1"/>
  <c r="N389" i="3"/>
  <c r="O389" i="3" s="1"/>
  <c r="N392" i="3"/>
  <c r="O392" i="3" s="1"/>
  <c r="N393" i="3"/>
  <c r="O393" i="3" s="1"/>
  <c r="N395" i="3"/>
  <c r="O395" i="3" s="1"/>
  <c r="N156" i="4"/>
  <c r="O156" i="4" s="1"/>
  <c r="N166" i="4"/>
  <c r="O166" i="4" s="1"/>
  <c r="N200" i="4"/>
  <c r="O200" i="4" s="1"/>
  <c r="O297" i="3"/>
  <c r="O249" i="3"/>
  <c r="O371" i="3"/>
  <c r="O318" i="3"/>
  <c r="O251" i="3"/>
  <c r="O34" i="4"/>
  <c r="O40" i="4"/>
  <c r="O17" i="4"/>
  <c r="O192" i="4"/>
  <c r="O125" i="4"/>
  <c r="O63" i="4"/>
  <c r="O100" i="4"/>
  <c r="O159" i="4"/>
  <c r="O141" i="4"/>
  <c r="O121" i="4"/>
  <c r="O119" i="4"/>
  <c r="O67" i="4"/>
  <c r="O109" i="4"/>
  <c r="O101" i="4"/>
  <c r="N255" i="3"/>
  <c r="O255" i="3" s="1"/>
  <c r="N137" i="4"/>
  <c r="O137" i="4" s="1"/>
  <c r="N153" i="4"/>
  <c r="O153" i="4" s="1"/>
  <c r="N126" i="4"/>
  <c r="O126" i="4" s="1"/>
  <c r="N92" i="4"/>
  <c r="O92" i="4" s="1"/>
  <c r="N146" i="4"/>
  <c r="O146" i="4" s="1"/>
  <c r="N143" i="4"/>
  <c r="O143" i="4" s="1"/>
  <c r="N70" i="4"/>
  <c r="O70" i="4" s="1"/>
  <c r="N116" i="4"/>
  <c r="O116" i="4" s="1"/>
  <c r="N75" i="4"/>
  <c r="O75" i="4" s="1"/>
  <c r="N102" i="4"/>
  <c r="O102" i="4" s="1"/>
  <c r="N48" i="4"/>
  <c r="O48" i="4" s="1"/>
  <c r="N33" i="4"/>
  <c r="O33" i="4" s="1"/>
  <c r="N28" i="4"/>
  <c r="O28" i="4" s="1"/>
  <c r="N29" i="4"/>
  <c r="O2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tc={A387046D-9C5C-4498-9077-40EA6F554A9C}</author>
    <author>Ieva Antanynaite</author>
    <author>Aurimas Skrupskis</author>
    <author>Tomas Ruzveltas</author>
    <author>Kostas Vilcinskas</author>
    <author>Vytautas Remeikis</author>
    <author>Fausta Ulyte</author>
    <author>Tadas Matijoška</author>
    <author>Arnas Joskaudas</author>
    <author>tc={955BDAE2-D3F0-480A-8BC4-6A18A661C059}</author>
    <author>Žygimantas Sukovatij</author>
    <author>tc={578EBB20-5A4F-4A81-9591-4D04730DBAC3}</author>
    <author>tc={731E5625-ED74-472E-8721-DC04675B2CF8}</author>
    <author>tc={E30C8DC7-5922-4FF1-8115-0C2C5961382D}</author>
    <author>tc={25018F6C-1D80-4BA0-93DD-6319E5BE7ED1}</author>
    <author>tc={8D8DA4E5-F697-4A6D-8909-9B5E485887A1}</author>
    <author>tc={4B0016AF-C3F4-4C9D-9BD5-7389E6F31CC5}</author>
    <author>tc={ACD2517B-988D-44E3-AFA6-DBEEA26BD35F}</author>
    <author>tc={8B62A128-6049-4DDD-9700-3A994C9AD043}</author>
    <author>tc={CFCE1974-0B6D-4B3C-8EBB-1DAE35534EEC}</author>
    <author>tc={84713A6D-0017-48A2-A9F6-4D166372B62E}</author>
    <author>tc={9D4FDEE7-A5D3-4EDF-8EC1-7DD0BBA54BB4}</author>
    <author>tc={5C16998C-CFDC-44D9-92FD-C4714EA6F5C0}</author>
    <author>tc={D3A52E9F-89D7-425E-9F44-C445ADB4E1E5}</author>
    <author>tc={81FD816E-1CAE-464E-BB95-62C52187D701}</author>
    <author>tc={70E28525-F19B-4A01-9693-678F49710389}</author>
    <author>tc={700FE7A4-9C28-43DE-A2A8-F6ADD2799192}</author>
    <author>tc={69227B89-4E2A-4BA4-BFAF-9409915287CB}</author>
    <author>tc={1426E325-0B03-411F-8E95-A6E556EEE937}</author>
    <author>tc={594EAE72-1FFF-4681-9DB1-17FD33F0DDB3}</author>
    <author>tc={A032116D-AE2D-405E-AED7-E28E129D2C87}</author>
    <author>tc={16CCB4E6-145C-4A75-B192-004F5E26F8A7}</author>
    <author>tc={AC25A2C0-323A-4E96-99CB-BAE9E6111195}</author>
    <author>tc={323BAE30-2F88-4017-8AFF-878FA67E4607}</author>
    <author>tc={55CBDA37-0D90-4E2A-B5B8-E5FDB33C4F88}</author>
    <author>tc={970897EC-CD3F-4CCA-8C9A-5C3D9BEE1A4D}</author>
    <author>tc={C7B3944F-397C-4CB5-B670-910FE2752B9A}</author>
    <author>Ziede Rumsaite</author>
    <author>tc={9262E262-4812-4BF7-B83B-138C9885B096}</author>
    <author>tc={854BC5F9-2944-4A68-BF12-06150042203B}</author>
    <author>tc={EB022333-3B1A-4140-B30A-345BF67DBA21}</author>
    <author>tc={22884C2E-1F16-4B10-AA2D-3E38A7D64A8B}</author>
    <author>tc={F78F02CB-2E94-43F9-BA5C-F061533C0731}</author>
    <author>tc={240B0CEE-2EB7-4E6B-AE22-7B1F7DD29BC7}</author>
    <author>tc={44509A28-3468-4985-9F2F-4D042C1982C1}</author>
    <author>tc={96E0E4E5-9787-4C1D-B3FE-934800CDA387}</author>
    <author>tc={ADB43888-26B0-499E-B6CB-EEF6002CE4F3}</author>
    <author>tc={E43E4C9D-3223-4EA1-BF3E-BB48608FEB27}</author>
    <author>tc={DBD8DA5F-C619-4963-9331-9F4B551E160F}</author>
    <author>tc={D6D0CB24-6EF2-4DAC-8F30-20C41B367622}</author>
    <author>tc={C3F34495-2ACF-44E5-BF16-A9B01BE110CA}</author>
    <author>tc={E08BF707-64CA-46FE-A2E0-7A8DBAC3C204}</author>
    <author>tc={9528BD18-02E5-4D46-8D17-BEBB51DAB4D3}</author>
    <author>tc={7D6536B0-F291-487A-A0B4-599DA002B75C}</author>
    <author>tc={38B42883-6257-4997-9696-9BECF5BF943D}</author>
    <author>tc={A9E96711-D23C-474E-B1CE-43F10D28FA97}</author>
    <author>tc={E389FB71-C4B9-4779-AC41-5C4493D17DFF}</author>
    <author>tc={4D8AC3F2-93FA-48FC-9AE4-9E4A818D103D}</author>
    <author>tc={90A55E05-6BAF-4752-9D6B-3895F47ED5ED}</author>
    <author>tc={BC56C7A6-81DA-4088-8B5E-2E09414FCF03}</author>
    <author>tc={69395904-500B-42DE-B4FC-38300BC710D6}</author>
    <author>tc={86591B7F-7A35-43E1-B1AE-25270684457C}</author>
    <author>tc={DF962FCB-D0DC-437B-9103-14F4EAEBF43D}</author>
    <author>tc={5A347A5A-7A93-4824-91E7-5CDAEE4CA0E4}</author>
    <author>tc={2CADB1FB-9777-4DC0-8ADE-20D7BF1304ED}</author>
    <author>tc={00740758-120D-483C-906E-AF1D37C1E2AC}</author>
    <author>tc={8DD60F83-5B23-4C46-BD3B-473F05E8158F}</author>
    <author>tc={7E60B52F-7D1F-462C-9382-461EC782A1E0}</author>
    <author>tc={E42EBAFB-3865-46D2-A430-9BD5364304DB}</author>
    <author>tc={A917AA90-C0F5-4CEB-9B69-65CB7F8875E7}</author>
    <author>tc={D8B9CD7B-2BA8-428F-B8D6-B1DAD5E6D824}</author>
    <author>tc={78D17B65-6F89-489F-A838-BE936F65FC39}</author>
    <author>tc={ADC9D0FA-5659-4C57-BE72-69A66C02A3CC}</author>
    <author>tc={690DF658-F13A-4240-ACC3-55A91BC0B9E6}</author>
    <author>tc={69D0180A-90E7-470C-A7E2-3F19502E51C5}</author>
    <author>tc={F68E3461-9108-4276-B31D-DC7D677B00D0}</author>
    <author>tc={353C5AEA-6D5C-4D3A-9C7E-D363CE8940F1}</author>
    <author>tc={13B0D7CD-C9C1-439A-AFF1-0749928C07DD}</author>
    <author>tc={E30924D3-BDFE-4CE6-9977-1BBD70436C14}</author>
    <author>tc={FB137BA1-0455-4E18-9084-007FAAF458C3}</author>
    <author>tc={9F347CFE-4793-4DEA-93D4-94DA5DB5A2BD}</author>
    <author>tc={0CA8C5A7-3752-4CA1-809C-A0D12A04DE10}</author>
    <author>tc={7AE3825A-25DC-4154-8214-86F44AAE3F7B}</author>
    <author>tc={E60765E8-9B7F-4FE9-98B3-3DD1BE42E25F}</author>
    <author>tc={F16B9CCB-8C4F-41D3-B867-A5BE8400DE13}</author>
    <author>tc={D7ED7D0E-DADE-4278-9ED7-DC814108EF19}</author>
    <author>tc={33F27458-C5AD-4C82-BD69-59FDB49A8D19}</author>
    <author>tc={7C83BCB0-4E95-4F5A-91A8-35F8BC4598D4}</author>
    <author>tc={86E99EDE-A5B2-4282-92CD-167EF61C303A}</author>
    <author>Eimutis Šimkus</author>
    <author>tc={1892E210-A39E-400C-93D2-9C3C956098C7}</author>
    <author>tc={2DC70827-553C-42A0-9C33-F89356DADA85}</author>
    <author>tc={227B9E02-48D5-4676-84AF-2DBD1C8AE877}</author>
    <author>tc={8D952D9D-24CC-4D72-8CD9-ACA4B7ED1A75}</author>
    <author>tc={B8F26C15-5154-4EF3-ABA5-C48F26ADFF64}</author>
    <author>tc={3010185F-65BA-476D-AEE3-1222920D44B3}</author>
    <author>tc={33214697-E2EA-42CC-BD30-2FAF9DC48585}</author>
    <author>tc={20D705D9-B37B-4A30-87AD-8D32E9C18F64}</author>
    <author>tc={76023A85-46D6-4831-958D-C1D48E7C4375}</author>
    <author>tc={37EB9DDC-4BAB-49DB-A120-F8DF8E1F2EBE}</author>
    <author>tc={727A9AFF-F4B3-4623-A599-ED858C02E0C1}</author>
    <author>tc={E37314E4-7B33-42B9-9C88-03E99025BDD8}</author>
    <author>tc={06FD9F0F-E8CC-4866-8F07-59FD43C92C60}</author>
    <author>tc={50C35994-E72E-4B50-A0CA-F7EB8231A2F5}</author>
    <author>tc={3113F6A6-5255-42D8-BF7B-4F8A0BAAEBD1}</author>
    <author>tc={9DD919E5-C911-4502-A0B7-332B4E8733D1}</author>
    <author>tc={A0BC8BAF-EAC4-4613-AE5F-B45E613EA3F9}</author>
    <author>tc={E2E09E4D-4DF1-41AC-9777-8B174E3A5EAE}</author>
    <author>tc={9225408A-6175-4273-AC9B-862BF745A5B1}</author>
    <author>Karolis Gylys</author>
    <author>tc={E6E9481B-9FD3-4610-9DEC-9D6303C721AC}</author>
    <author>tc={0A333704-1199-460F-9747-BD45ED9169B5}</author>
    <author>Nona Tamošaitytė</author>
    <author>tc={092E3B19-7A57-49EE-BA18-92D55D205F88}</author>
    <author>tc={F3FE01B5-DD50-4737-A5EA-B55A569F0046}</author>
    <author>tc={F9276AAB-E4B5-4E34-AA1A-C5BB8D1A2A2F}</author>
    <author>tc={73F67653-1C8D-488D-A195-830764D07C68}</author>
    <author>tc={61AF3339-3BDD-46A9-8E80-4637727CA296}</author>
    <author>Dovilė Anzelytė</author>
    <author>tc={628A170E-CEAA-404A-AFFF-CB1DEF07D0E4}</author>
    <author>tc={0F5CA93F-45D6-43CC-854B-09245B1F62C7}</author>
    <author>tc={B1F519D6-91D9-47CA-9A1E-F3C2154BE178}</author>
    <author>tc={CADE49D0-C4AE-48D9-BC57-9569FE028995}</author>
    <author>tc={4B46C094-4939-40AD-9950-028730F080A7}</author>
    <author>tc={0E8E76DA-5E2B-47FE-AE1B-8E46F4D2D867}</author>
    <author>tc={FDD3B1DD-9BF2-446C-8F2B-15B3FE46ED36}</author>
    <author>tc={D8C4832F-FBB7-4BAF-AE50-7F3C10D06526}</author>
    <author>tc={81A10747-A546-469B-BD71-97680E9F260E}</author>
    <author>tc={9DE29F55-E6F0-46DC-BE28-5222462B0EE3}</author>
    <author>tc={907BB360-0978-4F2E-A164-4FA9030296B4}</author>
    <author>tc={5EEB7925-8EC8-46D8-81F1-73731C9BC3DA}</author>
    <author>tc={85393FA5-F694-425A-83FC-C4EAE842D3F8}</author>
    <author>tc={80804F48-ECEA-46CC-80AE-A7E1C0A573DD}</author>
    <author>tc={DA0E4392-E72A-4BDE-81E6-70A575DFFAC4}</author>
    <author>tc={981C36F5-5B6B-4458-BABA-B1405262DD69}</author>
    <author>tc={515268E1-C0B1-4060-8083-369B2D556DF6}</author>
    <author>tc={3EE750D4-E44B-4DE9-8D6A-FCEC4DDD7D7E}</author>
    <author>tc={A3A3CAB9-08F7-43B9-87CE-F024AC39A980}</author>
    <author>Guest User</author>
    <author>tc={9ABDFBF0-F4C4-4558-A018-11A1F76DCD44}</author>
    <author>tc={67E87A1D-AD8F-424D-90DA-7FE5BAB5EA25}</author>
    <author>tc={D5DEDFB5-23AA-4D15-893E-C667E36C5954}</author>
    <author>tc={E4FB6022-0C6F-4226-B903-721E5DA533C2}</author>
    <author>tc={B1B5797D-5455-48AE-888B-0716026B2570}</author>
    <author>tc={C6A2F813-BEBC-4C44-81FA-37A0A9615BF1}</author>
    <author>tc={7FD4184A-AC06-4C04-8842-1E6BC7F2DC5E}</author>
    <author>tc={3345EAC1-0103-48EB-83B0-660FE1EB73DC}</author>
    <author>tc={B3A40517-C8A5-4CFB-B4AF-DC305018B149}</author>
    <author>tc={C1DCC8CD-DF30-47E8-8DCD-9D7E8CA254F3}</author>
    <author>tc={79F9ECBB-FB36-4DE4-90F3-2A78C4F6915A}</author>
    <author>tc={F3291A47-1D7C-43D2-A55A-4F6B0700168F}</author>
    <author>tc={CF38941A-3C13-41EE-89DC-C77BE18A7B7A}</author>
    <author>tc={32D55D5B-6EE0-4D8A-8096-0A1ABF8FA4D8}</author>
    <author>tc={2546184E-ECFD-435C-9BBB-B78C7CFE5092}</author>
    <author>tc={B65233F5-39BB-434E-B95D-77D6514CC2C5}</author>
    <author>tc={CAE04B55-1A58-4F8F-88A9-35953058E781}</author>
    <author>tc={49C1FBB3-DE7C-4DD5-B0FA-3DDA8B241A53}</author>
    <author>tc={EA961899-3E05-4FBA-97B0-5CDCDF6D15F3}</author>
    <author>tc={E2107580-696D-4F3A-BB19-7A4740F02C32}</author>
    <author>tc={E6F47BC5-124C-4A46-9498-F5A87C6682B0}</author>
    <author>tc={4019E4FB-A700-4C26-B6B8-51FBD3DAC351}</author>
    <author>tc={D1BBEB7F-5ED7-40BF-81C5-F5DCC66B350B}</author>
    <author>tc={D6A3C442-18CF-4B5F-802C-326B2FA8B852}</author>
    <author>tc={838E3192-466C-4A4F-95AB-42AFB0D0CA60}</author>
    <author>tc={37E2DA59-1090-4626-BF73-5CEC4B288044}</author>
    <author>tc={380E77A5-B03D-4D4D-BCF9-197BB958F1A0}</author>
    <author>tc={64DD6D75-3761-439A-9CC3-D7FF3162427A}</author>
    <author>tc={5991A796-5D39-46A3-82EF-95EBAB9FFC05}</author>
    <author>tc={2D1213C0-F2A0-4857-8C22-613A401CA1C5}</author>
    <author>tc={96B8F756-6DF0-4DD4-AF7C-E762C0D02D85}</author>
    <author>tc={51678E08-CD08-4F23-92E3-DB68BAA7C05C}</author>
    <author>tc={D2893A18-1A78-4B70-8986-CE784F406EEC}</author>
    <author>tc={BE8ACD80-8FA5-43C6-B59C-FCBDF845A57B}</author>
    <author>tc={AEF78C45-04A8-46D4-8F27-176796E57D68}</author>
    <author>tc={D99A5D58-8D1D-4060-84C0-23A0BA12CE1A}</author>
    <author>tc={95BD30A1-A2EA-4795-873F-32C34C127382}</author>
    <author>tc={AD4FFA43-7087-4A68-9173-A2BBB5F690D1}</author>
    <author>tc={8ED0B3EF-A4AB-4AB2-B98D-261F777A506D}</author>
    <author>tc={662E5DC4-305B-4234-B065-ABC7C777A44D}</author>
    <author>tc={06746C2B-86E5-4E5D-8D6D-EDBB4082D222}</author>
    <author>tc={B4AC55CC-C4B8-4B09-A3CF-46AEDF4CBACA}</author>
    <author>tc={9EF41A22-70A0-41D2-BBEC-55E7002DEE73}</author>
    <author>tc={A0911D86-023A-4246-ADC2-8D930C9B05CF}</author>
    <author>tc={9E94DED4-E6DD-442E-9706-604D1ABA988F}</author>
    <author>tc={C84694EA-7BB3-4DDE-8866-750E3B06593B}</author>
    <author>tc={B1B84536-AB9A-4B17-A493-989A48B46184}</author>
    <author>tc={102FC072-4E77-4848-B16A-AEABD4204CDC}</author>
    <author>tc={28ED7167-6D61-4CB0-BF29-94EE33A360EC}</author>
    <author>tc={489E0757-6032-47A0-AA75-3F83003E99EF}</author>
    <author>tc={EE8DE0FA-F8EF-4931-B548-3C3443C6EE3B}</author>
    <author>tc={8FB95481-0ED9-44D6-BA83-0675B954D701}</author>
    <author>tc={BC6DAFAF-185C-4FE1-8A76-7045398AC42C}</author>
    <author>tc={DC8FB31E-00B3-432D-9405-20DDB1864272}</author>
    <author>tc={11341693-CB36-4FA9-B3EE-57A3586C663A}</author>
    <author>tc={373A9C9E-33A8-4D34-AE7F-DAE5542F664F}</author>
    <author>tc={448D9294-CC9A-43C3-BA57-D6360A35589B}</author>
    <author>tc={D0E91F3F-549D-404B-8E66-52B30DBFEF52}</author>
    <author>tc={ED541E30-A2C8-4843-9CAE-A03CDB31D672}</author>
    <author>tc={49002E33-F156-4DB9-9652-3895E6E1F9FE}</author>
    <author>tc={BA5C8EAD-0374-4C54-847A-E272579898E5}</author>
    <author>tc={53E85782-4E17-4BC2-87E4-87A23E3F2110}</author>
    <author>tc={30D9CD5B-38A3-4646-8C5D-D5659B329A16}</author>
    <author>tc={02370D25-B269-4D4F-80A4-6624996D6D84}</author>
    <author>tc={9E434561-6CEC-4835-B6C8-EF5ECCA82F23}</author>
    <author>tc={0CC52649-329C-40EF-8F38-558F929771A9}</author>
    <author>tc={A46B1766-3649-414F-85BF-4DC91AFAB3B2}</author>
    <author>tc={B14D2789-C7ED-478B-B0E7-5978BCD84111}</author>
    <author>tc={E346B9CF-2F0B-4884-BB95-31354487DDE2}</author>
    <author>tc={12A7A96A-F2F6-488C-A4D7-C9AE7604B5A9}</author>
    <author>tc={1186F1E5-C9DA-487A-A821-AB9E7689A0F5}</author>
    <author>tc={FF4FAD45-DD23-4452-A751-2AA4EFA512D7}</author>
    <author>tc={45C1120C-260A-4281-8120-1917CA3C62D4}</author>
    <author>tc={8585C6E7-1F61-42C8-A5F3-3F026D9D6178}</author>
    <author>tc={56028F23-EA96-4737-9513-150C407122D3}</author>
    <author>tc={4828DC3F-B354-461D-803E-B5365CCCB44F}</author>
    <author>tc={5B8D7348-E1EC-4E16-A283-76E8F5747655}</author>
    <author>tc={4FA5092A-58EC-4C27-9CDD-1B509FB35E47}</author>
    <author>tc={1546E898-D573-4297-811B-19C07E0E124E}</author>
    <author>tc={FDD0CB2D-4954-4FB7-A098-2989F16E5039}</author>
    <author>tc={14E460CD-F132-47B4-8FC2-43B0F6743CA0}</author>
    <author>tc={18279342-CBBA-4655-8670-15254BAA72BC}</author>
    <author>tc={9D8A0C85-9470-4871-A051-0F6664245810}</author>
    <author>tc={56F74B0E-543B-48DC-BCB9-DBDCE26FAA01}</author>
    <author>tc={CC8411EB-E95D-4C74-BA6C-9FA08CF0EE58}</author>
    <author>tc={EF97D362-F921-420A-928F-31151B90D7F2}</author>
    <author>tc={7C4704F7-B3FF-4AFC-AD50-AFC47F99220D}</author>
    <author>tc={F09FBA1A-67E3-42C3-802B-51DE8CF9BC37}</author>
    <author>tc={36F85CEE-E234-481D-8412-ED63B2C13335}</author>
    <author>tc={E9FC42E9-B6FD-4348-851B-7D7FB118C4EB}</author>
    <author>tc={9D2B01BA-5E16-4C98-89FD-5C57EE6223A5}</author>
    <author>tc={0A60B069-8C17-4473-922A-4A0FEFFF2EA8}</author>
    <author>tc={5ECB8363-4891-4759-98B7-A4B60407EAC3}</author>
    <author>tc={79D48025-0C60-4A81-9D73-DC6CD8FF9EF1}</author>
    <author>tc={F32C93AA-137C-44A7-9895-B15C3F68C97A}</author>
    <author>tc={38698E5D-16CE-40A3-ACF2-CDB5F5F2A260}</author>
    <author>tc={9656EB45-E1D2-494C-B943-31B3DC6071B2}</author>
    <author>tc={27651874-1CD6-4D75-830A-D17754AB016E}</author>
    <author>tc={15830635-4F0D-434B-B140-20CC16571409}</author>
    <author>tc={7FACB9A7-B469-41F7-AFBF-44D5B3F773B3}</author>
    <author>tc={E512189C-8235-4A0B-B3FA-2AD2EF0BAB11}</author>
    <author>tc={B5F7368B-47E6-4336-92AB-452CF4EFC91E}</author>
    <author>tc={556DAC76-C05F-488B-84E6-BFD7EBF35D05}</author>
    <author>tc={73E52CC6-0913-4871-9781-F6D86D45A8CE}</author>
    <author>tc={A1E33C3C-0EE6-4311-A9CE-41C89606755B}</author>
    <author>tc={C0FC76CB-F7B9-49BA-840D-DA878E786D25}</author>
    <author>tc={4DED9BA2-18C1-470C-876C-F265D467767A}</author>
    <author>tc={57564931-DA27-4C1D-8183-44DC69C409D7}</author>
    <author>tc={5E2CA10C-4274-48F5-8C75-69E944A467BB}</author>
    <author>tc={98175754-8877-46AC-B306-5778C14CD4E3}</author>
    <author>tc={78D1E94D-0747-44AC-BCBE-68F5D84FA935}</author>
    <author>tc={71725271-C625-4690-A03C-A83AED593E3E}</author>
    <author>tc={9A0B6711-60D5-4092-AACA-2A01D13C1EF5}</author>
    <author>tc={7C02F109-8A1F-4DF6-80C6-E14932DAE5C7}</author>
    <author>tc={F3D6AAF1-A48E-48DC-BAD1-FC9A117AB286}</author>
    <author>tc={08EB03BB-6A4B-453D-9285-190BBBC2F5FA}</author>
    <author>tc={CBC5CD93-FE84-464A-96F8-830A92235589}</author>
    <author>tc={CDDF12F6-AE2C-4AC6-8A0B-4342AC7E451C}</author>
    <author>tc={44451D4A-6AC5-4798-92B6-997FBB843AF9}</author>
    <author>tc={A2E335AE-1DD9-435C-9577-FF632F6A998A}</author>
    <author>tc={E494314C-4468-4953-83F8-C63FA62F43EF}</author>
    <author>tc={22ED840A-B687-48DB-AE8F-A86D051F5663}</author>
    <author>tc={273D85CE-401B-4659-A3AF-C420240CADD3}</author>
    <author>tc={A2C9A98B-69BA-42EA-B4F3-7FB59C16864D}</author>
    <author>tc={E9A8739D-33B4-4E64-8C65-CF4223CF3484}</author>
    <author>tc={1A667BBB-4D39-46FE-B21C-AA390FDD36DB}</author>
    <author>tc={5E66E665-CA43-48D1-81D3-FB7128AEC82C}</author>
    <author>tc={86A9D604-4EC0-4FB5-9435-A69ADA6E20D8}</author>
    <author>tc={764C2172-E339-40B2-9D9F-B1963029CA45}</author>
    <author>tc={FCE22747-3A4D-44F8-A356-9913B7AA30FD}</author>
    <author>tc={71571CC0-633B-409E-A4BC-95FF603FDA78}</author>
    <author>tc={EED348B7-DCD0-4D96-A65F-2B15DFD39847}</author>
    <author>tc={FA9CC8A8-5F44-4F8D-BF95-2D9F1876D865}</author>
    <author>tc={CFC73FB9-72AD-4CB7-B592-ABDA9E02F9A5}</author>
    <author>tc={791019E9-EDF6-4C99-AA4B-734EF940AF56}</author>
    <author>tc={7764A429-2B1D-4A52-B412-6E1420078927}</author>
    <author>tc={76D04402-7CA3-4E44-9F12-2C962B61B716}</author>
    <author>tc={9844F30F-3281-46E7-B9C6-153559C0CBA8}</author>
    <author>tc={5837D8C0-9D44-4AF0-833A-2C738E871E97}</author>
    <author>tc={2F527D05-11D1-4164-A978-40873967C954}</author>
    <author>tc={A6DDB7A2-B622-40A7-91B4-55AB88C83240}</author>
    <author>tc={BAD1DDB8-FAF0-4690-B05B-264E62E4FC0D}</author>
    <author>tc={257646F8-8A54-4EAC-9059-17D084103C87}</author>
    <author>tc={947902B7-5E48-4E24-83E0-532136E70166}</author>
    <author>tc={9F701A94-5A9E-4F0E-84FE-F6AFB558F958}</author>
    <author>tc={D5DAA7E3-865A-4FA7-926D-0D55933292A5}</author>
    <author>tc={58C43FD4-F800-47DC-9C37-36D402061534}</author>
    <author>tc={701EABBB-4074-416A-B35F-89991C805785}</author>
    <author>tc={AEE3CE7A-34E0-465F-A0F5-3421B17957BD}</author>
    <author>tc={7F2D511C-35EA-4955-855C-30C18E558EC6}</author>
    <author>tc={5D7034A1-C044-4CEE-B58D-8284ECCA4150}</author>
    <author>tc={5FC820D3-BA9D-4B57-8D61-20BA7289C99F}</author>
    <author>tc={0291EABC-E727-4278-B1FE-9CED70C9661F}</author>
    <author>tc={B3FB4A0C-5D94-4A5E-8FAF-23A524895B7C}</author>
    <author>tc={9556F768-1AC6-42C4-9408-49DC39B836A2}</author>
    <author>tc={A00391A9-13A9-4E5A-90DF-ADB5D95DDF05}</author>
    <author>tc={B8E3674F-7056-4B19-AB1B-4F40B559A4C3}</author>
    <author>tc={B6A0DA6A-14DD-4B9C-8F88-CA91687C5691}</author>
    <author>tc={FB90CCCA-2254-4788-A207-E2AE84E709EF}</author>
    <author>tc={E5012F47-1064-47B3-815D-9AC185440DA5}</author>
    <author>tc={025C317B-BDBE-4CA9-AFBF-1767A63A954D}</author>
    <author>tc={E34C4D2F-9A75-4F00-97FB-D94F2BAA4091}</author>
    <author>tc={8621AF99-8E55-4D20-AFD3-149AC307BF0F}</author>
    <author>tc={5FD7000C-7EEC-4878-A4E0-124C09B726D3}</author>
    <author>tc={DEF79ACD-A594-45DF-9C2A-5B66877EDF43}</author>
    <author>tc={4D6F2F7E-26C6-4D82-B4DF-B42595F0DB45}</author>
    <author>tc={F34EA589-B559-46AF-A783-321527E2F999}</author>
    <author>tc={3331B0CA-E436-450F-8CD1-8EC2CAACB2ED}</author>
    <author>tc={CAE83E43-DF0D-4FE1-AF8B-91C112C7E1A0}</author>
    <author>tc={CEE9F351-A54B-4D9D-934F-5CEED19E65EF}</author>
    <author>tc={4C33A757-A1D9-4B07-9F48-5F15DE10EB05}</author>
    <author>tc={E49655B4-BDCB-447F-A564-B08E355367A0}</author>
    <author>tc={C8D5FA90-E7CA-4306-A511-EB7BE8EF6799}</author>
    <author>tc={8850546E-DBFA-49BD-8EA8-2D02578F3BE0}</author>
    <author>tc={482355C2-E4C8-4FD5-B879-0EE507299C52}</author>
    <author>tc={A3BAFFAB-E465-4989-886E-5B2631260EFB}</author>
    <author>tc={4C7A8D86-0A4E-4A15-86BD-E59E50FF060C}</author>
    <author>tc={FD6B6FD5-5A7C-4837-8D8B-776CF66EF551}</author>
    <author>tc={A13166D7-18D8-4A6E-B2EB-62D62529C0FB}</author>
    <author>tc={17AE9415-DC38-4CCF-9F9D-B5C6AA1D693B}</author>
    <author>tc={2C80400B-8EA9-40B4-9C31-0C43BE6B77C9}</author>
    <author>tc={8AFD9B43-993F-41CA-9D3B-4E2010625A62}</author>
    <author>tc={F6E7EA40-83AA-411F-9E67-A9E9D8A9AC05}</author>
    <author>tc={314E64CB-494E-4096-8506-DCDCB258FF75}</author>
    <author>tc={99885BE9-A8D6-44A5-8B01-D47F2CEADC6C}</author>
    <author>tc={4CCE495B-25ED-4020-BCE2-971FB52EA8CB}</author>
    <author>tc={30FF8E73-6794-4373-9B5D-31189DEE6515}</author>
    <author>tc={79D36467-9667-4EB4-A73B-611BAD9F8771}</author>
    <author>tc={7C716364-7538-42A2-AD86-5D2F95E0C586}</author>
    <author>tc={969B08CE-78B9-4086-89BA-437FB746B2E5}</author>
    <author>tc={043E1D0F-449A-4369-8126-FB01D4917EE4}</author>
    <author>tc={7E6416E7-6241-4D92-A764-80226D92C80B}</author>
    <author>tc={BA11A816-B68D-4D87-A317-09055829C57D}</author>
    <author>tc={45697691-2A0E-4D8E-8617-DF54CC468F4F}</author>
    <author>tc={993C0341-887D-4D3E-88E1-C9F3B1789FC2}</author>
    <author>tc={227CED24-54A7-47F0-B408-FD8E124D2A7F}</author>
    <author>tc={D78F10A5-8632-46EC-9DE7-BE84F9E15E5B}</author>
    <author>tc={70529405-5807-412C-B1FE-6DF226DF47E1}</author>
    <author>tc={88DAE060-3F53-49F0-98BF-6118271AF1C1}</author>
    <author>tc={76B7D9EF-CA02-4511-931D-4855A8B55777}</author>
    <author>tc={661D11E5-9C12-44CF-9585-DE0759F725A1}</author>
    <author>tc={2AE6AEDF-EAB4-42ED-97BA-F1608A674382}</author>
    <author>tc={9F83B7B8-A1F4-482F-B901-C5A3F549DA30}</author>
    <author>tc={829844AD-36B5-4F59-8BF4-2417C2A783E6}</author>
    <author>tc={D42204DC-4646-4FBF-A7F9-60875B2A02B2}</author>
    <author>tc={9159F0A3-906F-4618-930D-A58C3BCEAFF4}</author>
    <author>tc={F1F5D9F5-17EB-43D5-8E5E-7D03DDD0C253}</author>
    <author>tc={88DB503E-9BA8-4F28-B6C6-A5349313533E}</author>
    <author>tc={CCE45D9A-E5C1-4496-8108-2A23C243C5C9}</author>
    <author>tc={89677662-388D-4794-9D95-DFD658EEC475}</author>
    <author>tc={0F32D08E-D6CF-4DED-AD79-7F060E7AADAA}</author>
    <author>tc={BC1BBB9C-D122-422B-81D8-134A64718739}</author>
    <author>tc={8510C6BF-359F-4F44-899C-4A560AC2C45C}</author>
    <author>tc={1A6756BB-8537-4B20-B142-225CF024A5CC}</author>
    <author>tc={213831CD-B8F8-4123-A1D9-D2F797D515C9}</author>
    <author>tc={5A075E82-0AF2-48DD-B298-6A0761721A5A}</author>
    <author>tc={12FD5D82-EB22-4C45-B42D-51AA00A2BB07}</author>
    <author>tc={2E268163-DEF2-43AC-B6D9-A4B89FB34815}</author>
    <author>tc={AC0DA132-9695-4F95-BE76-328259EBA6C5}</author>
    <author>tc={97DD94C9-94AE-4CAF-A7D8-45C8D03BB8CB}</author>
    <author>tc={FA9406F6-CF17-46B6-AFE7-1DAA71D15E3E}</author>
    <author>tc={C7F59BD9-ED42-495E-902C-589170CF30D8}</author>
    <author>tc={1E0AC3CE-1C4D-4C47-AA63-5E29597A9340}</author>
    <author>tc={B8789E06-7DE2-48BB-8146-9A34962FD6C5}</author>
    <author>tc={721FC201-CF5B-4677-A6F5-A9E8C916BBCA}</author>
    <author>tc={CC29EFEF-43A2-45A8-AE89-DD12417A272B}</author>
    <author>tc={7367D860-581A-4A18-846C-FD318960B778}</author>
    <author>tc={E3E4F014-78D8-46C8-924E-2E5E09FA221E}</author>
    <author>tc={621C89CF-05DA-4F7D-A8A0-7C9B4108624D}</author>
    <author>tc={EC491C6B-2B9E-4CEC-AF13-A24FE0838633}</author>
    <author>tc={304D56EC-CAE1-426D-B9E4-19C78B92B971}</author>
    <author>tc={B22608E0-3574-4EE4-8F18-F314920A2735}</author>
    <author>tc={B062B3AE-44B4-40B7-BA4C-1AC32598F38C}</author>
    <author>tc={653DD9FB-A662-4B0B-A3AE-C6F0A21511B5}</author>
    <author>tc={8D39877B-C8FE-41AE-868E-28409E18D565}</author>
    <author>tc={355D9434-5000-4968-BCC8-EC55ED8AF733}</author>
    <author>tc={11032F46-5558-431E-9029-BB29D227B984}</author>
    <author>tc={4FFC2F7B-0EE9-40A8-ACEF-67F451B44BBE}</author>
    <author>tc={B2D3FEAF-D513-454C-B954-8427FF5791AE}</author>
    <author>tc={407DCD16-F27F-4097-91B5-A77DA6EBA522}</author>
    <author>tc={9CC192AA-400E-475F-A4C3-DDE145B35FA0}</author>
    <author>tc={48595644-D7BA-4A00-BF2A-1C7EA5B3DF99}</author>
    <author>tc={1AD0B033-F4BA-48E2-8D92-E22A62D9E5B7}</author>
    <author>tc={822A808C-5698-46CC-9898-3713FDE203D7}</author>
    <author>tc={0A00754B-6744-43F9-BA89-E61EBAE6A712}</author>
    <author>tc={E1D136DF-8A78-4341-810B-8CEA246B0A8B}</author>
    <author>tc={799B2F5C-F27C-4C0C-937D-48D6388A77FC}</author>
    <author>tc={280B86A7-C4C0-4DDE-86BE-92CBD1453BB9}</author>
    <author>tc={B37AA426-5C74-4913-B6C0-137187C1D6C5}</author>
    <author>tc={E498A481-6085-4E3D-AF62-0F90957FAF85}</author>
    <author>tc={BCD772F2-728F-4584-8648-2BCDC8B259C6}</author>
    <author>tc={FB116308-CEF7-47D5-BC91-ED9D3935AA06}</author>
    <author>tc={96769939-3287-48CE-B441-FBB8DF4CAC73}</author>
    <author>tc={C2362F8F-3114-42C4-ABA9-935E4DF365CB}</author>
    <author>tc={231333C6-2736-4782-A3ED-A13F369C163B}</author>
    <author>tc={1C1461FB-6DDE-473C-8634-4F9F30D71451}</author>
    <author>tc={C74DD24E-FBF9-490F-9539-FA2FD1B7F579}</author>
    <author>tc={4962FA6E-ED0C-4353-B3B2-B1BB85EEACC1}</author>
    <author>tc={DE305124-6E91-4AD9-B7BA-B190EDE2B121}</author>
    <author>tc={91E3E596-8E24-4114-8C8F-B5278AFA58FE}</author>
    <author>tc={6D32FF49-6565-42FF-A6E3-AD8A129F2DED}</author>
    <author>tc={0B305502-2954-47D8-A0B0-6F3236C8E16C}</author>
    <author>tc={360BC6C9-69F8-466D-AE9F-8363C05C2EF8}</author>
    <author>tc={A152F7F3-A441-4C73-9F55-56E11138FFA7}</author>
    <author>tc={C5181F43-4D2D-400E-9657-DAD03F379AB8}</author>
    <author>tc={0E669189-565E-435D-A896-8D9D709274E7}</author>
    <author>tc={76130AC6-188A-4F75-AD56-73E8199E3BAB}</author>
    <author>tc={E79D729C-F325-4150-8E31-3723EF2AA491}</author>
    <author>tc={36F46EDB-BCD8-427D-B66C-2C9C0EF4DD0D}</author>
    <author>tc={CCCB6710-DEF7-4165-BE61-73C9990BC482}</author>
    <author>tc={BF45A84D-C497-4F58-9A58-ADAD89047622}</author>
    <author>tc={2AF2AC37-90F8-4041-B420-64250CD36A5E}</author>
    <author>tc={F7B13A24-6A72-4CF2-A50C-C4B693E6DDA2}</author>
    <author>tc={CD343CFB-C203-4BFB-BA97-DF6B0EAE9DD1}</author>
    <author>tc={5F17DC0D-3B13-41BC-A142-BD8367EDD913}</author>
    <author>tc={9D597B1E-8408-4136-96CC-67E7B1C2DE1B}</author>
    <author>tc={DEE04E2B-B1F0-46DB-A3B0-529175278E9D}</author>
    <author>tc={65A99ED5-3D7A-43B6-ABB6-0CE75A2DE916}</author>
    <author>tc={DA001AA3-F8B6-45FC-8015-E9AED80ED293}</author>
    <author>tc={5C09D1F6-C0E6-46E6-9FCC-BE87F55FFC9E}</author>
    <author>tc={A7D1B006-F0F5-44D5-B0FB-FA07E1C066BB}</author>
    <author>tc={EC053F17-FD5B-49DE-911A-E7FC8D480C17}</author>
    <author>tc={6617887F-CAC2-43C7-968A-8FE9F7CB58A1}</author>
    <author>tc={C983F8F8-6B83-4710-8418-06648888414E}</author>
    <author>tc={9A60A21E-7682-49F2-8655-0E21A974F9DA}</author>
    <author>tc={44DF3060-BB83-4281-A713-951D4FB891BA}</author>
    <author>tc={E0CD774F-437A-48D8-839A-1304821C28C7}</author>
    <author>tc={7BF20B20-B978-4767-997F-1FBC86E620F7}</author>
    <author>tc={DB51A9EB-5E64-435F-ACC8-5D2B689F0A50}</author>
    <author>tc={3E02CC16-5AC0-4F4A-9C6B-ED8DC70E20CB}</author>
    <author>tc={058CFD1F-B992-4DEC-8D94-4B695E3DFB5B}</author>
    <author>tc={67CBEDE0-7E4A-4C01-81F7-37F28C0644CC}</author>
    <author>tc={D1D7F1A6-B4F0-4EB0-88B0-B93519A3C568}</author>
    <author>tc={179C4BD7-5E08-4766-A5C7-7B7BCB2E266F}</author>
    <author>tc={AF8D57FB-8504-43A2-903C-E6315012A78C}</author>
    <author>tc={A4DC304B-1A3E-42BF-99E0-AD30FCB33C95}</author>
    <author>tc={33A4DD2C-8CE9-43CD-955F-D0BF9E1126DD}</author>
    <author>tc={F84DEABD-B669-4131-8247-83DB9828DA74}</author>
    <author>tc={C205FCAA-8231-4FF1-BD64-A3383166177F}</author>
    <author>tc={C0F19B9C-3FFA-4A8C-833F-1901E3AF8656}</author>
    <author>tc={7F8077F2-56D2-489F-9768-3021C0C2AD52}</author>
    <author>tc={08D75C80-7992-4930-A889-318C5A6A9558}</author>
    <author>tc={28FB8146-EA66-4AA5-91A5-B2C77A888659}</author>
    <author>tc={C96A173B-F59D-4F26-A856-102E5817C60B}</author>
    <author>tc={5AD5BFA2-C847-4979-A56C-A8F1D72B0E44}</author>
    <author>tc={BCD25CD2-FE67-4BC5-85B5-09457B3BB573}</author>
    <author>tc={A38E1E75-117A-4C63-8C85-FA2FBECDF003}</author>
    <author>tc={CF9C54F5-941C-4989-B755-207DDCF1C6F0}</author>
    <author>tc={A274F7AE-F419-4B4C-A53D-39DD57699A62}</author>
    <author>tc={F3959ED0-FAFE-4931-94F8-A2E469D3DFBC}</author>
    <author>tc={48501A21-993F-49B8-9487-538828F081D1}</author>
    <author>tc={7CB7434A-3404-47D6-98D0-2E0AF6F7AE0A}</author>
    <author>tc={DE08DCCE-0FE7-4486-A2AF-1AFA02887A4C}</author>
    <author>tc={92F860C7-AFDE-4BF0-A500-A3D72C232FB9}</author>
    <author>tc={46C786AC-2934-43EE-BAFB-0F771BE5B4DD}</author>
    <author>tc={B0EECB3F-A7E1-4479-9E44-609A6193702F}</author>
    <author>tc={4D88389D-01FC-4B79-B2BA-473CC843FEA8}</author>
    <author>tc={23F317DD-3011-4DFA-9099-2E12E613F3BE}</author>
    <author>tc={B340E14C-5159-4AE7-95EB-78BA7EA23F3B}</author>
    <author>tc={C9CC9590-0F35-491D-8561-3358F6A4227A}</author>
    <author>tc={6C148886-5F10-4F31-A40F-B4A19019BAAE}</author>
    <author>tc={BF972FBB-695F-451B-993A-9C8E283810C5}</author>
    <author>tc={6FD27843-3B5D-4EFD-AC77-9C0D09B313FF}</author>
    <author>tc={D2B32738-A4C6-4416-B9C0-BA5F687516FE}</author>
    <author>tc={763666ED-45CF-4152-87D8-F27375389EF9}</author>
    <author>tc={A4C6A5A2-8D01-4CD3-AEF9-8DAE7837FBEA}</author>
    <author>tc={9EB888F5-AF04-4F49-B1EA-C53D4F5DDE7A}</author>
    <author>tc={9A1D97D8-5AF3-4C19-97EA-28C2B205AD19}</author>
    <author>tc={8BA035D8-6B89-4CEC-8286-01B2EAC70E9B}</author>
    <author>tc={F55B4E08-0B9B-47CE-8BCE-19AA7D5A62FE}</author>
    <author>tc={9316A9AC-DE39-41D7-B9DF-17E1DD480870}</author>
    <author>tc={DDF5CCF9-6C2E-4F86-BBE2-29D5E4D8641B}</author>
    <author>tc={8530BD6D-84B4-4F08-A886-3C9248FE28DF}</author>
    <author>tc={83D83DF4-17DC-4590-84C2-66232995152A}</author>
    <author>tc={6DBC0922-6D88-4EE9-A8CA-FF083273A731}</author>
    <author>tc={CBAF0EB4-76F8-4148-AFC8-FD8F5DE74935}</author>
    <author>tc={A20EF215-2FCA-450C-AEB7-8C61223F0664}</author>
    <author>tc={711B177B-5BF3-44AA-9B93-F903A56A0806}</author>
    <author>tc={92AC69E0-3051-4378-8BE8-05616E85014C}</author>
    <author>tc={179350CA-D81D-4D58-AFFF-25F86E492B1B}</author>
    <author>tc={4AE210B4-B6A6-4178-8A6D-F78736EA9E36}</author>
    <author>tc={930F256A-59DD-44B0-83A6-2CF627E567A8}</author>
    <author>tc={07186993-92B8-41B4-A3C6-5F3F2EF53027}</author>
    <author>tc={0D879E68-5243-48C3-8526-8DDDD56B387A}</author>
    <author>tc={C4243C7F-6A12-48A1-BDD3-1F582D348B70}</author>
    <author>tc={845B2B25-B5F7-432D-A6A1-DAA3A4170DD3}</author>
    <author>tc={346BC8BA-AA3C-4B9A-828D-F99218CD8024}</author>
    <author>tc={2D7A51F6-3DAE-4511-9157-7B466F9E0313}</author>
    <author>tc={313F0642-2EBF-4B3B-8968-58A779447B3F}</author>
    <author>tc={7D199794-2866-452E-BF25-C102186E130C}</author>
    <author>tc={9D35BECF-51D0-4B98-94A7-D4E8FAA4A3AD}</author>
    <author>tc={40B306C2-C21A-4C7D-9702-C8BB38645EAF}</author>
    <author>tc={A0425B7F-19DF-4F6A-BD42-D883AEFB5C38}</author>
    <author>tc={9A740E83-0860-4B13-8992-B4444B1C9A5F}</author>
    <author>tc={409CCA48-309C-490F-8EA1-24AFC9DD7844}</author>
    <author>tc={67B62B71-076C-4C56-BFC2-9B557297CF45}</author>
    <author>tc={5B9A2723-7559-45F4-BB53-F467AF0485E8}</author>
    <author>tc={4A769A30-BE8B-4BD6-9F59-44D2C7619A0E}</author>
    <author>tc={E02B0CC4-C441-4A1C-9885-6639FC76FAFA}</author>
    <author>tc={7699CA84-1C91-4FE1-8353-3A756AFB2A9B}</author>
    <author>tc={DE56D5DC-EE9F-493D-9415-C60B06ED877F}</author>
    <author>tc={FC9B72E4-13B3-4A8C-B820-C82129BD19D9}</author>
    <author>tc={410494C0-CFC9-4458-9CD7-AC476F015607}</author>
    <author>tc={19E2CB28-16B1-440F-84C0-18B423723A2C}</author>
    <author>tc={A3A7B809-376A-4C37-BED3-31DDDED5D5B3}</author>
    <author>tc={A1F3AB4A-243C-488F-B5A9-24056A034ABE}</author>
    <author>tc={A3863F2A-5211-4367-8A8B-88BDE284BEDD}</author>
    <author>tc={FD339851-536E-4E36-A85D-3A54D5A7AFBA}</author>
    <author>tc={15450EA1-0A27-471A-8C3B-952AE1D00C93}</author>
    <author>tc={807E4760-27E8-40D7-A028-3722D64A7669}</author>
    <author>tc={5620E1A4-D035-4873-903A-D41F63523F7F}</author>
    <author>tc={F4A989A2-5B6C-4448-BE3C-9B6A750D6D08}</author>
    <author>tc={C38527F4-8CEA-44E4-94A9-4476BE57725C}</author>
    <author>tc={123F9E21-F15B-4D62-AD6F-2A216179F7D6}</author>
    <author>tc={E349A34A-3784-48B9-BAC7-328FE7A0A054}</author>
    <author>tc={70E361E3-A7DF-4BB0-84D4-FAD22CD5DF31}</author>
    <author>tc={033415F1-2C38-4B5D-B271-D8C917E3D235}</author>
    <author>tc={B662A38D-399C-4E78-B146-EF1906DC0CF3}</author>
    <author>tc={13A5090B-FDA0-41A5-88D3-8529C21B4965}</author>
    <author>tc={E9B2DD99-BDC6-4D17-BBA4-FD41B100DB0D}</author>
    <author>tc={DE66C92D-6B2C-48E9-ACAB-9439F84D262E}</author>
    <author>tc={C495E327-E538-4420-8133-A9F4B2B98829}</author>
    <author>tc={04E15876-C995-444C-B837-7F297CDAC0A0}</author>
    <author>tc={5BBE784F-E738-407E-A24E-1541FA593DD5}</author>
    <author>tc={1071184C-5D93-45F5-974C-564CAF3295A6}</author>
    <author>tc={0C896A13-77CF-43DB-8E7D-C4E1C93A86B1}</author>
    <author>tc={7478F620-B183-4AE5-A52C-99C914ECFC14}</author>
    <author>tc={7B613414-C121-4ECB-B3E4-39DEA2B19893}</author>
    <author>tc={BCE30F43-81AF-4399-B961-016E02CD5BDF}</author>
    <author>tc={8C50752B-9A1D-49B2-9750-58ACDF6A005F}</author>
    <author>tc={F5F4525E-CC04-4BB1-BFB7-F5E7B1DE9B90}</author>
    <author>tc={22D5AC02-39AC-427C-95FF-D3126DD69696}</author>
    <author>tc={FD8C46A7-3865-40C6-848F-EB581247616B}</author>
    <author>tc={2FB1EB92-1176-4A6A-B669-010B074090E4}</author>
    <author>tc={6BA19A48-F2D1-4E12-BB65-716EF1EAD8A9}</author>
    <author>tc={5E4BC6F2-CFBD-457A-B500-B4E6A50F157D}</author>
    <author>tc={46B7407A-9451-4CBF-B868-3A2A2534024B}</author>
    <author>tc={6A245AE6-2C3E-40C0-9CA7-BF10D3755E2D}</author>
    <author>tc={0F64ACD9-5FED-461D-B375-5F6ED2733349}</author>
    <author>tc={9FEC7BCD-E39E-4074-898E-2BA55FD5F765}</author>
    <author>tc={F2EAF187-D888-40A2-A557-8058D64018B9}</author>
    <author>tc={ACDA281C-0C9A-4DD3-A365-7088BE5F2D94}</author>
    <author>tc={A7138680-B5B8-4458-9AAE-4ACB29ECE13F}</author>
    <author>tc={8F8F5A73-3BFF-46CC-AC91-3F8EAC255240}</author>
    <author>tc={DB145E9B-2B98-47EF-BB75-28C4BCEAF2B7}</author>
    <author>tc={D00976FC-05DA-4543-B4BC-56EE5C4D1871}</author>
    <author>tc={3E753268-3072-4B78-B036-11C935021263}</author>
    <author>tc={03512196-E59F-470C-8225-FCFD35FD9C35}</author>
    <author>tc={38A0C303-A531-4933-A651-6F8B9941B7D2}</author>
    <author>tc={B2B083B4-6D32-4A13-8F7F-B836CC2FAC61}</author>
    <author>tc={14C3272C-BDAD-4051-8808-868D8FE43592}</author>
    <author>tc={8C18622F-0D42-4431-B5C3-1F7C24BF264E}</author>
    <author>tc={5B7C5173-81A7-4F2A-8E87-20C483A94D18}</author>
    <author>tc={357340EC-446C-4465-A1F1-D3A0C17E091B}</author>
    <author>tc={270FCE20-5CA2-4681-BD73-46B6667D1C55}</author>
    <author>tc={E1D127CA-5046-4145-B264-489F966DCAD0}</author>
    <author>tc={0568546E-1BFD-4A71-8989-30E629F43654}</author>
    <author>tc={E9B1826A-CD0A-4CD4-9282-FDCC7F5D44F8}</author>
    <author>tc={4A961A4A-765F-4011-A8E8-F3432FD3727A}</author>
    <author>tc={8EFAA645-1CE1-47F9-87B9-EE9FA0094BB7}</author>
    <author>tc={BCE692D8-598A-42C6-8E79-592559E39143}</author>
    <author>tc={60CB17F0-6F36-456C-A19E-E94B5D59D732}</author>
    <author>tc={812493DC-7703-4DC2-8DF0-F791DF87EEE8}</author>
    <author>tc={DA97178E-FFF8-4EE7-9682-0397AA42552A}</author>
    <author>tc={2767DCD5-4D78-4D35-9373-35B47A0A9506}</author>
    <author>tc={49B3B1AD-D304-441E-9D5A-2943BF2A8F97}</author>
    <author>tc={307E2B36-089E-4722-A276-B1E9E6BB456B}</author>
    <author>tc={695C8297-5229-4EC3-8313-33097EE7FDC6}</author>
    <author>tc={ED49CDC8-1EDE-44FC-922F-99BAC87B8659}</author>
    <author>tc={1C4471B8-CC1C-4734-AC7F-2F7A667FFCE1}</author>
    <author>tc={506BECE9-FCBB-474E-A7B1-B04FDB717331}</author>
    <author>tc={FA4A17DB-B1D3-42BE-B1FE-FB937F9CA462}</author>
    <author>tc={141F4B70-AB05-4229-A2FC-D61402E782E1}</author>
    <author>tc={A1A95B29-0192-4321-AC18-93BEC5DAAECC}</author>
    <author>tc={BA947BDD-2C3B-40D2-9C69-37070F3DC883}</author>
    <author>tc={DC4B054C-1858-4BEB-93CD-64AAAEEABDDE}</author>
    <author>tc={7B9C2716-F567-4859-806F-CFDE0AF78C1F}</author>
    <author>tc={59D92731-DAD5-4580-8B46-5D0A12D7BAF2}</author>
    <author>tc={FA9FAB0A-B166-40D2-8B68-73DB2581BC41}</author>
    <author>tc={125E6F12-7B65-4457-A9CA-31A67CFA99B7}</author>
    <author>tc={51168C61-B8DA-4113-B637-788C0B802B54}</author>
    <author>tc={AC3E1CF4-5CA2-4209-B2F6-32C7D72570B4}</author>
    <author>tc={EFE01D61-61D3-4FE3-BE3B-54B3CFDCF5B6}</author>
    <author>tc={093E50CE-DF65-4131-9EF4-AC053AE73E98}</author>
    <author>tc={E4C19850-0FD3-4682-A2DC-F8B2C5DE2FED}</author>
    <author>tc={373CC983-EB59-40CE-B4AF-64EC2F97B364}</author>
    <author>tc={1DAF8D27-19E7-4FAC-AA21-0E72470B6A2E}</author>
    <author>tc={AD60E568-60DC-4C54-B397-154572C31AAC}</author>
    <author>tc={CE27E3E9-2BD3-4C9B-8F78-4A82850379F9}</author>
    <author>tc={CA17AA19-185C-4581-904B-1C8E35F98D08}</author>
    <author>tc={30996F1D-732B-44DD-B1AF-000BEAD4FED9}</author>
    <author>tc={52C20D37-D16D-4353-BC2E-476C977AE8EB}</author>
    <author>tc={F50D2FAC-EB5B-432C-9937-9C3A0141EAF2}</author>
    <author>tc={C9286E4E-4660-40F4-B4CA-533D9AE31EB8}</author>
    <author>tc={CD650C70-5AD4-4C71-8757-D8FF4F005D2D}</author>
    <author>tc={2BDF6218-231B-4980-8AC5-8E170A44901F}</author>
    <author>tc={DF553647-8B14-4504-B476-384CD4B57301}</author>
    <author>tc={B971FC5F-A60C-41ED-9BDF-AAC36AF69FA7}</author>
    <author>tc={243BCE38-25CB-4569-BFF2-6742CD2D6A8D}</author>
    <author>tc={E2CD7539-9E6B-4867-A993-B3772F6BDA62}</author>
    <author>tc={98F5D815-7E84-4ACE-8854-2152518DC5F2}</author>
    <author>tc={01EFCADD-7335-47C8-8F71-EC9CEE88C952}</author>
    <author>tc={FD9F7428-09E2-496E-8742-8780349E7DEB}</author>
    <author>tc={BC1FCBA0-34A4-49BD-86DA-8EEAFD745DC5}</author>
    <author>tc={8267E317-A66A-4DE1-B43B-48AD28794CF1}</author>
    <author>tc={BDF7F671-EC8D-4793-8CA9-E0200A75DE57}</author>
    <author>tc={9E2C07A5-6BF9-43DB-B54C-2ACA2C4A969B}</author>
    <author>tc={B9DB19CB-75C4-4554-A145-6D8DA39943D9}</author>
    <author>tc={3379873D-92BD-46E3-818A-F281ACBED281}</author>
    <author>tc={9139F615-F330-42A0-B7D7-A2B9B70EC88A}</author>
    <author>tc={47CB35FC-8F94-40E9-A4B0-4A72B70695E6}</author>
    <author>tc={CC07691E-5AD6-46F9-85BC-EE22BD0C4ACD}</author>
    <author>tc={0C85E2C0-49BE-4993-9427-805B6C8BCA42}</author>
    <author>tc={CA8053D7-5AA0-4719-A3F9-4D37821A4B86}</author>
    <author>tc={1946038E-5B81-4246-BF3B-053EF1CE9B20}</author>
    <author>tc={D087FE5C-8186-42B5-9708-175507CDCD77}</author>
    <author>tc={97981CB6-B6F3-43B5-BB11-438A24B78926}</author>
    <author>tc={7194F9C8-01DB-4270-B613-1344478F5792}</author>
    <author>tc={E059DFBB-10F2-41B0-9221-1B3A61D004AD}</author>
    <author>tc={7B88CFC2-98B6-4B09-A472-77FA64A9D9AB}</author>
    <author>tc={BFEC337F-2E7C-42A9-AFDE-421A5E167388}</author>
    <author>tc={626B3DCB-1653-487B-9284-293698959168}</author>
    <author>tc={FC989FA0-0BAC-4A6D-A85E-283C046231AD}</author>
    <author>tc={DE9445C9-A573-4C1B-8BC8-42E6F5EFAD29}</author>
    <author>tc={66CC7DD8-4772-4772-A0E1-E0A622F7F5AE}</author>
    <author>tc={49F196D6-21C5-4B79-9B66-4F1BCDF1BACD}</author>
    <author>tc={2F5AABF3-3967-4E55-BF88-BCF2162F93DC}</author>
    <author>tc={DEE5E131-9FB8-4125-8E02-4432B51DCEEE}</author>
    <author>tc={FBCB1B0E-6BC9-44AB-9523-60E6A76169BA}</author>
    <author>tc={B3B28090-BFA5-47B5-9916-A497C1A21201}</author>
    <author>tc={EF69B83B-30FF-447E-BF7A-350DCE4378C8}</author>
    <author>tc={D56B7090-067D-4FA7-8609-591A793FB373}</author>
    <author>tc={BB543444-E553-423E-A316-82BC6D781325}</author>
    <author>tc={CA62B580-2234-4A4C-913F-C1E8D1035681}</author>
    <author>tc={41BBD705-4F0F-4BB5-8060-28FC1FEF5F97}</author>
    <author>tc={44672950-C681-427A-8137-AE6499F24D9E}</author>
    <author>tc={D88ED966-9498-41F7-9966-F50758CFE3A1}</author>
    <author>tc={33577934-2EFE-4BC2-AA2D-CEB86CFF0DCA}</author>
    <author>tc={473D4870-0563-4426-852E-0798186817D6}</author>
    <author>tc={46626610-B5DA-4235-B34B-E425D9081566}</author>
    <author>tc={5C124855-E376-42EB-9E74-E6FA6F2A03BC}</author>
    <author>tc={DADB3443-BB48-4338-9580-8E76021DC227}</author>
    <author>tc={10F6F2F2-7C67-4E62-BE52-72EAA1278257}</author>
    <author>tc={9AE650D3-E95B-4F82-A89A-00BD2674DCD1}</author>
    <author>tc={B25AA623-8595-4326-B109-4619F50EEE6F}</author>
    <author>tc={69454DBA-C9A7-46F8-AB60-532C6A850A34}</author>
    <author>tc={9D743966-0739-41B1-BA4A-02EE30A0E857}</author>
    <author>tc={1410FC5F-DF55-49E4-B0C4-FE621C161EFB}</author>
    <author>tc={4E57E43E-C86E-4C4B-B5B6-FD15E19B9AFF}</author>
    <author>tc={B440B650-5DB5-4E4C-BE86-204A3520DE38}</author>
    <author>tc={4DED060A-EA61-4E1B-9277-4677B7DC7380}</author>
    <author>tc={13E53C34-69BA-4941-9CCB-9DACD3891098}</author>
    <author>tc={14208856-3E3E-4908-87DF-95672733DD08}</author>
    <author>tc={E9BD8A8D-DC7F-46AF-A99E-79CA278B3D6C}</author>
    <author>tc={986CA145-52B7-464E-AA63-FEE899C9004B}</author>
    <author>tc={694B5E1C-676A-4581-96D8-A39EBB32229F}</author>
    <author>tc={94F045CD-257B-43CC-A8DE-1FFB15B535D7}</author>
    <author>tc={73751F18-69ED-4FBC-91BB-17E8BFB13807}</author>
    <author>tc={30879BC0-CD40-4127-B734-F4626690C5A8}</author>
    <author>tc={4CEDABF5-BC4C-44AE-8CF9-30F31F013372}</author>
    <author>tc={A5B6580A-B016-426C-A19D-3EEDED74FA34}</author>
    <author>tc={78D0ABED-6F4D-4D62-A9A7-426CDCB6BA41}</author>
    <author>tc={A61EC742-F536-49F8-BD57-872F061D93EE}</author>
    <author>tc={CA36539B-78AA-49D7-B696-793F93E030E0}</author>
    <author>tc={BBC77CD7-5C5A-40D6-935F-41C5F42255F4}</author>
    <author>tc={630A3E73-979C-488A-8F43-07A68240D91F}</author>
    <author>tc={B5F0D517-A378-4123-B4B2-789751DC0620}</author>
    <author>tc={5BC67810-C93F-4CF0-9BA8-E8E1C31E1C99}</author>
    <author>tc={29D96ED3-6FC4-4DAD-9DAB-CFEC8D017798}</author>
    <author>tc={C35F2F6D-F8E2-4477-889B-41FB56A514DD}</author>
    <author>tc={BF3693BA-7A26-4BA0-A65A-DD68E0340076}</author>
    <author>tc={6D672DBB-20B2-44A2-8CDE-C16280278155}</author>
    <author>tc={AFA6B791-C21A-4E66-A290-1803AD7EA94B}</author>
    <author>tc={956662DD-CB48-45D1-BBF4-32F1DAE42536}</author>
    <author>tc={4775BE4E-D22B-4767-9F00-20832AD95D42}</author>
    <author>tc={4FAA879F-ABAE-4AC6-B58D-C6EE6F040DB5}</author>
    <author>tc={3956A0DB-BD96-4DC2-B8B8-63E39865DB1B}</author>
    <author>tc={1744FAC1-B2FA-428A-A144-3DEE2DA9A86F}</author>
    <author>tc={B83EECCF-60CC-48B7-A795-BF6DE2E37F7A}</author>
    <author>tc={6490BD72-8416-4D34-93CF-EDFDAF701AE1}</author>
    <author>tc={9B34047B-F9DF-46ED-9BB8-D380C125ABE2}</author>
    <author>tc={0A42D6EE-4EE5-4108-95F7-63FFD8F759D5}</author>
    <author>tc={4EB27E4A-BA67-42DA-AF3D-652975F9F4E8}</author>
    <author>tc={F2BC74E8-C35E-417D-A031-890EDF693EC2}</author>
    <author>tc={EB6F813A-A58E-4E7B-AD2D-511A90683512}</author>
    <author>tc={58A7B7BB-5008-4BF7-9952-F5121016BA0C}</author>
    <author>tc={CA6CAF02-3546-4B71-B6D1-DC66F832203F}</author>
    <author>tc={113C58E6-7934-4CC7-8D6E-E4126D00C5FE}</author>
    <author>tc={1B3DD1F5-89D3-4146-ABE2-D5DB51DE7D88}</author>
    <author>tc={BD6ECBB4-ADE9-4013-8CF8-DC76C668A86A}</author>
    <author>tc={0518744C-9DFC-45D2-9540-F5DECFBCDF6A}</author>
    <author>tc={3665783F-F2BE-495C-BE9A-17B1360F8C4E}</author>
    <author>tc={A897DBCB-92EC-4153-B7E3-66DD892A100E}</author>
    <author>tc={7F598C95-EC85-444E-A63F-336C351EDB79}</author>
    <author>tc={46978D55-7045-4C04-B3C9-B84CA2D8335E}</author>
    <author>tc={0494F04A-838B-4513-8ABF-D047B8D8E61C}</author>
    <author>tc={195F854F-BDF5-410B-A141-4B2D81943148}</author>
    <author>tc={7A6EDCB9-6FD4-41DA-ABF0-6AEF7503253A}</author>
    <author>tc={279C9666-78E3-49DC-AA67-712CFB96F985}</author>
    <author>tc={FFCC3FE0-2961-4F41-BFF4-6611856D9B00}</author>
    <author>tc={5AC6962E-DC08-4C9A-B5E4-8E4D8D1A876C}</author>
    <author>tc={03D31DC3-063B-4106-A5B2-7EE24C1DAEA0}</author>
    <author>tc={BD2E95B2-4367-4B87-8FBF-4CF1C6C882EB}</author>
    <author>tc={06D090CA-7D2D-42A8-B285-19BEB3DA9AE6}</author>
    <author>tc={E1C1F6F3-05B1-4133-AB4B-6DA3F5FD91FC}</author>
    <author>tc={A4B9F507-88B5-40FA-A0AE-91D7C5785036}</author>
    <author>tc={B2A3B18C-FF77-47B6-9791-F76CD8C5134C}</author>
    <author>tc={438C5F05-5A99-48E4-BD7B-1751FD02FBC2}</author>
    <author>tc={2DD774A9-C866-4E4D-8853-D5881D2EE889}</author>
    <author>tc={01FAC037-6010-47EB-8E49-F42A1DAB071C}</author>
    <author>tc={E4822960-B7D6-4750-AEFB-33F30F8D6C22}</author>
    <author>tc={2D55ADF8-12C9-40EA-9F3A-25EFC2ADDD3F}</author>
    <author>tc={63975BB9-95B3-4664-875D-66E69A87BDC1}</author>
    <author>tc={0E039084-E344-4B98-A49F-00ADD2F24F11}</author>
    <author>tc={4BE689E9-51A4-4ECF-AE4B-A80A1A4333F3}</author>
    <author>tc={62BBF5B6-C684-4A9A-B799-E9AEDBDD2B7A}</author>
    <author>tc={CF6D00FB-B80F-4625-857E-9B3B574A38F8}</author>
    <author>tc={EDA8B01A-5C16-4948-B068-923BDDC106BF}</author>
    <author>tc={ABA5BD3D-36F5-4200-9C47-2CE50F37B2CC}</author>
    <author>tc={5ACA4842-52D7-4B06-A553-B59DEA64506F}</author>
    <author>tc={843B95AC-FA66-490C-9532-E898FF5BA05C}</author>
    <author>tc={4ACE8388-3D21-4FAF-930E-559A805CBA6C}</author>
    <author>tc={1D707D25-0392-4A94-9B0D-E263DA632E21}</author>
    <author>tc={492C5E7E-EBC2-4F1F-A581-CBAE3BACBA7E}</author>
    <author>tc={E8B07AC8-320E-4EA1-BFD1-CFFDB6054356}</author>
    <author>tc={4E0D248F-A574-4843-8371-6C89153A8F8C}</author>
    <author>tc={B2B0D787-6C4F-4064-9E53-586AA86D2674}</author>
    <author>tc={473F11B6-A611-4EF2-8D77-97E95E19E4FF}</author>
    <author>tc={1DF13210-5787-40A6-B7F5-6DA10A3B46B3}</author>
    <author>tc={2CD9EE23-EF40-4B14-B144-66D7A34452A8}</author>
    <author>tc={5FC0DCC9-57A5-4554-87AB-C36C876251AC}</author>
    <author>tc={986A1F19-77C5-49FE-AE10-DC97A674528B}</author>
    <author>tc={59C89CA1-0B39-4B19-B8CC-1E246AFB5C57}</author>
    <author>tc={2322EF59-CBE1-4098-BEB7-A3791295F647}</author>
    <author>tc={E02104A5-9B02-46F8-A295-77A2E0CF52AA}</author>
    <author>tc={9A2BFC88-7EF0-45F8-A2A2-069A0BD71E6C}</author>
    <author>tc={2CF4E663-FADA-4ECA-A3DF-645D50F6FEA8}</author>
    <author>tc={CB444E04-6A89-4A8D-AD55-4701890F414C}</author>
    <author>tc={21C09C9F-6AD7-4C3B-95BC-0B268E01AA27}</author>
    <author>tc={F72216EC-2110-4494-A777-3FDFE07AD4C4}</author>
    <author>tc={6E95BA52-2C8E-4DC7-A2B8-B81861E7AEB9}</author>
    <author>tc={7F359E35-08E4-43C8-8D21-130237CAB9AA}</author>
    <author>tc={7D319C07-45C6-43D8-9EC1-5DB3BBA43CDD}</author>
    <author>tc={E1559C21-ED76-4775-BAC3-D8302E51CD15}</author>
    <author>tc={6D4B8959-CDED-48B2-BBAD-2F389D282A0E}</author>
    <author>tc={5300E7A2-5965-4B91-8F0B-DB615001F61F}</author>
    <author>tc={6CB4C637-62AE-4169-96C0-3F60C858D4F7}</author>
    <author>tc={8D119E04-954C-48AC-9C9F-C8775225E6B9}</author>
    <author>tc={5BE11B9A-6BD1-4AB6-9E87-8F1D372C8401}</author>
    <author>tc={B8A9603D-734E-431F-BB74-7AC0FBEC51C6}</author>
    <author>tc={28E55F57-E1CD-42D7-9FAE-E9CB10C8F3A8}</author>
    <author>tc={D4288308-8C6B-4383-A820-26C0FD2BACB0}</author>
    <author>tc={E5CC5C1D-4577-4F6C-9A58-3ACD44FAC4FE}</author>
    <author>tc={80F71F68-652C-40F5-9C2E-17CEF7FA5971}</author>
    <author>tc={3618A3FB-970F-410C-89CF-7C732E27E4C7}</author>
    <author>tc={B46AA70D-2B23-4D7C-967D-C7B7D2CD7646}</author>
    <author>tc={C2F9C34B-34AC-4786-AD9B-4783A338CF15}</author>
    <author>tc={1918768D-C2E0-43EA-88A5-FC8007762454}</author>
    <author>tc={9083ABEE-21D9-4D5B-9D9A-5303CD17912D}</author>
    <author>tc={B1883641-E1AD-485D-AC5C-A86DB27DBE41}</author>
    <author>tc={016AEF4C-B821-4AF5-9814-B69E5E214BC0}</author>
    <author>tc={A1827DAC-F897-40C3-A4B5-1BE14C59E255}</author>
    <author>tc={2AC2039B-60E3-40F8-884C-FE99225240DF}</author>
    <author>tc={FFE5E115-8311-42A2-84F4-659AC396008C}</author>
    <author>tc={CAE36389-2A1F-46DA-BDD0-1E291820720F}</author>
    <author>tc={17F5E27E-F8B8-46DB-AF6C-B9ECDE9DAB65}</author>
    <author>tc={5B791B1B-585E-4812-BDBD-A4C3E111476B}</author>
    <author>tc={537B7143-D7DF-42B4-AF60-DD595F2353B4}</author>
    <author>tc={B4A130F3-6F26-4660-B807-B01870EDA51C}</author>
    <author>tc={08E56C3C-4580-4D6D-9E90-E37F130CF217}</author>
    <author>tc={7A1A30FE-DB20-4C43-AF5A-8D0A48CC96BE}</author>
    <author>tc={8783F836-64BA-4304-BFC0-6DCB7B684A0E}</author>
    <author>tc={D3EB568D-0952-435B-BB94-00B03BF89EDD}</author>
    <author>tc={2225FA98-0DCE-4AB0-9D30-6619965071C6}</author>
    <author>tc={0F528E3A-4B14-43CD-8B8D-F2D70947A74A}</author>
    <author>tc={8976C8A5-C81B-4916-B1D0-E567837B55F6}</author>
    <author>tc={1247272B-0D63-423B-8816-360BB4792447}</author>
    <author>tc={DBBCE85D-97F9-4490-ACEB-D08DD51ABC82}</author>
    <author>tc={5690CD3F-E5BB-469F-AF96-CDCF6162C00F}</author>
    <author>tc={B6E72612-EB80-4E90-ADA5-3ED6731A674C}</author>
    <author>tc={9F5759C2-32D6-4689-9F51-9BADFE90D1C4}</author>
    <author>tc={E6787E33-1B80-4F31-9405-ACD6D26BF5E1}</author>
    <author>tc={E9E414B3-646A-4ED2-899B-8FD4D8BCF5D5}</author>
    <author>tc={B6AE624C-54B4-46CE-846C-FBE852164D8D}</author>
    <author>tc={217C7E06-E7F7-4157-B26C-6B9C473492E1}</author>
    <author>tc={BF8D83F6-51A1-47E5-BBD8-5C504B61B94C}</author>
    <author>tc={F07E70E2-165A-4AE1-A094-0AE5CEB47CD0}</author>
    <author>tc={B318FCEB-F6CA-4585-B8AF-7B89FD34F663}</author>
    <author>tc={3223DA3C-47C3-4F8C-9EAF-33867844D86D}</author>
    <author>tc={B31A8AD8-2BA4-4AAD-B30E-2B65501114D0}</author>
    <author>tc={3897EC26-0636-49F7-8FE1-3FB0A3F0E3E5}</author>
    <author>tc={C7F399A4-982D-46B1-9BDB-0A2CBF10F558}</author>
    <author>tc={F5322B36-296A-42C0-9BBB-39E65273DAD5}</author>
    <author>tc={09065715-0BB4-4EA3-878B-47618FE70267}</author>
    <author>tc={AE142575-394A-49CC-87A2-2A623013C23B}</author>
    <author>tc={ED5FA35B-21EC-4E39-8348-ED02067A7D2F}</author>
    <author>tc={8CFE028E-D0BD-4694-9B5D-DD23E68FE819}</author>
    <author>tc={C74C3577-99E1-4599-B506-6DE6F2D84392}</author>
    <author>tc={99D29EAD-D501-4F7E-A6C1-91EA3756F21C}</author>
    <author>tc={E1ACD723-1AF4-4A5F-B81A-55129435CEB1}</author>
    <author>tc={19DF403E-72C9-4EBA-AE65-385BB6DAFBE6}</author>
    <author>tc={45E9B54E-E798-4D6F-9983-0CF726E21C76}</author>
    <author>tc={0D128EF8-0314-4049-B713-01F52BDF334F}</author>
    <author>tc={AC5F565C-8BEA-4670-BE5D-254A33279005}</author>
    <author>tc={04F0351C-9DAB-4E3F-B6DE-6A9D9D7CA65E}</author>
    <author>tc={DEA0E9F8-35BB-48E2-97F0-39E830045BCC}</author>
    <author>tc={7293261D-5F56-4057-9745-64E3A8C46734}</author>
    <author>tc={95874C02-2902-45CD-9D26-0DD0BE9535F9}</author>
    <author>tc={F5F17C19-A9D6-49F8-87FC-44C777495B33}</author>
    <author>tc={BDB57A89-3D4C-4109-957A-C45950CBA01C}</author>
    <author>tc={8AB8F97C-970C-4FB7-B003-0BD4FB2831D4}</author>
    <author>tc={45726064-A0F8-44DD-924B-515FE658BA3D}</author>
    <author>tc={F968CA1A-2B3A-4DB6-BB93-672CCDBD41D5}</author>
    <author>tc={7D311C2E-EA63-4C52-8DA2-10E835845BD3}</author>
    <author>tc={D754FBD4-E836-4A07-B6BB-99E9A1D54B2B}</author>
    <author>tc={16BB335E-659F-4480-9107-598ADFF9AE0E}</author>
    <author>tc={151D927D-F1EF-4F7C-AEFD-81FCAB6FD8D9}</author>
    <author>tc={628626BC-E6B1-4866-A9FB-C59FA3C0CF5F}</author>
    <author>tc={A06FB8F1-8434-4045-AA4F-A054F0600772}</author>
    <author>tc={0DAB1AAD-7A07-4056-8349-DD5355187215}</author>
    <author>tc={3F397F60-BC9B-4033-B5B0-2289BB735211}</author>
    <author>tc={1EC963EB-47A6-4F69-B265-68F10ED1D5CF}</author>
    <author>tc={070383A1-96BE-4BE3-9C2C-8E1E13B2AB07}</author>
    <author>tc={9C85CE67-AB3E-4AB5-94C8-F20A19E33825}</author>
    <author>tc={6C410CDE-6796-4857-87C1-6D6CFA2C9E71}</author>
    <author>tc={1BE7EFCC-34F4-420D-8A67-1338305C2E4A}</author>
    <author>tc={724D03AD-6C42-4BDA-90A4-680A8191A6E3}</author>
    <author>tc={4C35B6F0-880C-44DE-A321-18B359E76C13}</author>
    <author>tc={6FBFF5EB-CA19-46AA-ACC1-B662046DF141}</author>
    <author>tc={8EDE3948-0205-4C1E-B9B1-794253D2F684}</author>
    <author>tc={B388DF87-44F6-47D3-AF51-A413FFD9E691}</author>
    <author>tc={02600ACE-48B7-4823-931B-601480CD0910}</author>
    <author>tc={0F9FD7AE-CD23-497B-A08D-E97BE33FEB4A}</author>
    <author>tc={5737C892-D1C1-43CE-93D0-1C9979FE057B}</author>
    <author>tc={AFF1C2F8-738A-4033-8E10-55B061C1CA74}</author>
    <author>tc={6884DB03-CD14-4F63-8104-6E235BDA783B}</author>
    <author>tc={85CAD147-F436-40A3-BDE9-4A6C069CF7C3}</author>
    <author>tc={BECC66A9-920C-461A-BA4D-0B4D17755E1A}</author>
    <author>tc={CEDFD4AB-56B7-4FB9-9341-233DE9E4851E}</author>
    <author>tc={534944AF-F751-462C-A400-47431813E8ED}</author>
    <author>tc={B6B29431-29D4-43B5-B709-ADFB3AC06113}</author>
    <author>tc={7E5F040F-E589-44B4-A77E-BEB973D053BF}</author>
    <author>tc={81A7C5F2-4B15-4B08-AFBF-6B2AFBEEAC4D}</author>
    <author>tc={F0F64C33-1193-4FBF-BE4C-869AB9CA65C9}</author>
    <author>tc={63F88823-1724-4C64-B8BE-4AD2B5BA5389}</author>
    <author>tc={7869B5DD-0253-4AA6-B2A8-2B5591627F2A}</author>
    <author>tc={8759E469-F74D-4FEB-AC3A-D9FA5708CDD7}</author>
    <author>tc={52651BC0-C00C-4AF3-A36B-1F8ADC35926B}</author>
    <author>tc={F39E415E-FCAA-4309-981F-CE36E7E4CA5E}</author>
    <author>tc={22C05C2F-06C0-41BD-87ED-97F9486C4358}</author>
    <author>tc={6D2E6FA2-CDFF-449D-995C-C4F5932F919E}</author>
    <author>tc={BDA8B089-B055-4F82-B82E-01A4238F704F}</author>
    <author>tc={99ED5E48-7282-422A-845B-E490E6A2E033}</author>
    <author>tc={A4DF0187-7535-4E27-B475-5CEF8A8C0725}</author>
    <author>tc={35506887-DDB9-4D57-AA79-69047E41659F}</author>
    <author>tc={4238E655-172F-40D5-9039-462A4B540C61}</author>
    <author>tc={030AD414-9A31-487F-9228-B4BD9BB482D4}</author>
    <author>tc={4FBB6C05-C75F-4DB5-A1A2-0A18319DFFF6}</author>
    <author>tc={8EBA3CE7-8D6F-4E6A-9DF9-5428A8457D9C}</author>
    <author>tc={D1D91B48-76C4-4152-A232-2C2F10435CDC}</author>
    <author>tc={C52D5179-DDBB-4ECB-AC60-D6888718077F}</author>
    <author>tc={1735DCCE-7F93-41AB-A4FD-C97DD60121D3}</author>
    <author>tc={9F1721F3-3C04-4173-99A5-D8810C450F9D}</author>
    <author>tc={E45EF784-DDD8-45E5-A71F-49C52B998115}</author>
    <author>tc={B9D9E702-1CFD-469D-A486-3EEEC7AD5342}</author>
    <author>tc={4415745D-FAFA-43EC-9409-584E60101DB9}</author>
    <author>tc={273DC133-766F-4F20-8BAE-9EC442A1A109}</author>
    <author>tc={8A21F307-B5A5-43F5-B852-3C14AFC2FD46}</author>
    <author>tc={9DCAB66B-3732-4F61-940F-8D0FA7E519D6}</author>
    <author>tc={C93C8F09-0B77-436C-8C7E-454305FF88CB}</author>
    <author>tc={F911C630-8393-4E6F-B7A5-26598C6C1013}</author>
    <author>tc={4AD435BD-639F-41C1-91DD-ABFE8DC2CA61}</author>
    <author>tc={AF38A7AA-9CB1-4734-8B01-DCCF2D7CD4BC}</author>
    <author>tc={CADCC09C-4172-4080-85E4-A13E28E5A8DC}</author>
    <author>tc={1E638AD4-A0E7-4ACC-80C9-00CFEE43419D}</author>
    <author>tc={4BEB989A-A285-4E0D-AAC6-3937465FB572}</author>
    <author>tc={F9DA1B1E-F21A-4D60-AC84-7983CFD36A5E}</author>
    <author>tc={C3D61A20-E36F-4152-8E10-53C94D62FD85}</author>
    <author>tc={20495248-9CD4-4202-955B-AA4CD4FC21A1}</author>
    <author>tc={4B96B7BD-5D86-4584-96C4-A86AB5430DEE}</author>
    <author>tc={D612E80F-2462-40AE-A387-AE4CD849E41F}</author>
    <author>tc={D8D580FE-1B7B-4D86-A16B-C331E411C994}</author>
    <author>tc={D26CC29E-07E1-463F-814A-B5DF4F25ACEF}</author>
    <author>tc={17BDCA57-FA69-40BD-89DC-C84BDBC9A965}</author>
    <author>tc={410CA583-1315-4E83-A480-80ADCC72AD55}</author>
    <author>tc={D37C7252-A837-4DF2-9E5A-F358EF997CDA}</author>
    <author>tc={E68D785D-10C6-480C-9465-ADEBB2FF7E27}</author>
    <author>tc={5F448999-7964-4B99-83CF-9CC169B15E0D}</author>
    <author>tc={61015582-99E3-4E12-A314-7230F09FD4E2}</author>
    <author>tc={4EE84B20-5EC7-485C-9E1D-25748A9E2A4B}</author>
    <author>tc={A5277BB5-A9FF-471B-9FB6-56F062467922}</author>
    <author>tc={728E1B09-302C-45BF-88D3-EF6887E7B7D8}</author>
    <author>tc={B77B5833-2D4F-480E-9250-705A5D93DA00}</author>
    <author>tc={414C85C0-F64E-4BDA-BF31-222A03D5D076}</author>
    <author>tc={39286900-D18E-4A77-B5BE-D04DDA00F32D}</author>
    <author>tc={517348B7-98F4-4AF8-A00F-D4ED63544BB3}</author>
    <author>tc={F74A66CD-868F-4717-BEBF-9AD9BD8BDB1E}</author>
    <author>tc={F969B99F-AAD9-489F-9D59-B01AE87934EF}</author>
    <author>tc={D4088612-756B-427C-81C6-D7463AD837E9}</author>
    <author>tc={97807F77-84DD-43C5-8B87-1862430ECE5E}</author>
    <author>tc={99CE5343-551A-41CF-9AB3-D091A461CBA5}</author>
    <author>tc={19564F56-57CE-4B6E-9862-129974D5CEBD}</author>
    <author>tc={5C30D552-8903-451D-BB03-35652C7F768C}</author>
    <author>tc={9325294C-AA37-4E8D-BA8F-81A2D65B84F3}</author>
    <author>tc={F6DE1BB3-5C23-476F-8FE8-3D5B5F63161F}</author>
    <author>tc={6DBC3364-2962-454C-B88F-7C4E6346B05D}</author>
    <author>tc={33CCD622-C668-4E25-B541-956348589A07}</author>
    <author>tc={70BCE79F-A7E9-4FEC-89E2-0CD8C8A3DDB1}</author>
    <author>tc={04F7AB78-3D29-428A-838E-0725D458D9EA}</author>
    <author>tc={FBD78E6D-FCB3-4380-BD1B-36A4B2CE8B73}</author>
    <author>tc={E80FA662-AF5F-4C74-A42C-BA187816C5BB}</author>
    <author>tc={784C197D-7A92-47D5-83C7-F27B363CF8DA}</author>
    <author>tc={BEDA535A-FB48-4164-A66C-6CB00204D7DF}</author>
    <author>tc={049F5D10-41B5-4F2A-872F-82E0E73FB8B8}</author>
    <author>tc={0296A6D6-84A7-4B9B-B56C-D720BE3952F5}</author>
    <author>tc={1400CBCD-0B22-4E6D-AF02-0F42D21EE741}</author>
    <author>tc={70657A0C-F6DE-4E2C-82E2-0F27A25D5DE9}</author>
    <author>tc={451F3807-40A9-4BEF-9FCE-0F6DEE6D2D15}</author>
    <author>tc={9AEFD228-E3AC-4E64-9A00-B54F81878DE1}</author>
    <author>tc={6DEA96B7-FB08-4619-9A6B-1E065625F7C1}</author>
    <author>tc={23B0921D-3A76-4164-80AC-B69BD24984F6}</author>
    <author>tc={395A87CC-E468-48BF-93BE-E962D0C870F6}</author>
    <author>tc={B74C0719-1369-4BE7-B05C-C4878DC727C0}</author>
    <author>tc={3C1FD36C-B74D-4593-BA69-F74933C31036}</author>
    <author>tc={68AABE14-D51B-40DD-9CF9-A15F6B318BDC}</author>
    <author>tc={7B24A67C-53AA-4DB8-BC7F-9658C7F43CF7}</author>
    <author>tc={D40AC698-EA78-4B12-8A17-24E8E8FB866D}</author>
    <author>tc={F05D1B83-7C1A-483A-A357-5D946D65A4BB}</author>
    <author>tc={0F073878-81BB-480F-B572-BB182E1AC9FD}</author>
    <author>tc={10A4642F-B019-411C-8EEA-78A4C0A25F0A}</author>
    <author>tc={57601F60-56A1-4566-97A9-6212BEB4E504}</author>
    <author>tc={15D0A32A-12CD-41F9-A05B-17A93AC8103C}</author>
    <author>tc={4C2D39A0-41AF-49B0-9CFA-D6E9221009A9}</author>
    <author>tc={E5840BD8-7771-4827-9FD1-740121995F47}</author>
    <author>tc={555AC294-669A-4960-9C34-62D1CAE19B1F}</author>
    <author>tc={45366C47-4A85-4B77-811A-82B6372BDFD4}</author>
    <author>tc={43C7F6BF-2E19-4181-90BA-D28FDEEF739B}</author>
    <author>tc={930CCAEF-28AD-45CC-8DAE-DF80B034EC8B}</author>
    <author>tc={E09D9C71-C52E-4572-9105-0F8B85058F11}</author>
    <author>tc={09FB721C-DC59-46EE-A3A0-3D6C82BBC0DA}</author>
    <author>tc={97CDD612-3A9B-4337-AE53-952D221F69D2}</author>
    <author>tc={85CAC371-0F13-4BDA-808E-A084C6E7B0A6}</author>
    <author>tc={6D65658B-4EBA-4822-A4D1-B3E5C95E7CC7}</author>
    <author>tc={26192643-C6AA-447B-9FC9-EEA9DBDA39F1}</author>
    <author>tc={5BEC89C5-8C41-421B-8EDD-11D2DAA5D09B}</author>
    <author>tc={E5337B65-C700-47C3-9E2D-9863024092C5}</author>
    <author>tc={38E6B140-65A7-427F-8135-715296ED74B8}</author>
    <author>tc={F654A06C-5E30-4897-BAF4-D7CA9EB4A1BA}</author>
    <author>tc={0408707E-9C8B-46DB-9855-097BE09B8445}</author>
    <author>tc={2413AF5F-D6DA-4F5A-A409-E4CE5E06C613}</author>
    <author>tc={4D21B050-90CB-49C8-B6F9-8F39960EEA24}</author>
    <author>tc={CB9C7DDB-21F5-4B92-8B31-5E6CB83CF713}</author>
    <author>tc={D54E6AB9-32F4-49C3-BC89-38C922DCE223}</author>
    <author>tc={17BEC8FF-FD70-4790-B59D-573FD78D91AC}</author>
    <author>tc={B2FDE4EB-D7F6-4228-AA68-9F7B78672A12}</author>
    <author>tc={47439E09-C5D1-46E9-AFBC-4CC79CEACB31}</author>
    <author>tc={A6000D43-DBCD-4A4F-9F2D-25E047697339}</author>
    <author>tc={ED832128-7EC1-4D19-B48D-D180B3021D7A}</author>
    <author>tc={8171F58A-C028-4E91-B651-C4DAB3505B88}</author>
    <author>tc={DE92EBA6-B275-42E3-876D-2FEB5D27462A}</author>
    <author>tc={4D608AB7-5D2F-4EFC-A675-DDD512B5BF89}</author>
    <author>tc={1679F83F-AB87-4697-B45F-B7E631B09C82}</author>
    <author>tc={7F3A4C7D-C8A9-45AB-BCCE-79BBCB089616}</author>
    <author>tc={42EE423B-9828-4E38-9C60-9D88AAD24CF6}</author>
    <author>tc={60D9B389-FB61-4406-AFD5-3CE4498D3A77}</author>
    <author>tc={602167E3-543F-42A8-81F7-580E7DE35DF8}</author>
    <author>tc={3D511513-2040-42AF-AD50-233487CB5013}</author>
    <author>tc={D387E9DA-BBCC-4732-BF6B-6BA0645724B8}</author>
    <author>tc={03D4915A-067D-440A-9434-9863168AF946}</author>
    <author>tc={50591B83-CBFA-4F61-9FB8-F9209E63A639}</author>
    <author>tc={9AA2F089-A9F2-4D1F-8691-66CE65D19E6D}</author>
    <author>tc={DD20B21B-5490-4637-AC23-1281D667C148}</author>
    <author>tc={7453FB4C-F428-4243-B00D-2166698AA55D}</author>
    <author>tc={5C8BB57A-1435-4405-9A10-A62C293BA21D}</author>
    <author>tc={A964BB52-45D3-4F04-B179-1024B0A19BF2}</author>
    <author>tc={8CF7786D-0FFE-4BC3-A730-AED2CCFEF570}</author>
    <author>tc={E2CACA31-3F95-4D21-90FA-421905E46B86}</author>
    <author>tc={E78DBB16-1ABD-4E3D-A8AB-3501C062E721}</author>
    <author>tc={476A96E6-37AA-4F63-BD4C-70A80D91F1A3}</author>
    <author>tc={3B1CE9F2-D034-46F2-B13E-23FA9A50E069}</author>
    <author>tc={84CEB27C-D45C-4BFE-9F89-045142E74EEC}</author>
    <author>tc={0815E6BB-9D69-423F-9539-886EAAE93043}</author>
    <author>tc={B3C2CE5C-A93C-4354-BF78-90896D0F10CE}</author>
    <author>tc={E17FBCDB-D3B1-4830-88E9-A42DDAF83D25}</author>
    <author>tc={89450C69-6C05-47A5-9876-14EE760EF3C5}</author>
    <author>tc={84787DF2-2B73-4117-81D6-F87640B0B980}</author>
    <author>tc={D596A51E-A2E0-448E-A2D9-B5D6134C863C}</author>
    <author>tc={D3C724F9-E0A3-44C4-B12A-2B153F5E2BC8}</author>
    <author>tc={65BE78DE-A794-4081-9442-398DB0D72789}</author>
    <author>tc={1D0C5E2B-7429-4BBE-B0B0-08B1B601F2EC}</author>
    <author>tc={FDA6BA2B-3815-458F-ADE8-7794CB360AC6}</author>
    <author>tc={D0AF2ADC-7310-4711-800A-BB43F620D1B5}</author>
    <author>tc={16D33B1A-779E-4DD8-AFCF-8A99765BE662}</author>
    <author>tc={A5B6DD15-26BE-4157-95AA-EAFC5A0C18F6}</author>
    <author>tc={F89093FC-A223-4A62-BBFA-A6D80EF113B4}</author>
  </authors>
  <commentList>
    <comment ref="X7" authorId="0" shapeId="0" xr:uid="{00000000-0006-0000-0200-000001000000}">
      <text>
        <r>
          <rPr>
            <sz val="11"/>
            <color rgb="FF000000"/>
            <rFont val="Calibri"/>
            <family val="2"/>
            <charset val="1"/>
          </rPr>
          <t xml:space="preserve">Author:
</t>
        </r>
        <r>
          <rPr>
            <sz val="9"/>
            <color rgb="FF000000"/>
            <rFont val="Tahoma"/>
            <family val="2"/>
            <charset val="186"/>
          </rPr>
          <t>7/23</t>
        </r>
      </text>
    </comment>
    <comment ref="Y7" authorId="0" shapeId="0" xr:uid="{00000000-0006-0000-0200-000003000000}">
      <text>
        <r>
          <rPr>
            <sz val="11"/>
            <color rgb="FF000000"/>
            <rFont val="Calibri"/>
            <family val="2"/>
            <charset val="1"/>
          </rPr>
          <t xml:space="preserve">Author:
</t>
        </r>
        <r>
          <rPr>
            <sz val="9"/>
            <color rgb="FF000000"/>
            <rFont val="Tahoma"/>
            <family val="2"/>
            <charset val="186"/>
          </rPr>
          <t>7/23</t>
        </r>
      </text>
    </comment>
    <comment ref="Z7" authorId="0" shapeId="0" xr:uid="{00000000-0006-0000-0200-000004000000}">
      <text>
        <r>
          <rPr>
            <sz val="11"/>
            <color rgb="FF000000"/>
            <rFont val="Calibri"/>
            <family val="2"/>
            <charset val="1"/>
          </rPr>
          <t xml:space="preserve">Author:
</t>
        </r>
        <r>
          <rPr>
            <sz val="9"/>
            <color rgb="FF000000"/>
            <rFont val="Tahoma"/>
            <family val="2"/>
            <charset val="186"/>
          </rPr>
          <t>7/23</t>
        </r>
      </text>
    </comment>
    <comment ref="AA7" authorId="0" shapeId="0" xr:uid="{00000000-0006-0000-0200-000005000000}">
      <text>
        <r>
          <rPr>
            <sz val="11"/>
            <color rgb="FF000000"/>
            <rFont val="Calibri"/>
            <family val="2"/>
            <charset val="1"/>
          </rPr>
          <t xml:space="preserve">Author:
</t>
        </r>
        <r>
          <rPr>
            <sz val="9"/>
            <color rgb="FF000000"/>
            <rFont val="Tahoma"/>
            <family val="2"/>
            <charset val="186"/>
          </rPr>
          <t>7/23</t>
        </r>
      </text>
    </comment>
    <comment ref="AD7" authorId="0" shapeId="0" xr:uid="{00000000-0006-0000-0200-000006000000}">
      <text>
        <r>
          <rPr>
            <sz val="11"/>
            <color rgb="FF000000"/>
            <rFont val="Calibri"/>
            <family val="2"/>
            <charset val="1"/>
          </rPr>
          <t xml:space="preserve">Author:
</t>
        </r>
        <r>
          <rPr>
            <sz val="9"/>
            <color rgb="FF000000"/>
            <rFont val="Tahoma"/>
            <family val="2"/>
            <charset val="1"/>
          </rPr>
          <t>2021-09-13. 208997</t>
        </r>
      </text>
    </comment>
    <comment ref="AE7" authorId="0" shapeId="0" xr:uid="{00000000-0006-0000-0200-000007000000}">
      <text>
        <r>
          <rPr>
            <sz val="11"/>
            <color rgb="FF000000"/>
            <rFont val="Calibri"/>
            <family val="2"/>
            <charset val="1"/>
          </rPr>
          <t xml:space="preserve">Author:
</t>
        </r>
        <r>
          <rPr>
            <sz val="9"/>
            <color rgb="FF000000"/>
            <rFont val="Tahoma"/>
            <family val="2"/>
            <charset val="186"/>
          </rPr>
          <t>7/23</t>
        </r>
      </text>
    </comment>
    <comment ref="AG7" authorId="0" shapeId="0" xr:uid="{00000000-0006-0000-0200-000008000000}">
      <text>
        <r>
          <rPr>
            <sz val="11"/>
            <color rgb="FF000000"/>
            <rFont val="Calibri"/>
            <family val="2"/>
            <charset val="1"/>
          </rPr>
          <t xml:space="preserve">Author:
</t>
        </r>
        <r>
          <rPr>
            <sz val="9"/>
            <color rgb="FF000000"/>
            <rFont val="Tahoma"/>
            <family val="2"/>
            <charset val="186"/>
          </rPr>
          <t>7/26</t>
        </r>
      </text>
    </comment>
    <comment ref="AJ7" authorId="0" shapeId="0" xr:uid="{00000000-0006-0000-0200-000009000000}">
      <text>
        <r>
          <rPr>
            <sz val="11"/>
            <color rgb="FF000000"/>
            <rFont val="Calibri"/>
            <family val="2"/>
            <charset val="1"/>
          </rPr>
          <t xml:space="preserve">Author:
</t>
        </r>
        <r>
          <rPr>
            <sz val="9"/>
            <color rgb="FF000000"/>
            <rFont val="Tahoma"/>
            <family val="2"/>
            <charset val="186"/>
          </rPr>
          <t>8/4</t>
        </r>
      </text>
    </comment>
    <comment ref="AN7" authorId="0" shapeId="0" xr:uid="{00000000-0006-0000-0200-00000A000000}">
      <text>
        <r>
          <rPr>
            <sz val="11"/>
            <color rgb="FF000000"/>
            <rFont val="Calibri"/>
            <family val="2"/>
            <charset val="1"/>
          </rPr>
          <t xml:space="preserve">Author:
</t>
        </r>
        <r>
          <rPr>
            <sz val="9"/>
            <color rgb="FF000000"/>
            <rFont val="Tahoma"/>
            <family val="2"/>
            <charset val="186"/>
          </rPr>
          <t>7/26</t>
        </r>
      </text>
    </comment>
    <comment ref="E10" authorId="1" shapeId="0" xr:uid="{A387046D-9C5C-4498-9077-40EA6F554A9C}">
      <text>
        <t>[Komentarų gija]
„Excel“ versija leidžia jums skaityti šią komentarų giją, tačiau visi jos taisymai bus pašalinti, jei failas atidaromas naudojant naujesnę „Excel“ versiją. Daugiau informacijos: https://go.microsoft.com/fwlink/?linkid=870924.
Komentaras:
    Issiustas rastas ismiskinti keliuka
Atsakyti:
Turi atšaukti
Atsakyti:
09-11 turi atšaukti</t>
      </text>
    </comment>
    <comment ref="AJ10" authorId="2" shapeId="0" xr:uid="{4B4EFC6E-5352-469F-A445-96DC264F3D0A}">
      <text>
        <r>
          <rPr>
            <b/>
            <sz val="9"/>
            <color indexed="81"/>
            <rFont val="Tahoma"/>
            <family val="2"/>
          </rPr>
          <t>Ieva Antanynaite:</t>
        </r>
        <r>
          <rPr>
            <sz val="9"/>
            <color indexed="81"/>
            <rFont val="Tahoma"/>
            <family val="2"/>
          </rPr>
          <t xml:space="preserve">
07-20 pateikta
</t>
        </r>
      </text>
    </comment>
    <comment ref="AN10" authorId="2" shapeId="0" xr:uid="{B59B2F0B-BE00-46D3-ABCE-315556BE5CEA}">
      <text>
        <r>
          <rPr>
            <b/>
            <sz val="9"/>
            <color indexed="81"/>
            <rFont val="Tahoma"/>
            <family val="2"/>
          </rPr>
          <t>Ieva Antanynaite:</t>
        </r>
        <r>
          <rPr>
            <sz val="9"/>
            <color indexed="81"/>
            <rFont val="Tahoma"/>
            <family val="2"/>
          </rPr>
          <t xml:space="preserve">
07-21 pateikta.
Atsakymas per 20d.d. Iki 08-17</t>
        </r>
      </text>
    </comment>
    <comment ref="AD12" authorId="3" shapeId="0" xr:uid="{83083E2C-3CCE-4150-8774-F1E30B410194}">
      <text>
        <r>
          <rPr>
            <b/>
            <sz val="9"/>
            <color indexed="81"/>
            <rFont val="Tahoma"/>
            <family val="2"/>
            <charset val="186"/>
          </rPr>
          <t>Aurimas Skrupskis:</t>
        </r>
        <r>
          <rPr>
            <sz val="9"/>
            <color indexed="81"/>
            <rFont val="Tahoma"/>
            <family val="2"/>
            <charset val="186"/>
          </rPr>
          <t xml:space="preserve">
22-08-02
243846</t>
        </r>
      </text>
    </comment>
    <comment ref="AJ12" authorId="0" shapeId="0" xr:uid="{00000000-0006-0000-0200-000011000000}">
      <text>
        <r>
          <rPr>
            <sz val="11"/>
            <color rgb="FF000000"/>
            <rFont val="Calibri"/>
            <family val="2"/>
            <charset val="1"/>
          </rPr>
          <t xml:space="preserve">Author:
</t>
        </r>
        <r>
          <rPr>
            <sz val="9"/>
            <color rgb="FF000000"/>
            <rFont val="Tahoma"/>
            <family val="2"/>
            <charset val="186"/>
          </rPr>
          <t>10/26
išsiųsta pataisytas 12-23</t>
        </r>
      </text>
    </comment>
    <comment ref="AJ16" authorId="4" shapeId="0" xr:uid="{DD219DA4-33E3-4F3F-BB82-8DF093BC19BA}">
      <text>
        <r>
          <rPr>
            <b/>
            <sz val="9"/>
            <color indexed="81"/>
            <rFont val="Tahoma"/>
            <family val="2"/>
            <charset val="186"/>
          </rPr>
          <t>Tomas Ruzveltas:</t>
        </r>
        <r>
          <rPr>
            <sz val="9"/>
            <color indexed="81"/>
            <rFont val="Tahoma"/>
            <family val="2"/>
            <charset val="186"/>
          </rPr>
          <t xml:space="preserve">
2022-01-07 Nr. 1- 480</t>
        </r>
      </text>
    </comment>
    <comment ref="E20" authorId="5" shapeId="0" xr:uid="{07C727F3-5460-42D8-ADC7-5F3A20C639CA}">
      <text>
        <r>
          <rPr>
            <b/>
            <sz val="9"/>
            <color indexed="81"/>
            <rFont val="Tahoma"/>
            <family val="2"/>
            <charset val="186"/>
          </rPr>
          <t>Kostas Vilcinskas:</t>
        </r>
        <r>
          <rPr>
            <sz val="9"/>
            <color indexed="81"/>
            <rFont val="Tahoma"/>
            <family val="2"/>
            <charset val="186"/>
          </rPr>
          <t xml:space="preserve">
Servitutas pas notare</t>
        </r>
      </text>
    </comment>
    <comment ref="AI20" authorId="4" shapeId="0" xr:uid="{00000000-0006-0000-0200-00001B000000}">
      <text>
        <r>
          <rPr>
            <b/>
            <sz val="9"/>
            <color indexed="81"/>
            <rFont val="Tahoma"/>
            <family val="2"/>
          </rPr>
          <t>Tomas Ruzveltas:</t>
        </r>
        <r>
          <rPr>
            <sz val="9"/>
            <color indexed="81"/>
            <rFont val="Tahoma"/>
            <family val="2"/>
          </rPr>
          <t xml:space="preserve">
GTV-49 2022 01 28</t>
        </r>
      </text>
    </comment>
    <comment ref="AD21" authorId="5" shapeId="0" xr:uid="{2CD98D0E-8A11-495E-9566-B87D18C852BF}">
      <text>
        <r>
          <rPr>
            <b/>
            <sz val="9"/>
            <color indexed="81"/>
            <rFont val="Tahoma"/>
            <family val="2"/>
            <charset val="186"/>
          </rPr>
          <t>Kostas Vilcinskas:</t>
        </r>
        <r>
          <rPr>
            <sz val="9"/>
            <color indexed="81"/>
            <rFont val="Tahoma"/>
            <family val="2"/>
            <charset val="186"/>
          </rPr>
          <t xml:space="preserve">
226947</t>
        </r>
      </text>
    </comment>
    <comment ref="O24" authorId="5" shapeId="0" xr:uid="{95F5E648-80E9-4C28-ADC7-B346B171D84D}">
      <text>
        <r>
          <rPr>
            <b/>
            <sz val="9"/>
            <color indexed="81"/>
            <rFont val="Tahoma"/>
            <family val="2"/>
            <charset val="186"/>
          </rPr>
          <t>Kostas Vilcinskas:</t>
        </r>
        <r>
          <rPr>
            <sz val="9"/>
            <color indexed="81"/>
            <rFont val="Tahoma"/>
            <family val="2"/>
            <charset val="186"/>
          </rPr>
          <t xml:space="preserve">
Ikeltas pradesimas prie dokumentu</t>
        </r>
      </text>
    </comment>
    <comment ref="AD24" authorId="3" shapeId="0" xr:uid="{A9814339-D5A8-430D-98E2-F84068061A45}">
      <text>
        <r>
          <rPr>
            <b/>
            <sz val="9"/>
            <color indexed="81"/>
            <rFont val="Tahoma"/>
            <family val="2"/>
            <charset val="186"/>
          </rPr>
          <t>Aurimas Skrupskis:</t>
        </r>
        <r>
          <rPr>
            <sz val="9"/>
            <color indexed="81"/>
            <rFont val="Tahoma"/>
            <family val="2"/>
            <charset val="186"/>
          </rPr>
          <t xml:space="preserve">
Nr. 242046
Pateikimo data: 22-07-13
</t>
        </r>
      </text>
    </comment>
    <comment ref="C26" authorId="4" shapeId="0" xr:uid="{00000000-0006-0000-0200-00001F000000}">
      <text>
        <r>
          <rPr>
            <b/>
            <sz val="9"/>
            <color indexed="81"/>
            <rFont val="Tahoma"/>
            <family val="2"/>
            <charset val="186"/>
          </rPr>
          <t>Tomas Ruzveltas:</t>
        </r>
        <r>
          <rPr>
            <sz val="9"/>
            <color indexed="81"/>
            <rFont val="Tahoma"/>
            <family val="2"/>
            <charset val="186"/>
          </rPr>
          <t xml:space="preserve">
Trūksta kariuomenės derinimo</t>
        </r>
      </text>
    </comment>
    <comment ref="Z27" authorId="6" shapeId="0" xr:uid="{405117BA-7DA0-4635-B3AC-ACEC4C4486CF}">
      <text>
        <r>
          <rPr>
            <b/>
            <sz val="9"/>
            <color indexed="81"/>
            <rFont val="Tahoma"/>
            <family val="2"/>
          </rPr>
          <t>Vytautas Remeikis:</t>
        </r>
        <r>
          <rPr>
            <sz val="9"/>
            <color indexed="81"/>
            <rFont val="Tahoma"/>
            <family val="2"/>
          </rPr>
          <t xml:space="preserve">
01-10 Rimantas Adomėnas
</t>
        </r>
      </text>
    </comment>
    <comment ref="AD27" authorId="5" shapeId="0" xr:uid="{1FC4408D-7F0F-4038-B383-1421CA38ED7D}">
      <text>
        <r>
          <rPr>
            <b/>
            <sz val="9"/>
            <color indexed="81"/>
            <rFont val="Tahoma"/>
            <family val="2"/>
            <charset val="186"/>
          </rPr>
          <t>Kostas Vilcinskas:</t>
        </r>
        <r>
          <rPr>
            <sz val="9"/>
            <color indexed="81"/>
            <rFont val="Tahoma"/>
            <family val="2"/>
            <charset val="186"/>
          </rPr>
          <t xml:space="preserve">
229186</t>
        </r>
      </text>
    </comment>
    <comment ref="AJ27" authorId="6" shapeId="0" xr:uid="{249BA2D3-C7AF-4305-B623-4D5DC69E4305}">
      <text>
        <r>
          <rPr>
            <b/>
            <sz val="9"/>
            <color indexed="81"/>
            <rFont val="Tahoma"/>
            <family val="2"/>
          </rPr>
          <t>Vytautas Remeikis:</t>
        </r>
        <r>
          <rPr>
            <sz val="9"/>
            <color indexed="81"/>
            <rFont val="Tahoma"/>
            <family val="2"/>
          </rPr>
          <t xml:space="preserve">
01-07
</t>
        </r>
      </text>
    </comment>
    <comment ref="E28" authorId="4" shapeId="0" xr:uid="{AA2D41DF-EE7F-4A65-A7E8-21446DB8C749}">
      <text>
        <r>
          <rPr>
            <b/>
            <sz val="9"/>
            <color indexed="81"/>
            <rFont val="Tahoma"/>
            <family val="2"/>
            <charset val="186"/>
          </rPr>
          <t>Tomas Ruzveltas:</t>
        </r>
        <r>
          <rPr>
            <sz val="9"/>
            <color indexed="81"/>
            <rFont val="Tahoma"/>
            <family val="2"/>
            <charset val="186"/>
          </rPr>
          <t xml:space="preserve">
Servitutas perduotas notarei</t>
        </r>
      </text>
    </comment>
    <comment ref="AJ28" authorId="4" shapeId="0" xr:uid="{3005C2D8-3B68-4A60-A58C-552137EC7F48}">
      <text>
        <r>
          <rPr>
            <b/>
            <sz val="9"/>
            <color indexed="81"/>
            <rFont val="Tahoma"/>
            <family val="2"/>
            <charset val="186"/>
          </rPr>
          <t>Tomas Ruzveltas:</t>
        </r>
        <r>
          <rPr>
            <sz val="9"/>
            <color indexed="81"/>
            <rFont val="Tahoma"/>
            <family val="2"/>
            <charset val="186"/>
          </rPr>
          <t xml:space="preserve">
Pateikta 01-07
1-511</t>
        </r>
      </text>
    </comment>
    <comment ref="Y30" authorId="6" shapeId="0" xr:uid="{156E4F4A-05D3-4BAF-BDA5-2259A9FD9537}">
      <text>
        <r>
          <rPr>
            <b/>
            <sz val="9"/>
            <color indexed="81"/>
            <rFont val="Tahoma"/>
            <family val="2"/>
          </rPr>
          <t>Vytautas Remeikis:</t>
        </r>
        <r>
          <rPr>
            <sz val="9"/>
            <color indexed="81"/>
            <rFont val="Tahoma"/>
            <family val="2"/>
          </rPr>
          <t xml:space="preserve">
01-10 Antanas šakalys</t>
        </r>
      </text>
    </comment>
    <comment ref="AD30" authorId="4" shapeId="0" xr:uid="{91840822-C784-4BFF-B287-E886F8622D1C}">
      <text>
        <r>
          <rPr>
            <b/>
            <sz val="9"/>
            <color indexed="81"/>
            <rFont val="Tahoma"/>
            <family val="2"/>
          </rPr>
          <t>Tomas Ruzveltas:</t>
        </r>
        <r>
          <rPr>
            <sz val="9"/>
            <color indexed="81"/>
            <rFont val="Tahoma"/>
            <family val="2"/>
          </rPr>
          <t xml:space="preserve">
Reikia išmiškinti</t>
        </r>
      </text>
    </comment>
    <comment ref="AP30" authorId="6" shapeId="0" xr:uid="{C257C005-9D6D-4648-8A3E-A064DB8B9713}">
      <text>
        <r>
          <rPr>
            <b/>
            <sz val="9"/>
            <color indexed="81"/>
            <rFont val="Tahoma"/>
            <family val="2"/>
          </rPr>
          <t>Vytautas Remeikis:</t>
        </r>
        <r>
          <rPr>
            <sz val="9"/>
            <color indexed="81"/>
            <rFont val="Tahoma"/>
            <family val="2"/>
          </rPr>
          <t xml:space="preserve">
01-10</t>
        </r>
      </text>
    </comment>
    <comment ref="E31" authorId="4" shapeId="0" xr:uid="{ECCC41CA-32F5-4BB8-80DA-BBF2B9E80B6E}">
      <text>
        <r>
          <rPr>
            <b/>
            <sz val="9"/>
            <color indexed="81"/>
            <rFont val="Tahoma"/>
            <family val="2"/>
            <charset val="186"/>
          </rPr>
          <t>Tomas Ruzveltas:</t>
        </r>
        <r>
          <rPr>
            <sz val="9"/>
            <color indexed="81"/>
            <rFont val="Tahoma"/>
            <family val="2"/>
            <charset val="186"/>
          </rPr>
          <t xml:space="preserve">
NŽT 05-20
Taiso pastabas
Trūksta foto
Siunčia informacinius</t>
        </r>
      </text>
    </comment>
    <comment ref="AQ32" authorId="6" shapeId="0" xr:uid="{14D4A09D-2B57-4E74-BCC1-AF73797B9129}">
      <text>
        <r>
          <rPr>
            <b/>
            <sz val="9"/>
            <color indexed="81"/>
            <rFont val="Tahoma"/>
            <family val="2"/>
          </rPr>
          <t>Vytautas Remeikis:</t>
        </r>
        <r>
          <rPr>
            <sz val="9"/>
            <color indexed="81"/>
            <rFont val="Tahoma"/>
            <family val="2"/>
          </rPr>
          <t xml:space="preserve">
Pateikta 07-22
1/1
32049148 yra</t>
        </r>
      </text>
    </comment>
    <comment ref="AJ34" authorId="5" shapeId="0" xr:uid="{12744F59-F460-409A-BA54-55781844AFA1}">
      <text>
        <r>
          <rPr>
            <b/>
            <sz val="9"/>
            <color indexed="81"/>
            <rFont val="Tahoma"/>
            <family val="2"/>
          </rPr>
          <t>Kostas Vilcinskas:</t>
        </r>
        <r>
          <rPr>
            <sz val="9"/>
            <color indexed="81"/>
            <rFont val="Tahoma"/>
            <family val="2"/>
          </rPr>
          <t xml:space="preserve">
04.14 1-8686</t>
        </r>
      </text>
    </comment>
    <comment ref="AQ34" authorId="6" shapeId="0" xr:uid="{2E67693B-4482-44CA-9AFE-11586BE57245}">
      <text>
        <r>
          <rPr>
            <b/>
            <sz val="9"/>
            <color indexed="81"/>
            <rFont val="Tahoma"/>
            <family val="2"/>
          </rPr>
          <t>Vytautas Remeikis:</t>
        </r>
        <r>
          <rPr>
            <sz val="9"/>
            <color indexed="81"/>
            <rFont val="Tahoma"/>
            <family val="2"/>
          </rPr>
          <t xml:space="preserve">
pateikta 07-21
2/2
10 kv-1 32038182 yra
10kV-2 32038448 yra</t>
        </r>
      </text>
    </comment>
    <comment ref="E36" authorId="4" shapeId="0" xr:uid="{85C2AFF4-D5E6-434B-8DAA-6FFB1A3E1125}">
      <text>
        <r>
          <rPr>
            <b/>
            <sz val="9"/>
            <color indexed="81"/>
            <rFont val="Tahoma"/>
            <family val="2"/>
            <charset val="186"/>
          </rPr>
          <t>Tomas Ruzveltas:</t>
        </r>
        <r>
          <rPr>
            <sz val="9"/>
            <color indexed="81"/>
            <rFont val="Tahoma"/>
            <family val="2"/>
            <charset val="186"/>
          </rPr>
          <t xml:space="preserve">
Servitutai</t>
        </r>
      </text>
    </comment>
    <comment ref="AF38" authorId="5" shapeId="0" xr:uid="{A7450E10-57A9-4FCE-8013-7EE553FADFAD}">
      <text>
        <r>
          <rPr>
            <b/>
            <sz val="9"/>
            <color indexed="81"/>
            <rFont val="Tahoma"/>
            <family val="2"/>
          </rPr>
          <t>Kostas Vilcinskas:</t>
        </r>
        <r>
          <rPr>
            <sz val="9"/>
            <color indexed="81"/>
            <rFont val="Tahoma"/>
            <family val="2"/>
          </rPr>
          <t xml:space="preserve">
04.15</t>
        </r>
      </text>
    </comment>
    <comment ref="AQ41" authorId="6" shapeId="0" xr:uid="{5BA42CE3-096D-4315-A4DD-7ABF3D70964B}">
      <text>
        <r>
          <rPr>
            <b/>
            <sz val="9"/>
            <color indexed="81"/>
            <rFont val="Tahoma"/>
            <family val="2"/>
          </rPr>
          <t>Vytautas Remeikis:</t>
        </r>
        <r>
          <rPr>
            <sz val="9"/>
            <color indexed="81"/>
            <rFont val="Tahoma"/>
            <family val="2"/>
          </rPr>
          <t xml:space="preserve">
Pateikta 07-21
1/1
32038610 yra</t>
        </r>
      </text>
    </comment>
    <comment ref="AQ42" authorId="6" shapeId="0" xr:uid="{5C1C6774-1DD2-475F-8D77-16D4FBCCA01B}">
      <text>
        <r>
          <rPr>
            <b/>
            <sz val="9"/>
            <color indexed="81"/>
            <rFont val="Tahoma"/>
            <family val="2"/>
          </rPr>
          <t>Vytautas Remeikis:</t>
        </r>
        <r>
          <rPr>
            <sz val="9"/>
            <color indexed="81"/>
            <rFont val="Tahoma"/>
            <family val="2"/>
          </rPr>
          <t xml:space="preserve">
2/2
31888331 (YRA)
31887790 YRA</t>
        </r>
      </text>
    </comment>
    <comment ref="AJ43" authorId="5" shapeId="0" xr:uid="{8B86213D-6534-45BC-B65F-AC9DF9E80DA4}">
      <text>
        <r>
          <rPr>
            <b/>
            <sz val="9"/>
            <color indexed="81"/>
            <rFont val="Tahoma"/>
            <family val="2"/>
            <charset val="186"/>
          </rPr>
          <t>Kostas Vilcinskas:</t>
        </r>
        <r>
          <rPr>
            <sz val="9"/>
            <color indexed="81"/>
            <rFont val="Tahoma"/>
            <family val="2"/>
            <charset val="186"/>
          </rPr>
          <t xml:space="preserve">
05.06</t>
        </r>
      </text>
    </comment>
    <comment ref="AQ44" authorId="6" shapeId="0" xr:uid="{4D6F12BE-28EA-4454-AFC1-BC925673989B}">
      <text>
        <r>
          <rPr>
            <b/>
            <sz val="9"/>
            <color indexed="81"/>
            <rFont val="Tahoma"/>
            <family val="2"/>
          </rPr>
          <t>Vytautas Remeikis:</t>
        </r>
        <r>
          <rPr>
            <sz val="9"/>
            <color indexed="81"/>
            <rFont val="Tahoma"/>
            <family val="2"/>
          </rPr>
          <t xml:space="preserve">
1/1
31903118</t>
        </r>
      </text>
    </comment>
    <comment ref="E45" authorId="4" shapeId="0" xr:uid="{1BEE8B96-A2FC-497B-8014-031069A93A28}">
      <text>
        <r>
          <rPr>
            <b/>
            <sz val="9"/>
            <color indexed="81"/>
            <rFont val="Tahoma"/>
            <family val="2"/>
            <charset val="186"/>
          </rPr>
          <t>Tomas Ruzveltas:</t>
        </r>
        <r>
          <rPr>
            <sz val="9"/>
            <color indexed="81"/>
            <rFont val="Tahoma"/>
            <family val="2"/>
            <charset val="186"/>
          </rPr>
          <t xml:space="preserve">
RAŠTAS DĖL DELSPINIGIŲ</t>
        </r>
      </text>
    </comment>
    <comment ref="AJ45" authorId="7" shapeId="0" xr:uid="{BF67FFE2-D916-4842-8FBD-F0DDBAF667BD}">
      <text>
        <r>
          <rPr>
            <b/>
            <sz val="9"/>
            <color indexed="81"/>
            <rFont val="Tahoma"/>
            <family val="2"/>
            <charset val="186"/>
          </rPr>
          <t>Fausta Ulyte:</t>
        </r>
        <r>
          <rPr>
            <sz val="9"/>
            <color indexed="81"/>
            <rFont val="Tahoma"/>
            <family val="2"/>
            <charset val="186"/>
          </rPr>
          <t xml:space="preserve">
1-8865 2022-04-15</t>
        </r>
      </text>
    </comment>
    <comment ref="AQ46" authorId="6" shapeId="0" xr:uid="{E13333C7-76BE-4D0B-A55D-C9DA5063AD5D}">
      <text>
        <r>
          <rPr>
            <b/>
            <sz val="9"/>
            <color indexed="81"/>
            <rFont val="Tahoma"/>
            <family val="2"/>
            <charset val="186"/>
          </rPr>
          <t>Vytautas Remeikis:</t>
        </r>
        <r>
          <rPr>
            <sz val="9"/>
            <color indexed="81"/>
            <rFont val="Tahoma"/>
            <family val="2"/>
            <charset val="186"/>
          </rPr>
          <t xml:space="preserve">
0.4 - 32244082 yra SĄS
10_1 - 32243990 YRA SĄS
10_2 - 32244025 YRA SĄS
10_3 - 32244050 YRA
TR -  32244228 yra</t>
        </r>
      </text>
    </comment>
    <comment ref="E47" authorId="4" shapeId="0" xr:uid="{869CBFA6-92EC-4BCC-B1D3-1670A80418E0}">
      <text>
        <r>
          <rPr>
            <b/>
            <sz val="9"/>
            <color indexed="81"/>
            <rFont val="Tahoma"/>
            <family val="2"/>
            <charset val="186"/>
          </rPr>
          <t>Tomas Ruzveltas:</t>
        </r>
        <r>
          <rPr>
            <sz val="9"/>
            <color indexed="81"/>
            <rFont val="Tahoma"/>
            <family val="2"/>
            <charset val="186"/>
          </rPr>
          <t xml:space="preserve">
Pateiktas Delspinigių raštas</t>
        </r>
      </text>
    </comment>
    <comment ref="AJ47" authorId="6" shapeId="0" xr:uid="{E64FE261-3DA3-4666-A547-0D5350AED3DC}">
      <text>
        <r>
          <rPr>
            <b/>
            <sz val="9"/>
            <color indexed="81"/>
            <rFont val="Tahoma"/>
            <family val="2"/>
          </rPr>
          <t>Vytautas Remeikis:</t>
        </r>
        <r>
          <rPr>
            <sz val="9"/>
            <color indexed="81"/>
            <rFont val="Tahoma"/>
            <family val="2"/>
          </rPr>
          <t xml:space="preserve">
04-07
</t>
        </r>
      </text>
    </comment>
    <comment ref="AQ47" authorId="6" shapeId="0" xr:uid="{A6281D8B-5586-4B3F-BB8C-295674C8AB6A}">
      <text>
        <r>
          <rPr>
            <b/>
            <sz val="9"/>
            <color indexed="81"/>
            <rFont val="Tahoma"/>
            <family val="2"/>
          </rPr>
          <t>Vytautas Remeikis:</t>
        </r>
        <r>
          <rPr>
            <sz val="9"/>
            <color indexed="81"/>
            <rFont val="Tahoma"/>
            <family val="2"/>
          </rPr>
          <t xml:space="preserve">
Pateikta 07-21
1/1
32043702 yra</t>
        </r>
      </text>
    </comment>
    <comment ref="AJ49" authorId="5" shapeId="0" xr:uid="{24F95A53-228A-49A7-B0DC-F47AB0767C14}">
      <text>
        <r>
          <rPr>
            <b/>
            <sz val="9"/>
            <color indexed="81"/>
            <rFont val="Tahoma"/>
            <family val="2"/>
            <charset val="186"/>
          </rPr>
          <t>Kostas Vilcinskas:</t>
        </r>
        <r>
          <rPr>
            <sz val="9"/>
            <color indexed="81"/>
            <rFont val="Tahoma"/>
            <family val="2"/>
            <charset val="186"/>
          </rPr>
          <t xml:space="preserve">
04.26 1-9816</t>
        </r>
      </text>
    </comment>
    <comment ref="AQ49" authorId="6" shapeId="0" xr:uid="{571FBDB3-FC59-4465-9523-35C28F068CC7}">
      <text>
        <r>
          <rPr>
            <b/>
            <sz val="9"/>
            <color indexed="81"/>
            <rFont val="Tahoma"/>
            <family val="2"/>
          </rPr>
          <t>Vytautas Remeikis:</t>
        </r>
        <r>
          <rPr>
            <sz val="9"/>
            <color indexed="81"/>
            <rFont val="Tahoma"/>
            <family val="2"/>
          </rPr>
          <t xml:space="preserve">
Pateikta 07-20
3/3
0.4 kV 32027021 yra
10 kv 32027004 YRA
Tr 32028233 YRA</t>
        </r>
      </text>
    </comment>
    <comment ref="AJ52" authorId="5" shapeId="0" xr:uid="{8A40B26D-9D17-4816-BFF3-285C963C8E33}">
      <text>
        <r>
          <rPr>
            <b/>
            <sz val="9"/>
            <color indexed="81"/>
            <rFont val="Tahoma"/>
            <family val="2"/>
            <charset val="186"/>
          </rPr>
          <t>Kostas Vilcinskas:</t>
        </r>
        <r>
          <rPr>
            <sz val="9"/>
            <color indexed="81"/>
            <rFont val="Tahoma"/>
            <family val="2"/>
            <charset val="186"/>
          </rPr>
          <t xml:space="preserve">
05.13 1-11391</t>
        </r>
      </text>
    </comment>
    <comment ref="AQ53" authorId="6" shapeId="0" xr:uid="{736826F8-E940-4DA7-8EBE-03084CE78DFA}">
      <text>
        <r>
          <rPr>
            <b/>
            <sz val="9"/>
            <color indexed="81"/>
            <rFont val="Tahoma"/>
            <family val="2"/>
          </rPr>
          <t>Vytautas Remeikis:</t>
        </r>
        <r>
          <rPr>
            <sz val="9"/>
            <color indexed="81"/>
            <rFont val="Tahoma"/>
            <family val="2"/>
          </rPr>
          <t xml:space="preserve">
2/2
10 kV 31873656 yra
TR 32058708 YRA</t>
        </r>
      </text>
    </comment>
    <comment ref="V54" authorId="4" shapeId="0" xr:uid="{0F5B1E51-25CB-4557-B947-CAF27985238D}">
      <text>
        <r>
          <rPr>
            <b/>
            <sz val="9"/>
            <color indexed="81"/>
            <rFont val="Tahoma"/>
            <family val="2"/>
            <charset val="186"/>
          </rPr>
          <t>Tomas Ruzveltas:</t>
        </r>
        <r>
          <rPr>
            <sz val="9"/>
            <color indexed="81"/>
            <rFont val="Tahoma"/>
            <family val="2"/>
            <charset val="186"/>
          </rPr>
          <t xml:space="preserve">
Atiduota Anai 05-16
</t>
        </r>
      </text>
    </comment>
    <comment ref="E56" authorId="4" shapeId="0" xr:uid="{4402FA5E-D6D8-46BA-92E6-0E9A38E80681}">
      <text>
        <r>
          <rPr>
            <b/>
            <sz val="9"/>
            <color indexed="81"/>
            <rFont val="Tahoma"/>
            <family val="2"/>
            <charset val="186"/>
          </rPr>
          <t>Tomas Ruzveltas:</t>
        </r>
        <r>
          <rPr>
            <sz val="9"/>
            <color indexed="81"/>
            <rFont val="Tahoma"/>
            <family val="2"/>
            <charset val="186"/>
          </rPr>
          <t xml:space="preserve">
pateikta byla</t>
        </r>
      </text>
    </comment>
    <comment ref="AQ56" authorId="6" shapeId="0" xr:uid="{F7F06B5F-749E-46F6-8AFD-9353F048CAA1}">
      <text>
        <r>
          <rPr>
            <b/>
            <sz val="9"/>
            <color indexed="81"/>
            <rFont val="Tahoma"/>
            <family val="2"/>
          </rPr>
          <t>Vytautas Remeikis:</t>
        </r>
        <r>
          <rPr>
            <sz val="9"/>
            <color indexed="81"/>
            <rFont val="Tahoma"/>
            <family val="2"/>
          </rPr>
          <t xml:space="preserve">
Pateikta 07-22
4/4
br-04 - 32049442 YRA
br1-10 - 32049249 YRA
br1-tr - 32049262 YRA
br3-10 - 32049276 yra</t>
        </r>
      </text>
    </comment>
    <comment ref="AQ57" authorId="6" shapeId="0" xr:uid="{78320ABE-568E-4DBE-BCFF-061EBB88ABAA}">
      <text>
        <r>
          <rPr>
            <b/>
            <sz val="9"/>
            <color indexed="81"/>
            <rFont val="Tahoma"/>
            <family val="2"/>
          </rPr>
          <t>Vytautas Remeikis:</t>
        </r>
        <r>
          <rPr>
            <sz val="9"/>
            <color indexed="81"/>
            <rFont val="Tahoma"/>
            <family val="2"/>
          </rPr>
          <t xml:space="preserve">
6/6
br1 04kv - 32057917 YRA
BR1 10Kv - 31903284 yra
br1 TR - 32058539 yra
BR2 04 kV - 31903565 YRA
Br2 10 kV - 32049460 YRA
Br2 TR - 32058558 YRA</t>
        </r>
      </text>
    </comment>
    <comment ref="AG60" authorId="8" shapeId="0" xr:uid="{A14ECAA0-AD18-4ED2-B9C5-AC27B9BF3766}">
      <text>
        <r>
          <rPr>
            <b/>
            <sz val="9"/>
            <color indexed="81"/>
            <rFont val="Tahoma"/>
            <family val="2"/>
            <charset val="186"/>
          </rPr>
          <t>Tadas Matijoška:</t>
        </r>
        <r>
          <rPr>
            <sz val="9"/>
            <color indexed="81"/>
            <rFont val="Tahoma"/>
            <family val="2"/>
            <charset val="186"/>
          </rPr>
          <t xml:space="preserve">
išsiusta 05-16</t>
        </r>
      </text>
    </comment>
    <comment ref="AJ60" authorId="8" shapeId="0" xr:uid="{8E1D66AE-D110-4139-A3F0-87D9E2AC8996}">
      <text>
        <r>
          <rPr>
            <b/>
            <sz val="9"/>
            <color indexed="81"/>
            <rFont val="Tahoma"/>
            <family val="2"/>
            <charset val="186"/>
          </rPr>
          <t>Tadas Matijoška
išsiusta 05-16</t>
        </r>
      </text>
    </comment>
    <comment ref="AQ60" authorId="6" shapeId="0" xr:uid="{2BC71127-CC16-4405-A56C-CF41593F43D2}">
      <text>
        <r>
          <rPr>
            <b/>
            <sz val="9"/>
            <color indexed="81"/>
            <rFont val="Tahoma"/>
            <family val="2"/>
          </rPr>
          <t>Vytautas Remeikis:</t>
        </r>
        <r>
          <rPr>
            <sz val="9"/>
            <color indexed="81"/>
            <rFont val="Tahoma"/>
            <family val="2"/>
          </rPr>
          <t xml:space="preserve">
Pateikta 07-21 -07-26
1/1
32043107 yra</t>
        </r>
      </text>
    </comment>
    <comment ref="AQ61" authorId="6" shapeId="0" xr:uid="{9256051E-8E0D-4FDD-89C4-513176EC294C}">
      <text>
        <r>
          <rPr>
            <b/>
            <sz val="9"/>
            <color indexed="81"/>
            <rFont val="Tahoma"/>
            <family val="2"/>
          </rPr>
          <t>Vytautas Remeikis:</t>
        </r>
        <r>
          <rPr>
            <sz val="9"/>
            <color indexed="81"/>
            <rFont val="Tahoma"/>
            <family val="2"/>
          </rPr>
          <t xml:space="preserve">
Pateikta 07-21
1/1
32046124 yra</t>
        </r>
      </text>
    </comment>
    <comment ref="X63" authorId="6" shapeId="0" xr:uid="{8E2371B6-F0CD-4C19-92BA-951B17955221}">
      <text>
        <r>
          <rPr>
            <b/>
            <sz val="9"/>
            <color indexed="81"/>
            <rFont val="Tahoma"/>
            <family val="2"/>
            <charset val="186"/>
          </rPr>
          <t>Vytautas Remeikis:</t>
        </r>
        <r>
          <rPr>
            <sz val="9"/>
            <color indexed="81"/>
            <rFont val="Tahoma"/>
            <family val="2"/>
            <charset val="186"/>
          </rPr>
          <t xml:space="preserve">
06-17
</t>
        </r>
      </text>
    </comment>
    <comment ref="Y63" authorId="6" shapeId="0" xr:uid="{0DDB5A8E-EE50-4969-B697-AEE60D43E0E8}">
      <text>
        <r>
          <rPr>
            <b/>
            <sz val="9"/>
            <color indexed="81"/>
            <rFont val="Tahoma"/>
            <family val="2"/>
            <charset val="186"/>
          </rPr>
          <t>Vytautas Remeikis:</t>
        </r>
        <r>
          <rPr>
            <sz val="9"/>
            <color indexed="81"/>
            <rFont val="Tahoma"/>
            <family val="2"/>
            <charset val="186"/>
          </rPr>
          <t xml:space="preserve">
06-17
</t>
        </r>
      </text>
    </comment>
    <comment ref="Z63" authorId="6" shapeId="0" xr:uid="{89CB00ED-9B12-4042-9521-F77D67C6E35E}">
      <text>
        <r>
          <rPr>
            <b/>
            <sz val="9"/>
            <color indexed="81"/>
            <rFont val="Tahoma"/>
            <family val="2"/>
            <charset val="186"/>
          </rPr>
          <t>Vytautas Remeikis:</t>
        </r>
        <r>
          <rPr>
            <sz val="9"/>
            <color indexed="81"/>
            <rFont val="Tahoma"/>
            <family val="2"/>
            <charset val="186"/>
          </rPr>
          <t xml:space="preserve">
06-17
</t>
        </r>
      </text>
    </comment>
    <comment ref="AA63" authorId="6" shapeId="0" xr:uid="{62A2DC01-4DB7-498D-8205-EAEC1685B849}">
      <text>
        <r>
          <rPr>
            <b/>
            <sz val="9"/>
            <color indexed="81"/>
            <rFont val="Tahoma"/>
            <family val="2"/>
            <charset val="186"/>
          </rPr>
          <t>Vytautas Remeikis:</t>
        </r>
        <r>
          <rPr>
            <sz val="9"/>
            <color indexed="81"/>
            <rFont val="Tahoma"/>
            <family val="2"/>
            <charset val="186"/>
          </rPr>
          <t xml:space="preserve">
06-17
</t>
        </r>
      </text>
    </comment>
    <comment ref="AG63" authorId="6" shapeId="0" xr:uid="{7749D98E-B5BA-435D-BB99-27F9CF4CF829}">
      <text>
        <r>
          <rPr>
            <b/>
            <sz val="9"/>
            <color indexed="81"/>
            <rFont val="Tahoma"/>
            <family val="2"/>
            <charset val="186"/>
          </rPr>
          <t>Vytautas Remeikis:</t>
        </r>
        <r>
          <rPr>
            <sz val="9"/>
            <color indexed="81"/>
            <rFont val="Tahoma"/>
            <family val="2"/>
            <charset val="186"/>
          </rPr>
          <t xml:space="preserve">
06-17
</t>
        </r>
      </text>
    </comment>
    <comment ref="AQ63" authorId="6" shapeId="0" xr:uid="{23D58936-1960-4722-B120-0D2972093DB0}">
      <text>
        <r>
          <rPr>
            <b/>
            <sz val="9"/>
            <color indexed="81"/>
            <rFont val="Tahoma"/>
            <family val="2"/>
          </rPr>
          <t>Vytautas Remeikis:</t>
        </r>
        <r>
          <rPr>
            <sz val="9"/>
            <color indexed="81"/>
            <rFont val="Tahoma"/>
            <family val="2"/>
          </rPr>
          <t xml:space="preserve">
1/1
31872484 (YRA)</t>
        </r>
      </text>
    </comment>
    <comment ref="AG67" authorId="8" shapeId="0" xr:uid="{BC78A9B7-D2AE-4AE1-A2A6-9B5A62C4B521}">
      <text>
        <r>
          <rPr>
            <b/>
            <sz val="9"/>
            <color indexed="81"/>
            <rFont val="Tahoma"/>
            <family val="2"/>
            <charset val="186"/>
          </rPr>
          <t>Tadas Matijoška:</t>
        </r>
        <r>
          <rPr>
            <sz val="9"/>
            <color indexed="81"/>
            <rFont val="Tahoma"/>
            <family val="2"/>
            <charset val="186"/>
          </rPr>
          <t xml:space="preserve">
reikia projekto</t>
        </r>
      </text>
    </comment>
    <comment ref="AQ67" authorId="6" shapeId="0" xr:uid="{4F945F84-D195-45DB-A9A6-CBC4B72E81C3}">
      <text>
        <r>
          <rPr>
            <b/>
            <sz val="9"/>
            <color indexed="81"/>
            <rFont val="Tahoma"/>
            <family val="2"/>
          </rPr>
          <t>Vytautas Remeikis:</t>
        </r>
        <r>
          <rPr>
            <sz val="9"/>
            <color indexed="81"/>
            <rFont val="Tahoma"/>
            <family val="2"/>
          </rPr>
          <t xml:space="preserve">
Pateikta 07-22
3/3
0.4 kV - 32057738 yra
10kV - 32057754 yra
Tr - 32057895 yra
</t>
        </r>
      </text>
    </comment>
    <comment ref="E68" authorId="4" shapeId="0" xr:uid="{FDA4B90D-3F83-41C9-99FE-0DFE8606B018}">
      <text>
        <r>
          <rPr>
            <b/>
            <sz val="9"/>
            <color indexed="81"/>
            <rFont val="Tahoma"/>
            <family val="2"/>
            <charset val="186"/>
          </rPr>
          <t>Tomas Ruzveltas:</t>
        </r>
        <r>
          <rPr>
            <sz val="9"/>
            <color indexed="81"/>
            <rFont val="Tahoma"/>
            <family val="2"/>
            <charset val="186"/>
          </rPr>
          <t xml:space="preserve">
PATEIKTA ADA</t>
        </r>
      </text>
    </comment>
    <comment ref="AD70" authorId="3" shapeId="0" xr:uid="{76A4645E-D4BD-468F-AF73-6266C1BF8988}">
      <text>
        <r>
          <rPr>
            <b/>
            <sz val="9"/>
            <color indexed="81"/>
            <rFont val="Tahoma"/>
            <family val="2"/>
            <charset val="186"/>
          </rPr>
          <t>Aurimas Skrupskis:</t>
        </r>
        <r>
          <rPr>
            <sz val="9"/>
            <color indexed="81"/>
            <rFont val="Tahoma"/>
            <family val="2"/>
            <charset val="186"/>
          </rPr>
          <t xml:space="preserve">
252301 10/26
</t>
        </r>
      </text>
    </comment>
    <comment ref="AI70" authorId="3" shapeId="0" xr:uid="{2E383D75-DB35-4DBB-BA7A-57A76AD23A89}">
      <text>
        <r>
          <rPr>
            <b/>
            <sz val="9"/>
            <color indexed="81"/>
            <rFont val="Tahoma"/>
            <family val="2"/>
            <charset val="186"/>
          </rPr>
          <t>Aurimas Skrupskis:</t>
        </r>
        <r>
          <rPr>
            <sz val="9"/>
            <color indexed="81"/>
            <rFont val="Tahoma"/>
            <family val="2"/>
            <charset val="186"/>
          </rPr>
          <t xml:space="preserve">
09-12 GTV-657</t>
        </r>
      </text>
    </comment>
    <comment ref="AJ70" authorId="3" shapeId="0" xr:uid="{1BE7BDB9-2390-4186-ABE3-37F902B2F898}">
      <text>
        <r>
          <rPr>
            <b/>
            <sz val="9"/>
            <color indexed="81"/>
            <rFont val="Tahoma"/>
            <family val="2"/>
            <charset val="186"/>
          </rPr>
          <t>Aurimas Skrupskis:</t>
        </r>
        <r>
          <rPr>
            <sz val="9"/>
            <color indexed="81"/>
            <rFont val="Tahoma"/>
            <family val="2"/>
            <charset val="186"/>
          </rPr>
          <t xml:space="preserve">
08-12 1-19951 Skambinta, vis dar nagrinėja</t>
        </r>
      </text>
    </comment>
    <comment ref="Y71" authorId="8" shapeId="0" xr:uid="{459EEED9-384B-40A7-A5A8-DF272A1AF76F}">
      <text>
        <r>
          <rPr>
            <b/>
            <sz val="9"/>
            <color indexed="81"/>
            <rFont val="Tahoma"/>
            <family val="2"/>
            <charset val="186"/>
          </rPr>
          <t>Tadas Matijoška:</t>
        </r>
        <r>
          <rPr>
            <sz val="9"/>
            <color indexed="81"/>
            <rFont val="Tahoma"/>
            <family val="2"/>
            <charset val="186"/>
          </rPr>
          <t xml:space="preserve">
išsiųsta 08-10</t>
        </r>
      </text>
    </comment>
    <comment ref="Z71" authorId="8" shapeId="0" xr:uid="{76CDEDF6-9E5C-4096-B1C6-66B547E296C2}">
      <text>
        <r>
          <rPr>
            <b/>
            <sz val="9"/>
            <color indexed="81"/>
            <rFont val="Tahoma"/>
            <family val="2"/>
            <charset val="186"/>
          </rPr>
          <t>Tadas Matijoška:</t>
        </r>
        <r>
          <rPr>
            <sz val="9"/>
            <color indexed="81"/>
            <rFont val="Tahoma"/>
            <family val="2"/>
            <charset val="186"/>
          </rPr>
          <t xml:space="preserve">
išsiųsta 08-10</t>
        </r>
      </text>
    </comment>
    <comment ref="AA71" authorId="8" shapeId="0" xr:uid="{A38C0335-C577-4F14-8DE6-7BAA6626DE6A}">
      <text>
        <r>
          <rPr>
            <b/>
            <sz val="9"/>
            <color indexed="81"/>
            <rFont val="Tahoma"/>
            <family val="2"/>
            <charset val="186"/>
          </rPr>
          <t>Tadas Matijoška:</t>
        </r>
        <r>
          <rPr>
            <sz val="9"/>
            <color indexed="81"/>
            <rFont val="Tahoma"/>
            <family val="2"/>
            <charset val="186"/>
          </rPr>
          <t xml:space="preserve">
trūksta ryšių linijų brėžinyje</t>
        </r>
      </text>
    </comment>
    <comment ref="AG71" authorId="8" shapeId="0" xr:uid="{FA54BC9B-8E6B-4ECF-8D98-936109A43B9C}">
      <text>
        <r>
          <rPr>
            <b/>
            <sz val="9"/>
            <color indexed="81"/>
            <rFont val="Tahoma"/>
            <family val="2"/>
            <charset val="186"/>
          </rPr>
          <t>Tadas Matijoška:</t>
        </r>
        <r>
          <rPr>
            <sz val="9"/>
            <color indexed="81"/>
            <rFont val="Tahoma"/>
            <family val="2"/>
            <charset val="186"/>
          </rPr>
          <t xml:space="preserve">
išsiųsta 08-10</t>
        </r>
      </text>
    </comment>
    <comment ref="AP71" authorId="8" shapeId="0" xr:uid="{A34DB8EE-2972-4106-8A59-F939326FDE77}">
      <text>
        <r>
          <rPr>
            <b/>
            <sz val="9"/>
            <color indexed="81"/>
            <rFont val="Tahoma"/>
            <family val="2"/>
            <charset val="186"/>
          </rPr>
          <t>Tadas Matijoška:</t>
        </r>
        <r>
          <rPr>
            <sz val="9"/>
            <color indexed="81"/>
            <rFont val="Tahoma"/>
            <family val="2"/>
            <charset val="186"/>
          </rPr>
          <t xml:space="preserve">
išsiųsta 08-10</t>
        </r>
      </text>
    </comment>
    <comment ref="E74" authorId="4" shapeId="0" xr:uid="{421C1796-8D55-4005-9340-2ACB3591A9CC}">
      <text>
        <r>
          <rPr>
            <b/>
            <sz val="9"/>
            <color indexed="81"/>
            <rFont val="Tahoma"/>
            <family val="2"/>
            <charset val="186"/>
          </rPr>
          <t>Tomas Ruzveltas:</t>
        </r>
        <r>
          <rPr>
            <sz val="9"/>
            <color indexed="81"/>
            <rFont val="Tahoma"/>
            <family val="2"/>
            <charset val="186"/>
          </rPr>
          <t xml:space="preserve">
bus atšauktas</t>
        </r>
      </text>
    </comment>
    <comment ref="X78" authorId="3" shapeId="0" xr:uid="{A9088C43-4662-43ED-BD2F-1141B7CC2792}">
      <text>
        <r>
          <rPr>
            <b/>
            <sz val="9"/>
            <color indexed="81"/>
            <rFont val="Tahoma"/>
            <family val="2"/>
            <charset val="186"/>
          </rPr>
          <t>Aurimas Skrupskis:</t>
        </r>
        <r>
          <rPr>
            <sz val="9"/>
            <color indexed="81"/>
            <rFont val="Tahoma"/>
            <family val="2"/>
            <charset val="186"/>
          </rPr>
          <t xml:space="preserve">
09-06
</t>
        </r>
      </text>
    </comment>
    <comment ref="Y78" authorId="3" shapeId="0" xr:uid="{6786F4D1-7CF1-414C-88B7-C5D83C937E59}">
      <text>
        <r>
          <rPr>
            <b/>
            <sz val="9"/>
            <color indexed="81"/>
            <rFont val="Tahoma"/>
            <family val="2"/>
            <charset val="186"/>
          </rPr>
          <t>Aurimas Skrupskis:</t>
        </r>
        <r>
          <rPr>
            <sz val="9"/>
            <color indexed="81"/>
            <rFont val="Tahoma"/>
            <family val="2"/>
            <charset val="186"/>
          </rPr>
          <t xml:space="preserve">
09-06</t>
        </r>
      </text>
    </comment>
    <comment ref="Z78" authorId="3" shapeId="0" xr:uid="{1AAA42B7-02A6-41BC-B678-2D9BD17142C4}">
      <text>
        <r>
          <rPr>
            <b/>
            <sz val="9"/>
            <color indexed="81"/>
            <rFont val="Tahoma"/>
            <family val="2"/>
            <charset val="186"/>
          </rPr>
          <t>Aurimas Skrupskis:</t>
        </r>
        <r>
          <rPr>
            <sz val="9"/>
            <color indexed="81"/>
            <rFont val="Tahoma"/>
            <family val="2"/>
            <charset val="186"/>
          </rPr>
          <t xml:space="preserve">
09-06</t>
        </r>
      </text>
    </comment>
    <comment ref="AD78" authorId="3" shapeId="0" xr:uid="{8871A32B-131D-4A51-83C4-AEFBD00CD1EC}">
      <text>
        <r>
          <rPr>
            <b/>
            <sz val="9"/>
            <color indexed="81"/>
            <rFont val="Tahoma"/>
            <family val="2"/>
          </rPr>
          <t>Aurimas Skrupskis:</t>
        </r>
        <r>
          <rPr>
            <sz val="9"/>
            <color indexed="81"/>
            <rFont val="Tahoma"/>
            <family val="2"/>
          </rPr>
          <t xml:space="preserve">
ikeltas 10-18 251353</t>
        </r>
      </text>
    </comment>
    <comment ref="AJ78" authorId="3" shapeId="0" xr:uid="{7BC67E50-9280-4BCD-908A-7A62B2BE5B94}">
      <text>
        <r>
          <rPr>
            <b/>
            <sz val="9"/>
            <color indexed="81"/>
            <rFont val="Tahoma"/>
            <family val="2"/>
            <charset val="186"/>
          </rPr>
          <t>Aurimas Skrupskis:</t>
        </r>
        <r>
          <rPr>
            <sz val="9"/>
            <color indexed="81"/>
            <rFont val="Tahoma"/>
            <family val="2"/>
            <charset val="186"/>
          </rPr>
          <t xml:space="preserve">
09-06</t>
        </r>
      </text>
    </comment>
    <comment ref="AL78" authorId="5" shapeId="0" xr:uid="{76DD6FCB-A749-4981-8130-FB2AF65099FF}">
      <text>
        <r>
          <rPr>
            <b/>
            <sz val="9"/>
            <color indexed="81"/>
            <rFont val="Tahoma"/>
            <family val="2"/>
            <charset val="186"/>
          </rPr>
          <t>Kostas Vilcinskas:</t>
        </r>
        <r>
          <rPr>
            <sz val="9"/>
            <color indexed="81"/>
            <rFont val="Tahoma"/>
            <family val="2"/>
            <charset val="186"/>
          </rPr>
          <t xml:space="preserve">
09.27</t>
        </r>
      </text>
    </comment>
    <comment ref="Y79" authorId="5" shapeId="0" xr:uid="{EE58F481-9CBC-4549-BC94-ABD1262CE5A1}">
      <text>
        <r>
          <rPr>
            <b/>
            <sz val="9"/>
            <color indexed="81"/>
            <rFont val="Tahoma"/>
            <family val="2"/>
            <charset val="186"/>
          </rPr>
          <t>Kostas Vilcinskas:</t>
        </r>
        <r>
          <rPr>
            <sz val="9"/>
            <color indexed="81"/>
            <rFont val="Tahoma"/>
            <family val="2"/>
            <charset val="186"/>
          </rPr>
          <t xml:space="preserve">
Nina 09.27
Ruseckas 09.27</t>
        </r>
      </text>
    </comment>
    <comment ref="Z79" authorId="5" shapeId="0" xr:uid="{463F1485-DFDF-4EE0-8569-B5B3AB5C42F1}">
      <text>
        <r>
          <rPr>
            <b/>
            <sz val="9"/>
            <color indexed="81"/>
            <rFont val="Tahoma"/>
            <family val="2"/>
            <charset val="186"/>
          </rPr>
          <t>Kostas Vilcinskas:</t>
        </r>
        <r>
          <rPr>
            <sz val="9"/>
            <color indexed="81"/>
            <rFont val="Tahoma"/>
            <family val="2"/>
            <charset val="186"/>
          </rPr>
          <t xml:space="preserve">
Vyr.energetikas 09.27</t>
        </r>
      </text>
    </comment>
    <comment ref="AA79" authorId="5" shapeId="0" xr:uid="{2CDB1CD6-3084-4583-AC24-215A111CD6B0}">
      <text>
        <r>
          <rPr>
            <b/>
            <sz val="9"/>
            <color indexed="81"/>
            <rFont val="Tahoma"/>
            <family val="2"/>
            <charset val="186"/>
          </rPr>
          <t>Kostas Vilcinskas:</t>
        </r>
        <r>
          <rPr>
            <sz val="9"/>
            <color indexed="81"/>
            <rFont val="Tahoma"/>
            <family val="2"/>
            <charset val="186"/>
          </rPr>
          <t xml:space="preserve">
Puriuskis 09.27</t>
        </r>
      </text>
    </comment>
    <comment ref="AG79" authorId="5" shapeId="0" xr:uid="{38D2F652-3671-4377-8CAF-7150F0D2E0B0}">
      <text>
        <r>
          <rPr>
            <b/>
            <sz val="9"/>
            <color indexed="81"/>
            <rFont val="Tahoma"/>
            <family val="2"/>
            <charset val="186"/>
          </rPr>
          <t>Kostas Vilcinskas:</t>
        </r>
        <r>
          <rPr>
            <sz val="9"/>
            <color indexed="81"/>
            <rFont val="Tahoma"/>
            <family val="2"/>
            <charset val="186"/>
          </rPr>
          <t xml:space="preserve">
Rakita 09.28</t>
        </r>
      </text>
    </comment>
    <comment ref="AO79" authorId="5" shapeId="0" xr:uid="{E5C7DE7C-7359-4DF6-A2C8-EB20D7F8D2E4}">
      <text>
        <r>
          <rPr>
            <b/>
            <sz val="9"/>
            <color indexed="81"/>
            <rFont val="Tahoma"/>
            <family val="2"/>
            <charset val="186"/>
          </rPr>
          <t>Kostas Vilcinskas:</t>
        </r>
        <r>
          <rPr>
            <sz val="9"/>
            <color indexed="81"/>
            <rFont val="Tahoma"/>
            <family val="2"/>
            <charset val="186"/>
          </rPr>
          <t xml:space="preserve">
Pozniakas 09.27</t>
        </r>
      </text>
    </comment>
    <comment ref="Y81" authorId="9" shapeId="0" xr:uid="{AB4A8DA5-512A-48E0-8B08-765FE47157BA}">
      <text>
        <r>
          <rPr>
            <b/>
            <sz val="9"/>
            <color indexed="81"/>
            <rFont val="Tahoma"/>
            <family val="2"/>
            <charset val="186"/>
          </rPr>
          <t>Arnas Joskaudas:</t>
        </r>
        <r>
          <rPr>
            <sz val="9"/>
            <color indexed="81"/>
            <rFont val="Tahoma"/>
            <family val="2"/>
            <charset val="186"/>
          </rPr>
          <t xml:space="preserve">
09-27</t>
        </r>
      </text>
    </comment>
    <comment ref="AA81" authorId="9" shapeId="0" xr:uid="{5F8687B6-13C2-4932-A993-4C8EE1C18C5D}">
      <text>
        <r>
          <rPr>
            <b/>
            <sz val="9"/>
            <color indexed="81"/>
            <rFont val="Tahoma"/>
            <family val="2"/>
            <charset val="186"/>
          </rPr>
          <t>Arnas Joskaudas:</t>
        </r>
        <r>
          <rPr>
            <sz val="9"/>
            <color indexed="81"/>
            <rFont val="Tahoma"/>
            <family val="2"/>
            <charset val="186"/>
          </rPr>
          <t xml:space="preserve">
keitės trasa, pakartotinai išsiųst reikia</t>
        </r>
      </text>
    </comment>
    <comment ref="AE81" authorId="9" shapeId="0" xr:uid="{421FB100-67EB-4556-8DA2-B18B3D1317A6}">
      <text>
        <r>
          <rPr>
            <b/>
            <sz val="9"/>
            <color indexed="81"/>
            <rFont val="Tahoma"/>
            <family val="2"/>
            <charset val="186"/>
          </rPr>
          <t>Arnas Joskaudas:</t>
        </r>
        <r>
          <rPr>
            <sz val="9"/>
            <color indexed="81"/>
            <rFont val="Tahoma"/>
            <family val="2"/>
            <charset val="186"/>
          </rPr>
          <t xml:space="preserve">
09-29</t>
        </r>
      </text>
    </comment>
    <comment ref="AJ81" authorId="9" shapeId="0" xr:uid="{CA4AC501-45B6-4E17-8303-C20E4AEA9F10}">
      <text>
        <r>
          <rPr>
            <b/>
            <sz val="9"/>
            <color indexed="81"/>
            <rFont val="Tahoma"/>
            <family val="2"/>
            <charset val="186"/>
          </rPr>
          <t>Arnas Joskaudas:</t>
        </r>
        <r>
          <rPr>
            <sz val="9"/>
            <color indexed="81"/>
            <rFont val="Tahoma"/>
            <family val="2"/>
            <charset val="186"/>
          </rPr>
          <t xml:space="preserve">
taisomos pastabos</t>
        </r>
      </text>
    </comment>
    <comment ref="C82" authorId="4" shapeId="0" xr:uid="{691421D2-9308-44A1-9133-0EDCD34A8FDE}">
      <text>
        <r>
          <rPr>
            <b/>
            <sz val="9"/>
            <color indexed="81"/>
            <rFont val="Tahoma"/>
            <family val="2"/>
            <charset val="186"/>
          </rPr>
          <t>Tomas Ruzveltas:</t>
        </r>
        <r>
          <rPr>
            <sz val="9"/>
            <color indexed="81"/>
            <rFont val="Tahoma"/>
            <family val="2"/>
            <charset val="186"/>
          </rPr>
          <t xml:space="preserve">
Derinti su sklp. savininkais</t>
        </r>
      </text>
    </comment>
    <comment ref="E82" authorId="10" shapeId="0" xr:uid="{955BDAE2-D3F0-480A-8BC4-6A18A661C059}">
      <text>
        <t>[Komentarų gija]
„Excel“ versija leidžia jums skaityti šią komentarų giją, tačiau visi jos taisymai bus pašalinti, jei failas atidaromas naudojant naujesnę „Excel“ versiją. Daugiau informacijos: https://go.microsoft.com/fwlink/?linkid=870924.
Komentaras:
    Pateiktas projektas tvirtinimui 08-08 Aksenavičiaus pasiteirauta kada bus tvirtinimas. Servitutai visi pas notarą
Atsakyti:
Laukiam pastabų iš rėlininko
Atsakyti:
Daromos žymos
Atsakyti:
Vienas servitutas pasirasytas 07.05, kitas planuojamas pasirasyti 08.31
Atsakyti:
Laukiam žymų 1/4
Atsakyti:
Pateiktos žymos
Atsakyti:
LAUKIAM RC SĄSKAITŲ</t>
      </text>
    </comment>
    <comment ref="AA82" authorId="11" shapeId="0" xr:uid="{F83D28DF-A239-4D1D-B3DC-5D531E0B8525}">
      <text>
        <r>
          <rPr>
            <b/>
            <sz val="9"/>
            <color indexed="81"/>
            <rFont val="Tahoma"/>
            <family val="2"/>
            <charset val="186"/>
          </rPr>
          <t>Žygimantas Sukovatij:</t>
        </r>
        <r>
          <rPr>
            <sz val="9"/>
            <color indexed="81"/>
            <rFont val="Tahoma"/>
            <family val="2"/>
            <charset val="186"/>
          </rPr>
          <t xml:space="preserve">
Telia taisyti.
</t>
        </r>
      </text>
    </comment>
    <comment ref="AF82" authorId="11" shapeId="0" xr:uid="{2BF80B0C-EDD8-48CB-A412-5E25B0C16CCC}">
      <text>
        <r>
          <rPr>
            <b/>
            <sz val="9"/>
            <color indexed="81"/>
            <rFont val="Tahoma"/>
            <family val="2"/>
            <charset val="186"/>
          </rPr>
          <t>Žygimantas Sukovatij:</t>
        </r>
        <r>
          <rPr>
            <sz val="9"/>
            <color indexed="81"/>
            <rFont val="Tahoma"/>
            <family val="2"/>
            <charset val="186"/>
          </rPr>
          <t xml:space="preserve">
pateiktas 04-26</t>
        </r>
      </text>
    </comment>
    <comment ref="W85" authorId="3" shapeId="0" xr:uid="{FE6B622D-D6A2-4871-AA09-B7E200B8E803}">
      <text>
        <r>
          <rPr>
            <b/>
            <sz val="9"/>
            <color indexed="81"/>
            <rFont val="Tahoma"/>
            <family val="2"/>
            <charset val="186"/>
          </rPr>
          <t>Aurimas Skrupskis:</t>
        </r>
        <r>
          <rPr>
            <sz val="9"/>
            <color indexed="81"/>
            <rFont val="Tahoma"/>
            <family val="2"/>
            <charset val="186"/>
          </rPr>
          <t xml:space="preserve">
Reikalingas sutikimas dėl paramsčio, laukiu atsakymo i el pasta ir primenu skambuciais</t>
        </r>
      </text>
    </comment>
    <comment ref="AA85" authorId="3" shapeId="0" xr:uid="{EB929C12-8A5F-4A7C-89B7-0B4F121D4C2E}">
      <text>
        <r>
          <rPr>
            <b/>
            <sz val="9"/>
            <color indexed="81"/>
            <rFont val="Tahoma"/>
            <family val="2"/>
            <charset val="186"/>
          </rPr>
          <t>Aurimas Skrupskis:</t>
        </r>
        <r>
          <rPr>
            <sz val="9"/>
            <color indexed="81"/>
            <rFont val="Tahoma"/>
            <family val="2"/>
            <charset val="186"/>
          </rPr>
          <t xml:space="preserve">
Nepavaizduoti telia tinklai reikia matuoti vietoje</t>
        </r>
      </text>
    </comment>
    <comment ref="AD85" authorId="3" shapeId="0" xr:uid="{0A8EC49B-B03B-4181-B723-079FF8FB1834}">
      <text>
        <r>
          <rPr>
            <b/>
            <sz val="9"/>
            <color indexed="81"/>
            <rFont val="Tahoma"/>
            <family val="2"/>
            <charset val="186"/>
          </rPr>
          <t>Aurimas Skrupskis:</t>
        </r>
        <r>
          <rPr>
            <sz val="9"/>
            <color indexed="81"/>
            <rFont val="Tahoma"/>
            <family val="2"/>
            <charset val="186"/>
          </rPr>
          <t xml:space="preserve">
264709 2023-01-31
</t>
        </r>
      </text>
    </comment>
    <comment ref="AH85" authorId="3" shapeId="0" xr:uid="{AFC123E6-DEE9-4B91-93F1-1BC5A9238E42}">
      <text>
        <r>
          <rPr>
            <b/>
            <sz val="9"/>
            <color indexed="81"/>
            <rFont val="Tahoma"/>
            <family val="2"/>
          </rPr>
          <t>Aurimas Skrupskis:</t>
        </r>
        <r>
          <rPr>
            <sz val="9"/>
            <color indexed="81"/>
            <rFont val="Tahoma"/>
            <family val="2"/>
          </rPr>
          <t xml:space="preserve">
Reikia uzsakyti projekta</t>
        </r>
      </text>
    </comment>
    <comment ref="AJ85" authorId="3" shapeId="0" xr:uid="{DD385C62-0EE2-49AA-B9A9-CAABCC653517}">
      <text>
        <r>
          <rPr>
            <b/>
            <sz val="9"/>
            <color indexed="81"/>
            <rFont val="Tahoma"/>
            <family val="2"/>
            <charset val="186"/>
          </rPr>
          <t>Aurimas Skrupskis:</t>
        </r>
        <r>
          <rPr>
            <sz val="9"/>
            <color indexed="81"/>
            <rFont val="Tahoma"/>
            <family val="2"/>
            <charset val="186"/>
          </rPr>
          <t xml:space="preserve">
10-27
</t>
        </r>
      </text>
    </comment>
    <comment ref="AJ88" authorId="9" shapeId="0" xr:uid="{CE759616-1238-49B4-B986-C278E4BC6EE6}">
      <text>
        <r>
          <rPr>
            <b/>
            <sz val="9"/>
            <color indexed="81"/>
            <rFont val="Tahoma"/>
            <family val="2"/>
            <charset val="186"/>
          </rPr>
          <t>Arnas Joskaudas:</t>
        </r>
        <r>
          <rPr>
            <sz val="9"/>
            <color indexed="81"/>
            <rFont val="Tahoma"/>
            <family val="2"/>
            <charset val="186"/>
          </rPr>
          <t xml:space="preserve">
10-20 gautos pastabos</t>
        </r>
      </text>
    </comment>
    <comment ref="E90" authorId="4" shapeId="0" xr:uid="{40565960-2D82-4998-A81B-17D393863E0D}">
      <text>
        <r>
          <rPr>
            <b/>
            <sz val="9"/>
            <color indexed="81"/>
            <rFont val="Tahoma"/>
            <family val="2"/>
            <charset val="186"/>
          </rPr>
          <t>Tomas Ruzveltas:</t>
        </r>
        <r>
          <rPr>
            <sz val="9"/>
            <color indexed="81"/>
            <rFont val="Tahoma"/>
            <family val="2"/>
            <charset val="186"/>
          </rPr>
          <t xml:space="preserve">
REIKIA PATEIKTI ADA UŽ TOPO</t>
        </r>
      </text>
    </comment>
    <comment ref="C94" authorId="4" shapeId="0" xr:uid="{2D57E5FA-5A89-463F-BFD1-A7B15B9DC2E6}">
      <text>
        <r>
          <rPr>
            <b/>
            <sz val="9"/>
            <color indexed="81"/>
            <rFont val="Tahoma"/>
            <family val="2"/>
            <charset val="186"/>
          </rPr>
          <t>Tomas Ruzveltas:</t>
        </r>
        <r>
          <rPr>
            <sz val="9"/>
            <color indexed="81"/>
            <rFont val="Tahoma"/>
            <family val="2"/>
            <charset val="186"/>
          </rPr>
          <t xml:space="preserve">
Užklausta Aurimo 08-24</t>
        </r>
      </text>
    </comment>
    <comment ref="C95" authorId="4" shapeId="0" xr:uid="{FC855180-0043-4C85-9939-FA213911ED52}">
      <text>
        <r>
          <rPr>
            <b/>
            <sz val="9"/>
            <color indexed="81"/>
            <rFont val="Tahoma"/>
            <family val="2"/>
            <charset val="186"/>
          </rPr>
          <t>Tomas Ruzveltas:</t>
        </r>
        <r>
          <rPr>
            <sz val="9"/>
            <color indexed="81"/>
            <rFont val="Tahoma"/>
            <family val="2"/>
            <charset val="186"/>
          </rPr>
          <t xml:space="preserve">
Aurimas užklausta 08-24</t>
        </r>
      </text>
    </comment>
    <comment ref="E95" authorId="12" shapeId="0" xr:uid="{578EBB20-5A4F-4A81-9591-4D04730DBAC3}">
      <text>
        <t>[Komentarų gija]
„Excel“ versija leidžia jums skaityti šią komentarų giją, tačiau visi jos taisymai bus pašalinti, jei failas atidaromas naudojant naujesnę „Excel“ versiją. Daugiau informacijos: https://go.microsoft.com/fwlink/?linkid=870924.
Komentaras:
    Aidas derina
Atsakyti:
08-09 Dovydas važiuoja derinti
Atsakyti:
08-17 Dovydas derina
Atsakyti:
Aidas derina 08-22
Atsakyti:
Vytautas rengia sprendinius
Atsakyti:
Planas pateikti pirminius iki 09-08
Atsakyti:
09-19 teikiam pirminius
Atsakyti:
10-05 pateiks pirminius
Atsakyti:
10-08 pateikti pirminiai
Atsakyti:
Taiso pirminius
Atsakyti:
10-24 pateikta po pastabų
Atsakyti:
Aidas turi surinkti info 10-30
Atsakyti:
Pateikti pirminiai 11-06
Atsakyti:
Teikia derinti su institucijomis. Aidas derina su gyventojais
Atsakyti:
Laukiam Aido kol grįš po ligos
Atsakyti:
Turi keisti MT vietą ir perderinti
Atsakyti:
7 sutikimai/ pateikta institucijoms
Atsakyti:
Vytas turi nuvažiuoti trečiadienį-ketvirtadienį
Atsakyti:
10-18 gytis važiuoja į vietą
Atsakyti:
Siunciamas informacinis 119 namui, galima daryti byla, mzdz, dar laukiam 151 sutikimo
Atsakyti:
Su gyventojais baigta, reikia perziuret principine, SUVA ir MZDZ 
Atsakyti:
Pateiktas projektas tvirtinimui, be SUVA
Atsakyti:
Pateiktas projektas tvirtinimui, be SUVA
Atsakyti:
01-20 Kostas paleis žymas</t>
      </text>
    </comment>
    <comment ref="C96" authorId="4" shapeId="0" xr:uid="{879C932E-D12A-49FF-AC62-EAB46F87D2FC}">
      <text>
        <r>
          <rPr>
            <b/>
            <sz val="9"/>
            <color indexed="81"/>
            <rFont val="Tahoma"/>
            <family val="2"/>
            <charset val="186"/>
          </rPr>
          <t>Tomas Ruzveltas:</t>
        </r>
        <r>
          <rPr>
            <sz val="9"/>
            <color indexed="81"/>
            <rFont val="Tahoma"/>
            <family val="2"/>
            <charset val="186"/>
          </rPr>
          <t xml:space="preserve">
Simas matuoja 08-29</t>
        </r>
      </text>
    </comment>
    <comment ref="U97" authorId="3" shapeId="0" xr:uid="{25845DD6-1330-442B-8E3F-BA4F10D29B98}">
      <text>
        <r>
          <rPr>
            <b/>
            <sz val="9"/>
            <color indexed="81"/>
            <rFont val="Tahoma"/>
            <family val="2"/>
            <charset val="186"/>
          </rPr>
          <t>Aurimas Skrupskis:</t>
        </r>
        <r>
          <rPr>
            <sz val="9"/>
            <color indexed="81"/>
            <rFont val="Tahoma"/>
            <family val="2"/>
            <charset val="186"/>
          </rPr>
          <t xml:space="preserve">
yra tik mdkž ir kabeliu lenta
</t>
        </r>
      </text>
    </comment>
    <comment ref="V97" authorId="3" shapeId="0" xr:uid="{8B502040-6EEC-484E-BAE4-763C48F67D71}">
      <text>
        <r>
          <rPr>
            <b/>
            <sz val="9"/>
            <color indexed="81"/>
            <rFont val="Tahoma"/>
            <family val="2"/>
            <charset val="186"/>
          </rPr>
          <t>Aurimas Skrupskis:</t>
        </r>
        <r>
          <rPr>
            <sz val="9"/>
            <color indexed="81"/>
            <rFont val="Tahoma"/>
            <family val="2"/>
            <charset val="186"/>
          </rPr>
          <t xml:space="preserve">
išsiųsta skaičiuoti 2-10
</t>
        </r>
      </text>
    </comment>
    <comment ref="AH97" authorId="3" shapeId="0" xr:uid="{46CC72BD-A232-4D18-9AEE-4D79D7A53B23}">
      <text>
        <r>
          <rPr>
            <b/>
            <sz val="9"/>
            <color indexed="81"/>
            <rFont val="Tahoma"/>
            <family val="2"/>
            <charset val="186"/>
          </rPr>
          <t>Aurimas Skrupskis:</t>
        </r>
        <r>
          <rPr>
            <sz val="9"/>
            <color indexed="81"/>
            <rFont val="Tahoma"/>
            <family val="2"/>
            <charset val="186"/>
          </rPr>
          <t xml:space="preserve">
reikalingas projektas</t>
        </r>
      </text>
    </comment>
    <comment ref="C98" authorId="4" shapeId="0" xr:uid="{0ADABD4C-DF3B-499A-A423-ABA418D77D4A}">
      <text>
        <r>
          <rPr>
            <b/>
            <sz val="9"/>
            <color indexed="81"/>
            <rFont val="Tahoma"/>
            <family val="2"/>
            <charset val="186"/>
          </rPr>
          <t>Tomas
Marius 10-19</t>
        </r>
      </text>
    </comment>
    <comment ref="E98" authorId="4" shapeId="0" xr:uid="{8C7B2E13-FC9D-4CBA-B5F6-4EA7D368A788}">
      <text>
        <r>
          <rPr>
            <b/>
            <sz val="9"/>
            <color indexed="81"/>
            <rFont val="Tahoma"/>
            <family val="2"/>
            <charset val="186"/>
          </rPr>
          <t>Tomas Ruzveltas:</t>
        </r>
        <r>
          <rPr>
            <sz val="9"/>
            <color indexed="81"/>
            <rFont val="Tahoma"/>
            <family val="2"/>
            <charset val="186"/>
          </rPr>
          <t xml:space="preserve">
servitutas nžt tikrina
RC SĄSKAITOS
ATSKIRAS ADA</t>
        </r>
      </text>
    </comment>
    <comment ref="C99" authorId="4" shapeId="0" xr:uid="{FC5D16DB-AE22-4A2C-A42F-1EE9031FB253}">
      <text>
        <r>
          <rPr>
            <b/>
            <sz val="9"/>
            <color indexed="81"/>
            <rFont val="Tahoma"/>
            <family val="2"/>
            <charset val="186"/>
          </rPr>
          <t>Tomas Ruzveltas:</t>
        </r>
        <r>
          <rPr>
            <sz val="9"/>
            <color indexed="81"/>
            <rFont val="Tahoma"/>
            <family val="2"/>
            <charset val="186"/>
          </rPr>
          <t xml:space="preserve">
Mariaus 10-19</t>
        </r>
      </text>
    </comment>
    <comment ref="C100" authorId="4" shapeId="0" xr:uid="{35D43449-1343-42FE-BDC5-0075FEBD598F}">
      <text>
        <r>
          <rPr>
            <b/>
            <sz val="9"/>
            <color indexed="81"/>
            <rFont val="Tahoma"/>
            <family val="2"/>
            <charset val="186"/>
          </rPr>
          <t>Tomas Ruzveltas:</t>
        </r>
        <r>
          <rPr>
            <sz val="9"/>
            <color indexed="81"/>
            <rFont val="Tahoma"/>
            <family val="2"/>
            <charset val="186"/>
          </rPr>
          <t xml:space="preserve">
Mariaus  10-19</t>
        </r>
      </text>
    </comment>
    <comment ref="E101" authorId="13" shapeId="0" xr:uid="{731E5625-ED74-472E-8721-DC04675B2CF8}">
      <text>
        <t>[Komentarų gija]
„Excel“ versija leidžia jums skaityti šią komentarų giją, tačiau visi jos taisymai bus pašalinti, jei failas atidaromas naudojant naujesnę „Excel“ versiją. Daugiau informacijos: https://go.microsoft.com/fwlink/?linkid=870924.
Komentaras:
    Pateiktas servitutas po papildomų parašų gavimo
Atsakyti:
Jokūbas daro bylą, 08-14 teiksim pilną projektą
Atsakyti:
Trūksta nžt
Atsakyti:
Kostas tikrina MŽ
Atsakyti:
Pateiks bylą 08-22
Atsakyti:
Taiso pastabas
Atsakyti:
Pateikti konkursinę medžiagą
Atsakyti:
09-07 pateikta po pastabų
Atsakyti:
Taiso pastabas
Atsakyti:
Pateikta po pastabų 09-12
Atsakyti:
Laukiame pavedimo kopiju
Atsakyti:
09-15 perduota Vytui registruoti žymas
Atsakyti:
Servitutai pateikti notarei, reikia pateikti kreditoriaus sutikima ir saskaitos numerius
Atsakyti:
Pateiktos žymos ESO
Atsakyti:
Perduoti įkainiai
Atsakyti:
Delspinigiai pateikti</t>
      </text>
    </comment>
    <comment ref="AF101" authorId="11" shapeId="0" xr:uid="{63C7794B-8E2D-46EA-8721-BE3BFB193715}">
      <text>
        <r>
          <rPr>
            <b/>
            <sz val="9"/>
            <color indexed="81"/>
            <rFont val="Tahoma"/>
            <family val="2"/>
            <charset val="186"/>
          </rPr>
          <t>Žygimantas Sukovatij:</t>
        </r>
        <r>
          <rPr>
            <sz val="9"/>
            <color indexed="81"/>
            <rFont val="Tahoma"/>
            <family val="2"/>
            <charset val="186"/>
          </rPr>
          <t xml:space="preserve">
3/3 pateikti NŽT
04-04 2 pateikti
04-27 1 pateiktas</t>
        </r>
      </text>
    </comment>
    <comment ref="C102" authorId="4" shapeId="0" xr:uid="{BFBC96C1-76F8-4938-A42B-79B0954D5F0C}">
      <text>
        <r>
          <rPr>
            <b/>
            <sz val="9"/>
            <color indexed="81"/>
            <rFont val="Tahoma"/>
            <family val="2"/>
            <charset val="186"/>
          </rPr>
          <t>Tomas Ruzveltas:</t>
        </r>
        <r>
          <rPr>
            <sz val="9"/>
            <color indexed="81"/>
            <rFont val="Tahoma"/>
            <family val="2"/>
            <charset val="186"/>
          </rPr>
          <t xml:space="preserve">
MB Artikada
10-19</t>
        </r>
      </text>
    </comment>
    <comment ref="C104" authorId="4" shapeId="0" xr:uid="{D1A036FA-F37F-4D32-8CCB-06A6863E8AA2}">
      <text>
        <r>
          <rPr>
            <b/>
            <sz val="9"/>
            <color indexed="81"/>
            <rFont val="Tahoma"/>
            <family val="2"/>
            <charset val="186"/>
          </rPr>
          <t>Tomas Ruzveltas:</t>
        </r>
        <r>
          <rPr>
            <sz val="9"/>
            <color indexed="81"/>
            <rFont val="Tahoma"/>
            <family val="2"/>
            <charset val="186"/>
          </rPr>
          <t xml:space="preserve">
MB artikada 09-06</t>
        </r>
      </text>
    </comment>
    <comment ref="C105" authorId="4" shapeId="0" xr:uid="{D1845627-E916-4DFF-8B33-6BFF37861BDA}">
      <text>
        <r>
          <rPr>
            <b/>
            <sz val="9"/>
            <color indexed="81"/>
            <rFont val="Tahoma"/>
            <family val="2"/>
            <charset val="186"/>
          </rPr>
          <t>Tomas Ruzveltas:</t>
        </r>
        <r>
          <rPr>
            <sz val="9"/>
            <color indexed="81"/>
            <rFont val="Tahoma"/>
            <family val="2"/>
            <charset val="186"/>
          </rPr>
          <t xml:space="preserve">
Marius 10-19</t>
        </r>
      </text>
    </comment>
    <comment ref="C106" authorId="4" shapeId="0" xr:uid="{B823F4C2-A751-4F2D-A618-088298AD7E5C}">
      <text>
        <r>
          <rPr>
            <b/>
            <sz val="9"/>
            <color indexed="81"/>
            <rFont val="Tahoma"/>
            <family val="2"/>
            <charset val="186"/>
          </rPr>
          <t>Tomas Ruzveltas:</t>
        </r>
        <r>
          <rPr>
            <sz val="9"/>
            <color indexed="81"/>
            <rFont val="Tahoma"/>
            <family val="2"/>
            <charset val="186"/>
          </rPr>
          <t xml:space="preserve">
pildyti topo</t>
        </r>
      </text>
    </comment>
    <comment ref="C108" authorId="4" shapeId="0" xr:uid="{925080DC-02C1-454C-8418-BCAF0754EE4D}">
      <text>
        <r>
          <rPr>
            <b/>
            <sz val="9"/>
            <color indexed="81"/>
            <rFont val="Tahoma"/>
            <family val="2"/>
            <charset val="186"/>
          </rPr>
          <t>Tomas Ruzveltas:</t>
        </r>
        <r>
          <rPr>
            <sz val="9"/>
            <color indexed="81"/>
            <rFont val="Tahoma"/>
            <family val="2"/>
            <charset val="186"/>
          </rPr>
          <t xml:space="preserve">
Užklausta Aurimo 10-20</t>
        </r>
      </text>
    </comment>
    <comment ref="C109" authorId="4" shapeId="0" xr:uid="{A05E399B-4EED-41DD-8DF1-567EF8CABA83}">
      <text>
        <r>
          <rPr>
            <b/>
            <sz val="9"/>
            <color indexed="81"/>
            <rFont val="Tahoma"/>
            <family val="2"/>
            <charset val="186"/>
          </rPr>
          <t>Tomas Ruzveltas:</t>
        </r>
        <r>
          <rPr>
            <sz val="9"/>
            <color indexed="81"/>
            <rFont val="Tahoma"/>
            <family val="2"/>
            <charset val="186"/>
          </rPr>
          <t xml:space="preserve">
Užklausta Aurimo 10-20</t>
        </r>
      </text>
    </comment>
    <comment ref="E109" authorId="4" shapeId="0" xr:uid="{419C14C6-10F1-4133-8A75-D3BC595F796B}">
      <text>
        <r>
          <rPr>
            <b/>
            <sz val="9"/>
            <color indexed="81"/>
            <rFont val="Tahoma"/>
            <family val="2"/>
            <charset val="186"/>
          </rPr>
          <t>Tomas Ruzveltas:</t>
        </r>
        <r>
          <rPr>
            <sz val="9"/>
            <color indexed="81"/>
            <rFont val="Tahoma"/>
            <family val="2"/>
            <charset val="186"/>
          </rPr>
          <t xml:space="preserve">
Laukiam kol atmes įkainius</t>
        </r>
      </text>
    </comment>
    <comment ref="C110" authorId="4" shapeId="0" xr:uid="{64B5B22D-8D9D-47C3-AD4A-458A47C7A3C1}">
      <text>
        <r>
          <rPr>
            <b/>
            <sz val="9"/>
            <color indexed="81"/>
            <rFont val="Tahoma"/>
            <family val="2"/>
            <charset val="186"/>
          </rPr>
          <t>Tomas Ruzveltas:</t>
        </r>
        <r>
          <rPr>
            <sz val="9"/>
            <color indexed="81"/>
            <rFont val="Tahoma"/>
            <family val="2"/>
            <charset val="186"/>
          </rPr>
          <t xml:space="preserve">
Ovidijus matuoja 11-03
11-25 turi atsiųsti topo</t>
        </r>
      </text>
    </comment>
    <comment ref="C111" authorId="4" shapeId="0" xr:uid="{3FE38BF2-3431-4D8B-8920-BCAD87DE3116}">
      <text>
        <r>
          <rPr>
            <b/>
            <sz val="9"/>
            <color indexed="81"/>
            <rFont val="Tahoma"/>
            <family val="2"/>
            <charset val="186"/>
          </rPr>
          <t>Tomas Ruzveltas:</t>
        </r>
        <r>
          <rPr>
            <sz val="9"/>
            <color indexed="81"/>
            <rFont val="Tahoma"/>
            <family val="2"/>
            <charset val="186"/>
          </rPr>
          <t xml:space="preserve">
Užklausta 10-27 +3sav</t>
        </r>
      </text>
    </comment>
    <comment ref="C112" authorId="4" shapeId="0" xr:uid="{F7692B3C-2F08-4EA8-BE76-701A164A37AF}">
      <text>
        <r>
          <rPr>
            <b/>
            <sz val="9"/>
            <color indexed="81"/>
            <rFont val="Tahoma"/>
            <family val="2"/>
            <charset val="186"/>
          </rPr>
          <t>Tomas Ruzveltas:</t>
        </r>
        <r>
          <rPr>
            <sz val="9"/>
            <color indexed="81"/>
            <rFont val="Tahoma"/>
            <family val="2"/>
            <charset val="186"/>
          </rPr>
          <t xml:space="preserve">
Užklausta 10-27+3sav</t>
        </r>
      </text>
    </comment>
    <comment ref="C113" authorId="4" shapeId="0" xr:uid="{42129173-B78A-4470-8679-03D984F703DC}">
      <text>
        <r>
          <rPr>
            <b/>
            <sz val="9"/>
            <color indexed="81"/>
            <rFont val="Tahoma"/>
            <family val="2"/>
            <charset val="186"/>
          </rPr>
          <t>Tomas Ruzveltas:</t>
        </r>
        <r>
          <rPr>
            <sz val="9"/>
            <color indexed="81"/>
            <rFont val="Tahoma"/>
            <family val="2"/>
            <charset val="186"/>
          </rPr>
          <t xml:space="preserve">
12-02 fausta matuoja</t>
        </r>
      </text>
    </comment>
    <comment ref="C114" authorId="4" shapeId="0" xr:uid="{5894B40F-1926-4BE7-8312-C632035A3921}">
      <text>
        <r>
          <rPr>
            <b/>
            <sz val="9"/>
            <color indexed="81"/>
            <rFont val="Tahoma"/>
            <family val="2"/>
            <charset val="186"/>
          </rPr>
          <t>Tomas Ruzveltas:</t>
        </r>
        <r>
          <rPr>
            <sz val="9"/>
            <color indexed="81"/>
            <rFont val="Tahoma"/>
            <family val="2"/>
            <charset val="186"/>
          </rPr>
          <t xml:space="preserve">
Fausta matuoja 11-28</t>
        </r>
      </text>
    </comment>
    <comment ref="C115" authorId="4" shapeId="0" xr:uid="{F9820279-57D4-4FA4-AF08-FF42A43F84B9}">
      <text>
        <r>
          <rPr>
            <b/>
            <sz val="9"/>
            <color indexed="81"/>
            <rFont val="Tahoma"/>
            <family val="2"/>
            <charset val="186"/>
          </rPr>
          <t>Tomas Ruzveltas:</t>
        </r>
        <r>
          <rPr>
            <sz val="9"/>
            <color indexed="81"/>
            <rFont val="Tahoma"/>
            <family val="2"/>
            <charset val="186"/>
          </rPr>
          <t xml:space="preserve">
Ovidijus matuoja 12-02</t>
        </r>
      </text>
    </comment>
    <comment ref="C116" authorId="4" shapeId="0" xr:uid="{95B594E7-6977-417A-91EC-CF8C1543B910}">
      <text>
        <r>
          <rPr>
            <b/>
            <sz val="9"/>
            <color indexed="81"/>
            <rFont val="Tahoma"/>
            <family val="2"/>
            <charset val="186"/>
          </rPr>
          <t>Tomas Ruzveltas:</t>
        </r>
        <r>
          <rPr>
            <sz val="9"/>
            <color indexed="81"/>
            <rFont val="Tahoma"/>
            <family val="2"/>
            <charset val="186"/>
          </rPr>
          <t xml:space="preserve">
Ovidijus matuoja 11.16</t>
        </r>
      </text>
    </comment>
    <comment ref="E116" authorId="14" shapeId="0" xr:uid="{E30C8DC7-5922-4FF1-8115-0C2C5961382D}">
      <text>
        <t>[Komentarų gija]
„Excel“ versija leidžia jums skaityti šią komentarų giją, tačiau visi jos taisymai bus pašalinti, jei failas atidaromas naudojant naujesnę „Excel“ versiją. Daugiau informacijos: https://go.microsoft.com/fwlink/?linkid=870924.
Komentaras:
    Aktuojam 07 men.
Atsakyti:
Pateiktas pakoreguotas projektas
Atsakyti:
Reikia žymų
Atsakyti:
Žymos pateiktos 07-26
Atsakyti:
Pateiktos žymos ESO 07-31</t>
      </text>
    </comment>
    <comment ref="C117" authorId="4" shapeId="0" xr:uid="{ED4EE44E-4941-44F2-BD9A-C0B7472D9B6E}">
      <text>
        <r>
          <rPr>
            <b/>
            <sz val="9"/>
            <color indexed="81"/>
            <rFont val="Tahoma"/>
            <family val="2"/>
            <charset val="186"/>
          </rPr>
          <t>Tomas Ruzveltas:</t>
        </r>
        <r>
          <rPr>
            <sz val="9"/>
            <color indexed="81"/>
            <rFont val="Tahoma"/>
            <family val="2"/>
            <charset val="186"/>
          </rPr>
          <t xml:space="preserve">
Aurimas užsakyta 11-22</t>
        </r>
      </text>
    </comment>
    <comment ref="E117" authorId="15" shapeId="0" xr:uid="{25018F6C-1D80-4BA0-93DD-6319E5BE7ED1}">
      <text>
        <t>[Komentarų gija]
„Excel“ versija leidžia jums skaityti šią komentarų giją, tačiau visi jos taisymai bus pašalinti, jei failas atidaromas naudojant naujesnę „Excel“ versiją. Daugiau informacijos: https://go.microsoft.com/fwlink/?linkid=870924.
Komentaras:
    08-07 Ovidijus padarys žymas
Atsakyti:
Pateikti įkainiai</t>
      </text>
    </comment>
    <comment ref="C118" authorId="4" shapeId="0" xr:uid="{70D99225-7DD4-4452-B07F-C37D3139796B}">
      <text>
        <r>
          <rPr>
            <b/>
            <sz val="9"/>
            <color indexed="81"/>
            <rFont val="Tahoma"/>
            <family val="2"/>
            <charset val="186"/>
          </rPr>
          <t>Tomas Ruzveltas:</t>
        </r>
        <r>
          <rPr>
            <sz val="9"/>
            <color indexed="81"/>
            <rFont val="Tahoma"/>
            <family val="2"/>
            <charset val="186"/>
          </rPr>
          <t xml:space="preserve">
Simas matuoja 11-25</t>
        </r>
      </text>
    </comment>
    <comment ref="AG118" authorId="3" shapeId="0" xr:uid="{56C86511-C43D-4B36-BE92-159F1E19F445}">
      <text>
        <r>
          <rPr>
            <b/>
            <sz val="9"/>
            <color indexed="81"/>
            <rFont val="Tahoma"/>
            <family val="2"/>
            <charset val="186"/>
          </rPr>
          <t>Aurimas Skrupskis:</t>
        </r>
        <r>
          <rPr>
            <sz val="9"/>
            <color indexed="81"/>
            <rFont val="Tahoma"/>
            <family val="2"/>
            <charset val="186"/>
          </rPr>
          <t xml:space="preserve">
Bandom derinti be projekto
</t>
        </r>
      </text>
    </comment>
    <comment ref="AJ118" authorId="3" shapeId="0" xr:uid="{9A49F57A-447E-4FF3-ABD9-A3CE28F48898}">
      <text>
        <r>
          <rPr>
            <b/>
            <sz val="9"/>
            <color indexed="81"/>
            <rFont val="Tahoma"/>
            <family val="2"/>
            <charset val="186"/>
          </rPr>
          <t>Aurimas Skrupskis:</t>
        </r>
        <r>
          <rPr>
            <sz val="9"/>
            <color indexed="81"/>
            <rFont val="Tahoma"/>
            <family val="2"/>
            <charset val="186"/>
          </rPr>
          <t xml:space="preserve">
12-22 1-32112, 2-1 pakartotai isiustas su pataisymais
</t>
        </r>
      </text>
    </comment>
    <comment ref="E119" authorId="4" shapeId="0" xr:uid="{62E72A24-E1B5-4DFE-8390-73C9372527C0}">
      <text>
        <r>
          <rPr>
            <b/>
            <sz val="9"/>
            <color indexed="81"/>
            <rFont val="Tahoma"/>
            <family val="2"/>
            <charset val="186"/>
          </rPr>
          <t>Tomas Ruzveltas:</t>
        </r>
        <r>
          <rPr>
            <sz val="9"/>
            <color indexed="81"/>
            <rFont val="Tahoma"/>
            <family val="2"/>
            <charset val="186"/>
          </rPr>
          <t xml:space="preserve">
ESO tvirtina įkainius</t>
        </r>
      </text>
    </comment>
    <comment ref="C120" authorId="4" shapeId="0" xr:uid="{51AEA10D-A6C8-4488-9E36-D27C8C8DBE9E}">
      <text>
        <r>
          <rPr>
            <b/>
            <sz val="9"/>
            <color indexed="81"/>
            <rFont val="Tahoma"/>
            <family val="2"/>
            <charset val="186"/>
          </rPr>
          <t>Tomas Ruzveltas:</t>
        </r>
        <r>
          <rPr>
            <sz val="9"/>
            <color indexed="81"/>
            <rFont val="Tahoma"/>
            <family val="2"/>
            <charset val="186"/>
          </rPr>
          <t xml:space="preserve">
Simas braižo</t>
        </r>
      </text>
    </comment>
    <comment ref="E120" authorId="4" shapeId="0" xr:uid="{DBF8324D-5074-481B-BB39-88E1F99C5500}">
      <text>
        <r>
          <rPr>
            <b/>
            <sz val="9"/>
            <color indexed="81"/>
            <rFont val="Tahoma"/>
            <family val="2"/>
            <charset val="186"/>
          </rPr>
          <t>Tomas Ruzveltas:</t>
        </r>
        <r>
          <rPr>
            <sz val="9"/>
            <color indexed="81"/>
            <rFont val="Tahoma"/>
            <family val="2"/>
            <charset val="186"/>
          </rPr>
          <t xml:space="preserve">
Pateikti įkainiai</t>
        </r>
      </text>
    </comment>
    <comment ref="C121" authorId="4" shapeId="0" xr:uid="{77E24A91-B2B5-4613-81CD-BF332D1846FC}">
      <text>
        <r>
          <rPr>
            <b/>
            <sz val="9"/>
            <color indexed="81"/>
            <rFont val="Tahoma"/>
            <family val="2"/>
            <charset val="186"/>
          </rPr>
          <t>Tomas Ruzveltas:</t>
        </r>
        <r>
          <rPr>
            <sz val="9"/>
            <color indexed="81"/>
            <rFont val="Tahoma"/>
            <family val="2"/>
            <charset val="186"/>
          </rPr>
          <t xml:space="preserve">
simas matuoja 01-12</t>
        </r>
      </text>
    </comment>
    <comment ref="C122" authorId="4" shapeId="0" xr:uid="{04DAA929-FA38-4DB8-9B31-98BA129C7416}">
      <text>
        <r>
          <rPr>
            <b/>
            <sz val="9"/>
            <color indexed="81"/>
            <rFont val="Tahoma"/>
            <family val="2"/>
            <charset val="186"/>
          </rPr>
          <t>Tomas Ruzveltas:</t>
        </r>
        <r>
          <rPr>
            <sz val="9"/>
            <color indexed="81"/>
            <rFont val="Tahoma"/>
            <family val="2"/>
            <charset val="186"/>
          </rPr>
          <t xml:space="preserve">
simas matuoja 01-12</t>
        </r>
      </text>
    </comment>
    <comment ref="E122" authorId="16" shapeId="0" xr:uid="{8D8DA4E5-F697-4A6D-8909-9B5E485887A1}">
      <text>
        <t>[Komentarų gija]
„Excel“ versija leidžia jums skaityti šią komentarų giją, tačiau visi jos taisymai bus pašalinti, jei failas atidaromas naudojant naujesnę „Excel“ versiją. Daugiau informacijos: https://go.microsoft.com/fwlink/?linkid=870924.
Komentaras:
    Uzklausta LGI del ju tinklo vidinio
Atsakyti:
Pirminiai atmesti, reikia padaryti tinklo vertinima
Atsakyti:
RAA perduoti skaičiuoti artūrui 08-22
Atsakyti:
Pateiktas servitutas 08.28 8JP-2673 
Atsakyti:
Užklausta geležinkelių dėl jų tinklo info, kad pateikti Artūrui skaičiavimui
Atsakyti:
Pateikta info Artūrui
Atsakyti:
Pateikti klausimai ESO, dėl RAA skaičiavimų
Atsakyti:
09.28 ESO pasiprase info is LTG
Atsakyti:
REIKIA PASKAIČIUOTI 10KV TINKLĄ
Atsakyti:
Papaisyta ant naujos topo, nusiustas sutikimas sklp savininkui, vainoras atsiunte pastabu, 07.18 pateiktas servitutas savivaldybei
Atsakyti:
Pataisys iki 07-31
Atsakyti:
08-05 derina su sklp. Sav.
Atsakyti:
Savininkas isvares atostogu, pasukt 08.19d
Atsakyti:
Servitutas perduotas notarei, sutikimas perduotas zmogui pasirasyt
Atsakyti:
SUVA 09.04 327104 
Atsakyti:
09.11 Pasirasomas servitutas
Atsakyti:
09-20 turi pataisyti pastabas
Atsakyti:
10-21 rengia žiniaraštį Karolis
Atsakyti:
Karolis dar nepradėjo daryti MŽ
Atsakyti:
Pateiktas projektas po pastabu</t>
      </text>
    </comment>
    <comment ref="C123" authorId="4" shapeId="0" xr:uid="{06527786-C40A-4C9B-87F6-8864B5B95CC9}">
      <text>
        <r>
          <rPr>
            <b/>
            <sz val="9"/>
            <color indexed="81"/>
            <rFont val="Tahoma"/>
            <family val="2"/>
            <charset val="186"/>
          </rPr>
          <t>Tomas Ruzveltas:</t>
        </r>
        <r>
          <rPr>
            <sz val="9"/>
            <color indexed="81"/>
            <rFont val="Tahoma"/>
            <family val="2"/>
            <charset val="186"/>
          </rPr>
          <t xml:space="preserve">
užklausta Žemaičio</t>
        </r>
      </text>
    </comment>
    <comment ref="E123" authorId="4" shapeId="0" xr:uid="{AAB451CF-DC31-4D5F-86B9-89A9BF0F6794}">
      <text>
        <r>
          <rPr>
            <b/>
            <sz val="9"/>
            <color indexed="81"/>
            <rFont val="Tahoma"/>
            <family val="2"/>
            <charset val="186"/>
          </rPr>
          <t>Tomas Ruzveltas:</t>
        </r>
        <r>
          <rPr>
            <sz val="9"/>
            <color indexed="81"/>
            <rFont val="Tahoma"/>
            <family val="2"/>
            <charset val="186"/>
          </rPr>
          <t xml:space="preserve">
Pateikti įkainiai eso</t>
        </r>
      </text>
    </comment>
    <comment ref="C124" authorId="4" shapeId="0" xr:uid="{FE607D8F-A6D5-4179-9735-959CFF12EA4C}">
      <text>
        <r>
          <rPr>
            <b/>
            <sz val="9"/>
            <color indexed="81"/>
            <rFont val="Tahoma"/>
            <family val="2"/>
            <charset val="186"/>
          </rPr>
          <t>Tomas Ruzveltas:</t>
        </r>
        <r>
          <rPr>
            <sz val="9"/>
            <color indexed="81"/>
            <rFont val="Tahoma"/>
            <family val="2"/>
            <charset val="186"/>
          </rPr>
          <t xml:space="preserve">
Ovidijus matuoja 01-26</t>
        </r>
      </text>
    </comment>
    <comment ref="C125" authorId="4" shapeId="0" xr:uid="{A2F56D73-B70F-49EA-9CC1-5C1A575C9335}">
      <text>
        <r>
          <rPr>
            <b/>
            <sz val="9"/>
            <color indexed="81"/>
            <rFont val="Tahoma"/>
            <family val="2"/>
            <charset val="186"/>
          </rPr>
          <t>Tomas Ruzveltas:</t>
        </r>
        <r>
          <rPr>
            <sz val="9"/>
            <color indexed="81"/>
            <rFont val="Tahoma"/>
            <family val="2"/>
            <charset val="186"/>
          </rPr>
          <t xml:space="preserve">
Derinti su vartotojais prieš užsakant</t>
        </r>
      </text>
    </comment>
    <comment ref="E127" authorId="17" shapeId="0" xr:uid="{4B0016AF-C3F4-4C9D-9BD5-7389E6F31CC5}">
      <text>
        <t>[Komentarų gija]
„Excel“ versija leidžia jums skaityti šią komentarų giją, tačiau visi jos taisymai bus pašalinti, jei failas atidaromas naudojant naujesnę „Excel“ versiją. Daugiau informacijos: https://go.microsoft.com/fwlink/?linkid=870924.
Komentaras:
    NŽT, MŽ iki 08-09
Atsakyti:
Pateikta sąmatai 08-10
Atsakyti:
Trūksta tik Sąmatos
Atsakyti:
08-22 teikiam projektą tikrinimui. Iki 09-01 turi duoti atsakymą dėl MT sklp. Sav.
Atsakyti:
Taiso pastabas ESO
Atsakyti:
Pateiktas projektas po pastabų
Atsakyti:
Taiso pastabas
Atsakyti:
09-04 turi pateikti po pastabų
Atsakyti:
09-11 pateiktas po pastabų
Atsakyti:
09-18 sukeltas po pastabų
Atsakyti:
Taiso pastabas
Atsakyti:
Pateiktas projektas po pastabu
Atsakyti:
Laukiam žymų iš RC
Atsakyti:
Pateiktos žymos ESO
Atsakyti:
Laukiam RC sąskaitų
Atsakyti:
Pateikti įkainiai ESO
Atsakyti:
Pateiktas ADA tvirtinimui</t>
      </text>
    </comment>
    <comment ref="E129" authorId="18" shapeId="0" xr:uid="{ACD2517B-988D-44E3-AFA6-DBEEA26BD35F}">
      <text>
        <t>[Komentarų gija]
„Excel“ versija leidžia jums skaityti šią komentarų giją, tačiau visi jos taisymai bus pašalinti, jei failas atidaromas naudojant naujesnę „Excel“ versiją. Daugiau informacijos: https://go.microsoft.com/fwlink/?linkid=870924.
Komentaras:
    MŽ
Sąmata
Servitutus pateikti
Atsakyti:
08-22 planas atiduoti sąmatai
Atsakyti:
Servitutus pateikti notarui 08.22-23 + informaciniai
Atsakyti:
Trūksta sąmatos ir dokumentų
Atsakyti:
08-28 pateiks pilną projektą Trūksta dok ir servitutą pateikti notarui, servitutai pateikti ESO
Atsakyti:
Skaičiuoja RAA 
Atsakyti:
Taiso pastabas
Atsakyti:
Perderina su UAB gerbūnis
Atsakyti:
10-03d servitutai pasirašomi
Atsakyti:
Servitutas pasirašytas. 10-05 teiksim projektą pakartotinai
Atsakyti:
Pateikas projektas po pastabų
Atsakyti:
10-11 Vytui pateikta žymas registruoti
Atsakyti:
ESO pateiktos žymos
Atsakyti:
11-01 teikti įkainius tvirtini ! TRŪKSTA VIENOS RC SĄSKAITOS
Atsakyti:
Perduota ESO tvirtinti įkainiai
Atsakyti:
Patvirtinti įkainiai
Atsakyti:
Perduoti įkainiai
Atsakyti:
DELSPINIGIAI</t>
      </text>
    </comment>
    <comment ref="O129" authorId="19" shapeId="0" xr:uid="{8B62A128-6049-4DDD-9700-3A994C9AD043}">
      <text>
        <t>[Komentarų gija]
„Excel“ versija leidžia jums skaityti šią komentarų giją, tačiau visi jos taisymai bus pašalinti, jei failas atidaromas naudojant naujesnę „Excel“ versiją. Daugiau informacijos: https://go.microsoft.com/fwlink/?linkid=870924.
Komentaras:
    Sukelta prie bendru dokumentu</t>
      </text>
    </comment>
    <comment ref="E131" authorId="4" shapeId="0" xr:uid="{B4D83A75-C968-4EB1-B70A-1FD490839CBD}">
      <text>
        <r>
          <rPr>
            <b/>
            <sz val="9"/>
            <color indexed="81"/>
            <rFont val="Tahoma"/>
            <family val="2"/>
            <charset val="186"/>
          </rPr>
          <t>Tomas Ruzveltas:</t>
        </r>
        <r>
          <rPr>
            <sz val="9"/>
            <color indexed="81"/>
            <rFont val="Tahoma"/>
            <family val="2"/>
            <charset val="186"/>
          </rPr>
          <t xml:space="preserve">
Pateiktos žymos eso</t>
        </r>
      </text>
    </comment>
    <comment ref="E132" authorId="20" shapeId="0" xr:uid="{CFCE1974-0B6D-4B3C-8EBB-1DAE35534EEC}">
      <text>
        <t>[Komentarų gija]
„Excel“ versija leidžia jums skaityti šią komentarų giją, tačiau visi jos taisymai bus pašalinti, jei failas atidaromas naudojant naujesnę „Excel“ versiją. Daugiau informacijos: https://go.microsoft.com/fwlink/?linkid=870924.
Komentaras:
    2 sutartys - turi atsiųsti
Atsakyti:
Taiso pastabas
Atsakyti:
Liko 2 sutartys + institucijos
Atsakyti:
Taiso pirminių pastabas
Atsakyti:
Turi pateikti po pastabų 09-26
Atsakyti:
Trūksta derinimų dėl paramsčių
Atsakyti:
Pirminius teiksim 10-04
Atsakyti:
NZT paruosta kelimui
Servitutai padaryti (su nzt nera)
Derinimai visi yra, isskyrus kelininko
Ziniarastis nepradetas
Atsakyti:
Derina dėl MT vietos
Servituas
MŽ
Atsakyti:
Likę du savininkai dėl paramsčio + MT servitutas/ MŽ
Atsakyti:
Simas turi patikslinti topo/ Servitutas/MŽ
Atsakyti:
MT klausimą turi uždaryti iki 10-31
Atsakyti:
Servitutas dėl MT perduos notarui 01-07/ NŽT/ MŽ
Atsakyti:
11-13 teiks pirminius.
Atsakyti:
Taiso pastabas
Atsakyti:
Pateikta po pastabų
Atsakyti:
Servitutai/ NŽT
Atsakyti:
ESO rasosi LAKD, SUVA, laukiam pasirasyti servitutus
Atsakyti:
LAKD (turi pasirašyti)/NŽT/ 2 servitutai
Atsakyti:
LAKD; NZT; 1 servitutas
Atsakyti:
LAKD(ESO)/Savivaldybe SUVA/Žemės ūkio ir kaimo plėtros skyriaus derinimas/1 servitutas 
Atsakyti:
LAKD/Savivaldybe SUVA/Žemės ūkio ir kaimo plėtros skyriaus derinimas/1 servitutas 
Atsakyti:
Servitutas pas notarą (03.19)/ SUVA pateikta 03-14
Atsakyti:
Kostas RAA turi skaičiuoti/ Servitutą pasirašinėja 04-11
Atsakyti:
04-16 teikiam pilną bylą
Atsakyti:
04-22 pateiks pilną bylą
Atsakyti:
Taiso pastabas 04-30 turi pateikti
Atsakyti:
Kostas turi susiskambinti su Valčiuku dėl RAA
Atsakyti:
05.21 Pateiksim Valciukui po pakartotinu pastabu
Atsakyti:
05-27 teiks pilną projektą
Atsakyti:
06-04 teiksim pilną projektą
Atsakyti:
06.12 Valciukas planuoja prieit paziuret RAA
Atsakyti:
Atsiunte Valciukas pastabas, perduota Arnui, reikia pataisyt, arba parasyt komentara, kad esame gerai padare, nes jis cia per daug kabinejasi prie tu skaiciavimu. Valciukas atostogauja 17-21
Atsakyti:
Reikia pataisyt skaiciavimus pagal pastabas, pakoreguot grafikus ir pateikt atgal Valciukui
Atsakyti:
Perduota Valčiukui
Atsakyti:
Vis dar pas Valciuka
Atsakyti:
Valciukas atsiunte pastabas, snd nusiusiu pataisyta
Atsakyti:
Valčiukas turi tvirtinti pastabas
Atsakyti:
Arnas pataisys 08-12
Atsakyti:
08.12 pateiktas projektas
Atsakyti:
Arnas taiso pastabas
Atsakyti:
Pateikta 08-26
Atsakyti:
08-30 pateikta po pastabų
Atsakyti:
Keliam į RC žymas</t>
      </text>
    </comment>
    <comment ref="K132" authorId="21" shapeId="0" xr:uid="{84713A6D-0017-48A2-A9F6-4D166372B62E}">
      <text>
        <t>[Komentarų gija]
„Excel“ versija leidžia jums skaityti šią komentarų giją, tačiau visi jos taisymai bus pašalinti, jei failas atidaromas naudojant naujesnę „Excel“ versiją. Daugiau informacijos: https://go.microsoft.com/fwlink/?linkid=870924.
Komentaras:
    Teiks pilną projektą be servitutų ir SUVA
Atsakyti:
Bus pasirašytas servitutas
Atsakyti:
04-09 bus RAA</t>
      </text>
    </comment>
    <comment ref="E133" authorId="4" shapeId="0" xr:uid="{9D41523C-E3A5-44F3-A170-152474CA02C1}">
      <text>
        <r>
          <rPr>
            <b/>
            <sz val="9"/>
            <color indexed="81"/>
            <rFont val="Tahoma"/>
            <family val="2"/>
            <charset val="186"/>
          </rPr>
          <t>Tomas Ruzveltas:</t>
        </r>
        <r>
          <rPr>
            <sz val="9"/>
            <color indexed="81"/>
            <rFont val="Tahoma"/>
            <family val="2"/>
            <charset val="186"/>
          </rPr>
          <t xml:space="preserve">
Laukiam kol pasirašys ada
</t>
        </r>
      </text>
    </comment>
    <comment ref="E136" authorId="22" shapeId="0" xr:uid="{9D4FDEE7-A5D3-4EDF-8EC1-7DD0BBA54BB4}">
      <text>
        <t>[Komentarų gija]
„Excel“ versija leidžia jums skaityti šią komentarų giją, tačiau visi jos taisymai bus pašalinti, jei failas atidaromas naudojant naujesnę „Excel“ versiją. Daugiau informacijos: https://go.microsoft.com/fwlink/?linkid=870924.
Komentaras:
    LAKD pateikta po pastabų 
08-16 pateikta skaičiuoti sąmatą
Atsakyti:
LAKD teikia priedą pasirašyti
Atsakyti:
Pateiktas projektas
Atsakyti:
NŽT 09-07 pateiktas
Atsakyti:
09-18 pateiktas proj po pastabų
Atsakyti:
Taisomos pastabos
Atsakyti:
Pateikta po pastabu
Atsakyti:
Pateiktas po pastabų
Atsakyti:
Reikia pateikti žymas RC
Atsakyti:
10-02 pateiktos žymos
Atsakyti:
Pateikta ESO žymos
Atsakyti:
Laukiam RC sąskaitų
Atsakyti:
PATEIKTI ĮKAINIAI
Atsakyti:
Pateikti įkainiai ESO tvirtinimui</t>
      </text>
    </comment>
    <comment ref="E137" authorId="23" shapeId="0" xr:uid="{5C16998C-CFDC-44D9-92FD-C4714EA6F5C0}">
      <text>
        <t>[Komentarų gija]
„Excel“ versija leidžia jums skaityti šią komentarų giją, tačiau visi jos taisymai bus pašalinti, jei failas atidaromas naudojant naujesnę „Excel“ versiją. Daugiau informacijos: https://go.microsoft.com/fwlink/?linkid=870924.
Komentaras:
    Reikia rengti principine
Atsakyti:
07.17 pateikta LAKD
Atsakyti:
Po principinės padarymo teiks pirminiams
Atsakyti:
Iki 08-04 turim pateikti pirminius
Atsakyti:
Pateikta LAKD po pastabų, kabelių lentelę ir iki 11d planuojam pateikti pirminiams
Atsakyti:
ESO pasirašys LAKD tik po pirminių patvirtinimo. LAKD pritarimas yra
Atsakyti:
Taiso pirminius
Atsakyti:
08-28 pateiks pirminius
Atsakyti:
09-05 teiks po pastabų
Atsakyti:
Pateiktas ESO pasirašytas kelių priedas LAKDui
Atsakyti:
LAKD gauta, daro MZ, Sąmata, NŽT
Atsakyti:
09.14 pateikta sąmata, NŽT pateikta
Atsakyti:
melioracijos projektas
Atsakyti:
09-29 pateiktas projektas tvirtinimui
Atsakyti:
Taiso pastabas
Atsakyti:
Trūksta vieno sutikimo 10-06 turėtų gauti
Atsakyti:
Laukiam info iš ESO
Atsakyti:
Pateikta po pastabų
Atsakyti:
Pateiktos žymos ESO
Atsakyti:
Teikti įkainius tvirtinimui 11-01. TRŪKSTA VIENOS SĄSKAITOS
Atsakyti:
PATVIRTINTI ĮKAINIAI
Atsakyti:
Perduoti įkainiai tvirtinimui
Atsakyti:
DELSPINIGIUS GRINDŽIAM</t>
      </text>
    </comment>
    <comment ref="E138" authorId="24" shapeId="0" xr:uid="{D3A52E9F-89D7-425E-9F44-C445ADB4E1E5}">
      <text>
        <t>[Komentarų gija]
„Excel“ versija leidžia jums skaityti šią komentarų giją, tačiau visi jos taisymai bus pašalinti, jei failas atidaromas naudojant naujesnę „Excel“ versiją. Daugiau informacijos: https://go.microsoft.com/fwlink/?linkid=870924.
Komentaras:
    Aidas vaziuoja 07.31
Atsakyti:
07.20 LAKD 1-17488
Atsakyti:
Reikia daryti principine
Atsakyti:
07-31 aidas derina, po derinimo reikės taisyti trasą
Atsakyti:
Ovidijus pildo topo TELIA  tinklais, po to reikės daryti projektą
Atsakyti:
LAKD pritarė, reikia pasirašyti kelių priedą
Atsakyti:
08.22-23 teiks LAKD pataisytus pjūvius, trūksta visų dok Sąmata, 1 sutartis, telia
Atsakyti:
Taiso pastabas
Atsakyti:
Pateikta po pastabų
Atsakyti:
LAKD ( išėjo atostogų)
Atsakyti:
Taiso LAKD pastabas
Atsakyti:
Pateikta LAKD po pastabų
Atsakyti:
Laukiam kol ESO pasirašys kelių priedą
Atsakyti:
LAKD laukiam pasirašyto priedo/ MŽ/ Sąmata/ Servitutas 11-06
Atsakyti:
Servitutas 11-06, trūkstta kelių sutarčių. 10-30 turi pateikti bylą
Atsakyti:
Servitutas 11-06, trūkstta kelių sutarčių. Taisomos projekto pastabos
Atsakyti:
11-07 turi pateikti pilną bylą derinti
Atsakyti:
Taiso pastabas
Atsakyti:
Pateikta po pastabu
Atsakyti:
11-14 perduota vytui registruoti žymas
Atsakyti:
Pateiktos žymos eso
Atsakyti:
Laukiam RC sąskaitų</t>
      </text>
    </comment>
    <comment ref="E139" authorId="25" shapeId="0" xr:uid="{81FD816E-1CAE-464E-BB95-62C52187D701}">
      <text>
        <t>[Komentarų gija]
„Excel“ versija leidžia jums skaityti šią komentarų giją, tačiau visi jos taisymai bus pašalinti, jei failas atidaromas naudojant naujesnę „Excel“ versiją. Daugiau informacijos: https://go.microsoft.com/fwlink/?linkid=870924.
Komentaras:
    Pateiks sąmatai 08-24
Visa kita yra
Atsakyti:
Taiso sąmatą ana
Atsakyti:
09-13 pateikta byla
Atsakyti:
Taiso pastabas
Atsakyti:
Pateikti įkainiai ESO
Atsakyti:
Pateiktas delspinigių pagrindimas</t>
      </text>
    </comment>
    <comment ref="E143" authorId="26" shapeId="0" xr:uid="{70E28525-F19B-4A01-9693-678F49710389}">
      <text>
        <t>[Komentarų gija]
„Excel“ versija leidžia jums skaityti šią komentarų giją, tačiau visi jos taisymai bus pašalinti, jei failas atidaromas naudojant naujesnę „Excel“ versiją. Daugiau informacijos: https://go.microsoft.com/fwlink/?linkid=870924.
Komentaras:
    Servitutas
MŽ
Atsakyti:
MŽ pateikta sąmatai 08-17
Servitutas pateiktas KMS 08-16 (dėl panaudos)
Atsakyti:
Turi teikti pilną projektą 08-22
Atsakyti:
Savivaldybės sutartis + servitutas + turi pateikti pilną projektą 08-28
Atsakyti:
Pateiktos pastabos
Atsakyti:
09-11 pateikė sąmatą koreguoti
Atsakyti:
09-12 pateiktas projektas
Atsakyti:
09.19 pateikta pakartotinai
Atsakyti:
Taiso pastabas
Atsakyti:
Laukiam is NZT sprendimu, siusim saskaita pavedimui
Atsakyti:
10.17 pasirašo sutikimą Kauno m. sav.+ 2servitutai
Atsakyti:
10-05 pateikti notarei servitutai
Atsakyti:
10-26 pasirašo servitutus/
10-17 savivaldybė pasirašo sutikimą
Atsakyti:
10-27 Servitutas
Laukiam mero pasirašyto sutikimo
Atsakyti:
Servitutas pasirasytas, sutikimas gautas, projektas pateiktas po pastabu
Atsakyti:
Laukiam sąskaitos už žymą.
Atsakyti:
ESO turi patvirtinti žymas ir atmesti įkainius
Atsakyti:
Pateikta ADA pasirašymui</t>
      </text>
    </comment>
    <comment ref="E144" authorId="27" shapeId="0" xr:uid="{700FE7A4-9C28-43DE-A2A8-F6ADD2799192}">
      <text>
        <t>[Komentarų gija]
„Excel“ versija leidžia jums skaityti šią komentarų giją, tačiau visi jos taisymai bus pašalinti, jei failas atidaromas naudojant naujesnę „Excel“ versiją. Daugiau informacijos: https://go.microsoft.com/fwlink/?linkid=870924.
Komentaras:
    Pateiktas projektas
Atsakyti:
Reikia ŽYMŲ
Atsakyti:
Žymos pateiktos RC
Atsakyti:
Pateikti įkainiai ESO</t>
      </text>
    </comment>
    <comment ref="E145" authorId="28" shapeId="0" xr:uid="{69227B89-4E2A-4BA4-BFAF-9409915287CB}">
      <text>
        <t>[Komentarų gija]
„Excel“ versija leidžia jums skaityti šią komentarų giją, tačiau visi jos taisymai bus pašalinti, jei failas atidaromas naudojant naujesnę „Excel“ versiją. Daugiau informacijos: https://go.microsoft.com/fwlink/?linkid=870924.
Komentaras:
    Taisyti pirminius, klausimai del kabeliu
Atsakyti:
Braizomas servitutas
Atsakyti:
07-21 pateiktos pastabos
Atsakyti:
07-31 turi pateikti pirminius
Atsakyti:
Servitutas pateiktas NŽT, pirminia bus pateikti 08-10
Atsakyti:
08-17 pateiks pirminius
Atsakyti:
Liko 1 derinimas su gyv.+Natura+Urėdija+Servitutas pas NŽT
Atsakyti:
09-04 pateikta sąmatai, trūksta+NŽT
Atsakyti:
Trūksta NŽT ir servituto
Atsakyti:
Taiso pastabas
Atsakyti:
Servitutas pas notarę
Atsakyti:
Servitutas pasirašytas 10-30 įkels projektą
Atsakyti:
Pateiktas projektas tvirtinimui
Atsakyti:
11-13 perduotos pastabos taisymui
Atsakyti:
Iki 11-17 turi sukelti projektą po pastabų
Atsakyti:
Taiso pastabas
Atsakyti:
11-24 pateiks po pastabų
Atsakyti:
11-30 perduota Vytui registruoti žymas
Atsakyti:
Perduotos žymos ESO
Atsakyti:
Pateikti įkainiai ESO</t>
      </text>
    </comment>
    <comment ref="E146" authorId="29" shapeId="0" xr:uid="{1426E325-0B03-411F-8E95-A6E556EEE937}">
      <text>
        <t>[Komentarų gija]
„Excel“ versija leidžia jums skaityti šią komentarų giją, tačiau visi jos taisymai bus pašalinti, jei failas atidaromas naudojant naujesnę „Excel“ versiją. Daugiau informacijos: https://go.microsoft.com/fwlink/?linkid=870924.
Komentaras:
    08.07 paskambinti Giedrei Genienei del servitutu, nes bus grizusi is atostogu
Atsakyti:
Pateiktas projektas
Atsakyti:
Pateikti pirminiai, o ne projektas
Atsakyti:
Taiso pastabas
Atsakyti:
Pateikta po pastabų 08-03.
Pateiktas servitutas notarei
Sąmatai atiduota 08-08
Atsakyti:
08-17 pateiks po pastabų
Atsakyti:
08-18 pateikta Valčiukui RAA
Atsakyti:
08-28 pateikta po pastabų
Atsakyti:
09-04 teiksim po pastabų
Atsakyti:
Perduotos žymos RC</t>
      </text>
    </comment>
    <comment ref="E147" authorId="4" shapeId="0" xr:uid="{B43A5199-C1E3-4ED8-A6A9-588301C97CF8}">
      <text>
        <r>
          <rPr>
            <b/>
            <sz val="9"/>
            <color indexed="81"/>
            <rFont val="Tahoma"/>
            <family val="2"/>
            <charset val="186"/>
          </rPr>
          <t>Tomas Ruzveltas:</t>
        </r>
        <r>
          <rPr>
            <sz val="9"/>
            <color indexed="81"/>
            <rFont val="Tahoma"/>
            <family val="2"/>
            <charset val="186"/>
          </rPr>
          <t xml:space="preserve">
aktuoti 06-01</t>
        </r>
      </text>
    </comment>
    <comment ref="E148" authorId="30" shapeId="0" xr:uid="{594EAE72-1FFF-4681-9DB1-17FD33F0DDB3}">
      <text>
        <t>[Komentarų gija]
„Excel“ versija leidžia jums skaityti šią komentarų giją, tačiau visi jos taisymai bus pašalinti, jei failas atidaromas naudojant naujesnę „Excel“ versiją. Daugiau informacijos: https://go.microsoft.com/fwlink/?linkid=870924.
Komentaras:
    LAKD gautos pastabos
PI
Servitutai pateikti savivaldybei
Atsakyti:
09-05 pateiks tikrinimui po pastabų
Atsakyti:
Pateikta LAKD 09-07,  su gyventojais suderinta
Atsakyti:
Reikia taisyti trasą, turi padaryti MŽ
Atsakyti:
09-18 turi padaryti MŽ
Atsakyti:
Servitutas pateiktas savivaldybei suderinti, po to teiks NŽT/ LAKD po pastabų/ PI/ Vandenys
Atsakyti:
10-25 dokai pateikti nžt
Atsakyti:
Servitutas pateiktas NŽT 10-25// Pateikta LAKD po pastabų/ KEIČIA TRASĄ iki 11-17
Atsakyti:
Servitutai pas notarę ( sausio viduryje pasirašo)/  MŽ (žiedė turi patikrinti)/ turi gauti info iš savivaldybės kurias atramas demontuoti
Atsakyti:
Servitutai pas notarę ( sausio viduryje pasirašo)/ MŽ padarytas, laukiam info del atramu demontavimo
Atsakyti:
Pateikta sąmatai skaičiuoti
Atsakyti:
Tvarkoma byla, ruosiama pateikti 01.18
Atsakyti:
01 19 pateikta tvirtinimui
Atsakyti:
01 29 - 01 30 pateiksim po pastabų pilną projektą
Atsakyti:
Pateiktas po pastabų
Atsakyti:
ŽYMA PATEIKTA 02-21
Atsakyti:
PATEIKTI ĮKAINIAI ESO 03-04</t>
      </text>
    </comment>
    <comment ref="E149" authorId="31" shapeId="0" xr:uid="{A032116D-AE2D-405E-AED7-E28E129D2C87}">
      <text>
        <t>[Komentarų gija]
„Excel“ versija leidžia jums skaityti šią komentarų giją, tačiau visi jos taisymai bus pašalinti, jei failas atidaromas naudojant naujesnę „Excel“ versiją. Daugiau informacijos: https://go.microsoft.com/fwlink/?linkid=870924.
Komentaras:
    Turi pridėti konkursinę medžiagą
Atsakyti:
Pateiktas pakartotinai projektas
Atsakyti:
Taiso pastabas 08-29
Atsakyti:
Liko tik pasirašyti servitutą
Atsakyti:
Kai patvirtins pratesima, reikia sukelti servituro sutarties kopija, kad patvirtintu projekta
Atsakyti:
Viskas yra, 09-01 turi pateikti projektą
Atsakyti:
Perduotas ADA pasirašymui</t>
      </text>
    </comment>
    <comment ref="E150" authorId="32" shapeId="0" xr:uid="{16CCB4E6-145C-4A75-B192-004F5E26F8A7}">
      <text>
        <t>[Komentarų gija]
„Excel“ versija leidžia jums skaityti šią komentarų giją, tačiau visi jos taisymai bus pašalinti, jei failas atidaromas naudojant naujesnę „Excel“ versiją. Daugiau informacijos: https://go.microsoft.com/fwlink/?linkid=870924.
Komentaras:
    08-28 atiduos sąmatai MŽ
Atsakyti:
Pateiktas projektas
Atsakyti:
Taiso pastabas, Biržų reg parkas, NŽT
Atsakyti:
Laukiam saugomų teritorijų derinimo ir teiksim NŽT
Atsakyti:
Pateikta NŽT
Atsakyti:
10-12 turi sukelti
Atsakyti:
Pateikta po pastabų
Atsakyti:
Taiso pastabas
Atsakyti:
Pateiktas projektas po pastabu
Atsakyti:
10-23 pateikta Vytui įregistruoti žymas
Atsakyti:
Pateiktos žymos ESO
Atsakyti:
Pateikti įkainiai ESO
Atsakyti:
Perduoti įkainiai tvirtinimui
Atsakyti:
DELSPINIGIAI</t>
      </text>
    </comment>
    <comment ref="E151" authorId="33" shapeId="0" xr:uid="{AC25A2C0-323A-4E96-99CB-BAE9E6111195}">
      <text>
        <t>[Komentarų gija]
„Excel“ versija leidžia jums skaityti šią komentarų giją, tačiau visi jos taisymai bus pašalinti, jei failas atidaromas naudojant naujesnę „Excel“ versiją. Daugiau informacijos: https://go.microsoft.com/fwlink/?linkid=870924.
Komentaras:
    Trūksta sąmatos iki pilnos bylos
Atsakyti:
08-11 pateiktas pilnas projektas
Atsakyti:
Trūksta NŽT
Atsakyti:
Taiso pastabas
Atsakyti:
Pateiktas pilnas projektas
Atsakyti:
Taiso pastabas 08-29
Atsakyti:
Pateiktos žymos
Atsakyti:
ESO turi atmesti įkainius
Atsakyti:
Pateikti įkainiai tvirtinimui</t>
      </text>
    </comment>
    <comment ref="E152" authorId="34" shapeId="0" xr:uid="{323BAE30-2F88-4017-8AFF-878FA67E4607}">
      <text>
        <t>[Komentarų gija]
„Excel“ versija leidžia jums skaityti šią komentarų giją, tačiau visi jos taisymai bus pašalinti, jei failas atidaromas naudojant naujesnę „Excel“ versiją. Daugiau informacijos: https://go.microsoft.com/fwlink/?linkid=870924.
Komentaras:
    Įkelti įkainiai tvirtinimui</t>
      </text>
    </comment>
    <comment ref="E153" authorId="35" shapeId="0" xr:uid="{55CBDA37-0D90-4E2A-B5B8-E5FDB33C4F88}">
      <text>
        <t>[Komentarų gija]
„Excel“ versija leidžia jums skaityti šią komentarų giją, tačiau visi jos taisymai bus pašalinti, jei failas atidaromas naudojant naujesnę „Excel“ versiją. Daugiau informacijos: https://go.microsoft.com/fwlink/?linkid=870924.
Komentaras:
    Pateiktas projektas
Atsakyti:
07-25 taiso pastabas
Atsakyti:
ŽYMOS
Atsakyti:
Perduoti įkainiai ESO</t>
      </text>
    </comment>
    <comment ref="E154" authorId="36" shapeId="0" xr:uid="{970897EC-CD3F-4CCA-8C9A-5C3D9BEE1A4D}">
      <text>
        <t>[Komentarų gija]
„Excel“ versija leidžia jums skaityti šią komentarų giją, tačiau visi jos taisymai bus pašalinti, jei failas atidaromas naudojant naujesnę „Excel“ versiją. Daugiau informacijos: https://go.microsoft.com/fwlink/?linkid=870924.
Komentaras:
    Taisomos pastabos
Atsakyti:
Laukiu suderintos topo, derina ovidijus
Atsakyti:
Pateikta po pastabų 08-07
Atsakyti:
08-18 pateiktas projektas po pastabų
Atsakyti:
Taiso pastabas
Atsakyti:
09-15 NŽT terminas
Atsakyti:
Pateiktos žymos ESO</t>
      </text>
    </comment>
    <comment ref="E155" authorId="37" shapeId="0" xr:uid="{C7B3944F-397C-4CB5-B670-910FE2752B9A}">
      <text>
        <t>[Komentarų gija]
„Excel“ versija leidžia jums skaityti šią komentarų giją, tačiau visi jos taisymai bus pašalinti, jei failas atidaromas naudojant naujesnę „Excel“ versiją. Daugiau informacijos: https://go.microsoft.com/fwlink/?linkid=870924.
Komentaras:
    Pateikta LAKD po pastabu
Atsakyti:
MŽ, sąmata
Atsakyti:
Laukiam sąmatos
Atsakyti:
Pateiks projektą 09-01, trūksta NŽT
Atsakyti:
NŽT terminas 09-15
Atsakyti:
Pateikta tvirtint 09 11
Atsakyti:
Pateiktos žymos RC 09-13
Atsakyti:
Pateiktos tvirtinti</t>
      </text>
    </comment>
    <comment ref="O155" authorId="38" shapeId="0" xr:uid="{2CBE585C-DE6E-46BC-98DA-8843E556DBB2}">
      <text>
        <r>
          <rPr>
            <b/>
            <sz val="9"/>
            <color indexed="81"/>
            <rFont val="Tahoma"/>
            <family val="2"/>
            <charset val="186"/>
          </rPr>
          <t>Ziede Rumsaite:</t>
        </r>
        <r>
          <rPr>
            <sz val="9"/>
            <color indexed="81"/>
            <rFont val="Tahoma"/>
            <family val="2"/>
            <charset val="186"/>
          </rPr>
          <t xml:space="preserve">
įkeltas pratęsimas</t>
        </r>
      </text>
    </comment>
    <comment ref="E156" authorId="39" shapeId="0" xr:uid="{9262E262-4812-4BF7-B83B-138C9885B096}">
      <text>
        <t>[Komentarų gija]
„Excel“ versija leidžia jums skaityti šią komentarų giją, tačiau visi jos taisymai bus pašalinti, jei failas atidaromas naudojant naujesnę „Excel“ versiją. Daugiau informacijos: https://go.microsoft.com/fwlink/?linkid=870924.
Komentaras:
    Pateikta institucijoms
Atsakyti:
Taisomos pirminiu pastabos
Atsakyti:
Trūksta telia ir vandenų derinimo
Atsakyti:
Telia, MŽ, Sąmata
Atsakyti:
Sąmata
Atsakyti:
09-18 bus pateikta tvirtinti
Atsakyti:
Taiso pastabas
Atsakyti:
09-28 bus pateiktas po pastabų
Atsakyti:
Taiso pastabas, planuoja pateikti 10-06
Atsakyti:
10-09 pateiks po pastabų
Atsakyti:
Taiso pastabą
Atsakyti:
Derina su sklp. Sav.
Atsakyti:
Pateikti sprendiniai savininkei susiderinimui (gręžimas)
Atsakyti:
Sutikimai gauti, pateikta Litgrid perderinti
Atsakyti:
Reikia perskaičiuoti sąmatą. Perduota mildai 11-25
Atsakyti:
Laukiam kol eso patvirtins pratęsimą. Tada teiksim pilną projektą.
Atsakyti:
11 30 pateikta
Atsakyti:
12-04 pateikta
Atsakyti:
12-05 pateikta Vytui registruoti žymas
Atsakyti:
Pateikti įkainiai ESO</t>
      </text>
    </comment>
    <comment ref="E157" authorId="40" shapeId="0" xr:uid="{854BC5F9-2944-4A68-BF12-06150042203B}">
      <text>
        <t>[Komentarų gija]
„Excel“ versija leidžia jums skaityti šią komentarų giją, tačiau visi jos taisymai bus pašalinti, jei failas atidaromas naudojant naujesnę „Excel“ versiją. Daugiau informacijos: https://go.microsoft.com/fwlink/?linkid=870924.
Komentaras:
    Suerinta su gyventojais. Keli informaciniai
Atsakyti:
BR01 padarytas, niekam nesiusta
Atsakyti:
Iš derinimų liko tik seniūnija
Pateikta sąmatai 08-16
Atsakyti:
NŽT
Seniūnija dėl apšvietimo 08-28 turi suderinti
Atsakyti:
NŽT 09-05 terminas, turim teikti projektą.
Atsakyti:
09-05 teiksim pilną projektą</t>
      </text>
    </comment>
    <comment ref="E158" authorId="41" shapeId="0" xr:uid="{EB022333-3B1A-4140-B30A-345BF67DBA21}">
      <text>
        <t>[Komentarų gija]
„Excel“ versija leidžia jums skaityti šią komentarų giją, tačiau visi jos taisymai bus pašalinti, jei failas atidaromas naudojant naujesnę „Excel“ versiją. Daugiau informacijos: https://go.microsoft.com/fwlink/?linkid=870924.
Komentaras:
    Daryti servituta, suziureti grezimus ir kasimus
Atsakyti:
Pateikti pirminiai po pastabų
Servitutus rengia (1 priv. 1 NŽT)
Atsakyti:
RAA (kostas tikrina), NŽT(pateikta)
Atsakyti:
09-01 turi pateikti projektą
Atsakyti:
Turi pataisyti AR
Atsakyti:
Laukiam RAA pastabų
Atsakyti:
Taiso RAA pastabas
Atsakyti:
09-14 pateiktas projektas po pastabų
Atsakyti:
09-25 pateiktos žymos RC
Atsakyti:
10-03 Pateiktos žymos ESO
Atsakyti:
LAUKIAM RC SĄSKAITŲ</t>
      </text>
    </comment>
    <comment ref="E159" authorId="4" shapeId="0" xr:uid="{E6094893-99F9-4D1F-A988-2DF7C6B8C8E5}">
      <text>
        <r>
          <rPr>
            <b/>
            <sz val="9"/>
            <color indexed="81"/>
            <rFont val="Tahoma"/>
            <family val="2"/>
            <charset val="186"/>
          </rPr>
          <t>Tomas Ruzveltas:</t>
        </r>
        <r>
          <rPr>
            <sz val="9"/>
            <color indexed="81"/>
            <rFont val="Tahoma"/>
            <family val="2"/>
            <charset val="186"/>
          </rPr>
          <t xml:space="preserve">
Pateikta ADA</t>
        </r>
      </text>
    </comment>
    <comment ref="E160" authorId="42" shapeId="0" xr:uid="{22884C2E-1F16-4B10-AA2D-3E38A7D64A8B}">
      <text>
        <t>[Komentarų gija]
„Excel“ versija leidžia jums skaityti šią komentarų giją, tačiau visi jos taisymai bus pašalinti, jei failas atidaromas naudojant naujesnę „Excel“ versiją. Daugiau informacijos: https://go.microsoft.com/fwlink/?linkid=870924.
Komentaras:
    Dar yra like gyventoju
Atsakyti:
Rengiama siuntimui institucijoms
Atsakyti:
Derinama su institucijomis, daro principinę
Atsakyti:
LAKD teikta, trūksta , MŽ
Atsakyti:
Taiso lakd pastabas
Atsakyti:
Pateikta LAKD po pastabų, laukiam ATS
Atsakyti:
Informaciniai, kabelių lentelė, mel projektas, MŽ
Atsakyti:
NŽT 10-10
Atsakyti:
10-10 teiks pilną projektą
Atsakyti:
Taiso pastabas
Atsakyti:
10-13 planuja sukelti po pastabų
Atsakyti:
10-16 sukels
Atsakyti:
10-27 pateikta žyma eso
Atsakyti:
Perduoti įkainiai</t>
      </text>
    </comment>
    <comment ref="E161" authorId="43" shapeId="0" xr:uid="{F78F02CB-2E94-43F9-BA5C-F061533C0731}">
      <text>
        <t>[Komentarų gija]
„Excel“ versija leidžia jums skaityti šią komentarų giją, tačiau visi jos taisymai bus pašalinti, jei failas atidaromas naudojant naujesnę „Excel“ versiją. Daugiau informacijos: https://go.microsoft.com/fwlink/?linkid=870924.
Komentaras:
    Pataisyti pirminiai, reikia pamatuoti rysi, paziureti kaip nuo nauju narveliu nuvesti kabelius ar synas iki trafu kiek metru, kur sumontuoti srs su tspi ir kaip atvesti kabelius iki srs, kiek metru, kontroliniu apskaitu, tada sukelti pirminius su mrmr
Atsakyti:
08-17 teikiam pirminius
Atsakyti:
08-22 Alenas derina su gyv.
Atsakyti:
Skambinti sklp savininkui nuo 08.28
Atsakyti:
Taiso pastabas
Atsakyti:
Taiso pastabas pakartotines
Atsakyti:
Reikia 1 sklp. Sav. sutikimo
Atsakyti:
09-04 pateikė skaičiuoti sąmatą, visa kita yra
Atsakyti:
Reikia padaryti bylą ir sukelti
Atsakyti:
09-15 pateikta byla
Atsakyti:
Taiso pastabas
Atsakyti:
Pateiktas pakoreguotas projektas
Atsakyti:
10-02 pateiktos žymos
Atsakyti:
Pateiktos žymos ESO
Atsakyti:
Laukiam sąskaitų RC
Atsakyti:
Pateikta ADA</t>
      </text>
    </comment>
    <comment ref="E162" authorId="44" shapeId="0" xr:uid="{240B0CEE-2EB7-4E6B-AE22-7B1F7DD29BC7}">
      <text>
        <t>[Komentarų gija]
„Excel“ versija leidžia jums skaityti šią komentarų giją, tačiau visi jos taisymai bus pašalinti, jei failas atidaromas naudojant naujesnę „Excel“ versiją. Daugiau informacijos: https://go.microsoft.com/fwlink/?linkid=870924.
Komentaras:
    KPD  07.05 GTV-491
Atsakyti:
Su gyventojais suderinta
Atsakyti:
Truksta seniunija
Atsakyti:
Pateiktas servitutas NZT
Atsakyti:
Derina su KPD, NZT, MZ, servitutas
Atsakyti:
KPD suderinimas atėjo 09-06
Atsakyti:
Servitutas pateiktas nzt
Atsakyti:
Servitutai/demontavimo kiekius suderinti/sąmata
Atsakyti:
Servitutas/ sąmata
Atsakyti:
Pateiktas projektas
Atsakyti:
Taiso pastabas
Atsakyti:
10-04 pateiks projektą.
Atsakyti:
Servitutai 10-05 turi NŽT atsiųsti ir teiksim notarui
Atsakyti:
ESO neapmokėjo sąskaitos
Atsakyti:
Servitutas pas notarą
Atsakyti:
Servituta pasirasineja nuo 10.23
Atsakyti:
10-24 turi sukelti projektą
Atsakyti:
Taiso pastabas
Atsakyti:
Pateiktas projektas po pastabų
Atsakyti:
10-26 perduota Vytui registruoti žymas
Atsakyti:
Pateiktos ESO žymos</t>
      </text>
    </comment>
    <comment ref="E163" authorId="45" shapeId="0" xr:uid="{44509A28-3468-4985-9F2F-4D042C1982C1}">
      <text>
        <t>[Komentarų gija]
„Excel“ versija leidžia jums skaityti šią komentarų giją, tačiau visi jos taisymai bus pašalinti, jei failas atidaromas naudojant naujesnę „Excel“ versiją. Daugiau informacijos: https://go.microsoft.com/fwlink/?linkid=870924.
Komentaras:
    Rengiamas BR01
Atsakyti:
Ieva pradės nuo 08-30
Atsakyti:
NIEKAS NEDARYTA IEVOS
Atsakyti:
Žiūri abonentinius, derinti neteikta
Atsakyti:
Ovidijus 10-03 matuoja papildymą/ derinimam išsiųsta
Atsakyti:
Reikia susiderinti su vandenim- 10.09- pateikta derinti aptarti sprendiniai
Atsakyti:
Taiso kabelių lentelę, po to teiksim pirminiams
Atsakyti:
Taiso pastabas
Atsakyti:
10-12 turi pataisyti pastabas
Atsakyti:
Pateikti pirminiai po pastabų
Atsakyti:
NZT geoportale pateikta 10.18, samatai skaiciuot atiduota 10.18, daugiau viskas yra
Atsakyti:
Pateiktas projektas
Atsakyti:
Trūksta topo suderinimo, ovidijus derina
Atsakyti:
11-16 pateiks projektą
Atsakyti:
11-20 Perduota Vytui žymas registruoti
Atsakyti:
Pateiktos žymos ESO
Atsakyti:
LAUKIAM RC SĄSKAITOS
Atsakyti:
Pateikti įkainiai ESO</t>
      </text>
    </comment>
    <comment ref="E164" authorId="46" shapeId="0" xr:uid="{96E0E4E5-9787-4C1D-B3FE-934800CDA387}">
      <text>
        <t>[Komentarų gija]
„Excel“ versija leidžia jums skaityti šią komentarų giją, tačiau visi jos taisymai bus pašalinti, jei failas atidaromas naudojant naujesnę „Excel“ versiją. Daugiau informacijos: https://go.microsoft.com/fwlink/?linkid=870924.
Komentaras:
    Reikia pildyti topo
Atsakyti:
09-05 simas atsiųs topo
Atsakyti:
Derina su gyventojais
Atsakyti:
Perderinta su gyventoju. Reikia keisti trasą
Atsakyti:
Transformatorinės sklp. Derinimas/ principinė/ Pateikta LAKD po pastabų
Atsakyti:
Transformatorinės sklp. Nedave sutikimo, derinama su kitu sklp/ principinė/ Pateikta LAKD po pastabų
Atsakyti:
1 sutikimas TR/ LAKD (gautos pastabos)/ principinė
Atsakyti:
11-27 teiks pirminius. LAKD
Atsakyti:
LAKD pateikta po pastabų, servitutai
Atsakyti:
Pateikti pirminiai po pastabų
Atsakyti:
Pateikta institucijoms/ Lakd pateikta po pastabų/ Servitutai pateikti ESO pasirašyti
Atsakyti:
Taiso pastabas
Atsakyti:
12-11 teiksim pirminius po pastabų. Servitutas
Atsakyti:
Taiso pastabas
Atsakyti:
Pateikti pirminiai po pastabų/ servitutai/
Atsakyti:
Pirminiu pastabos. Po pirminiu ESO pasiraso LAKD ir servitutus
Atsakyti:
Servitutas
Atsakyti:
LAKD turi pasirašyti priedą, derinimai, Servitutai pateikti ESO pasirašymui
Atsakyti:
LAKD gauta, derinimai, taisomi servitutai
Atsakyti:
Servitutai pas notarę
Atsakyti:
Servitutas/Žiniaraščiai/Sąmata
Atsakyti:
Žiniaraščiai pas Aną
Atsakyti:
Ana turi padaryti sąmatą iki 02-26
Atsakyti:
Reikia keisti servitutą derina su sklp. Sav.
Atsakyti:
Laukiam eso patvirtinimo dėl naujos mt vietos
Atsakyti:
Teiks pilną bylą be SUVA
Atsakyti:
NŽT pateikta 03-25
Atsakyti:
RC bus pateikta 04-15</t>
      </text>
    </comment>
    <comment ref="K164" authorId="47" shapeId="0" xr:uid="{ADB43888-26B0-499E-B6CB-EEF6002CE4F3}">
      <text>
        <t>[Komentarų gija]
„Excel“ versija leidžia jums skaityti šią komentarų giją, tačiau visi jos taisymai bus pašalinti, jei failas atidaromas naudojant naujesnę „Excel“ versiją. Daugiau informacijos: https://go.microsoft.com/fwlink/?linkid=870924.
Komentaras:
    Teiks pilną projektą be SUVA
Atsakyti:
Planas gauti SUVA ir teikti pilną projektą</t>
      </text>
    </comment>
    <comment ref="AD164" authorId="48" shapeId="0" xr:uid="{E43E4C9D-3223-4EA1-BF3E-BB48608FEB27}">
      <text>
        <t>[Komentarų gija]
„Excel“ versija leidžia jums skaityti šią komentarų giją, tačiau visi jos taisymai bus pašalinti, jei failas atidaromas naudojant naujesnę „Excel“ versiją. Daugiau informacijos: https://go.microsoft.com/fwlink/?linkid=870924.
Komentaras:
    2024-01-31 pateikta Nr. 303332 
Atsakyti:
2024-02-08 pateikta po pastabų Nr. 304325 
Atsakyti:
Gauta 2024-02-20
Atsakyti:
308890  pateikta po korekcijos 03-25</t>
      </text>
    </comment>
    <comment ref="AH164" authorId="49" shapeId="0" xr:uid="{DBD8DA5F-C619-4963-9331-9F4B551E160F}">
      <text>
        <t>[Komentarų gija]
„Excel“ versija leidžia jums skaityti šią komentarų giją, tačiau visi jos taisymai bus pašalinti, jei failas atidaromas naudojant naujesnę „Excel“ versiją. Daugiau informacijos: https://go.microsoft.com/fwlink/?linkid=870924.
Komentaras:
    Laukiam 2024-01-31 užsakyta</t>
      </text>
    </comment>
    <comment ref="AL164" authorId="50" shapeId="0" xr:uid="{D6D0CB24-6EF2-4DAC-8F30-20C41B367622}">
      <text>
        <t>[Komentarų gija]
„Excel“ versija leidžia jums skaityti šią komentarų giją, tačiau visi jos taisymai bus pašalinti, jei failas atidaromas naudojant naujesnę „Excel“ versiją. Daugiau informacijos: https://go.microsoft.com/fwlink/?linkid=870924.
Komentaras:
    2024-01-31 išsiųsta</t>
      </text>
    </comment>
    <comment ref="E165" authorId="51" shapeId="0" xr:uid="{C3F34495-2ACF-44E5-BF16-A9B01BE110CA}">
      <text>
        <t>[Komentarų gija]
„Excel“ versija leidžia jums skaityti šią komentarų giją, tačiau visi jos taisymai bus pašalinti, jei failas atidaromas naudojant naujesnę „Excel“ versiją. Daugiau informacijos: https://go.microsoft.com/fwlink/?linkid=870924.
Komentaras:
    Su gyventojais suderinta, liko issiust informac
Atsakyti:
Pateikta derinimams;
LAKD issiusta po pastabu
Atsakyti:
2 sutikimai el pastu
Atsakyti:
Taisomos pirminiu pastabos
Atsakyti:
Melioracijos projektas
Atsakyti:
Reikia pildyti topo
Atsakyti:
Topo papildymas yra
Atsakyti:
Kostas taiso projektą po topo papildymo
Atsakyti:
Taiso pakeitimus, 09-05 turim teikti pirminius
Atsakyti:
Pateikti pirminiai 09-06
Atsakyti:
Taiso pastabas
Atsakyti:
Turi pataisyti schemą ir planą ir perduoti kostui sukelti pirminius
Atsakyti:
Sąmata 09-15 pateikta/NŽT/LAKD priedas pasirašyti pateiktas ESO
Atsakyti:
NŽT pateikta 09-26/ pateikta byla be trūkstamų dok
Atsakyti:
Taiso pastabas
Atsakyti:
Laukiam NŽT + vienas sklp. derinimas
Atsakyti:
10-18 NŽT sutikimas turi būti
Atsakyti:
Trūksta kelių žmonių sutikimų. Laukiam kol atsiųs
Atsakyti:
Pateiktas projektas
Atsakyti:
Pateikta tvirtinimui
Atsakyti:
Taiso pastabas
Atsakyti:
Taiso pastabas
Atsakyti:
Pateikta tvirtinimui
Atsakyti:
11-10 vytui perduotos žymos
Atsakyti:
ESO TURI atmesti įkainius
Atsakyti:
Derinami delspinigiai</t>
      </text>
    </comment>
    <comment ref="O165" authorId="52" shapeId="0" xr:uid="{E08BF707-64CA-46FE-A2E0-7A8DBAC3C204}">
      <text>
        <t>[Komentarų gija]
„Excel“ versija leidžia jums skaityti šią komentarų giją, tačiau visi jos taisymai bus pašalinti, jei failas atidaromas naudojant naujesnę „Excel“ versiją. Daugiau informacijos: https://go.microsoft.com/fwlink/?linkid=870924.
Komentaras:
    Pateikta prie bendru dokumentu</t>
      </text>
    </comment>
    <comment ref="E166" authorId="53" shapeId="0" xr:uid="{9528BD18-02E5-4D46-8D17-BEBB51DAB4D3}">
      <text>
        <t>[Komentarų gija]
„Excel“ versija leidžia jums skaityti šią komentarų giją, tačiau visi jos taisymai bus pašalinti, jei failas atidaromas naudojant naujesnę „Excel“ versiją. Daugiau informacijos: https://go.microsoft.com/fwlink/?linkid=870924.
Komentaras:
    Suderinta su zmonem, liko keli el pastu
Atsakyti:
Pateikta institucijoms
Atsakyti:
LAKD pateikta 07.31
Atsakyti:
Daro schemą, teiks pirminiams
Atsakyti:
Telia pildyti tinklus, Savivaldybė. Gyventojai yra. LAKD pateikta, MŽ
Atsakyti:
LAKD pastabos gautos 08-14
MŽ
Atsakyti:
LAKD daryti kelių priedą, MŽ
Atsakyti:
Servitutą Žiedė pateikė NŽT, LAKD pateiktas pasirašytas priedas, daryti MŽ
Atsakyti:
2023 09 05 NR. 21JP-466
Atsakyti:
Pateiktas projektas tvirtinimui, dar laukiam atsakymo is nzt del servituto
Atsakyti:
Taiso pastabas, servitutas, nžt
Atsakyti:
10-04 pateiktas projektas po pastabų
Atsakyti:
Servitutus pasirašo šią savaitę
Atsakyti:
10-17 pasirašo servitutą
Atsakyti:
10-19 pateiks pilną projektą su servitutu
Atsakyti:
10-23 pateikta vytui registruoti žymas
Atsakyti:
Perduoti įkainiai ESO tvirtinimui
Atsakyti:
11-01 teiki įkainius
Atsakyti:
11-07 perduoti įkainiai tvirtinti</t>
      </text>
    </comment>
    <comment ref="E167" authorId="54" shapeId="0" xr:uid="{7D6536B0-F291-487A-A0B4-599DA002B75C}">
      <text>
        <t>[Komentarų gija]
„Excel“ versija leidžia jums skaityti šią komentarų giją, tačiau visi jos taisymai bus pašalinti, jei failas atidaromas naudojant naujesnę „Excel“ versiją. Daugiau informacijos: https://go.microsoft.com/fwlink/?linkid=870924.
Komentaras:
    Pateikti pirminiai
Atsakyti:
08.04 pateikta LAKD po pastabu
Atsakyti:
Pabaigti derinti su apsvietimu
Atsakyti:
MŽ ir Sąmata
Atsakyti:
Pateiktas melioracijos projektas rengti 08-14
Atsakyti:
Parengtas mel projektas
Atsakyti:
sąmata
Atsakyti:
09-05 teiksim pilną projektą
Atsakyti:
09-15 pateiktas tvirtinimui
Atsakyti:
Taiso pastabas
Atsakyti:
Pateiktas projektas
Atsakyti:
Taiso pastabas
Atsakyti:
Taiso pastabas
Atsakyti:
10-02 patvirtino projektą. Organizuoja žymas
Atsakyti:
Pateiktos RC ESO
Atsakyti:
Laukiam sąskaitų
Atsakyti:
Pateikti įkainiai ESO</t>
      </text>
    </comment>
    <comment ref="E168" authorId="55" shapeId="0" xr:uid="{38B42883-6257-4997-9696-9BECF5BF943D}">
      <text>
        <t>[Komentarų gija]
„Excel“ versija leidžia jums skaityti šią komentarų giją, tačiau visi jos taisymai bus pašalinti, jei failas atidaromas naudojant naujesnę „Excel“ versiją. Daugiau informacijos: https://go.microsoft.com/fwlink/?linkid=870924.
Komentaras:
    LAKD pateikta 08.18
Atsakyti:
Ruošia pirminiams
Atsakyti:
08-17 pateiks pirminius
Atsakyti:
Taiso pastabas
Atsakyti:
Surinkti gyv. sutikimai
Atsakyti:
Taiso LAKD pastabas, MŽ
Atsakyti:
Institucijų derinimai, trūksta telios tinklų topo
Atsakyti:
Issiusta Telia po tinklu papildymo
Atsakyti:
Telia suderino, laukiam kitų institucijų derinimo
Atsakyti:
Institucijos suderintos/ trūksta LAD/ 2 servitutai (laukiam komp. Aktu)/ sąmata
Atsakyti:
LAKD/ Sąmata/ informaciniai/ Servitutai pateikti kompenscijoms paskaičiuoti
Atsakyti:
Sąmata gauta/LAKD pateikta po pastabu 11.06/Servitutai pateikti 10.24, keli derinimai emailu
Atsakyti:
LAKD teikia po pastabų/ derinimai su privačiais sklypais/ servitutas
Atsakyti:
LAKD pasirašo kelių priedą/ 1 sklp derinimas/ servitutas su sklp. Sav. 11-27 perduos notarui
Atsakyti:
Servituta pasiraso ne anksciau kaip tarpusventyje
Atsakyti:
Servitutas + du derinimai
Atsakyti:
Taiso pastabas
Atsakyti:
Servitutas pasirašytas
Atsakyti:
Taiso pastabas</t>
      </text>
    </comment>
    <comment ref="E169" authorId="56" shapeId="0" xr:uid="{A9E96711-D23C-474E-B1CE-43F10D28FA97}">
      <text>
        <t>[Komentarų gija]
„Excel“ versija leidžia jums skaityti šią komentarų giją, tačiau visi jos taisymai bus pašalinti, jei failas atidaromas naudojant naujesnę „Excel“ versiją. Daugiau informacijos: https://go.microsoft.com/fwlink/?linkid=870924.
Komentaras:
    Pateiktas pratęsimas
Atsakyti:
09-06 važiuoja derinti
Atsakyti:
09-13 važiuoja derinti su gyventojais
Atsakyti:
09 07 išsiųsta lakd. Nr. 1-21291
Atsakyti:
Pjūviai, 8 žmonės derinimai
Atsakyti:
Taiso pirminių pastabas
Atsakyti:
10-03 pateiks pirminius po pastabų
Atsakyti:
Taiso pastabas
Atsakyti:
Pateikta LAKD po pastabų
Atsakyti:
Savivaldybė/ LAKD
Atsakyti:
Pateikti pirminiai
Atsakyti:
Taiso pastabas
Atsakyti:
10 18 pateikti pirminiai po pastabų
Atsakyti:
Pateiktas tvirtinimui
Atsakyti:
Taisomos pastabos
Atsakyti:
11-07 pateiksim projektą
Atsakyti:
Derina su ryšių tinklais pakabintais ant OL,po suderinimo pateiks projektą.
Atsakyti:
Turi sukelti projektą iki 11-17
Atsakyti:
11-20 Perduota Vytui žymas
Atsakyti:
11-28 pateiktos žymos ESO
Atsakyti:
ESO turi atmesti įkainius
Atsakyti:
Pateikti įkainiai</t>
      </text>
    </comment>
    <comment ref="E170" authorId="57" shapeId="0" xr:uid="{E389FB71-C4B9-4779-AC41-5C4493D17DFF}">
      <text>
        <t>[Komentarų gija]
„Excel“ versija leidžia jums skaityti šią komentarų giją, tačiau visi jos taisymai bus pašalinti, jei failas atidaromas naudojant naujesnę „Excel“ versiją. Daugiau informacijos: https://go.microsoft.com/fwlink/?linkid=870924.
Komentaras:
    Pateiktas raštas dėl pratęsimo
Atsakyti:
Derina su gyventojais, 09-19 pateiks institucijoms
Atsakyti:
LAKD 09.26 numeris 1-22732 
Laukiam Reg parko
Servitutas pateiktas NZT 10.27
10.31
Mel projektas
Atsakyti:
LAKD pateikta po pastabų
Servitutas pateiktas NŽT
Mel projektas.
Sąmatai teikia 11-13
Atsakyti:
NŽT
Atsakyti:
12-19 pateiks po pastabų
Atsakyti:
12-20 perduotos žymos Vytui registruoti
Atsakyti:
PATEIKTOS ŽYMOS ESO</t>
      </text>
    </comment>
    <comment ref="E171" authorId="58" shapeId="0" xr:uid="{4D8AC3F2-93FA-48FC-9AE4-9E4A818D103D}">
      <text>
        <t>[Komentarų gija]
„Excel“ versija leidžia jums skaityti šią komentarų giją, tačiau visi jos taisymai bus pašalinti, jei failas atidaromas naudojant naujesnę „Excel“ versiją. Daugiau informacijos: https://go.microsoft.com/fwlink/?linkid=870924.
Komentaras:
    07.14 pateikta klientui susideriniti
Atsakyti:
Pateikti pirminiai, derinam dėl MT  sklp. Sav.
Atsakyti:
Derina MT vietą
Atsakyti:
Pateikti pirminiai, MT vieta suderinta, Pateiktas sevitutas klientui pasirašyti
Atsakyti:
Pasikeitė eso TS
Atsakyti:
Laukiam iš kliento suderinto servituto
Atsakyti:
Servitutas pateiktas pasirašymui. Turi teikti pilną projektą.
Atsakyti:
Skaičiuoja RAA, MŽ, sąmata
Atsakyti:
Sąmata/ Servitutą teiks notarui
Atsakyti:
Turi pateikti projektą
Atsakyti:
Taiso pastabas
Atsakyti:
10-28 pateiktas po pastabų
Atsakyti:
Tvirtinami įkainiai</t>
      </text>
    </comment>
    <comment ref="E172" authorId="59" shapeId="0" xr:uid="{90A55E05-6BAF-4752-9D6B-3895F47ED5ED}">
      <text>
        <t>[Komentarų gija]
„Excel“ versija leidžia jums skaityti šią komentarų giją, tačiau visi jos taisymai bus pašalinti, jei failas atidaromas naudojant naujesnę „Excel“ versiją. Daugiau informacijos: https://go.microsoft.com/fwlink/?linkid=870924.
Komentaras:
    Sukeltas projektas
Atsakyti:
Pateikta ADA pasirašymui</t>
      </text>
    </comment>
    <comment ref="E173" authorId="60" shapeId="0" xr:uid="{BC56C7A6-81DA-4088-8B5E-2E09414FCF03}">
      <text>
        <t>[Komentarų gija]
„Excel“ versija leidžia jums skaityti šią komentarų giją, tačiau visi jos taisymai bus pašalinti, jei failas atidaromas naudojant naujesnę „Excel“ versiją. Daugiau informacijos: https://go.microsoft.com/fwlink/?linkid=870924.
Komentaras:
    Pateikta NŽT
Atsakyti:
Reikia taisyti projektą</t>
      </text>
    </comment>
    <comment ref="E174" authorId="61" shapeId="0" xr:uid="{69395904-500B-42DE-B4FC-38300BC710D6}">
      <text>
        <t>[Komentarų gija]
„Excel“ versija leidžia jums skaityti šią komentarų giją, tačiau visi jos taisymai bus pašalinti, jei failas atidaromas naudojant naujesnę „Excel“ versiją. Daugiau informacijos: https://go.microsoft.com/fwlink/?linkid=870924.
Komentaras:
    Pirma reikia suderinti su sklp. Sav.
Atsakyti:
TR sklp savininke ligonineje, kai iseis paskambins
Atsakyti:
TR sklp. Sav. ligoninėje
Atsakyti:
Užsakysim topo 
Atsakyti:
TOPO YRA
Atsakyti:
Pateiktas sutikimas sklp savininkams, lakd pateikta, pateikti pirminiai
Atsakyti:
Trūksta vieno sutikimo/ LAKD
Atsakyti:
NŽT</t>
      </text>
    </comment>
    <comment ref="E175" authorId="62" shapeId="0" xr:uid="{86591B7F-7A35-43E1-B1AE-25270684457C}">
      <text>
        <t>[Komentarų gija]
„Excel“ versija leidžia jums skaityti šią komentarų giją, tačiau visi jos taisymai bus pašalinti, jei failas atidaromas naudojant naujesnę „Excel“ versiją. Daugiau informacijos: https://go.microsoft.com/fwlink/?linkid=870924.
Komentaras:
    Pateikti pirminiai 09-05
Atsakyti:
Pateikti pirminiai po pastabų 09-11
Atsakyti:
Pateiktas projektas tikrinimui
Atsakyti:
Pateiktos RAA pastabos
Atsakyti:
Pateiktas projektas po pastabų
Atsakyti:
Taiso pastabas
Atsakyti:
Pateiktas projektas po pastabų
Atsakyti:
Taiso pastabas
Atsakyti:
Sukeltas projektas po pastabų
Atsakyti:
10-09 Vytui perduotos žymos registruoti
Atsakyti:
Pateiktos žymos ESO
Atsakyti:
LAUKIAM RC SĄSKAITŲ
Atsakyti:
ESO PATEIKTI ĮKAINIAI</t>
      </text>
    </comment>
    <comment ref="E176" authorId="63" shapeId="0" xr:uid="{DF962FCB-D0DC-437B-9103-14F4EAEBF43D}">
      <text>
        <t>[Komentarų gija]
„Excel“ versija leidžia jums skaityti šią komentarų giją, tačiau visi jos taisymai bus pašalinti, jei failas atidaromas naudojant naujesnę „Excel“ versiją. Daugiau informacijos: https://go.microsoft.com/fwlink/?linkid=870924.
Komentaras:
    Reikia užsakyti topo
Atsakyti:
Simas matuoja topo 08-11
Atsakyti:
Derina su užsakocu
Atsakyti:
Pateikė pirminius derinimui
Atsakyti:
Taiso pastabas
Atsakyti:
Skaičiuoja RAA. Planas sukelti 10-20
Atsakyti:
Pateikti sprendiniai
Atsakyti:
Servitutas pateiktas notarui 10-30/ Sąmata
Atsakyti:
Laukiam kreditoriaus sutikimo
Atsakyti:
RAA skaičiavimus taiso/ Servitutas kreditoriaus sutikimas
Atsakyti:
11-20 pateiktas projektas tvirtinimui
Atsakyti:
Taiso pastabas
Atsakyti:
12-04 pateikta po pastabų
Atsakyti:
Taiso pastabą</t>
      </text>
    </comment>
    <comment ref="E177" authorId="64" shapeId="0" xr:uid="{5A347A5A-7A93-4824-91E7-5CDAEE4CA0E4}">
      <text>
        <t>[Komentarų gija]
„Excel“ versija leidžia jums skaityti šią komentarų giją, tačiau visi jos taisymai bus pašalinti, jei failas atidaromas naudojant naujesnę „Excel“ versiją. Daugiau informacijos: https://go.microsoft.com/fwlink/?linkid=870924.
Komentaras:
    Reikės topo, 08-16 susitinkam su užsakovu
Atsakyti:
Nėra pilnos topo
Atsakyti:
Rengia sprendinius
Atsakyti:
Pateikti sprendiniai užsakovui derinti
Atsakyti:
Pateikta derinti sklp savininkui del servituto, truksta silumos, pateikti pirminiai
Atsakyti:
Taiso schemos pastabas
Atsakyti:
Taiso pastabas
Atsakyti:
Trūksta RAA ir vartotojo pritarimo KĘSTAS DERINA
Atsakyti:
Truksta RAA, laukiam nuomininko paraso ant SB
Atsakyti:
RAA+ servitutas pateiktas 01-30
Atsakyti:
Taiso pastabas
Atsakyti:
Laukiam kol savivaldybė pasirašys servitutą
Atsakyti:
03-29 ESO turi pateikti sąlygas
Atsakyti:
Servitutas perduotas notarui + RAA taiso
Atsakyti:
Reikia SP nuotraukų,kad parinkti narvelį
Atsakyti:
Pateikta pirminiams
Atsakyti:
05-08 taiso RAA pastabas, turi paskambinti notarei
Atsakyti:
05-08 pateikta po pastabų. Skambins notarei
Atsakyti:
22d pasirasomas servitutas, pateiksim 20d pateikti pirminiai po pastabu
Atsakyti:
Laukiam samatos, teiksim projekta, servitutai pasirasomi 06.06
Atsakyti:
SUVA 315621 05.23
Atsakyti:
Turi paskambinti ar pasirašytas servitutas/ pateiktas projektas po pastabų
Atsakyti:
Servitutas pasirasomas 06.17 10:30 / pateiktas projektas po pastabų
Atsakyti:
Gautos tik RAA pastabos, parasytas komentaras, kad reikalingos ir kitos pastabos.
Atsakyti:
Gautos pastabos RAA daliai, Arturas skambino del pastabu, reikia paziureti ir duot jam ats.
Atsakyti:
Artūras taiso pastabas
Atsakyti:
Gautos pakartotinos pastabos
Atsakyti:
08-05 Kostas pažiūrės pastabas ir inofrmuos kada pataisys
Atsakyti:
08-12 paskambins tikrintojui dėl pastabų
Atsakyti:
08-29 pateiktas projektas
Atsakyti:
pateiktas</t>
      </text>
    </comment>
    <comment ref="E178" authorId="65" shapeId="0" xr:uid="{2CADB1FB-9777-4DC0-8ADE-20D7BF1304ED}">
      <text>
        <t>[Komentarų gija]
„Excel“ versija leidžia jums skaityti šią komentarų giją, tačiau visi jos taisymai bus pašalinti, jei failas atidaromas naudojant naujesnę „Excel“ versiją. Daugiau informacijos: https://go.microsoft.com/fwlink/?linkid=870924.
Komentaras:
    Reikia užsakyti topo
Atsakyti:
Simas matuoja topo 08-11
Atsakyti:
Pateikti pirminiai
Atsakyti:
09-11 pateikti piminiai po pastabų
Atsakyti:
Taiso pastabas
Atsakyti:
Pateikta po pastabų
Atsakyti:
Laukiu kol pateiks pilną projektą.
Atsakyti:
Pateiktas projektas tvirtinimui
Atsakyti:
Negaunam RAA pastabų
Atsakyti:
Taiso RAA pastabas, 12-05 turi gauti derinimą iš kelių
Atsakyti:
12-11 pateikta Vytui registruoti žymas</t>
      </text>
    </comment>
    <comment ref="E179" authorId="66" shapeId="0" xr:uid="{00740758-120D-483C-906E-AF1D37C1E2AC}">
      <text>
        <t>[Komentarų gija]
„Excel“ versija leidžia jums skaityti šią komentarų giją, tačiau visi jos taisymai bus pašalinti, jei failas atidaromas naudojant naujesnę „Excel“ versiją. Daugiau informacijos: https://go.microsoft.com/fwlink/?linkid=870924.
Komentaras:
    ESO turi pateikti pasirašytą sutartį
Atsakyti:
Pateikti pirminiai, išsiųsta derint
Atsakyti:
Taiso pastabas
Atsakyti:
09-22 sukels pirminius
Atsakyti:
Sukelti pirminiai po pastabų
Atsakyti:
Sąmata/ SB pirmininko derinimas
Atsakyti:
10-04 pateiktos žymos RC</t>
      </text>
    </comment>
    <comment ref="E180" authorId="67" shapeId="0" xr:uid="{8DD60F83-5B23-4C46-BD3B-473F05E8158F}">
      <text>
        <t>[Komentarų gija]
„Excel“ versija leidžia jums skaityti šią komentarų giją, tačiau visi jos taisymai bus pašalinti, jei failas atidaromas naudojant naujesnę „Excel“ versiją. Daugiau informacijos: https://go.microsoft.com/fwlink/?linkid=870924.
Komentaras:
    Taiso pirminių pastabas
Atsakyti:
Servitutai + LAKD+ natura
Atsakyti:
Pateiktas projektas
Atsakyti:
Taiso pastabas
Atsakyti:
RAA skaičiavimai
Atsakyti:
Pateiktas pilnas projektas
Atsakyti:
Taisomos PVA pastabos
Atsakyti:
Pateikta po pastabų</t>
      </text>
    </comment>
    <comment ref="E181" authorId="68" shapeId="0" xr:uid="{7E60B52F-7D1F-462C-9382-461EC782A1E0}">
      <text>
        <t>[Komentarų gija]
„Excel“ versija leidžia jums skaityti šią komentarų giją, tačiau visi jos taisymai bus pašalinti, jei failas atidaromas naudojant naujesnę „Excel“ versiją. Daugiau informacijos: https://go.microsoft.com/fwlink/?linkid=870924.
Komentaras:
    Rengia trasą.
Atsakyti:
12-20 teikiam pirminius ir derinti
Atsakyti:
Turi teikti pirminiams/ LAKD
Atsakyti:
Taiso pastabas
Atsakyti:
Pataisyti pirminiai, laukiam pataisytu TS, kad pateikti tvirtinimui
Atsakyti:
Derinama, servitutą turi teikti nuomininkams, mel projektas
Atsakyti:
Mel projektas gautas, laukiam kompensacijos pateikti servituta, issiusta miskam ir regioniniam parkui
Atsakyti:
Pateiktas servitutas
Atsakyti:
Servitutas/Parkai/LAKD/MŽ/Sąmata
Atsakyti:
LAKD pateikta 02-08 nesutikimas į pastabas
Atsakyti:
Gavome atsakymą iš LAKD, perduota ESO
Atsakyti:
Laukiam eso ATS
Atsakyti:
ESO derina su VIA+ mes tikrinam galimybę suprojektuotiu sklype 04-19 apžiūri vietoje objektą
Atsakyti:
Taisyti trasą
Atsakyti:
Pateikta miškų ūrėdijai po to teiksim savivaldybei
Atsakyti:
05.20 LAKD pateiktas ESO pasirasytas priedas, 05.21 skambinsim miskininkui del derinimo
Atsakyti:
Gavom miškų atsakymą, laukiam VIA priedo, reikės servitutų
Atsakyti:
Sulaukiam kompensaciju ir pateiksim VMU servitutus perziurai
Atsakyti:
Galima rengti MZDZ
Atsakyti:
Pakartotinai issiusta VMU servitutai su kompensacijom
Atsakyti:
Reikia daryti MŽ
Atsakyti:
Pateiktas MZDZ Anai
Atsakyti:
Gautas VIA atsakymas, kad sprendiniai jau nebetinka, reikia gauti vandenu tinklus, nes jie sako, kad VKS ant fekalo statom, bet nekelia ragelio.
Atsakyti:
Pakibęs pas Ignitį, kol gaus patvirtinimą iš KMS
Atsakyti:
Taipp at gautas VMU atmetimas servitutams
Atsakyti:
Is naujo pateikta VMU ir Via ir KMS
Atsakyti:
Eso konsultuojasi su teisininkais
Atsakyti:
Gautas Via Lietuva derinimas
Atsakyti:
Trūksta KMS pritarimo + Servitutai
Atsakyti:
Reik statyt KP
Tomas lyg topo užsakys
Atsakyti:
Ovidijus matuoja topo 03-26
Atsakyti:
Nuo 04-09 pradės KP projektavimą
Atsakyti:
04-09 nuvažiuota į vietą - vyksta statybos. Susisiekiau su sklp. sav., sakė atsiųst sprendinius į emailą ir tada pašnekėsim. 04-09 nusiunčiau sprendinius el. paštu 'andrius.salnaitis@adampolis.lt'
Atsakyti:
Netiko vieta dėl tiesiamo vandentiekio, nusiunčiau laišką atgal, kad galim koreguot vietą, kad nelipt ant jo ir kad pasidalintų tinklais, taip pat papildomai atsakiau į kitus jo klausimus ir laukiu ats.
Atsakyti:
Skambinau šiandien. Sakė netinka, atrašys laišku.
Atsakyti:
Parasyta situacija i TIVIS, pateikta papildoma info, laukiam ats.
Atsakyti:
Pateikta principinė i TIVIS, Palaukiam kol ESO israsys naujas salygas ir zinosim tiksliai koks KP dydis. Adampolis atsiunte medziaga su KP vieta ir galesim uzsibaigti vietos parinkima
Atsakyti:
Gautos pakoreguotos TS, pateiksim pirminius, kad žinotume ar gero tipo KP parinkom ir galėsim pabaigti derinti su Adampoliu
Atsakyti:
Aiškinamės dėl galių, ar 230 ar 300kW klientui. Kai gausiu atsakymą, pabaigsiu sprendinius pirminiams.
Atsakyti:
Perduota Kostui, gali pateikti pirminius.
Atsakyti:
Pateikti pirminiai perderinimui
Atsakyti:
Suderinti pirminiai
Atsakyti:
Ryt su Kostu apsitarsim kaip toliau daryt, turbūt reiks sprendinius susiderint su Adampoliu, tik nežinau ar mes, ar ESO ten jiem teiks.
Paskui reikės persiderinti su institucijomis.
Atsakyti:
05-27 išsiųsti sprendiniai Adampoliui dėl KP vietos ir patikslinti KP matmenys.
Atsakyti:
Adampoliui kaip suprantu tinka, turi atsiųst suderinimą, išsiųsta institucijoms, bus du servitutai su VMU. Reikės persidaryt servitutus per geomatininką, nes padaryti seni yra, iš VMU kaip ir teigiamas atsakymas, pasiruošt dokus reiks, persiteikt kompensacijoms ir pasiteikt notarams.
Atsakyti:
Gegužės 27d išsiųsta KRS ir KMS
Atsakyti:
Ir Via
Atsakyti:
Reiks koreguot ir melioracijos projektą.
Atsakyti:
Kostas pateiks į TIVI kelių priedą pasirašymui
Atsakyti:
Pateiktas kelių priedas Via
Atsakyti:
KRS už melioracija atsakingas suderinęs, o už kelius Sabina Blažienė atostogose buvo, kitą savaitę grįžta +37037305565
Atsakyti:
Via suderino
Atsakyti:
Sakė bandys per ryt pažiūrėt, šiandien pirma diena po atostogų. (KRS)
Atsakyti:
Pateiktas prašymas perkelti užsakymą
Atsakyti:
SUVA pateikta KMS, KRS dalies (SUVA) teikt negaliu nes negavau dar KRS suderinimo
Atsakyti:
Servitutai perduoti kompensacijoms, kad perskaičiuotų sumas, tada kreipsiuos į notarus
Atsakyti:
Reik kad Kostas pateiktų servitutus į TIVI, nes kompensacijų kitaip neskaičiuoja
Atsakyti:
Pateikti servitutai kompensacijoms (ESO suderino jau) 
Atsakyti:
Dokumentai pateikti notarams (reik sutarties pvz. kurią būtų galima pateikti VMU).
Atsakyti:
Notarai atrašė, kad dokus gavo, peržiūrės ir duos žinoti ar nk netrūksta.
Atsakyti:
Sutvarkiau BR02, Kostas pateiks į TIVI
Atsakyti:
Pirminius patvirtino, pasukau notarei, sakė šiandien peržiūrės dokus ir parašys ar kažko trūksta.
Atsakyti:
Notarė atsiuntė sutartį, persiunčiau VMU peržiūrai.
Pagrindinis VMU atstovas (kuris rašė atsakymą į servitutus) atostogose, perduota pavaduojančiam asmeniui.
Atsakyti:
Per šią sav. VMU žadėjo pateikti atsakymą. Jei nebus, penktadienį po pietų skambinsiu.
Atsakyti:
VMU paprašė kompensacijos aktų. Nusiunčiau.
Atsakyti:
Gavau ats iš VMU, viskas ok.
Nusiunčiau gautą atsakymą notarei.
Notarė iki 08-18d atostogose. Žmogus iš VMU kur pasirašinėja sutartis taip pat iki 18d atostogose.
Atsakyti:
Galima pateikti bylą, perduota Kostui (be servitutų)
Atsakyti:
Pateikta byla be servitutu
Atsakyti:
Gautos pastabos sutvarkytos, 18d notarė su VMU pareina iš atostogų.
Papildomai kai teiksim, reik pridėt atskirai NTRC 4400-6352-9099 (VIA sklypo) ir parašyti dėl VMU (nėra pritarimo, bet pasirašom servitutus)
Atsakyti:
Pateikta po pastabu su garantinu
Atsakyti:
Skambinau notarei, nekėlė, pasuksiu vėliau.
Atsakyti:
Notarė serga, bilietas iki 08-25
Atsakyti:
08-25 Augustas turi susiderinti su notare pasirašymo laiką
Atsakyti:
Prasitesė bilietą notarė 27d (trečiadienį) turėtų būt darbe.
Atsakyti:
Su notarė susisiekiau. Šiandien peržiūrės VMU neprieštaravimą servitutų sutarčiai. Paprašė ESO pasirašančio asmens kontaktų, juos perdaviau, dėl pasirašymo datos turėtų informuoti el. paštu (su VMU/ESO ji pati susiderins laiką).
Atsakyti:
09-04 servitutai pasirašyti.</t>
      </text>
    </comment>
    <comment ref="V181" authorId="69" shapeId="0" xr:uid="{E42EBAFB-3865-46D2-A430-9BD5364304DB}">
      <text>
        <t>[Komentarų gija]
„Excel“ versija leidžia jums skaityti šią komentarų giją, tačiau visi jos taisymai bus pašalinti, jei failas atidaromas naudojant naujesnę „Excel“ versiją. Daugiau informacijos: https://go.microsoft.com/fwlink/?linkid=870924.
Komentaras:
    07-30 pateikta Anai</t>
      </text>
    </comment>
    <comment ref="X181" authorId="70" shapeId="0" xr:uid="{A917AA90-C0F5-4CEB-9B69-65CB7F8875E7}">
      <text>
        <t>[Komentarų gija]
„Excel“ versija leidžia jums skaityti šią komentarų giją, tačiau visi jos taisymai bus pašalinti, jei failas atidaromas naudojant naujesnę „Excel“ versiją. Daugiau informacijos: https://go.microsoft.com/fwlink/?linkid=870924.
Komentaras:
    05-27 išsiųsta
Atsakyti:
Tiek miestui, tiek rajonui
Atsakyti:
Vainoras 06-26 suderino
Atsakyti:
KRS suderino 07-02</t>
      </text>
    </comment>
    <comment ref="Z181" authorId="71" shapeId="0" xr:uid="{D8B9CD7B-2BA8-428F-B8D6-B1DAD5E6D824}">
      <text>
        <t>[Komentarų gija]
„Excel“ versija leidžia jums skaityti šią komentarų giją, tačiau visi jos taisymai bus pašalinti, jei failas atidaromas naudojant naujesnę „Excel“ versiją. Daugiau informacijos: https://go.microsoft.com/fwlink/?linkid=870924.
Komentaras:
    05-27 išsiųsta
Atsakyti:
giraitesvandenys@giraitesvandenys.lt 
Atsakyti:
06-02 suderinta</t>
      </text>
    </comment>
    <comment ref="AA181" authorId="72" shapeId="0" xr:uid="{78D17B65-6F89-489F-A838-BE936F65FC39}">
      <text>
        <t>[Komentarų gija]
„Excel“ versija leidžia jums skaityti šią komentarų giją, tačiau visi jos taisymai bus pašalinti, jei failas atidaromas naudojant naujesnę „Excel“ versiją. Daugiau informacijos: https://go.microsoft.com/fwlink/?linkid=870924.
Komentaras:
    05-27 išsiųsta
Atsakyti:
06-02 suderinta</t>
      </text>
    </comment>
    <comment ref="AD181" authorId="73" shapeId="0" xr:uid="{ADC9D0FA-5659-4C57-BE72-69A66C02A3CC}">
      <text>
        <t>[Komentarų gija]
„Excel“ versija leidžia jums skaityti šią komentarų giją, tačiau visi jos taisymai bus pašalinti, jei failas atidaromas naudojant naujesnę „Excel“ versiją. Daugiau informacijos: https://go.microsoft.com/fwlink/?linkid=870924.
Komentaras:
    366466 Kauno m. sav. 07-02
Atsakyti:
KRS 366623 07-03 sakė nereik rajonui o reik nžt
Atsakyti:
Per nauja KRS į NŽT 366945
07-04
Atsakyti:
NŽT suderino, reik KMS
Atsakyti:
KMS suderino 07-21</t>
      </text>
    </comment>
    <comment ref="AF181" authorId="74" shapeId="0" xr:uid="{690DF658-F13A-4240-ACC3-55A91BC0B9E6}">
      <text>
        <t>[Komentarų gija]
„Excel“ versija leidžia jums skaityti šią komentarų giją, tačiau visi jos taisymai bus pašalinti, jei failas atidaromas naudojant naujesnę „Excel“ versiją. Daugiau informacijos: https://go.microsoft.com/fwlink/?linkid=870924.
Komentaras:
    Su VMU du servitutai</t>
      </text>
    </comment>
    <comment ref="AJ181" authorId="75" shapeId="0" xr:uid="{69D0180A-90E7-470C-A7E2-3F19502E51C5}">
      <text>
        <t>[Komentarų gija]
„Excel“ versija leidžia jums skaityti šią komentarų giją, tačiau visi jos taisymai bus pašalinti, jei failas atidaromas naudojant naujesnę „Excel“ versiją. Daugiau informacijos: https://go.microsoft.com/fwlink/?linkid=870924.
Komentaras:
    05-27 Arnas pateikė
Atsakyti:
Pateiktas kelių priedas 06-26</t>
      </text>
    </comment>
    <comment ref="E182" authorId="76" shapeId="0" xr:uid="{F68E3461-9108-4276-B31D-DC7D677B00D0}">
      <text>
        <t xml:space="preserve">[Komentarų gija]
„Excel“ versija leidžia jums skaityti šią komentarų giją, tačiau visi jos taisymai bus pašalinti, jei failas atidaromas naudojant naujesnę „Excel“ versiją. Daugiau informacijos: https://go.microsoft.com/fwlink/?linkid=870924.
Komentaras:
    11.07 Aidas derina
Atsakyti:
11-15 Aidas + Augustas derina
Atsakyti:
Liko 200 vartotojų
Atsakyti:
Liko vienas kontaktinis derinimas
Atsakyti:
Informaciniai, derina el. paštu su gyventojais
Atsakyti:
Informaciniai išsiųsti, daro KL ir principinę
Atsakyti:
Iki 01-12 turi pateikti pirminius
Atsakyti:
Pirmininko derinimas, kiti suderine, liko keli gyventojai
Atsakyti:
01.26 pateikti pirminiai; institucijos gautos; MZDZ po pirminiu tvirtinimo
Atsakyti:
pateiktas prašymas SUVA leidimui, daromas žiniaraštis 
Atsakyti:
Skaičiuojama sąmata. SUVA atmetė, reikia sodų bendrijos tarybos sutikimo. Pirmininkas derina susirinkimą. 
Atsakyti:
Pateiktas projektas
Atsakyti:
Taiso pastabas
Atsakyti:
Pateikta po pastabų 02-20
Atsakyti:
Teiks šiandien po pastabų
Atsakyti:
Pateikta po pastabų 03-07
Atsakyti:
Taiso pastabas, vėluoja suva
</t>
      </text>
    </comment>
    <comment ref="E183" authorId="77" shapeId="0" xr:uid="{353C5AEA-6D5C-4D3A-9C7E-D363CE8940F1}">
      <text>
        <t>[Komentarų gija]
„Excel“ versija leidžia jums skaityti šią komentarų giją, tačiau visi jos taisymai bus pašalinti, jei failas atidaromas naudojant naujesnę „Excel“ versiją. Daugiau informacijos: https://go.microsoft.com/fwlink/?linkid=870924.
Komentaras:
    Reikia sklypus naujus užnešti
Atsakyti:
Iki 11-17 turi paruošti projektą derinimui
Atsakyti:
11-22 derina su gyventojais
Atsakyti:
Reikia pabaigt derint su gyventojais, uzbaigti principine
Atsakyti:
Klausimas del dalies OL keitimo TIVYJE
Atsakyti:
Reikia papildyti projektą (topo yra)
Atsakyti:
Kabelių lent, principinė, su žmonėm suderinta, 02-23 teiks institucijoms
Atsakyti:
Taiso pastabas
Atsakyti:
Pasikeitė TS, reikia topo papildymo
Atsakyti:
Topo papildymas užsakytas pas Žemaitį
Atsakyti:
Turi paruošti pirminiams 04-15
Atsakyti:
04-30 teiks po pastabų
Atsakyti:
Pateikta po pastabų
Atsakyti:
Taiso pastabas.
Atsakyti:
05.21 bus pateikti pirminiai po pastabu, issiusta perderinti institucijoms
Atsakyti:
Taiso pastabas
Atsakyti:
06.03 tikrintoja su vadu aptarst klausima ir susisieks su mumis. Manau 06.03 pateiksim pirminius
Atsakyti:
Laukiam pirminiu tvirtinimo
Atsakyti:
Pateikti pirminiai po pastabu
Atsakyti:
Melioracijos projektas pildomas/ atnaujina MŽ
Atsakyti:
Samata yra, reikia daryt ir kelt byla, dar turbut truksta SUVA
Atsakyti:
Bylą pateiks iki 07-19
Atsakyti:
Reikejo pasikoreguoti grezimus, byla kelsim 07.22 Laukiam bendrijos derinimo, turi atsiust 22d ir tada pateiksim SUVA
Atsakyti:
Reikia susisiekt su Audingu, turi but jau grizes, ir tada reiks pataisyt projekta
Atsakyti:
08-05 teiksim pilną projektą su MEL dalimi
Atsakyti:
Laukiam bendrijos sutikimo protkolo- EIMUTIS. Po to teiksim SUVA
Atsakyti:
Pateiktas NŽT
Atsakyti:
SUVA 325420  08.21
Atsakyti:
SUVA 326245  08-28
Atsakyti:
Kostas skambinau Audingui, Eimutis taiso pastabas
Atsakyti:
10-17 Kostas pateiks projektą po pastabų
Atsakyti:
Pateiktas po pastabų</t>
      </text>
    </comment>
    <comment ref="K183" authorId="78" shapeId="0" xr:uid="{13B0D7CD-C9C1-439A-AFF1-0749928C07DD}">
      <text>
        <t>[Komentarų gija]
„Excel“ versija leidžia jums skaityti šią komentarų giją, tačiau visi jos taisymai bus pašalinti, jei failas atidaromas naudojant naujesnę „Excel“ versiją. Daugiau informacijos: https://go.microsoft.com/fwlink/?linkid=870924.
Komentaras:
    Pateiksim pirminius
Atsakyti:
Pateiks pirminius po pastabų</t>
      </text>
    </comment>
    <comment ref="AD183" authorId="79" shapeId="0" xr:uid="{E30924D3-BDFE-4CE6-9977-1BBD70436C14}">
      <text>
        <t xml:space="preserve">[Komentarų gija]
„Excel“ versija leidžia jums skaityti šią komentarų giją, tačiau visi jos taisymai bus pašalinti, jei failas atidaromas naudojant naujesnę „Excel“ versiją. Daugiau informacijos: https://go.microsoft.com/fwlink/?linkid=870924.
Komentaras:
    SUVA 322200 
Atsakyti:
325420 </t>
      </text>
    </comment>
    <comment ref="E184" authorId="80" shapeId="0" xr:uid="{FB137BA1-0455-4E18-9084-007FAAF458C3}">
      <text>
        <t>[Komentarų gija]
„Excel“ versija leidžia jums skaityti šią komentarų giją, tačiau visi jos taisymai bus pašalinti, jei failas atidaromas naudojant naujesnę „Excel“ versiją. Daugiau informacijos: https://go.microsoft.com/fwlink/?linkid=870924.
Komentaras:
    Trūksta telia ir vandenų
Atsakyti:
Reikia topo papildymo Ovidijus
Atsakyti:
Nuo 20dienos planuojam derinimą su gyventojais
Atsakyti:
Daro principinę 
Atsakyti:
Derina 12-12
Atsakyti:
Derina 01.16 ir 01.18, pirminius pateikti planuojama 01.23
Atsakyti:
Daro kabeliu lentele ir uzbaigineja principine
Atsakyti:
Laukiam info iš ESO + daro informacinius
Atsakyti:
Sukelti pirminiai po pastabų 02-23/ Telia pateikta 02-22, Melioracijos projektas, sodų bendrija
Atsakyti:
Pateikti pirminiai
Atsakyti:
Pateiktas projektas be servituto
Atsakyti:
Servitutas perduotas NŽT 03-21
Atsakyti:
Servitutas perduotas notarei
Atsakyti:
04-30 pateiktos žymos
Atsakyti:
Žyma 1/3
Atsakyti:
Laukiam kol atmes įkainius</t>
      </text>
    </comment>
    <comment ref="K184" authorId="81" shapeId="0" xr:uid="{9F347CFE-4793-4DEA-93D4-94DA5DB5A2BD}">
      <text>
        <t>[Komentarų gija]
„Excel“ versija leidžia jums skaityti šią komentarų giją, tačiau visi jos taisymai bus pašalinti, jei failas atidaromas naudojant naujesnę „Excel“ versiją. Daugiau informacijos: https://go.microsoft.com/fwlink/?linkid=870924.
Komentaras:
    Pasirašys servitutą ir teiksim pilną bylą</t>
      </text>
    </comment>
    <comment ref="E185" authorId="82" shapeId="0" xr:uid="{0CA8C5A7-3752-4CA1-809C-A0D12A04DE10}">
      <text>
        <t>[Komentarų gija]
„Excel“ versija leidžia jums skaityti šią komentarų giją, tačiau visi jos taisymai bus pašalinti, jei failas atidaromas naudojant naujesnę „Excel“ versiją. Daugiau informacijos: https://go.microsoft.com/fwlink/?linkid=870924.
Komentaras:
    Subraižyta trasa
Atsakyti:
11-17 planuoja užbaigti kontaktinius derinimus 
Atsakyti:
informaciniai
Atsakyti:
11-28 teikiam pirminius
Atsakyti:
11-29 pateikti priminiai tvirtinimui
Atsakyti:
Taiso pastabas
Atsakyti:
Pateikti pirminiai,  derinama su institucijomis
Atsakyti:
Taiso pastabas
Atsakyti:
Pateikti pirminiai, derina, trūksta savivaldybės ir telia
Atsakyti:
Taiso pastabas
Atsakyti:
Vartotjas turi atsakyt kur jam tinka patraukti spinta
Atsakyti:
Keitėsi trasa, reikia perderinti/ 3 sutikimai/ informaciniai/ principinė
Atsakyti:
Sutikimus turime gauti 22-26d. El pastu
Atsakyti:
01.26 pateikti pirminiai; 1 sutikimas; sav deirnimas; 2 servitutai.
Atsakyti:
1 sutikimas/2 servitutai (savivaldybe)/MZ 
Atsakyti:
1 sutikimas/2 servitutai (savivaldybe)/MZ 
Atsakyti:
1 sutikimas/2 servitutai (savivaldybe)/MZ 
Atsakyti:
ESO užklausta dėl dalies OL palikimo/ servitutai/mž
Atsakyti:
1 sutikimas (nebūtinas)/ 2 servitutai/ MŽ/ sąmata/ NŽT
Atsakyti:
2 servitutai
Atsakyti:
Servitutai savivaldybė 04-15/ SUVA 04-10
Atsakyti:
Pateikti planai po pastabų 05-08
Atsakyti:
SUVA/ Servitutai (2) laukiam nuomininko parašo
Atsakyti:
Suva, servitutai
Atsakyti:
06.07 servitutas pateiktas notarui. SUVA laukiam
Atsakyti:
Servitutų laukiam/ SUVA YRA/ Pateiktas pratęsimas
Atsakyti:
Servitutai 22-am not. Biure. 07-29 KML atsakinga grįžta iš atostogų, derinsim pasirašymo laiką
Atsakyti:
Snd Arnas skambina del servitutu
Atsakyti:
dokumentai išsiūsti kitam notarų biurui (3-iam), nes 22-ojo notaras išeina į atostogas, o per laiką likusį iki išėjimo nespės pasirašyti sutarčių. Dabar jau yra prijungta ir savivaldybė į šitą derinimą dėl pasirašymo laiko (jeigu šitas notarų biuras turės galimybes parengti sutartis, pasirašymas numatomas 08.07 d. - 08.08 d.) 
Atsakyti:
Pateiktas projektas
Atsakyti:
08-26 perduotos žymos Simui
Atsakyti:
08-26 pateiktos žymos ESO
Atsakyti:
08-27 pateikta ESO ADA</t>
      </text>
    </comment>
    <comment ref="K185" authorId="83" shapeId="0" xr:uid="{7AE3825A-25DC-4154-8214-86F44AAE3F7B}">
      <text>
        <t>[Komentarų gija]
„Excel“ versija leidžia jums skaityti šią komentarų giją, tačiau visi jos taisymai bus pašalinti, jei failas atidaromas naudojant naujesnę „Excel“ versiją. Daugiau informacijos: https://go.microsoft.com/fwlink/?linkid=870924.
Komentaras:
    Teiksim pilną projektą be servitutų ir suva</t>
      </text>
    </comment>
    <comment ref="W185" authorId="84" shapeId="0" xr:uid="{E60765E8-9B7F-4FE9-98B3-3DD1BE42E25F}">
      <text>
        <t>[Komentarų gija]
„Excel“ versija leidžia jums skaityti šią komentarų giją, tačiau visi jos taisymai bus pašalinti, jei failas atidaromas naudojant naujesnę „Excel“ versiją. Daugiau informacijos: https://go.microsoft.com/fwlink/?linkid=870924.
Komentaras:
    1 trūksta</t>
      </text>
    </comment>
    <comment ref="AD185" authorId="85" shapeId="0" xr:uid="{F16B9CCB-8C4F-41D3-B867-A5BE8400DE13}">
      <text>
        <t>[Komentarų gija]
„Excel“ versija leidžia jums skaityti šią komentarų giją, tačiau visi jos taisymai bus pašalinti, jei failas atidaromas naudojant naujesnę „Excel“ versiją. Daugiau informacijos: https://go.microsoft.com/fwlink/?linkid=870924.
Komentaras:
    Įkelta 02-21</t>
      </text>
    </comment>
    <comment ref="AF185" authorId="86" shapeId="0" xr:uid="{D7ED7D0E-DADE-4278-9ED7-DC814108EF19}">
      <text>
        <t>[Komentarų gija]
„Excel“ versija leidžia jums skaityti šią komentarų giją, tačiau visi jos taisymai bus pašalinti, jei failas atidaromas naudojant naujesnę „Excel“ versiją. Daugiau informacijos: https://go.microsoft.com/fwlink/?linkid=870924.
Komentaras:
    Išsiųsta 02-19</t>
      </text>
    </comment>
    <comment ref="E186" authorId="87" shapeId="0" xr:uid="{33F27458-C5AD-4C82-BD69-59FDB49A8D19}">
      <text>
        <t>[Komentarų gija]
„Excel“ versija leidžia jums skaityti šią komentarų giją, tačiau visi jos taisymai bus pašalinti, jei failas atidaromas naudojant naujesnę „Excel“ versiją. Daugiau informacijos: https://go.microsoft.com/fwlink/?linkid=870924.
Komentaras:
    Reikia pildyti topo h2o+telia
Atsakyti:
Nuo 17d planuojam derinimą su gyventojais
Atsakyti:
TRŪKSTA TELIA IR VANDENŲ
Atsakyti:
Derina su institucijomis, daro principinę
Atsakyti:
Taiso trasą ir principinę
Atsakyti:
Taisomos pirminiu pastabos
Atsakyti:
NŽT/ Miškai/ gyventojai 5+
Atsakyti:
Teiksim NZT kai gausim uredija, vmt gautas, gyventojams issiusti informaciniai, rengiamas MZ
Atsakyti:
Pateikta NZT, Laukiam samatos; 01.31 Uredijos terminas
Atsakyti:
Pateikti pirminiai po pastabu
Atsakyti:
Taiso pastabas. 02-14 turi pateikti po pastabų
Atsakyti:
Atmesti pirminiai
Atsakyti:
Pateikti po pastabų pirminiai, visa kita yra
Atsakyti:
03/21 gautos bylos pastabos, 03/22 pateikta byla po pastabų
Atsakyti:
NŽT po perkėlimo nesuderino, prašo sodų bendrijos susirinkimo 
Atsakyti:
04-10 turi pateikti SB raštą
Atsakyti:
04-10 pateikta NŽT
Atsakyti:
04-29 projektas pilnai pateiktas
Atsakyti:
05-07 teiksim po pastabų
Atsakyti:
05-09 perduota Kostui reigistruoti žymas
Atsakyti:
IKI AKTAVIMO TRŪKSTA VIENOS SĄSKAITOS</t>
      </text>
    </comment>
    <comment ref="K186" authorId="88" shapeId="0" xr:uid="{7C83BCB0-4E95-4F5A-91A8-35F8BC4598D4}">
      <text>
        <t>[Komentarų gija]
„Excel“ versija leidžia jums skaityti šią komentarų giją, tačiau visi jos taisymai bus pašalinti, jei failas atidaromas naudojant naujesnę „Excel“ versiją. Daugiau informacijos: https://go.microsoft.com/fwlink/?linkid=870924.
Komentaras:
    Teiks pirminius, visa kita yra
Atsakyti:
Teiksim pilną bylą</t>
      </text>
    </comment>
    <comment ref="E187" authorId="89" shapeId="0" xr:uid="{86E99EDE-A5B2-4282-92CD-167EF61C303A}">
      <text>
        <t>[Komentarų gija]
„Excel“ versija leidžia jums skaityti šią komentarų giją, tačiau visi jos taisymai bus pašalinti, jei failas atidaromas naudojant naujesnę „Excel“ versiją. Daugiau informacijos: https://go.microsoft.com/fwlink/?linkid=870924.
Komentaras:
    Braižoma
Atsakyti:
Klausimas pas ESO dėl užduoties patikslinimo
Atsakyti:
ESO neatsakė dėl užduoties patikslinimo
Atsakyti:
12 05 pirminiai
Atsakyti:
Pateikti pirminiai
Atsakyti:
Derina su institucijomis
Atsakyti:
Laukiam Telia ir NŽT
Atsakyti:
Sąmata, telia, nžt
Atsakyti:
ESO TURI ATMESTI ĮKAINIUS</t>
      </text>
    </comment>
    <comment ref="X187" authorId="90" shapeId="0" xr:uid="{2F27495F-F3DC-47BA-944F-622BAFC9FF50}">
      <text>
        <r>
          <rPr>
            <b/>
            <sz val="9"/>
            <color indexed="81"/>
            <rFont val="Tahoma"/>
            <family val="2"/>
            <charset val="186"/>
          </rPr>
          <t>Eimutis Šimkus:</t>
        </r>
        <r>
          <rPr>
            <sz val="9"/>
            <color indexed="81"/>
            <rFont val="Tahoma"/>
            <family val="2"/>
            <charset val="186"/>
          </rPr>
          <t xml:space="preserve">
12-11 išsiųsta</t>
        </r>
      </text>
    </comment>
    <comment ref="Z187" authorId="90" shapeId="0" xr:uid="{EBD96709-F12E-4BEB-9AA1-D9B8E24C0DC8}">
      <text>
        <r>
          <rPr>
            <b/>
            <sz val="9"/>
            <color indexed="81"/>
            <rFont val="Tahoma"/>
            <family val="2"/>
            <charset val="186"/>
          </rPr>
          <t>Eimutis Šimkus:</t>
        </r>
        <r>
          <rPr>
            <sz val="9"/>
            <color indexed="81"/>
            <rFont val="Tahoma"/>
            <family val="2"/>
            <charset val="186"/>
          </rPr>
          <t xml:space="preserve">
12-11 išsiųsta</t>
        </r>
      </text>
    </comment>
    <comment ref="AA187" authorId="90" shapeId="0" xr:uid="{A2FDA830-8D54-4E37-A255-9C2DDD6DC079}">
      <text>
        <r>
          <rPr>
            <b/>
            <sz val="9"/>
            <color indexed="81"/>
            <rFont val="Tahoma"/>
            <family val="2"/>
            <charset val="186"/>
          </rPr>
          <t>Eimutis Šimkus:</t>
        </r>
        <r>
          <rPr>
            <sz val="9"/>
            <color indexed="81"/>
            <rFont val="Tahoma"/>
            <family val="2"/>
            <charset val="186"/>
          </rPr>
          <t xml:space="preserve">
12-11 išsiųsta</t>
        </r>
      </text>
    </comment>
    <comment ref="E188" authorId="91" shapeId="0" xr:uid="{1892E210-A39E-400C-93D2-9C3C956098C7}">
      <text>
        <t>[Komentarų gija]
„Excel“ versija leidžia jums skaityti šią komentarų giją, tačiau visi jos taisymai bus pašalinti, jei failas atidaromas naudojant naujesnę „Excel“ versiją. Daugiau informacijos: https://go.microsoft.com/fwlink/?linkid=870924.
Komentaras:
    Braižoma
Atsakyti:
Principinė/ servitutas/ derinimai
Atsakyti:
11-23 išsiųstas email pastato savininkų įmonei 
Atsakyti:
Derina su vartotojais (neatsako)
Atsakyti:
Derina su institucijomis
Atsakyti:
LGI užklausta info
Atsakyti:
Išsiųsta derinti institucijoms, kadangi LGI nepateikė tikslios info, dėl vartotojo improvizavom. 
Atsakyti:
Servitutas KPD
Atsakyti:
Pateikti pirminiai
Atsakyti:
Rengiami žiniaraščiai/ servitutas
Atsakyti:
01 29 bus pateiktas projektas
Atsakyti:
Taiso pastabas
Atsakyti:
02 09 teiksim po pastabų
Atsakyti:
Pateikta po pastabų 02 10
Atsakyti:
02-12 pateikas po pastabų
Atsakyti:
Žyma pateikta 02-22
Atsakyti:
03-04 PATEIKTAS ADA ESO PASIRAŠYTI</t>
      </text>
    </comment>
    <comment ref="E189" authorId="92" shapeId="0" xr:uid="{2DC70827-553C-42A0-9C33-F89356DADA85}">
      <text>
        <t>[Komentarų gija]
„Excel“ versija leidžia jums skaityti šią komentarų giją, tačiau visi jos taisymai bus pašalinti, jei failas atidaromas naudojant naujesnę „Excel“ versiją. Daugiau informacijos: https://go.microsoft.com/fwlink/?linkid=870924.
Komentaras:
    Braižoma
Atsakyti:
Dubliuojasi
Atsakyti:
12-19 teiks pirminius
Atsakyti:
01 02 pateikti pirminiai po pastabų
Atsakyti:
Taiso pastabas
Atsakyti:
01-08 turi pateikti pirminius
Atsakyti:
Taiso pastabas
Atsakyti:
Pateikta po pastabų 01 15
Atsakyti:
Aidas daro nuotraukas, teiksim po pastabų pirminius
Atsakyti:
Pateikta po pastabų, laukiam. Inst. Derinimus turim.
Atsakyti:
Taisom pastabas
Atsakyti:
02 10 pateikta po pastabų
Atsakyti:
Laukiam sąmatos
Atsakyti:
02 24 pateikta tvirtinti
Atsakyti:
03 01 pateikta po pastabų
Atsakyti:
Pateiktos žymos</t>
      </text>
    </comment>
    <comment ref="K189" authorId="93" shapeId="0" xr:uid="{227B9E02-48D5-4676-84AF-2DBD1C8AE877}">
      <text>
        <t>[Komentarų gija]
„Excel“ versija leidžia jums skaityti šią komentarų giją, tačiau visi jos taisymai bus pašalinti, jei failas atidaromas naudojant naujesnę „Excel“ versiją. Daugiau informacijos: https://go.microsoft.com/fwlink/?linkid=870924.
Komentaras:
    Turim gauti ž ymas ir pilnai aktuoti</t>
      </text>
    </comment>
    <comment ref="E190" authorId="94" shapeId="0" xr:uid="{8D952D9D-24CC-4D72-8CD9-ACA4B7ED1A75}">
      <text>
        <t>[Komentarų gija]
„Excel“ versija leidžia jums skaityti šią komentarų giją, tačiau visi jos taisymai bus pašalinti, jei failas atidaromas naudojant naujesnę „Excel“ versiją. Daugiau informacijos: https://go.microsoft.com/fwlink/?linkid=870924.
Komentaras:
    Suderinta su vartotojais 
11-27 pateikti pirminiai
Atsakyti:
Pastabos
Atsakyti:
Pateikti pirminiai po pastabų. Derina su institiucijomis
Atsakyti:
Taiso pastabas
Atsakyti:
Derinama su institucijomis, trūksta LGI
Atsakyti:
Pateiktas projektas
Atsakyti:
Taiso pastabas
Atsakyti:
 Ovidijus turi suderinti topo
Atsakyti:
01 25 įkeltas projektas po pastabų
Atsakyti:
02.05 pateikta po pastabų
Atsakyti:
02 10 pateiktas projektas
Atsakyti:
02 15 pateikta po pastabų
Atsakyti:
03-04 PATEIKTI ĮKAINIAI ESO</t>
      </text>
    </comment>
    <comment ref="E191" authorId="95" shapeId="0" xr:uid="{B8F26C15-5154-4EF3-ABA5-C48F26ADFF64}">
      <text>
        <t>[Komentarų gija]
„Excel“ versija leidžia jums skaityti šią komentarų giją, tačiau visi jos taisymai bus pašalinti, jei failas atidaromas naudojant naujesnę „Excel“ versiją. Daugiau informacijos: https://go.microsoft.com/fwlink/?linkid=870924.
Komentaras:
    Braižoma
Atsakyti:
Su vienu vartotoju suderinom, kito neradom
Atsakyti:
Važiuoja 11-27
Atsakyti:
11-28 pateikti pirminiai, išsiųsta institucijoms
Atsakyti:
Pateikti pirminiai
Atsakyti:
Patvirtinti pirminiai, 12-11 teiks sąmatai
Atsakyti:
12-19 teiksim pilną projektą
Atsakyti:
PAKEISTA PU</t>
      </text>
    </comment>
    <comment ref="X191" authorId="90" shapeId="0" xr:uid="{E75CEC65-7B86-4072-9AFE-F0F82BD5A654}">
      <text>
        <r>
          <rPr>
            <b/>
            <sz val="9"/>
            <color indexed="81"/>
            <rFont val="Tahoma"/>
            <family val="2"/>
            <charset val="186"/>
          </rPr>
          <t>Eimutis Šimkus:</t>
        </r>
        <r>
          <rPr>
            <sz val="9"/>
            <color indexed="81"/>
            <rFont val="Tahoma"/>
            <family val="2"/>
            <charset val="186"/>
          </rPr>
          <t xml:space="preserve">
11-28 išsiųsta
11-29 gauta</t>
        </r>
      </text>
    </comment>
    <comment ref="Y191" authorId="90" shapeId="0" xr:uid="{DB24ADE9-1AFB-4C9B-A5F6-D1A7C2EA583D}">
      <text>
        <r>
          <rPr>
            <b/>
            <sz val="9"/>
            <color indexed="81"/>
            <rFont val="Tahoma"/>
            <family val="2"/>
            <charset val="186"/>
          </rPr>
          <t>Eimutis Šimkus:</t>
        </r>
        <r>
          <rPr>
            <sz val="9"/>
            <color indexed="81"/>
            <rFont val="Tahoma"/>
            <family val="2"/>
            <charset val="186"/>
          </rPr>
          <t xml:space="preserve">
11-28 išsiųsta
11-29 gauta</t>
        </r>
      </text>
    </comment>
    <comment ref="Z191" authorId="90" shapeId="0" xr:uid="{6D70B943-A3E8-42D5-ABD6-EF04271679D1}">
      <text>
        <r>
          <rPr>
            <b/>
            <sz val="9"/>
            <color indexed="81"/>
            <rFont val="Tahoma"/>
            <family val="2"/>
            <charset val="186"/>
          </rPr>
          <t>Eimutis Šimkus:</t>
        </r>
        <r>
          <rPr>
            <sz val="9"/>
            <color indexed="81"/>
            <rFont val="Tahoma"/>
            <family val="2"/>
            <charset val="186"/>
          </rPr>
          <t xml:space="preserve">
11-28 išsiųsta</t>
        </r>
      </text>
    </comment>
    <comment ref="AA191" authorId="90" shapeId="0" xr:uid="{FA4A8992-AF7E-485B-AA31-0625CA85868E}">
      <text>
        <r>
          <rPr>
            <b/>
            <sz val="9"/>
            <color indexed="81"/>
            <rFont val="Tahoma"/>
            <family val="2"/>
            <charset val="186"/>
          </rPr>
          <t>Eimutis Šimkus:</t>
        </r>
        <r>
          <rPr>
            <sz val="9"/>
            <color indexed="81"/>
            <rFont val="Tahoma"/>
            <family val="2"/>
            <charset val="186"/>
          </rPr>
          <t xml:space="preserve">
11-28 išsiųsta
11-29 gauta</t>
        </r>
      </text>
    </comment>
    <comment ref="AG191" authorId="90" shapeId="0" xr:uid="{F3942152-5EA7-4616-AC8E-2D661A0DB471}">
      <text>
        <r>
          <rPr>
            <b/>
            <sz val="9"/>
            <color indexed="81"/>
            <rFont val="Tahoma"/>
            <family val="2"/>
            <charset val="186"/>
          </rPr>
          <t>Eimutis Šimkus:</t>
        </r>
        <r>
          <rPr>
            <sz val="9"/>
            <color indexed="81"/>
            <rFont val="Tahoma"/>
            <family val="2"/>
            <charset val="186"/>
          </rPr>
          <t xml:space="preserve">
11-28 išsiųsta</t>
        </r>
      </text>
    </comment>
    <comment ref="E192" authorId="96" shapeId="0" xr:uid="{3010185F-65BA-476D-AEE3-1222920D44B3}">
      <text>
        <t>[Komentarų gija]
„Excel“ versija leidžia jums skaityti šią komentarų giją, tačiau visi jos taisymai bus pašalinti, jei failas atidaromas naudojant naujesnę „Excel“ versiją. Daugiau informacijos: https://go.microsoft.com/fwlink/?linkid=870924.
Komentaras:
    Reikia susiderinti su vartotoju, nerado namie
Atsakyti:
Su stulpo sklypo savininku suderinta
Atsakyti:
Išsiųsta derinti institucijoms
Atsakyti:
Pateikti pirminiai
Atsakyti:
Klausimas pas ESO
Atsakyti:
Turi atšaukti užduotį
Atsakyti:
Reikia topo pildyti
Atsakyti:
ESO informuotas, kad neaišku ką perjungti reikia 
Atsakyti:
ATŠAUKTAS</t>
      </text>
    </comment>
    <comment ref="X192" authorId="90" shapeId="0" xr:uid="{DE6975BC-5392-44D4-A06A-BFD30764A857}">
      <text>
        <r>
          <rPr>
            <b/>
            <sz val="9"/>
            <color indexed="81"/>
            <rFont val="Tahoma"/>
            <family val="2"/>
            <charset val="186"/>
          </rPr>
          <t>Eimutis Šimkus:</t>
        </r>
        <r>
          <rPr>
            <sz val="9"/>
            <color indexed="81"/>
            <rFont val="Tahoma"/>
            <family val="2"/>
            <charset val="186"/>
          </rPr>
          <t xml:space="preserve">
11-17 išsiųsta</t>
        </r>
      </text>
    </comment>
    <comment ref="Y192" authorId="90" shapeId="0" xr:uid="{BE37AF58-4A00-4352-9D62-957B9C69EC72}">
      <text>
        <r>
          <rPr>
            <b/>
            <sz val="9"/>
            <color indexed="81"/>
            <rFont val="Tahoma"/>
            <family val="2"/>
            <charset val="186"/>
          </rPr>
          <t>Eimutis Šimkus:</t>
        </r>
        <r>
          <rPr>
            <sz val="9"/>
            <color indexed="81"/>
            <rFont val="Tahoma"/>
            <family val="2"/>
            <charset val="186"/>
          </rPr>
          <t xml:space="preserve">
11-17 išsiųsta</t>
        </r>
      </text>
    </comment>
    <comment ref="Z192" authorId="90" shapeId="0" xr:uid="{FEA7C126-0EFA-4F43-8593-5F1301D03E28}">
      <text>
        <r>
          <rPr>
            <b/>
            <sz val="9"/>
            <color indexed="81"/>
            <rFont val="Tahoma"/>
            <family val="2"/>
            <charset val="186"/>
          </rPr>
          <t>Eimutis Šimkus:</t>
        </r>
        <r>
          <rPr>
            <sz val="9"/>
            <color indexed="81"/>
            <rFont val="Tahoma"/>
            <family val="2"/>
            <charset val="186"/>
          </rPr>
          <t xml:space="preserve">
11-17 išsiųsta
11-20 Gauta
</t>
        </r>
      </text>
    </comment>
    <comment ref="AA192" authorId="90" shapeId="0" xr:uid="{E09EE299-870D-4C32-B6ED-9A29E22A97EE}">
      <text>
        <r>
          <rPr>
            <b/>
            <sz val="9"/>
            <color indexed="81"/>
            <rFont val="Tahoma"/>
            <family val="2"/>
            <charset val="186"/>
          </rPr>
          <t>Eimutis Šimkus:</t>
        </r>
        <r>
          <rPr>
            <sz val="9"/>
            <color indexed="81"/>
            <rFont val="Tahoma"/>
            <family val="2"/>
            <charset val="186"/>
          </rPr>
          <t xml:space="preserve">
11-17 išsiųsta</t>
        </r>
      </text>
    </comment>
    <comment ref="AG192" authorId="90" shapeId="0" xr:uid="{2FC4E276-D657-46A8-BB92-3B683CF4677F}">
      <text>
        <r>
          <rPr>
            <b/>
            <sz val="9"/>
            <color indexed="81"/>
            <rFont val="Tahoma"/>
            <family val="2"/>
            <charset val="186"/>
          </rPr>
          <t>Eimutis Šimkus:</t>
        </r>
        <r>
          <rPr>
            <sz val="9"/>
            <color indexed="81"/>
            <rFont val="Tahoma"/>
            <family val="2"/>
            <charset val="186"/>
          </rPr>
          <t xml:space="preserve">
11-17 išsiųsta
11-20 Gauta
</t>
        </r>
      </text>
    </comment>
    <comment ref="AP192" authorId="90" shapeId="0" xr:uid="{3F07FD96-C61F-4CD0-BC96-EC9D9C695B28}">
      <text>
        <r>
          <rPr>
            <b/>
            <sz val="9"/>
            <color indexed="81"/>
            <rFont val="Tahoma"/>
            <family val="2"/>
            <charset val="186"/>
          </rPr>
          <t>Eimutis Šimkus:</t>
        </r>
        <r>
          <rPr>
            <sz val="9"/>
            <color indexed="81"/>
            <rFont val="Tahoma"/>
            <family val="2"/>
            <charset val="186"/>
          </rPr>
          <t xml:space="preserve">
11-17 išsiųsta</t>
        </r>
      </text>
    </comment>
    <comment ref="E193" authorId="97" shapeId="0" xr:uid="{33214697-E2EA-42CC-BD30-2FAF9DC48585}">
      <text>
        <t>[Komentarų gija]
„Excel“ versija leidžia jums skaityti šią komentarų giją, tačiau visi jos taisymai bus pašalinti, jei failas atidaromas naudojant naujesnę „Excel“ versiją. Daugiau informacijos: https://go.microsoft.com/fwlink/?linkid=870924.
Komentaras:
    Suderinta su vartotoju, kito neradom, derinama su institucijomis
Atsakyti:
Lakd pateikta 11-21
Atsakyti:
Pateikti pirminiai 11-29
Atsakyti:
Taiso pastabas
Atsakyti:
Laukiam info iš eso
Atsakyti:
Derinama su LAKD, užklausta LGI dėl perjungiamų vartotojų
Atsakyti:
LAKD
Atsakyti:
LAKD/DZ/MZZ
Atsakyti:
ESO pateikė vartotojų sąrašą, skaičiuojami trumpi
Atsakyti:
Servitutas pas nžt
Atsakyti:
Dz/mz , 02 09 pateiksim sąmatai
Atsakyti:
Laukiam sąmatos, 02 22 skambinau nžt, dar nieko nėra
Atsakyti:
03 04 pateikta tvirtint be servitutų
Atsakyti:
ESO turi atmesti sprendinius, kad įkelti po pastabų
Atsakyti:
servitutas
Atsakyti:
Servitutas pas NŽT- paskambinti nuo 04-16
Atsakyti:
Laukiam kol NŽT pasirašys vieną likusį servitutą
Atsakyti:
LAUKIAM ŽYMŲ
Atsakyti:
Laukiam servitutų
Atsakyti:
Perduoti dokumentai notarui</t>
      </text>
    </comment>
    <comment ref="X193" authorId="90" shapeId="0" xr:uid="{5F61F53A-2EC3-499A-87E4-FFABEB7D03DE}">
      <text>
        <r>
          <rPr>
            <b/>
            <sz val="9"/>
            <color indexed="81"/>
            <rFont val="Tahoma"/>
            <family val="2"/>
            <charset val="186"/>
          </rPr>
          <t>Eimutis Šimkus:</t>
        </r>
        <r>
          <rPr>
            <sz val="9"/>
            <color indexed="81"/>
            <rFont val="Tahoma"/>
            <family val="2"/>
            <charset val="186"/>
          </rPr>
          <t xml:space="preserve">
11-21 išsiųsta</t>
        </r>
      </text>
    </comment>
    <comment ref="Y193" authorId="90" shapeId="0" xr:uid="{8B68C192-4E11-4930-9A8A-9F7515255DA3}">
      <text>
        <r>
          <rPr>
            <b/>
            <sz val="9"/>
            <color indexed="81"/>
            <rFont val="Tahoma"/>
            <family val="2"/>
            <charset val="186"/>
          </rPr>
          <t>Eimutis Šimkus:</t>
        </r>
        <r>
          <rPr>
            <sz val="9"/>
            <color indexed="81"/>
            <rFont val="Tahoma"/>
            <family val="2"/>
            <charset val="186"/>
          </rPr>
          <t xml:space="preserve">
11-21 išsiųsta/gauta</t>
        </r>
      </text>
    </comment>
    <comment ref="Z193" authorId="90" shapeId="0" xr:uid="{7F9732EA-A24F-4AAC-BDA7-7136DCDFBAFA}">
      <text>
        <r>
          <rPr>
            <b/>
            <sz val="9"/>
            <color indexed="81"/>
            <rFont val="Tahoma"/>
            <family val="2"/>
            <charset val="186"/>
          </rPr>
          <t>Eimutis Šimkus:</t>
        </r>
        <r>
          <rPr>
            <sz val="9"/>
            <color indexed="81"/>
            <rFont val="Tahoma"/>
            <family val="2"/>
            <charset val="186"/>
          </rPr>
          <t xml:space="preserve">
11-21 išsiųsta
11-22 gauta</t>
        </r>
      </text>
    </comment>
    <comment ref="AA193" authorId="90" shapeId="0" xr:uid="{4B267A50-1D9E-4B32-9929-E6674BC747EF}">
      <text>
        <r>
          <rPr>
            <b/>
            <sz val="9"/>
            <color indexed="81"/>
            <rFont val="Tahoma"/>
            <family val="2"/>
            <charset val="186"/>
          </rPr>
          <t>Eimutis Šimkus:</t>
        </r>
        <r>
          <rPr>
            <sz val="9"/>
            <color indexed="81"/>
            <rFont val="Tahoma"/>
            <family val="2"/>
            <charset val="186"/>
          </rPr>
          <t xml:space="preserve">
11-21 išsiųsta
11-22 gauta</t>
        </r>
      </text>
    </comment>
    <comment ref="AG193" authorId="90" shapeId="0" xr:uid="{347524FE-D9A0-403C-9412-5DC05E2CF35F}">
      <text>
        <r>
          <rPr>
            <b/>
            <sz val="9"/>
            <color indexed="81"/>
            <rFont val="Tahoma"/>
            <family val="2"/>
            <charset val="186"/>
          </rPr>
          <t>Eimutis Šimkus:</t>
        </r>
        <r>
          <rPr>
            <sz val="9"/>
            <color indexed="81"/>
            <rFont val="Tahoma"/>
            <family val="2"/>
            <charset val="186"/>
          </rPr>
          <t xml:space="preserve">
11-21 išsiųsta
11-22 gauta</t>
        </r>
      </text>
    </comment>
    <comment ref="AJ193" authorId="90" shapeId="0" xr:uid="{E9D1D7AF-1F2A-4DE5-B099-68B4A5301729}">
      <text>
        <r>
          <rPr>
            <b/>
            <sz val="9"/>
            <color indexed="81"/>
            <rFont val="Tahoma"/>
            <family val="2"/>
            <charset val="186"/>
          </rPr>
          <t>Eimutis Šimkus:</t>
        </r>
        <r>
          <rPr>
            <sz val="9"/>
            <color indexed="81"/>
            <rFont val="Tahoma"/>
            <family val="2"/>
            <charset val="186"/>
          </rPr>
          <t xml:space="preserve">
11-21 išsiųsta</t>
        </r>
      </text>
    </comment>
    <comment ref="E194" authorId="98" shapeId="0" xr:uid="{20D705D9-B37B-4A30-87AD-8D32E9C18F64}">
      <text>
        <t>[Komentarų gija]
„Excel“ versija leidžia jums skaityti šią komentarų giją, tačiau visi jos taisymai bus pašalinti, jei failas atidaromas naudojant naujesnę „Excel“ versiją. Daugiau informacijos: https://go.microsoft.com/fwlink/?linkid=870924.
Komentaras:
    Braižoma/reikia susiderinti su vartotoju
Atsakyti:
Derina su vartotoju
Atsakyti:
12-05 teiks pirminius
Atsakyti:
12-11 pateiks pirminius
Atsakyti:
Taiso pastabas
Atsakyti:
Pateikti pirminiai po pastabų
Atsakyti:
Ruošiami dz mz, 01 04 bus pateikti sąmatai
Atsakyti:
01-08 teiks pilną projektą
Atsakyti:
01 15 pateikta po pastabų</t>
      </text>
    </comment>
    <comment ref="E195" authorId="99" shapeId="0" xr:uid="{76023A85-46D6-4831-958D-C1D48E7C4375}">
      <text>
        <t>[Komentarų gija]
„Excel“ versija leidžia jums skaityti šią komentarų giją, tačiau visi jos taisymai bus pašalinti, jei failas atidaromas naudojant naujesnę „Excel“ versiją. Daugiau informacijos: https://go.microsoft.com/fwlink/?linkid=870924.
Komentaras:
    Reikia susiderinti su vartotojais
Atsakyti:
Pateikti pirminiai 11 29
Atsakyti:
Taiso pastabas
Atsakyti:
Pateikti pirminiai po pastabų. Visi derinimai yra, teikiam sąmatai 12-11
Atsakyti:
Taiso pastabas
Atsakyti:
Pateikti pirminiai, derina su institucijomis
Atsakyti:
Pas sąmatininkes. Iki 01 05 žadėjo padaryti.
Atsakyti:
01-08 pateiks pilną projektą</t>
      </text>
    </comment>
    <comment ref="X195" authorId="90" shapeId="0" xr:uid="{F3235717-689B-4D7A-9974-297BA6463CE6}">
      <text>
        <r>
          <rPr>
            <b/>
            <sz val="9"/>
            <color indexed="81"/>
            <rFont val="Tahoma"/>
            <family val="2"/>
            <charset val="186"/>
          </rPr>
          <t>Eimutis Šimkus:</t>
        </r>
        <r>
          <rPr>
            <sz val="9"/>
            <color indexed="81"/>
            <rFont val="Tahoma"/>
            <family val="2"/>
            <charset val="186"/>
          </rPr>
          <t xml:space="preserve">
11-29 išsiųsta</t>
        </r>
      </text>
    </comment>
    <comment ref="Y195" authorId="90" shapeId="0" xr:uid="{9773804B-81A6-4AD5-A1D5-4DC0D25D8659}">
      <text>
        <r>
          <rPr>
            <b/>
            <sz val="9"/>
            <color indexed="81"/>
            <rFont val="Tahoma"/>
            <family val="2"/>
            <charset val="186"/>
          </rPr>
          <t>Eimutis Šimkus:</t>
        </r>
        <r>
          <rPr>
            <sz val="9"/>
            <color indexed="81"/>
            <rFont val="Tahoma"/>
            <family val="2"/>
            <charset val="186"/>
          </rPr>
          <t xml:space="preserve">
11-29 išsiųsta</t>
        </r>
      </text>
    </comment>
    <comment ref="Z195" authorId="90" shapeId="0" xr:uid="{CEF2FF80-7648-41AF-80BE-B74517DA9266}">
      <text>
        <r>
          <rPr>
            <b/>
            <sz val="9"/>
            <color indexed="81"/>
            <rFont val="Tahoma"/>
            <family val="2"/>
            <charset val="186"/>
          </rPr>
          <t>Eimutis Šimkus:</t>
        </r>
        <r>
          <rPr>
            <sz val="9"/>
            <color indexed="81"/>
            <rFont val="Tahoma"/>
            <family val="2"/>
            <charset val="186"/>
          </rPr>
          <t xml:space="preserve">
11-29 išsiųsta</t>
        </r>
      </text>
    </comment>
    <comment ref="AA195" authorId="90" shapeId="0" xr:uid="{39D6C6C5-F4B5-408B-9947-C8E45A72B5FC}">
      <text>
        <r>
          <rPr>
            <b/>
            <sz val="9"/>
            <color indexed="81"/>
            <rFont val="Tahoma"/>
            <family val="2"/>
            <charset val="186"/>
          </rPr>
          <t>Eimutis Šimkus:</t>
        </r>
        <r>
          <rPr>
            <sz val="9"/>
            <color indexed="81"/>
            <rFont val="Tahoma"/>
            <family val="2"/>
            <charset val="186"/>
          </rPr>
          <t xml:space="preserve">
11-29 išsiųsta</t>
        </r>
      </text>
    </comment>
    <comment ref="AG195" authorId="90" shapeId="0" xr:uid="{417366B2-6AE1-4EA8-8397-5C27A8807E6D}">
      <text>
        <r>
          <rPr>
            <b/>
            <sz val="9"/>
            <color indexed="81"/>
            <rFont val="Tahoma"/>
            <family val="2"/>
            <charset val="186"/>
          </rPr>
          <t>Eimutis Šimkus:</t>
        </r>
        <r>
          <rPr>
            <sz val="9"/>
            <color indexed="81"/>
            <rFont val="Tahoma"/>
            <family val="2"/>
            <charset val="186"/>
          </rPr>
          <t xml:space="preserve">
11-29 išsiųsta</t>
        </r>
      </text>
    </comment>
    <comment ref="AP195" authorId="90" shapeId="0" xr:uid="{DA088454-37C7-4C55-B4BE-D8502CE29FB5}">
      <text>
        <r>
          <rPr>
            <b/>
            <sz val="9"/>
            <color indexed="81"/>
            <rFont val="Tahoma"/>
            <family val="2"/>
            <charset val="186"/>
          </rPr>
          <t>Eimutis Šimkus:</t>
        </r>
        <r>
          <rPr>
            <sz val="9"/>
            <color indexed="81"/>
            <rFont val="Tahoma"/>
            <family val="2"/>
            <charset val="186"/>
          </rPr>
          <t xml:space="preserve">
11-24 išsiųsta
11-29 išsiųstas dwg
12-15 pakartotinai</t>
        </r>
      </text>
    </comment>
    <comment ref="E196" authorId="100" shapeId="0" xr:uid="{37EB9DDC-4BAB-49DB-A120-F8DF8E1F2EBE}">
      <text>
        <t>[Komentarų gija]
„Excel“ versija leidžia jums skaityti šią komentarų giją, tačiau visi jos taisymai bus pašalinti, jei failas atidaromas naudojant naujesnę „Excel“ versiją. Daugiau informacijos: https://go.microsoft.com/fwlink/?linkid=870924.
Komentaras:
    braižoma
Atsakyti:
12-05 turi pateikti
Atsakyti:
Reikia taisyti sprendinius
Atsakyti:
Iki 12-20 pateiksim pirminius
Atsakyti:
Taiso pastabas
Atsakyti:
Reikia važiuot į vietą, nes gavom pastabą, kad reikia MT nuotraukų. 
Atsakyti:
01 12 Pateikta po pastabų
Atsakyti:
01 29 pateikta po papildomų pastabų
Atsakyti:
Taiso pastabas
Atsakyti:
Laukiam galių ir info apie vartotojus iš eso
Atsakyti:
02 11 pateiksim po pastabų
Atsakyti:
Pateikta po pastabų 02 10. 
Atsakyti:
Ruošiam dz/mz pateikta LTG
Atsakyti:
LTG pateikta po pastabų, gausim suderinimą galėsim pateikti pilną projektą
Atsakyti:
03 20 pateiktas projektas
Atsakyti:
Klausimas pas ESO
Atsakyti:
Sąmatą taiso
Atsakyti:
04-29 pateikta žyma
Atsakyti:
Pateikti įkainiai tvitinti
Atsakyti:
Perduoti įkainius tvirtinti</t>
      </text>
    </comment>
    <comment ref="K196" authorId="101" shapeId="0" xr:uid="{727A9AFF-F4B3-4623-A599-ED858C02E0C1}">
      <text>
        <t>[Komentarų gija]
„Excel“ versija leidžia jums skaityti šią komentarų giją, tačiau visi jos taisymai bus pašalinti, jei failas atidaromas naudojant naujesnę „Excel“ versiją. Daugiau informacijos: https://go.microsoft.com/fwlink/?linkid=870924.
Komentaras:
    Pateiks pilną projektą</t>
      </text>
    </comment>
    <comment ref="E197" authorId="102" shapeId="0" xr:uid="{E37314E4-7B33-42B9-9C88-03E99025BDD8}">
      <text>
        <t>[Komentarų gija]
„Excel“ versija leidžia jums skaityti šią komentarų giją, tačiau visi jos taisymai bus pašalinti, jei failas atidaromas naudojant naujesnę „Excel“ versiją. Daugiau informacijos: https://go.microsoft.com/fwlink/?linkid=870924.
Komentaras:
    Dubliuojasi</t>
      </text>
    </comment>
    <comment ref="E198" authorId="103" shapeId="0" xr:uid="{06FD9F0F-E8CC-4866-8F07-59FD43C92C60}">
      <text>
        <t>[Komentarų gija]
„Excel“ versija leidžia jums skaityti šią komentarų giją, tačiau visi jos taisymai bus pašalinti, jei failas atidaromas naudojant naujesnę „Excel“ versiją. Daugiau informacijos: https://go.microsoft.com/fwlink/?linkid=870924.
Komentaras:
    Subraižyta, reikia susiderinti su vartotoju
Atsakyti:
Išsiųsta derinti institucijoms
Atsakyti:
Institucijos/LAKD/Servitutai
Atsakyti:
Pateikti pirminiai
Atsakyti:
Patikslinta PU
Atsakyti:
LAKD/ servitutas
Atsakyti:
Servituto nederina sklypo nuomininkai, laukiam info iš ESO
Atsakyti:
Kadangi keitėsi sprendiniai, viską reikia perderinti, įskaitant ir LAKD. derinama
Atsakyti:
LAKD/MŽ
Atsakyti:
Laukiam topo papildymo
Atsakyti:
Išsiųsta derinti
Atsakyti:
LAKD išsiųsta pasirašyti, kiti derinimai yra. Ruošim dz/mz
Atsakyti:
Perduota sąmatoms 02 10
Atsakyti:
02 15 bus pateiktas projektas tvirtinimui
Atsakyti:
Laukiam info iš eso
Atsakyti:
Teiksim pilną projektą
Atsakyti:
02 23 pateikta tvirtinti
Atsakyti:
Laukiam atsakymo iš ESO
Atsakyti:
Laukiam LAKD
Atsakyti:
Gautos LAKD pastabos
Atsakyti:
Pateikta ESO, kad LGI pasirašytų kelių priedą
Atsakyti:
Reikia perderinti projektą
Atsakyti:
Perderinam su VIA
Atsakyti:
Visi derinimai yra, taiso pastabas pilnam projektui
Atsakyti:
06-21 gautos pastabos</t>
      </text>
    </comment>
    <comment ref="K198" authorId="104" shapeId="0" xr:uid="{50C35994-E72E-4B50-A0CA-F7EB8231A2F5}">
      <text>
        <t>[Komentarų gija]
„Excel“ versija leidžia jums skaityti šią komentarų giją, tačiau visi jos taisymai bus pašalinti, jei failas atidaromas naudojant naujesnę „Excel“ versiją. Daugiau informacijos: https://go.microsoft.com/fwlink/?linkid=870924.
Komentaras:
    Turi teikti pilną projektą</t>
      </text>
    </comment>
    <comment ref="X198" authorId="90" shapeId="0" xr:uid="{8ADE1082-9403-492B-B61E-FC7E1BC67DCF}">
      <text>
        <r>
          <rPr>
            <b/>
            <sz val="9"/>
            <color indexed="81"/>
            <rFont val="Tahoma"/>
            <family val="2"/>
            <charset val="186"/>
          </rPr>
          <t>Eimutis Šimkus:</t>
        </r>
        <r>
          <rPr>
            <sz val="9"/>
            <color indexed="81"/>
            <rFont val="Tahoma"/>
            <family val="2"/>
            <charset val="186"/>
          </rPr>
          <t xml:space="preserve">
11-21 išsiųsta</t>
        </r>
      </text>
    </comment>
    <comment ref="Y198" authorId="90" shapeId="0" xr:uid="{C9615E97-E110-42BE-BC50-AB53430A6C7A}">
      <text>
        <r>
          <rPr>
            <b/>
            <sz val="9"/>
            <color indexed="81"/>
            <rFont val="Tahoma"/>
            <family val="2"/>
            <charset val="186"/>
          </rPr>
          <t>Eimutis Šimkus:</t>
        </r>
        <r>
          <rPr>
            <sz val="9"/>
            <color indexed="81"/>
            <rFont val="Tahoma"/>
            <family val="2"/>
            <charset val="186"/>
          </rPr>
          <t xml:space="preserve">
11-21 išsiųsta</t>
        </r>
      </text>
    </comment>
    <comment ref="Z198" authorId="90" shapeId="0" xr:uid="{F28950E5-A440-4578-A172-A2624BCE7AC2}">
      <text>
        <r>
          <rPr>
            <b/>
            <sz val="9"/>
            <color indexed="81"/>
            <rFont val="Tahoma"/>
            <family val="2"/>
            <charset val="186"/>
          </rPr>
          <t>Eimutis Šimkus:</t>
        </r>
        <r>
          <rPr>
            <sz val="9"/>
            <color indexed="81"/>
            <rFont val="Tahoma"/>
            <family val="2"/>
            <charset val="186"/>
          </rPr>
          <t xml:space="preserve">
11-21 išsiųsta</t>
        </r>
      </text>
    </comment>
    <comment ref="AA198" authorId="90" shapeId="0" xr:uid="{722A68E7-E807-4ED5-8FFA-8379C6CD34B7}">
      <text>
        <r>
          <rPr>
            <b/>
            <sz val="9"/>
            <color indexed="81"/>
            <rFont val="Tahoma"/>
            <family val="2"/>
            <charset val="186"/>
          </rPr>
          <t>Eimutis Šimkus:</t>
        </r>
        <r>
          <rPr>
            <sz val="9"/>
            <color indexed="81"/>
            <rFont val="Tahoma"/>
            <family val="2"/>
            <charset val="186"/>
          </rPr>
          <t xml:space="preserve">
11-21 išsiųsta</t>
        </r>
      </text>
    </comment>
    <comment ref="AG198" authorId="90" shapeId="0" xr:uid="{227587D9-BBDA-4C89-9821-58659854788D}">
      <text>
        <r>
          <rPr>
            <b/>
            <sz val="9"/>
            <color indexed="81"/>
            <rFont val="Tahoma"/>
            <family val="2"/>
            <charset val="186"/>
          </rPr>
          <t>Eimutis Šimkus:</t>
        </r>
        <r>
          <rPr>
            <sz val="9"/>
            <color indexed="81"/>
            <rFont val="Tahoma"/>
            <family val="2"/>
            <charset val="186"/>
          </rPr>
          <t xml:space="preserve">
11-21 išsiųsta</t>
        </r>
      </text>
    </comment>
    <comment ref="AJ198" authorId="90" shapeId="0" xr:uid="{0845DAA2-033D-4B80-BE7A-5E1FE65BB5C7}">
      <text>
        <r>
          <rPr>
            <b/>
            <sz val="9"/>
            <color indexed="81"/>
            <rFont val="Tahoma"/>
            <family val="2"/>
            <charset val="186"/>
          </rPr>
          <t>Eimutis Šimkus:</t>
        </r>
        <r>
          <rPr>
            <sz val="9"/>
            <color indexed="81"/>
            <rFont val="Tahoma"/>
            <family val="2"/>
            <charset val="186"/>
          </rPr>
          <t xml:space="preserve">
11-21 išsiųsta</t>
        </r>
      </text>
    </comment>
    <comment ref="E199" authorId="105" shapeId="0" xr:uid="{3113F6A6-5255-42D8-BF7B-4F8A0BAAEBD1}">
      <text>
        <t>[Komentarų gija]
„Excel“ versija leidžia jums skaityti šią komentarų giją, tačiau visi jos taisymai bus pašalinti, jei failas atidaromas naudojant naujesnę „Excel“ versiją. Daugiau informacijos: https://go.microsoft.com/fwlink/?linkid=870924.
Komentaras:
    Braižoma
Atsakyti:
Laukiam kol ESO pateiks info apie vartotojus
Atsakyti:
Negalim patekti į teritoriją objekte, perduota info ESO
Atsakyti:
Derna su vartotoju
Atsakyti:
Vartotojas išvyko atostogų, davė kontaktą su kuo bendrauti, duotas asmuo ragelio nekelia. 
Atsakyti:
01-10 turi susitikti su klientu
Atsakyti:
I teritorija patekau Nuotraukos sukeltos, susisiekus su vartotoju ir nuvazevus prie jo paskaitos atstumas nuo TR 2 km, netas vartotojas
Atsakyti:
01 16 pateikta pirminiams. 
Atsakyti:
Taiso pastabas</t>
      </text>
    </comment>
    <comment ref="E200" authorId="106" shapeId="0" xr:uid="{9DD919E5-C911-4502-A0B7-332B4E8733D1}">
      <text>
        <t>[Komentarų gija]
„Excel“ versija leidžia jums skaityti šią komentarų giją, tačiau visi jos taisymai bus pašalinti, jei failas atidaromas naudojant naujesnę „Excel“ versiją. Daugiau informacijos: https://go.microsoft.com/fwlink/?linkid=870924.
Komentaras:
    11-16 teiks pirminius
Atsakyti:
Taiso pastabas
Atsakyti:
12-19 pateiks pirminius
Atsakyti:
Taiso pastabas
Atsakyti:
Pateikti pirminiai po pastabu
Atsakyti:
Servitutas/ mel projektas/ RAA skaičiavimai/ sąmata
Atsakyti:
MŽ/Servitutas/mel. Projektas (užsakytas)/RAA
Atsakyti:
Servitutas pateiktas notarams, laukiama mel projekto, RAA padaryta, pakoreguoti MZ ir samata
Atsakyti:
Sukeltas mel. projektas
Atsakyti:
01-22 perduotos VYTUI žymos registruoti</t>
      </text>
    </comment>
    <comment ref="E201" authorId="107" shapeId="0" xr:uid="{A0BC8BAF-EAC4-4613-AE5F-B45E613EA3F9}">
      <text>
        <t>[Komentarų gija]
„Excel“ versija leidžia jums skaityti šią komentarų giją, tačiau visi jos taisymai bus pašalinti, jei failas atidaromas naudojant naujesnę „Excel“ versiją. Daugiau informacijos: https://go.microsoft.com/fwlink/?linkid=870924.
Komentaras:
    02-28 teiks pirminius
Atsakyti:
Rengia servitutą
Atsakyti:
03-28 turi pateikti servitutą
Atsakyti:
Pateikti pirminiai
Atsakyti:
04-08 teiks pirminiams po pastabų. Servitutai pateikti nuomininkams.
Atsakyti:
Pirminiai pateikti, turi pateikti servitutus, laukiam komp aktų iš ESO
Atsakyti:
Pateikti servitutai savivaldybei/ MŽ perduotas skaičiuoti sąmatą
Atsakyti:
05.22 pateiksim projekta, laukiam servitutu
Atsakyti:
05-27 teiks projektą/ laukiam vainoro ats dėl grindinio saugojimo
Atsakyti:
Vainoro atsakymas dar negautas, taisomos projekto pastabos
Atsakyti:
Pateiktas projektas tvirtinimui
Atsakyti:
Trūksta servitutų ir sutikimų.
Atsakyti:
Muziejaus suderinima gaut turetume 06.17, paeiksim ji savivaldybei
Atsakyti:
Gautos šumlinkso RAA pastabos
Atsakyti:
07.04 pateiksim projekta po pastabu
Atsakyti:
Artūras taiso pastabas
Atsakyti:
Reikia pataisyti pastabas
Atsakyti:
07-30 paskambins Artūrui
Atsakyti:
08-05 artūras turi atsakyti į klausimus
Atsakyti:
Rotuses servitutas pateiktas notarei, kunigai dar nesusitvarke igaliojimo
Atsakyti:
Laukiam iš Artūro paskaičiavimo
Atsakyti:
Pateikt 08-13
Atsakyti:
09.04 pasirasomas servitutas
Atsakyti:
Taiso RAA pastabas</t>
      </text>
    </comment>
    <comment ref="K201" authorId="108" shapeId="0" xr:uid="{E2E09E4D-4DF1-41AC-9777-8B174E3A5EAE}">
      <text>
        <t>[Komentarų gija]
„Excel“ versija leidžia jums skaityti šią komentarų giją, tačiau visi jos taisymai bus pašalinti, jei failas atidaromas naudojant naujesnę „Excel“ versiją. Daugiau informacijos: https://go.microsoft.com/fwlink/?linkid=870924.
Komentaras:
    Turi pateikti servitutą
Atsakyti:
Teiks pirminius</t>
      </text>
    </comment>
    <comment ref="E202" authorId="109" shapeId="0" xr:uid="{9225408A-6175-4273-AC9B-862BF745A5B1}">
      <text>
        <t>[Komentarų gija]
„Excel“ versija leidžia jums skaityti šią komentarų giją, tačiau visi jos taisymai bus pašalinti, jei failas atidaromas naudojant naujesnę „Excel“ versiją. Daugiau informacijos: https://go.microsoft.com/fwlink/?linkid=870924.
Komentaras:
    Braizoma trasa
Atsakyti:
išsiųstas BR01 Vainorui derinti 
Atsakyti:
Derinama su Vainoru
Atsakyti:
Derinami nesutikimai
Atsakyti:
03-13 važiuoja nesutikimų rinkti
Atsakyti:
Renka atsisakymus vartotojų
Atsakyti:
Laukiam info iš ESO dėl savivaldybės
Atsakyti:
SAVIVALDYBĖ NEDERINA, LAUKIAM RAŠTO
Atsakyti:
Pateikta pakartotinai savivaldybei derinti, laukiam ATS
Atsakyti:
Organizuojam susitikimą su ESO
Atsakyti:
Turim važiuoti į vietą su ESO
Atsakyti:
ESO turi taisyti užduotį
Atsakyti:
Taisom sprendinius, teiksim ESO
Atsakyti:
05.21-22, pateiksim Vainorui sprendinius, jei pritars, derinsim su gyventojais
Atsakyti:
Laukiam vainoro pritarimo keitimams
Atsakyti:
Perduota informacija Vainorui dėl derinimo
Atsakyti:
Ats negautas, 06.17 skambutis pasiteiravimui
Atsakyti:
Turi derinti su sklp. Sav. Dėl spintų 06-27/ pratęsimas įkeltas
Atsakyti:
Perduota info i TIVIS del nesutikimu
Atsakyti:
Taiso pastabas nuo 17 dienos
Atsakyti:
Nusiusta Vainorui, jei suderins, derinsim su zmonem
Atsakyti:
Vainoras suderino reikia tęsti projektą
Atsakyti:
Važiuoja derinti 08-14
Atsakyti:
Važiuoja 08-20 derinti su gyv.
Atsakyti:
08-26 teiks Vainorui planą susiderinti
Atsakyti:
Informaciniai, principinė, derinimai (Vainoras yra)
Atsakyti:
Pateikti pirminiai
Atsakyti:
Taiso pirminių pastabas
Atsakyti:
Taiso pastabas
Atsakyti:
Gaunam samata, keliam byla
Atsakyti:
Pateiktas projektas
Atsakyti:
11.15 grazinta su pastabomis
Atsakyti:
Pateiktas projektas po pastabu
Atsakyti:
Atmetė suva reikia KPD derinimo
Atsakyti:
Pateikta iš naujo SUVai 11-29
Atsakyti:
Gauta SUVA, pateiktas projektas po pastabu</t>
      </text>
    </comment>
    <comment ref="X202" authorId="110" shapeId="0" xr:uid="{F737B133-A40B-40CB-BB15-B39E4EC5BD0C}">
      <text>
        <r>
          <rPr>
            <b/>
            <sz val="9"/>
            <color indexed="81"/>
            <rFont val="Tahoma"/>
            <family val="2"/>
            <charset val="186"/>
          </rPr>
          <t>Karolis Gylys:</t>
        </r>
        <r>
          <rPr>
            <sz val="9"/>
            <color indexed="81"/>
            <rFont val="Tahoma"/>
            <family val="2"/>
            <charset val="186"/>
          </rPr>
          <t xml:space="preserve">
Pateikta 11-29
</t>
        </r>
      </text>
    </comment>
    <comment ref="E203" authorId="111" shapeId="0" xr:uid="{E6E9481B-9FD3-4610-9DEC-9D6303C721AC}">
      <text>
        <t>[Komentarų gija]
„Excel“ versija leidžia jums skaityti šią komentarų giją, tačiau visi jos taisymai bus pašalinti, jei failas atidaromas naudojant naujesnę „Excel“ versiją. Daugiau informacijos: https://go.microsoft.com/fwlink/?linkid=870924.
Komentaras:
    Susidėliojo spintas, braižo trasas 02 12
Atsakyti:
Braižo trasas 02 15
Atsakyti:
02 22 taiso pastabas, braižo abonentinius
Atsakyti:
03-08 pirminius pateikti
Atsakyti:
03 19 pateikti pirmiiniai
Atsakyti:
Laukiam atmetimo iš savivaldybės
Atsakyti:
Laukiam iš savivaldybės derinimo po pastabų
Atsakyti:
SUVA
Atsakyti:
Važiuos į objektą 05-09
Atsakyti:
Tvarko sprendinius
Atsakyti:
Derina su vandenims ir telia/MŽ
Atsakyti:
Visi derinimai yra/ trūksta SUVA/ Žiedė tikrina MŽ/ pratęsimas pateiktas
Atsakyti:
07-16 planuojam pateikti pilną bylą
Atsakyti:
07 16 pateikta byla
Atsakyti:
07-26 pateikta po pastabų
Atsakyti:
07-29 pateiktos pastabos
Atsakyti:
Taisomos pastabos 08 07 bus pateiktas
Atsakyti:
08 08 pateikta tvirtinti
Atsakyti:
08-13 gautos pastabos
Atsakyti:
08-21 pateiktas projektas po pastabu
Atsakyti:
Pateiktos pastabos Žiedei
Atsakyti:
08 28 pateikta po pastabų</t>
      </text>
    </comment>
    <comment ref="K203" authorId="112" shapeId="0" xr:uid="{0A333704-1199-460F-9747-BD45ED9169B5}">
      <text>
        <t>[Komentarų gija]
„Excel“ versija leidžia jums skaityti šią komentarų giją, tačiau visi jos taisymai bus pašalinti, jei failas atidaromas naudojant naujesnę „Excel“ versiją. Daugiau informacijos: https://go.microsoft.com/fwlink/?linkid=870924.
Komentaras:
    Teiks pirminius
Atsakyti:
Pateikti po pastabų</t>
      </text>
    </comment>
    <comment ref="X203" authorId="113" shapeId="0" xr:uid="{AC8661A3-A9D4-427F-9D43-DABF677A1A45}">
      <text>
        <r>
          <rPr>
            <sz val="11"/>
            <color rgb="FF000000"/>
            <rFont val="Calibri"/>
            <family val="2"/>
            <charset val="1"/>
          </rPr>
          <t>Nona Tamošaitytė:
išsiųsta 03-23
Gautas po pataisymų 04-17</t>
        </r>
      </text>
    </comment>
    <comment ref="Z203" authorId="113" shapeId="0" xr:uid="{6F155037-0129-45F2-8A07-AF58F6C38663}">
      <text>
        <r>
          <rPr>
            <sz val="11"/>
            <color rgb="FF000000"/>
            <rFont val="Calibri"/>
            <family val="2"/>
            <charset val="1"/>
          </rPr>
          <t>Nona Tamošaitytė:
išsiųsta 03-23
gauta 03-26</t>
        </r>
      </text>
    </comment>
    <comment ref="AA203" authorId="113" shapeId="0" xr:uid="{73CA5978-236F-438F-AE9F-07FB3C805825}">
      <text>
        <r>
          <rPr>
            <sz val="11"/>
            <color rgb="FF000000"/>
            <rFont val="Calibri"/>
            <family val="2"/>
            <charset val="1"/>
          </rPr>
          <t xml:space="preserve">Nona Tamošaitytė:
išsiųsta 03-23
gauta 03-27
</t>
        </r>
      </text>
    </comment>
    <comment ref="AD203" authorId="113" shapeId="0" xr:uid="{6807FA3D-6247-4099-B05A-98E956A524B6}">
      <text>
        <r>
          <rPr>
            <sz val="11"/>
            <color rgb="FF000000"/>
            <rFont val="Calibri"/>
            <family val="2"/>
            <charset val="1"/>
          </rPr>
          <t>Nona Tamošaitytė:
įkelta 04-18</t>
        </r>
      </text>
    </comment>
    <comment ref="AE203" authorId="113" shapeId="0" xr:uid="{89F9BF22-F9D5-4B23-9C10-E92DE50403C6}">
      <text>
        <r>
          <rPr>
            <sz val="11"/>
            <color rgb="FF000000"/>
            <rFont val="Calibri"/>
            <family val="2"/>
            <charset val="1"/>
          </rPr>
          <t>Nona Tamošaitytė:
išsiųsta 03-23
gauta 03-25</t>
        </r>
      </text>
    </comment>
    <comment ref="E204" authorId="114" shapeId="0" xr:uid="{092E3B19-7A57-49EE-BA18-92D55D205F88}">
      <text>
        <t>[Komentarų gija]
„Excel“ versija leidžia jums skaityti šią komentarų giją, tačiau visi jos taisymai bus pašalinti, jei failas atidaromas naudojant naujesnę „Excel“ versiją. Daugiau informacijos: https://go.microsoft.com/fwlink/?linkid=870924.
Komentaras:
    Derina
Atsakyti:
01.17 vaziuoja derinti, 01.18 pradedama kabeliu lentele ir principine
Atsakyti:
01.26 pateikta pirminiams; su gyventojais suderinta; reikia teiksti derinimams
Atsakyti:
Taiso pirminių pastabas
Atsakyti:
Pateikta po pastabų
Atsakyti:
Pirminiai 02/12 pateikti po pastabų, su institucijom suderinta, liko laukt gyv. Derinimų, mel. Projektas
Atsakyti:
3sutikimai/ sąmata/NŽT
Atsakyti:
Pateikti pirminiai
Atsakyti:
Byla yra, laukiam mel. projekto
Atsakyti:
03-12 pateiks projektą
Atsakyti:
Derina su gyventojais per sklypus
Atsakyti:
Neįgyvendinamas objektas
Atsakyti:
Pateikta Vainorui 04/18
Atsakyti:
Turi vainoras atsakyti dėl kabelio paklojimo ar tinka
Atsakyti:
05-28 teiksim bylą be SUVA
Atsakyti:
Taisomos projekto pastabos, nera SUVA
Atsakyti:
16.13 bandys pataisyt pastabas jei prieis
Atsakyti:
06.17 taisomos pastabos ir teikiama po pastabu
Atsakyti:
Planas pataisyti pastabas 06-26/ SUVA laukiam
Atsakyti:
Gautos projekto pastabos, teiksim projekta po pastabu tik kai gausim SUVA
Atsakyti:
SUVA vėluoja ~20dienų
Atsakyti:
SUVA buvo atmesta, sukelta pakartotinai
Atsakyti:
SUVA vėluoja 3d.d.
Atsakyti:
SUVA vėluoja 12d.d.
Atsakyti:
Suva vėluoja 17d.d.
Atsakyti:
SUVA vėluoja 321673 
Atsakyti:
09-17 teiks pilną bylą
Atsakyti:
Pateiktas projektas
Atsakyti:
Pateiktas projektas su SUVA</t>
      </text>
    </comment>
    <comment ref="E205" authorId="115" shapeId="0" xr:uid="{F3FE01B5-DD50-4737-A5EA-B55A569F0046}">
      <text>
        <t>[Komentarų gija]
„Excel“ versija leidžia jums skaityti šią komentarų giją, tačiau visi jos taisymai bus pašalinti, jei failas atidaromas naudojant naujesnę „Excel“ versiją. Daugiau informacijos: https://go.microsoft.com/fwlink/?linkid=870924.
Komentaras:
    02-29 važiuoja derinti su gyv.
Atsakyti:
Laukiam info iš vainoro iki 03-25
Atsakyti:
Laukiam atmetimo iš savivaldybės
Atsakyti:
Laukiam kol savivaldybė suderins/ Cgate atsakymo
Atsakyti:
Perderinti su sav. + sklp. Sav. 1
Atsakyti:
SUVA + MŽ
Atsakyti:
Gaunam mel. Projekta ir teikiam projekta, laukiam SUVA
Atsakyti:
05-27 teiksim projektą
Atsakyti:
Pateiktas projektas, truksta SUVA
Atsakyti:
Taisomos pastabos 06.11 pateiksim atgal
Atsakyti:
Pateikta po pastabu, truksta SUVA
Atsakyti:
trūksta SUVA/ Pratęsimas pateiktas
Atsakyti:
07.03 pateiktas projektas su SUVA
Atsakyti:
Kostas registruoja žymas
Atsakyti:
Pateikti įkainiai</t>
      </text>
    </comment>
    <comment ref="K205" authorId="116" shapeId="0" xr:uid="{F9276AAB-E4B5-4E34-AA1A-C5BB8D1A2A2F}">
      <text>
        <t>[Komentarų gija]
„Excel“ versija leidžia jums skaityti šią komentarų giją, tačiau visi jos taisymai bus pašalinti, jei failas atidaromas naudojant naujesnę „Excel“ versiją. Daugiau informacijos: https://go.microsoft.com/fwlink/?linkid=870924.
Komentaras:
    Teiks pirminius</t>
      </text>
    </comment>
    <comment ref="E206" authorId="117" shapeId="0" xr:uid="{73F67653-1C8D-488D-A195-830764D07C68}">
      <text>
        <t>[Komentarų gija]
„Excel“ versija leidžia jums skaityti šią komentarų giją, tačiau visi jos taisymai bus pašalinti, jei failas atidaromas naudojant naujesnę „Excel“ versiją. Daugiau informacijos: https://go.microsoft.com/fwlink/?linkid=870924.
Komentaras:
    Susidėliojo spintas, braižo trasą, 02 12
Atsakyti:
02 15 derina su gyventojais
Atsakyti:
02 19 skambinsis, 20  Dovilė ir Artūras važiuoja derinti
Atsakyti:
02 22 Derina su gyv / braižo principinę, skaičiuoja KL
Atsakyti:
Pirminiai 02-29
Atsakyti:
Taiso pastabas
Atsakyti:
03 12 pateikta po pastabų
Atsakyti:
Trūksta KPD ir miesto tvarkymo
Atsakyti:
03-25 - 28 bus savivaldybėj susirinkimas  dėl projekto
Atsakyti:
Strigo savivaldybėje, lauikiam rašto
Atsakyti:
Laukiam iš savivaldybės po pastabų
Atsakyti:
Savivaldybė patvirtino
Atsakyti:
04 17 pateikta į geoportal
Atsakyti:
SUVA+sąmata. Ruošia pilną bylą
Atsakyti:
SUVA+sąmata
Atsakyti:
Gautos projekto pastabos/laukiam SUVA/ pratęsimas pateiktas
Atsakyti:
Suva vėluoja 18 d.d.
Atsakyti:
SUVA vėluoja 30d.d.
Atsakyti:
08 01 pateiktas po pastabų
Atsakyti:
08-06 pateiktos pastabos
Atsakyti:
08 08 pateikta po pastabų
Atsakyti:
Perduota tvirtinti įkainius</t>
      </text>
    </comment>
    <comment ref="K206" authorId="118" shapeId="0" xr:uid="{61AF3339-3BDD-46A9-8E80-4637727CA296}">
      <text>
        <t>[Komentarų gija]
„Excel“ versija leidžia jums skaityti šią komentarų giją, tačiau visi jos taisymai bus pašalinti, jei failas atidaromas naudojant naujesnę „Excel“ versiją. Daugiau informacijos: https://go.microsoft.com/fwlink/?linkid=870924.
Komentaras:
    Teiks po pastabų</t>
      </text>
    </comment>
    <comment ref="X206" authorId="119" shapeId="0" xr:uid="{59242535-4B90-4F08-AF25-5130CDA82F64}">
      <text>
        <r>
          <rPr>
            <b/>
            <sz val="9"/>
            <color indexed="81"/>
            <rFont val="Tahoma"/>
            <family val="2"/>
            <charset val="186"/>
          </rPr>
          <t>Dovilė Anzelytė:</t>
        </r>
        <r>
          <rPr>
            <sz val="9"/>
            <color indexed="81"/>
            <rFont val="Tahoma"/>
            <family val="2"/>
            <charset val="186"/>
          </rPr>
          <t xml:space="preserve">
02 27</t>
        </r>
      </text>
    </comment>
    <comment ref="AA206" authorId="119" shapeId="0" xr:uid="{40A3B1C3-4E50-4E93-B791-74DFF1917B2D}">
      <text>
        <r>
          <rPr>
            <b/>
            <sz val="9"/>
            <color indexed="81"/>
            <rFont val="Tahoma"/>
            <family val="2"/>
            <charset val="186"/>
          </rPr>
          <t>Dovilė Anzelytė:</t>
        </r>
        <r>
          <rPr>
            <sz val="9"/>
            <color indexed="81"/>
            <rFont val="Tahoma"/>
            <family val="2"/>
            <charset val="186"/>
          </rPr>
          <t xml:space="preserve">
02 27</t>
        </r>
      </text>
    </comment>
    <comment ref="AE206" authorId="119" shapeId="0" xr:uid="{6015B8C3-97B7-49F0-B031-0A2BA2BEB85A}">
      <text>
        <r>
          <rPr>
            <b/>
            <sz val="9"/>
            <color indexed="81"/>
            <rFont val="Tahoma"/>
            <family val="2"/>
            <charset val="186"/>
          </rPr>
          <t>Dovilė Anzelytė:</t>
        </r>
        <r>
          <rPr>
            <sz val="9"/>
            <color indexed="81"/>
            <rFont val="Tahoma"/>
            <family val="2"/>
            <charset val="186"/>
          </rPr>
          <t xml:space="preserve">
02 27</t>
        </r>
      </text>
    </comment>
    <comment ref="AI206" authorId="119" shapeId="0" xr:uid="{F9F18EFE-8847-4F9B-924B-3D6AB69AA722}">
      <text>
        <r>
          <rPr>
            <b/>
            <sz val="9"/>
            <color indexed="81"/>
            <rFont val="Tahoma"/>
            <family val="2"/>
            <charset val="186"/>
          </rPr>
          <t>Dovilė Anzelytė:</t>
        </r>
        <r>
          <rPr>
            <sz val="9"/>
            <color indexed="81"/>
            <rFont val="Tahoma"/>
            <family val="2"/>
            <charset val="186"/>
          </rPr>
          <t xml:space="preserve">
02 28</t>
        </r>
      </text>
    </comment>
    <comment ref="E207" authorId="120" shapeId="0" xr:uid="{628A170E-CEAA-404A-AFFF-CB1DEF07D0E4}">
      <text>
        <t>[Komentarų gija]
„Excel“ versija leidžia jums skaityti šią komentarų giją, tačiau visi jos taisymai bus pašalinti, jei failas atidaromas naudojant naujesnę „Excel“ versiją. Daugiau informacijos: https://go.microsoft.com/fwlink/?linkid=870924.
Komentaras:
    Derins su savivaldybe, tikėtina, kad neleis vykdyti projekto
Atsakyti:
Pateikta Vainorui 04/18
Atsakyti:
Savivaldybė sprendiniams nepritaria, projektas turi būti atšauktas</t>
      </text>
    </comment>
    <comment ref="E208" authorId="121" shapeId="0" xr:uid="{0F5CA93F-45D6-43CC-854B-09245B1F62C7}">
      <text>
        <t>[Komentarų gija]
„Excel“ versija leidžia jums skaityti šią komentarų giją, tačiau visi jos taisymai bus pašalinti, jei failas atidaromas naudojant naujesnę „Excel“ versiją. Daugiau informacijos: https://go.microsoft.com/fwlink/?linkid=870924.
Komentaras:
    Padaryti schema ir situacijos planas/ reikia derinti
Atsakyti:
Sprendiniai parengti, Mt vieta uzsakovas suderino, iki 01.19 atsius 0.4kV dali
Atsakyti:
Reikia keisti sąlygas
Atsakyti:
Laukiama TOPO ir zemos info is kliento
Atsakyti:
Braižoma trasa/1 sutikimas/nėra 0,4 kV iš užsakovo 
Atsakyti:
Sustabdyta
Atsakyti:
Laukiam kol patvirtins schemą
Atsakyti:
Laukiam TS keitimo
Atsakyti:
Pateikti pirminiai, derina su institucijomis + servitutas
Atsakyti:
Derinimai su sklp. Sav.
Atsakyti:
Sutikimai pateikti pasirašyti/ 05-09 daro skaičiavimus
Atsakyti:
RAA pateikti Kostui tikrinti, Sutikimai pateikti sklypų savininkams, LAKD priedas laukiam sutikimų, servitutai nepateikti
Atsakyti:
Laukiam sutikimu, LAKD priedas pateiktas ESO, servitutai pateikti
Atsakyti:
05-22 planas kelti bylą be NŽT/LAKD/SERVITUTŲ/SUTIKIMŲ
Atsakyti:
Pateiktas projektas be NŽT/LAKD/SERVITUTŲ/SUTIKIMŲ
Atsakyti:
Servitutas pas notarą/ trūksta dviejų sutikimų/ SUVA pateiks 06-14
Atsakyti:
Taiso pastabas Arnas nuo 06-20
Atsakyti:
Pateiktas projektas po pastabu, truksta NZT SUVA, sutikimu
Atsakyti:
Trūksta vieno sklp. Derinimo
Atsakyti:
07-16 pateiktos RAA pastabos
Atsakyti:
Gautas atsakymas is TIVIS, 22d planuojam pasitaisyt
Atsakyti:
Nusiusta Valciukui perziuret
Atsakyti:
08-05 kostas paskambins valčiukui
Atsakyti:
08-13 Arnas pataisys
Atsakyti:
Užklausya dėl melioracijos projekto kur dingęs</t>
      </text>
    </comment>
    <comment ref="K208" authorId="122" shapeId="0" xr:uid="{B1F519D6-91D9-47CA-9A1E-F3C2154BE178}">
      <text>
        <t>[Komentarų gija]
„Excel“ versija leidžia jums skaityti šią komentarų giją, tačiau visi jos taisymai bus pašalinti, jei failas atidaromas naudojant naujesnę „Excel“ versiją. Daugiau informacijos: https://go.microsoft.com/fwlink/?linkid=870924.
Komentaras:
    Teiksim pirminius po pastabų</t>
      </text>
    </comment>
    <comment ref="E209" authorId="123" shapeId="0" xr:uid="{CADE49D0-C4AE-48D9-BC57-9569FE02899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Trūksta SUVA
Atsakyti:
Liko 1d
Atsakyti:
Liko tik SUVA pastaba
Atsakyti:
Pateiktas pilnas projektas 
Atsakyti:
Pateiktas projektas be SUVA
Atsakyti:
Žymos perduotos Kostui 06-12
Atsakyti:
Pateikti įkainiai tvirtinimui</t>
      </text>
    </comment>
    <comment ref="K209" authorId="124" shapeId="0" xr:uid="{4B46C094-4939-40AD-9950-028730F080A7}">
      <text>
        <t>[Komentarų gija]
„Excel“ versija leidžia jums skaityti šią komentarų giją, tačiau visi jos taisymai bus pašalinti, jei failas atidaromas naudojant naujesnę „Excel“ versiją. Daugiau informacijos: https://go.microsoft.com/fwlink/?linkid=870924.
Komentaras:
    Pateiks pilną projektą</t>
      </text>
    </comment>
    <comment ref="E210" authorId="125" shapeId="0" xr:uid="{0E8E76DA-5E2B-47FE-AE1B-8E46F4D2D867}">
      <text>
        <t>[Komentarų gija]
„Excel“ versija leidžia jums skaityti šią komentarų giją, tačiau visi jos taisymai bus pašalinti, jei failas atidaromas naudojant naujesnę „Excel“ versiją. Daugiau informacijos: https://go.microsoft.com/fwlink/?linkid=870924.
Komentaras:
    Pateiks pirminius iki 03-01
Atsakyti:
Pateiktas projektas
Atsakyti:
Trūksta SUVA
Atsakyti:
Liko 6d
Atsakyti:
Liko tik SUVA pastaba
Atsakyti:
Pateiktas pilnas projektas po pastabų 06-18
Atsakyti:
Perduota žyma SIMUI 06-21
Atsakyti:
Pateiktos žymos ESO</t>
      </text>
    </comment>
    <comment ref="K210" authorId="126" shapeId="0" xr:uid="{FDD3B1DD-9BF2-446C-8F2B-15B3FE46ED36}">
      <text>
        <t>[Komentarų gija]
„Excel“ versija leidžia jums skaityti šią komentarų giją, tačiau visi jos taisymai bus pašalinti, jei failas atidaromas naudojant naujesnę „Excel“ versiją. Daugiau informacijos: https://go.microsoft.com/fwlink/?linkid=870924.
Komentaras:
    Pateiks pilną projektą
Atsakyti:
Pateikti pirminiai po pastabų</t>
      </text>
    </comment>
    <comment ref="E211" authorId="127" shapeId="0" xr:uid="{D8C4832F-FBB7-4BAF-AE50-7F3C10D06526}">
      <text>
        <t>[Komentarų gija]
„Excel“ versija leidžia jums skaityti šią komentarų giją, tačiau visi jos taisymai bus pašalinti, jei failas atidaromas naudojant naujesnę „Excel“ versiją. Daugiau informacijos: https://go.microsoft.com/fwlink/?linkid=870924.
Komentaras:
    Laukiam kol papildysim topo
Atsakyti:
Ovidijus turi topo pateikti
Atsakyti:
Pateikta pirminiams
Atsakyti:
Pateikti pirminiai 04-19
Atsakyti:
Taiso pastabas
Atsakyti:
05-02 pateikta po pastabų
Atsakyti:
Karolis daro MŽ
Atsakyti:
05-10 pateiktas projektas
Atsakyti:
Taiso pastabas. Laukiam SUVA
Atsakyti:
Gautos projekto pastabos, 05.21 pateiksim po pastabu
Atsakyti:
Pateiktas tvirtinimui
Atsakyti:
Pateikta po pastabu
Atsakyti:
Pateiktas projektas po pastabu. SUVA 05.14/314451
Atsakyti:
Reikia taisyti pastabas, SUVA 05.14/314451
Atsakyti:
Suva vėluoja ~30d.d
Atsakyti:
07.24 pateitkas projektas</t>
      </text>
    </comment>
    <comment ref="E212" authorId="128" shapeId="0" xr:uid="{81A10747-A546-469B-BD71-97680E9F260E}">
      <text>
        <t>[Komentarų gija]
„Excel“ versija leidžia jums skaityti šią komentarų giją, tačiau visi jos taisymai bus pašalinti, jei failas atidaromas naudojant naujesnę „Excel“ versiją. Daugiau informacijos: https://go.microsoft.com/fwlink/?linkid=870924.
Komentaras:
    Pateikti pirminiai
Atsakyti:
04-11 pateiks pakartotinai
Atsakyti:
Teiksim 04-15 po pastabų
Atsakyti:
04-22 derinami pirminiai
Atsakyti:
05-08 pataisys pastabas
Atsakyti:
05-14 pateiks po pastabų
Atsakyti:
05.21 pateiksim pirminius po pastabu
Atsakyti:
05-27 teiks pirminius
Atsakyti:
Galimai 06.04 teiksim byla
Atsakyti:
Pateikta byla/ trūksta SUVA
Atsakyti:
Taiso pastabas/ trūksta SUVA
Atsakyti:
SUVA vėluoja 31d.d.</t>
      </text>
    </comment>
    <comment ref="E213" authorId="129" shapeId="0" xr:uid="{9DE29F55-E6F0-46DC-BE28-5222462B0EE3}">
      <text>
        <t>[Komentarų gija]
„Excel“ versija leidžia jums skaityti šią komentarų giją, tačiau visi jos taisymai bus pašalinti, jei failas atidaromas naudojant naujesnę „Excel“ versiją. Daugiau informacijos: https://go.microsoft.com/fwlink/?linkid=870924.
Komentaras:
    04-22 teiksim pirminius
Atsakyti:
SUVA/ Laukiam sąmatos + teiksim pilną bylą
Atsakyti:
SUVA
Atsakyti:
05-22 teiksim pirminius po pastabų
Atsakyti:
05-21 teiksim projektą be SUVA
Atsakyti:
05-28 teiks po pastabų
Atsakyti:
Pateikta po pastabu
Atsakyti:
Pateikta po pastabu
Atsakyti:
Liko tik viena ESO pastaba dėl SUVA ( vėluoja 30d.d.)
Atsakyti:
Kostas registruoja žymas
Atsakyti:
Pateiktos zymos tvirtinimui
Atsakyti:
Pateikti įkainiai</t>
      </text>
    </comment>
    <comment ref="E214" authorId="130" shapeId="0" xr:uid="{907BB360-0978-4F2E-A164-4FA9030296B4}">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Pateiktas projektas/ rengia mel projektą
Atsakyti:
Pateiktos pastabos projektui- taisoma. PATEIKTAS PRATRĘSIMAS
Atsakyti:
SUVA vėluoja 7d.d.
Atsakyti:
Reikia taisyti RAA pastabas
Atsakyti:
Kostas turi pratęsti ir paskaičiuoti RAA
Atsakyti:
Pateiktas projektas ir pratesimas
Atsakyti:
Zymos iregistruotos</t>
      </text>
    </comment>
    <comment ref="E215" authorId="131" shapeId="0" xr:uid="{5EEB7925-8EC8-46D8-81F1-73731C9BC3DA}">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Pateiksim pirminius po pastabų 04-15
Atsakyti:
Rengia žiniaraščius
Atsakyti:
SUVA ( teikiam pilną projektą be suva)
Atsakyti:
Taiso pastabas
Atsakyti:
05-20 pateiktas po pastabų
Atsakyti:
05-28 teiksim po pastabų
Atsakyti:
06-12 pateiktos žymos Simui
Atsakyti:
Pateikti įkainiai</t>
      </text>
    </comment>
    <comment ref="E216" authorId="132" shapeId="0" xr:uid="{85393FA5-F694-425A-83FC-C4EAE842D3F8}">
      <text>
        <t>[Komentarų gija]
„Excel“ versija leidžia jums skaityti šią komentarų giją, tačiau visi jos taisymai bus pašalinti, jei failas atidaromas naudojant naujesnę „Excel“ versiją. Daugiau informacijos: https://go.microsoft.com/fwlink/?linkid=870924.
Komentaras:
    04-23 teiksim pirminius
Atsakyti:
05-07 taiso pirminių pastabas
Atsakyti:
SUVA, pateiktas projektas
Atsakyti:
Taiso pastabas
Atsakyti:
05-21 teiksim po pastabų
Atsakyti:
05-27 teiksim po pastabų
Atsakyti:
Pateikta po pastabu
Atsakyti:
Pateikta po pastabu
Atsakyti:
Liko tik gauti SUVA
Atsakyti:
Kostas registruoija žymas
Atsakyti:
Pateikti darbų įkainiai\</t>
      </text>
    </comment>
    <comment ref="E217" authorId="133" shapeId="0" xr:uid="{80804F48-ECEA-46CC-80AE-A7E1C0A573DD}">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po pastabu
Atsakyti:
LAKD, SUVA
Atsakyti:
LAKD kelių priedas perduotas ESO, SUVA pateikta
Atsakyti:
Teiksim pirminius 04-17
Atsakyti:
Teikiam pirminiams 05-01
Atsakyti:
SUVA+lakd. Rengia pilną bylą
Atsakyti:
LAKDui pateiktas priedas pasirasyt, 05.20 atiduota samatai skaiciuot, padaryta byla
Atsakyti:
Pateiktas projektas tvirtinmui
Atsakyti:
Pateikta po pastabu
Atsakyti:
Pateiktas projektas po pastabu</t>
      </text>
    </comment>
    <comment ref="K217" authorId="134" shapeId="0" xr:uid="{DA0E4392-E72A-4BDE-81E6-70A575DFFAC4}">
      <text>
        <t>[Komentarų gija]
„Excel“ versija leidžia jums skaityti šią komentarų giją, tačiau visi jos taisymai bus pašalinti, jei failas atidaromas naudojant naujesnę „Excel“ versiją. Daugiau informacijos: https://go.microsoft.com/fwlink/?linkid=870924.
Komentaras:
    Teiksim pirminius</t>
      </text>
    </comment>
    <comment ref="E218" authorId="135" shapeId="0" xr:uid="{981C36F5-5B6B-4458-BABA-B1405262DD69}">
      <text>
        <t>[Komentarų gija]
„Excel“ versija leidžia jums skaityti šią komentarų giją, tačiau visi jos taisymai bus pašalinti, jei failas atidaromas naudojant naujesnę „Excel“ versiją. Daugiau informacijos: https://go.microsoft.com/fwlink/?linkid=870924.
Komentaras:
    nepradėtas
Atsakyti:
Padėjau
Atsakyti:
01 16 pateikta pirminiams
Atsakyti:
01 19 pateikta po pastabų
Atsakyti:
Derinama su institucijomis/vartotojais
Atsakyti:
Liko geležinkelių derinimas ir nžt
Atsakyti:
Liko geležinkeliai, ruošiam dz/mz. Iki 02 15 bus pateikta sąmatom
Atsakyti:
Nepateikta, nes kreipėsi klientas, prašo koreguoti trasą. Klausimas pas ESO
Atsakyti:
ESO pateikė atsakymą, turim pateikti pilną projektą
Atsakyti:
03-12 teiksim pilną projektą
Atsakyti:
Laukiam info iš ESO
Atsakyti:
04 03 pateiktas projektas
Atsakyti:
Pateiktas po pastabų
Atsakyti:
Laukiam kol atmes įkainius
Atsakyti:
Pateikti įkainiai tvirtinti</t>
      </text>
    </comment>
    <comment ref="K218" authorId="136" shapeId="0" xr:uid="{515268E1-C0B1-4060-8083-369B2D556DF6}">
      <text>
        <t>[Komentarų gija]
„Excel“ versija leidžia jums skaityti šią komentarų giją, tačiau visi jos taisymai bus pašalinti, jei failas atidaromas naudojant naujesnę „Excel“ versiją. Daugiau informacijos: https://go.microsoft.com/fwlink/?linkid=870924.
Komentaras:
    Teiks pilną projektą
Atsakyti:
Vėluoja, teiks 03-14</t>
      </text>
    </comment>
    <comment ref="E219" authorId="137" shapeId="0" xr:uid="{3EE750D4-E44B-4DE9-8D6A-FCEC4DDD7D7E}">
      <text>
        <t>[Komentarų gija]
„Excel“ versija leidžia jums skaityti šią komentarų giją, tačiau visi jos taisymai bus pašalinti, jei failas atidaromas naudojant naujesnę „Excel“ versiją. Daugiau informacijos: https://go.microsoft.com/fwlink/?linkid=870924.
Komentaras:
    02 10 dėliojasi spintas
Atsakyti:
02 15Braižo trasą
Atsakyti:
02 19 taiso pastabas/ braižo trasą
Atsakyti:
02 22 derino su gyventojais
Atsakyti:
02-28 teiks pirminius
Atsakyti:
Taiso pastabas
Atsakyti:
03 12 pateikta po pastabų
Atsakyti:
03 15 pateikta po pastabų
Atsakyti:
Inžinerinės geodezijos užprašyta papildyti telia tinklus
Atsakyti:
SUVA/ MŽ/ savivaldybė (turi paskambinti Vainorui)
Atsakyti:
Savivaldybė patvirtino
Atsakyti:
04 16 pateikta geoportal
Atsakyti:
SUVA+sąmata+ pilna byla
Atsakyti:
Sąmata/suva
Atsakyti:
Gautos projekto pastabos/laukiam SUVA
Atsakyti:
Pastabos pataisytos/ SUVA laukiam/ pratęsimas pateiktas
Atsakyti:
07 03 gautos pastabos, 07 04 bus pateikta po pastabų
Atsakyti:
Pateiktos žymos
Atsakyti:
Pateiktos sąskaitos</t>
      </text>
    </comment>
    <comment ref="K219" authorId="138" shapeId="0" xr:uid="{A3A3CAB9-08F7-43B9-87CE-F024AC39A980}">
      <text>
        <t>[Komentarų gija]
„Excel“ versija leidžia jums skaityti šią komentarų giją, tačiau visi jos taisymai bus pašalinti, jei failas atidaromas naudojant naujesnę „Excel“ versiją. Daugiau informacijos: https://go.microsoft.com/fwlink/?linkid=870924.
Komentaras:
    Teiks pirminius po pastabų
Atsakyti:
Planas atiduoti be SUVA</t>
      </text>
    </comment>
    <comment ref="X219" authorId="139" shapeId="0" xr:uid="{0EB4FB47-FFD1-488A-94BF-3A11F9BF509D}">
      <text>
        <r>
          <rPr>
            <sz val="11"/>
            <color rgb="FF000000"/>
            <rFont val="Calibri"/>
            <family val="2"/>
            <charset val="1"/>
          </rPr>
          <t>Klaudijus Ališauskas:
išsiųsta 03-04
pasirašyta 03-12</t>
        </r>
      </text>
    </comment>
    <comment ref="Z219" authorId="139" shapeId="0" xr:uid="{D28D7871-4AA6-46B3-A6D3-2BC0A85BA1C5}">
      <text>
        <r>
          <rPr>
            <sz val="11"/>
            <color rgb="FF000000"/>
            <rFont val="Calibri"/>
            <family val="2"/>
            <charset val="1"/>
          </rPr>
          <t>Klaudijus Ališauskas:
pritarta 03-04</t>
        </r>
      </text>
    </comment>
    <comment ref="AA219" authorId="139" shapeId="0" xr:uid="{58A960C6-A491-4C31-9849-13D4675285A8}">
      <text>
        <r>
          <rPr>
            <sz val="11"/>
            <color rgb="FF000000"/>
            <rFont val="Calibri"/>
            <family val="2"/>
            <charset val="1"/>
          </rPr>
          <t>Klaudijus Ališauskas:
03-04
suderinta 04-09</t>
        </r>
      </text>
    </comment>
    <comment ref="AD219" authorId="139" shapeId="0" xr:uid="{A90319D6-A56F-4E8B-B893-2A175724769A}">
      <text>
        <r>
          <rPr>
            <sz val="11"/>
            <color rgb="FF000000"/>
            <rFont val="Calibri"/>
            <family val="2"/>
            <charset val="1"/>
          </rPr>
          <t>Klaudijus:
pateikta 04-15</t>
        </r>
      </text>
    </comment>
    <comment ref="AE219" authorId="139" shapeId="0" xr:uid="{16C1441E-8A78-4AAE-9B48-8D94A999F3A4}">
      <text>
        <r>
          <rPr>
            <sz val="11"/>
            <color rgb="FF000000"/>
            <rFont val="Calibri"/>
            <family val="2"/>
            <charset val="1"/>
          </rPr>
          <t>Klaudijus Ališauskas:
išsiūsta 03-04
pasirašyta 03-04</t>
        </r>
      </text>
    </comment>
    <comment ref="AI219" authorId="139" shapeId="0" xr:uid="{E2785DF1-DC2A-4E17-B327-1E67B3CA49CE}">
      <text>
        <r>
          <rPr>
            <sz val="11"/>
            <color rgb="FF000000"/>
            <rFont val="Calibri"/>
            <family val="2"/>
            <charset val="1"/>
          </rPr>
          <t>Klaudijus Ališauskas:
pasirašyta 03-04</t>
        </r>
      </text>
    </comment>
    <comment ref="E220" authorId="140" shapeId="0" xr:uid="{9ABDFBF0-F4C4-4558-A018-11A1F76DCD44}">
      <text>
        <t>[Komentarų gija]
„Excel“ versija leidžia jums skaityti šią komentarų giją, tačiau visi jos taisymai bus pašalinti, jei failas atidaromas naudojant naujesnę „Excel“ versiją. Daugiau informacijos: https://go.microsoft.com/fwlink/?linkid=870924.
Komentaras:
    02 12 dėliojasi spintas
Atsakyti:
02 15 braižo trasą
Atsakyti:
02 22 taiso pastabas
Atsakyti:
Reikia dalinti liniją į dvi dalis, užklausta ESO
Atsakyti:
Taiso pastabas
Atsakyti:
Derina su vandenim, taiso pastabas
Atsakyti:
Savivaldybė + SUVA
Atsakyti:
SUVA
Atsakyti:
SUVA pateikta/ sutikimai yra/ tvarko brėžinį ir teiks pilną projektą
Atsakyti:
Perduota kostui, pratęsimas pateiktas 07 03
Atsakyti:
07-17 Ieva darys objektą, reikia MZ ir schema dabaigti
Atsakyti:
Tvarkomas planas ir kabeliu lentele
Atsakyti:
Sutvarkytas projektas, laukiam samatos ir kelsim byla
Atsakyti:
Pateiktas projektas
Atsakyti:
Pateiktos pastabos, reikia taisyti spintų kainas + pateikti sutikimus + konkursinę bylą
Atsakyti:
Pateiktas po pastabų 08-12
Atsakyti:
Turi pateikti po pastabų
Atsakyti:
08 19 pateikta po pastabų
Atsakyti:
08-22 perduota simui daryti žymas
Atsakyti:
08-23 pateikta žyma RC
Atsakyti:
Perduotos Žymos ESO</t>
      </text>
    </comment>
    <comment ref="K220" authorId="141" shapeId="0" xr:uid="{67E87A1D-AD8F-424D-90DA-7FE5BAB5EA25}">
      <text>
        <t>[Komentarų gija]
„Excel“ versija leidžia jums skaityti šią komentarų giją, tačiau visi jos taisymai bus pašalinti, jei failas atidaromas naudojant naujesnę „Excel“ versiją. Daugiau informacijos: https://go.microsoft.com/fwlink/?linkid=870924.
Komentaras:
    Teiks pirminius</t>
      </text>
    </comment>
    <comment ref="E221" authorId="142" shapeId="0" xr:uid="{D5DEDFB5-23AA-4D15-893E-C667E36C5954}">
      <text>
        <t>[Komentarų gija]
„Excel“ versija leidžia jums skaityti šią komentarų giją, tačiau visi jos taisymai bus pašalinti, jei failas atidaromas naudojant naujesnę „Excel“ versiją. Daugiau informacijos: https://go.microsoft.com/fwlink/?linkid=870924.
Komentaras:
    Pateikta pastaba dėl sąmatos korekcijos
Atsakyti:
Perduota tvirtinti
Atsakyti:
Laukiam įkainių atmetimo
Atsakyti:
Pateikti įkainiai</t>
      </text>
    </comment>
    <comment ref="K221" authorId="143" shapeId="0" xr:uid="{E4FB6022-0C6F-4226-B903-721E5DA533C2}">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E222" authorId="144" shapeId="0" xr:uid="{B1B5797D-5455-48AE-888B-0716026B2570}">
      <text>
        <t>[Komentarų gija]
„Excel“ versija leidžia jums skaityti šią komentarų giją, tačiau visi jos taisymai bus pašalinti, jei failas atidaromas naudojant naujesnę „Excel“ versiją. Daugiau informacijos: https://go.microsoft.com/fwlink/?linkid=870924.
Komentaras:
    Trūksta info iš ESO
Atsakyti:
05-01 pateiksim pirminiams
Atsakyti:
Daro MŽ
Atsakyti:
Pateiks pilną projektą 05-13</t>
      </text>
    </comment>
    <comment ref="E223" authorId="145" shapeId="0" xr:uid="{C6A2F813-BEBC-4C44-81FA-37A0A9615BF1}">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Pateikti pirminiai po pastabu
Atsakyti:
Pateikta tvirtinti 05-09
Atsakyti:
NŽT terminas 06-14
Atsakyti:
NŽT atmetė, pateikta pakartotinai
Atsakyti:
Pateiktos žymos ESO
Atsakyti:
Laukiam RC sąskaitų
Atsakyti:
Pateikti įkainiai
</t>
      </text>
    </comment>
    <comment ref="E224" authorId="146" shapeId="0" xr:uid="{7FD4184A-AC06-4C04-8842-1E6BC7F2DC5E}">
      <text>
        <t>[Komentarų gija]
„Excel“ versija leidžia jums skaityti šią komentarų giją, tačiau visi jos taisymai bus pašalinti, jei failas atidaromas naudojant naujesnę „Excel“ versiją. Daugiau informacijos: https://go.microsoft.com/fwlink/?linkid=870924.
Komentaras:
    Derina su institucijomis
Atsakyti:
Po PI suderinimo pateikta institucijoms ir LAKD
Atsakyti:
VIA nederina projekto
Atsakyti:
Perduota, kad derintų iš naujo su VIA 09-24
Atsakyti:
VIA nederina, reikalingas topo papildymas
Atsakyti:
Užsakyta pas Ovidijų 10-22
Atsakyti:
Pateiktas topo papildymas
Atsakyti:
Užklausta Rimanto kokia situacija ?</t>
      </text>
    </comment>
    <comment ref="E225" authorId="147" shapeId="0" xr:uid="{3345EAC1-0103-48EB-83B0-660FE1EB73DC}">
      <text>
        <t>[Komentarų gija]
„Excel“ versija leidžia jums skaityti šią komentarų giją, tačiau visi jos taisymai bus pašalinti, jei failas atidaromas naudojant naujesnę „Excel“ versiją. Daugiau informacijos: https://go.microsoft.com/fwlink/?linkid=870924.
Komentaras:
    Reikia suderinti sprendinius su klientu
Atsakyti:
Pirminiams teikia 04-16
Atsakyti:
05-06 Kostas parengia selektyvumą + susižiūri trasą ar galima mel projektą užsakyti
Atsakyti:
Kostas pateikia RAA ESO, nesigauna selektyvumas
Atsakyti:
Pradėti skaičiuoti delspinigiai
Atsakyti:
Keičiasi TS
Atsakyti:
Gavom atsakyma is ESO PV, kad pakeitimai tinkami, 06.03 teiksim pirminiams
Atsakyti:
Pirminiai patvirtinti, issiusta derinimams (tarp ju KPD), 06.10 servitutas pateiktas NZT
Atsakyti:
Dar likę derinimų su gyventojais
Atsakyti:
06.10 servitutas pateiktas NZT, truksta kelininko, MZDZ, SUVA 319575 
Atsakyti:
06.10 servitutas pateiktas NZT, samatos, SUVA 06.28/319575
Atsakyti:
SUVA yra, reikia daryti bylą
Atsakyti:
SB dokai 07.18 pateikti notarei
Atsakyti:
Projektas patvirtintas, bet nepatikrintas
Atsakyti:
Turi paleisti naują užduotį ESO
Atsakyti:
Taiso pastabas RAA
Atsakyti:
08-05 pradės taisyti pastabas Kostas
Atsakyti:
Pateikta po pastabu
Atsakyti:
Laukiam iš ESO ats. Dėl RAA
Atsakyti:
Pateiktas projektas</t>
      </text>
    </comment>
    <comment ref="E226" authorId="148" shapeId="0" xr:uid="{B3A40517-C8A5-4CFB-B4AF-DC305018B149}">
      <text>
        <t>[Komentarų gija]
„Excel“ versija leidžia jums skaityti šią komentarų giją, tačiau visi jos taisymai bus pašalinti, jei failas atidaromas naudojant naujesnę „Excel“ versiją. Daugiau informacijos: https://go.microsoft.com/fwlink/?linkid=870924.
Komentaras:
    Laukiam info iš vandentiekio projektuotojų
Atsakyti:
Derina su institucijomis ir žmonėmis
Atsakyti:
Laukiam išpildomosios
Atsakyti:
Birželio pabaigoje baigs  darbus vandentiekis
Atsakyti:
Laukiam išpildomosios
Atsakyti:
06-25 pateikta išpildomoji Ievai
Atsakyti:
Pateikti pirminiai
Atsakyti:
Projektas stabdomas dėl VIA
Atsakyti:
Kostas derina trasos pakeitimą
Atsakyti:
Derina iš naujo su VIA Kostas
Atsakyti:
VIA atmete, negalima kloti sklype, reikia derinti su gyventojais
Atsakyti:
Tautvydas derina su sklp. Sav.
Atsakyti:
Reikia derinti su sklp. Sav.
Atsakyti:
Nusiustas savininkei nesutikimas pasirasyti
Atsakyti:
Atrasyta Maciukeviciui su pasiulymu spiontos vietai ir OL palikimui
Atsakyti:
Reikia perderinti su institucijomis. Ridas daro
Atsakyti:
01-02 išsiųsta institucijoms, Via Lietuva nesiųsta
Atsakyti:
01-06 nusiųsta ViaLietuva
reg. Nr. 1-25-367
Atsakyti:
Gautos pastabos iš telia, pataisyta ne iki galo reikia aiškintis dėl plačiajuosčio
Atsakyti:
Vandenys suderinta, nesulaukiam atsakymo iš seniūnijos ir savivaldybės
Atsakyti:
Nusiųsta pakartotinai į telia pakoregavus pagal pastabas
Atsakyti:
Ar gauti derinimai ? Ar skambinta pasiteirauti ?
Atsakyti:
Vis dar laukiam, paskambinsiu pasiteirauti 
Atsakyti:
Seniūnija suderinta, ViaLietuva terminas vasario 2d., savivaldybės terminas sausio 31d.
Atsakyti:
Koregauojama pagal gautas pastabas iš telia ir Kauno savivaldybės.
Atsakyti:
Gauta pastabų iš telia ir savivaldybės, koreguojama.
Atsakyti:
ViaLietuva klausia ar tikslinga pakartotinai derinti projektą, kadangi Kostas koregavo trasą šalia via kelio atrašiau, kad reikia
Atsakyti:
Kauno savivaldybė pareiškė, jog nebesutinka kai kabelis klojamas mažesniame kaip 1.5 m. gylyje.
Atsakyti:
Nusiųsta savivaldybei ir telia pakoregavus pagal pastabas.
Atsakyti:
Dar trūksta SUVA + VIA
Atsakyti:
Eso nepasirašė ant priedo, siunčiam pakartotinai pagal pastabas, o gavus priedą, iš karto teikiam VIA
Atsakyti:
01-31 daro MŽ Ridas
Atsakyti:
Gautas derinimas iš telia ir savivaldybės
MŽ padarytas, pateikta skaičiuoti sąmatai
Priedas pataisytas
Atsakyti:
Išsiųsta ViaLietuva
Atsakyti:
MZDZ pakoreguotas išsiųsta sąmatos skaičiavimui
Atsakyti:
Gauta sąmata, ruošiama byla
Atsakyti:
Byla baigta 
laukiam via lietuva dokumento Nr. 1-25-3506
Atsakyti:
Trūksta VIA (teikta 02-03) ir SUVA
Atsakyti:
Turim Via Suva pateikta 02-12
Atsakyti:
Pateikta SUVA naujai 02-17
347191 
Atsakyti:
Reikia ESO dujotekio derinimo, teikiam suva pakartotinai
Atsakyti:
Pateiktas br ESO pasirašymui dėl sukėlimo į geoportal
Atsakyti:
Pateikta SUVA
SAV-347191
nr. 348191
Atsakyti:
02-26 turi būti sutrikimas SUVA
Atsakyti:
Suva gauta
Atsakyti:
Byla baigta, siųsti
Atsakyti:
Pateiktas pilnas projektas ESO
Atsakyti:
Parasytas priminimas, kad tvirtintu projekta
Atsakyti:
Pateikta ADA ESO</t>
      </text>
    </comment>
    <comment ref="X226" authorId="149" shapeId="0" xr:uid="{C1DCC8CD-DF30-47E8-8DCD-9D7E8CA254F3}">
      <text>
        <t>[Komentarų gija]
„Excel“ versija leidžia jums skaityti šią komentarų giją, tačiau visi jos taisymai bus pašalinti, jei failas atidaromas naudojant naujesnę „Excel“ versiją. Daugiau informacijos: https://go.microsoft.com/fwlink/?linkid=870924.
Komentaras:
    Siųsta 01-02</t>
      </text>
    </comment>
    <comment ref="Y226" authorId="150" shapeId="0" xr:uid="{79F9ECBB-FB36-4DE4-90F3-2A78C4F6915A}">
      <text>
        <t xml:space="preserve">[Komentarų gija]
„Excel“ versija leidžia jums skaityti šią komentarų giją, tačiau visi jos taisymai bus pašalinti, jei failas atidaromas naudojant naujesnę „Excel“ versiją. Daugiau informacijos: https://go.microsoft.com/fwlink/?linkid=870924.
Komentaras:
    Siųsta 01-02
Atsakyti:
Gauta
</t>
      </text>
    </comment>
    <comment ref="Z226" authorId="151" shapeId="0" xr:uid="{F3291A47-1D7C-43D2-A55A-4F6B0700168F}">
      <text>
        <t xml:space="preserve">[Komentarų gija]
„Excel“ versija leidžia jums skaityti šią komentarų giją, tačiau visi jos taisymai bus pašalinti, jei failas atidaromas naudojant naujesnę „Excel“ versiją. Daugiau informacijos: https://go.microsoft.com/fwlink/?linkid=870924.
Komentaras:
    Siųsta 01-02
</t>
      </text>
    </comment>
    <comment ref="AA226" authorId="152" shapeId="0" xr:uid="{CF38941A-3C13-41EE-89DC-C77BE18A7B7A}">
      <text>
        <t xml:space="preserve">[Komentarų gija]
„Excel“ versija leidžia jums skaityti šią komentarų giją, tačiau visi jos taisymai bus pašalinti, jei failas atidaromas naudojant naujesnę „Excel“ versiją. Daugiau informacijos: https://go.microsoft.com/fwlink/?linkid=870924.
Komentaras:
    Siųsta 01-02
</t>
      </text>
    </comment>
    <comment ref="AD226" authorId="153" shapeId="0" xr:uid="{32D55D5B-6EE0-4D8A-8096-0A1ABF8FA4D8}">
      <text>
        <t>[Komentarų gija]
„Excel“ versija leidžia jums skaityti šią komentarų giją, tačiau visi jos taisymai bus pašalinti, jei failas atidaromas naudojant naujesnę „Excel“ versiją. Daugiau informacijos: https://go.microsoft.com/fwlink/?linkid=870924.
Komentaras:
    SAV-347191
nr. 348191
02-24</t>
      </text>
    </comment>
    <comment ref="E227" authorId="154" shapeId="0" xr:uid="{2546184E-ECFD-435C-9BBB-B78C7CFE5092}">
      <text>
        <t>[Komentarų gija]
„Excel“ versija leidžia jums skaityti šią komentarų giją, tačiau visi jos taisymai bus pašalinti, jei failas atidaromas naudojant naujesnę „Excel“ versiją. Daugiau informacijos: https://go.microsoft.com/fwlink/?linkid=870924.
Komentaras:
    Parašas dėl paramsčio + servitutai
Atsakyti:
Taiso pirminius. Parašas dėl paramsčio. Laukiam kol patvirtins pirminius ir teiksim servitutus
Atsakyti:
Laukiam kompensacijos, teiksim servitutus, laukiam LAKD, paraso ant paramscio, Misku atsakymo, Mel projekta uzsakiket reiks po LAKD
Atsakyti:
Reikia paimti sutartis dėl MT
Atsakyti:
Truksta LAKD, 06.04 vaziuoja rinkt sutikimu
Atsakyti:
LAKD liko ir Placiajuostis, MZDZ darys kai LAKD atsakys
Atsakyti:
LAKD liko, MZDZ darys kai LAKD atsakys
Atsakyti:
LAKD liko, MZDZ darys kai LAKD atsakys
Atsakyti:
Projektas sustbadytas dėl VIA
Atsakyti:
Perduota derinti iš naujo VIA
Atsakyti:
Via atmete, negalima kloti sklype
Atsakyti:
Dovydas perbraižo trasą, derina su sklp. Sav.
Atsakyti:
Reikia planuoti derinimą objekte
Atsakyti:
Trasa perbraizyta, susisiekta su savininkais, 2 sutinka, kiti dar galvoja
Atsakyti:
Apskambinta visiems sklypams, dauguma sutinka, vienas dar ant klaustuko, jeigu sutiks, reiks pilnai apiformint brėžinį ir rinkt parašus. 
Atsakyti:
12-03 išsiųstas derint Via Lietuva pakartotinai pirminis variantas
Atsakyti:
Pateikti pirminiai
Atsakyti:
Gautos pastabos iš Via Lietuvos, koreguojamas brėžinys ir reikia ESO parašo
Atsakyti:
Brėžinys pakoreguotas pagal Via Lietuva pastabas, laukiam ar ESO patvirtins pirminius
Atsakyti:
Taiso pastabas
Atsakyti:
ESO pasirasineja kelio prieda
Atsakyti:
Servitutai + Mel projektas
Atsakyti:
Laukiam pasirašyto kelių priedo iš ESO ir reiks teikti via lietuvai po pastabų
Atsakyti:
Rengiamas MŽDŽ, ESO prašė pataisyt kelių priedą pagal naują šabloną
Atsakyti:
Įkeltas atnaujintas kelių priedas pasirašymui, perduota sąmatos skaičiavimui
Atsakyti:
Skambinta notarui dėl servituto, sakė kalbėt su ESO, perduota Kostui
Atsakyti:
Gauta sąmata, laukiam pasirašyto ESO kelių priedo, sprendžiam servituto klausimą
Atsakyti:
Karanauskas nurode derintis su Sliciumi, pateikta, laukiam ats
Atsakyti:
SUVA
Atsakyti:
Vis dar laukiam ESO komentaro dėl servituto, žiniaraščiai jau suformuoti
Atsakyti:
Reikia suderinti su 3 sklypo savininkais. Dovydas skambina
Atsakyti:
Sutikimus dėl AZ turim sena forma, bandysim teikti taip. Projektas pateiktas Via Lietuvai po pastabų ir su pasirašytu kelių priedu. Pakoreguota trasa prie MT, kad persidengtų AZ. Žiniaraščiai suformuoti ir išsaugoti PDF, 02-03/04 reikės nuskanuot visus popierinio varianto derinimus ir sukelti į bylą. 
Atsakyti:
Pateiktas projektas
Atsakyti:
Taiso pastabas
Atsakyti:
Pataisytos pastabos, suformuota konkursinė byla, neradau via lietuvos derintojos kontakto, laiške nėra
Atsakyti:
Pateiktas projektas po pastabu su garantiniu del Via
Atsakyti:
Laukiam iš VIA pasirašyto kelių priedo
Atsakyti:
Pateiktas projektas
Atsakyti:
Laukiam VIA pasirašyto kelių priedo
Atsakyti:
Gavom VIA
Atsakyti:
Pateikta pilna byla, Paulinai perduota daryti žymas
Atsakyti:
Pateiktos žymos ESO</t>
      </text>
    </comment>
    <comment ref="W227" authorId="155" shapeId="0" xr:uid="{B65233F5-39BB-434E-B95D-77D6514CC2C5}">
      <text>
        <t xml:space="preserve">[Komentarų gija]
„Excel“ versija leidžia jums skaityti šią komentarų giją, tačiau visi jos taisymai bus pašalinti, jei failas atidaromas naudojant naujesnę „Excel“ versiją. Daugiau informacijos: https://go.microsoft.com/fwlink/?linkid=870924.
Komentaras:
    Liekama prie pirminio varianto, kurį Ieva buvo derinus
</t>
      </text>
    </comment>
    <comment ref="X227" authorId="156" shapeId="0" xr:uid="{CAE04B55-1A58-4F8F-88A9-35953058E781}">
      <text>
        <t>[Komentarų gija]
„Excel“ versija leidžia jums skaityti šią komentarų giją, tačiau visi jos taisymai bus pašalinti, jei failas atidaromas naudojant naujesnę „Excel“ versiją. Daugiau informacijos: https://go.microsoft.com/fwlink/?linkid=870924.
Komentaras:
    Seniunija ir keliai suderinę</t>
      </text>
    </comment>
    <comment ref="Y227" authorId="157" shapeId="0" xr:uid="{49C1FBB3-DE7C-4DD5-B0FA-3DDA8B241A53}">
      <text>
        <t>[Komentarų gija]
„Excel“ versija leidžia jums skaityti šią komentarų giją, tačiau visi jos taisymai bus pašalinti, jei failas atidaromas naudojant naujesnę „Excel“ versiją. Daugiau informacijos: https://go.microsoft.com/fwlink/?linkid=870924.
Komentaras:
    Gautas laiškas iš seniūno “Pastabų neturiu”</t>
      </text>
    </comment>
    <comment ref="AF227" authorId="158" shapeId="0" xr:uid="{EA961899-3E05-4FBA-97B0-5CDCDF6D15F3}">
      <text>
        <t>[Komentarų gija]
„Excel“ versija leidžia jums skaityti šią komentarų giją, tačiau visi jos taisymai bus pašalinti, jei failas atidaromas naudojant naujesnę „Excel“ versiją. Daugiau informacijos: https://go.microsoft.com/fwlink/?linkid=870924.
Komentaras:
    Vienas servitutas išmokėtas, dėl kito skambinau notarui, sakė kalbėt su ESO atstovu, perdaviau info Kostui</t>
      </text>
    </comment>
    <comment ref="AJ227" authorId="159" shapeId="0" xr:uid="{E2107580-696D-4F3A-BB19-7A4740F02C32}">
      <text>
        <t>[Komentarų gija]
„Excel“ versija leidžia jums skaityti šią komentarų giją, tačiau visi jos taisymai bus pašalinti, jei failas atidaromas naudojant naujesnę „Excel“ versiją. Daugiau informacijos: https://go.microsoft.com/fwlink/?linkid=870924.
Komentaras:
    12-03 pakartotinai pirminis variantas
Atsakyti:
02-13 Derintoja sakė išsiuntė priedą pasirašyti valdžiai</t>
      </text>
    </comment>
    <comment ref="E228" authorId="160" shapeId="0" xr:uid="{E6F47BC5-124C-4A46-9498-F5A87C6682B0}">
      <text>
        <t>[Komentarų gija]
„Excel“ versija leidžia jums skaityti šią komentarų giją, tačiau visi jos taisymai bus pašalinti, jei failas atidaromas naudojant naujesnę „Excel“ versiją. Daugiau informacijos: https://go.microsoft.com/fwlink/?linkid=870924.
Komentaras:
    Rengia trasą + važiuos į vietą
Atsakyti:
Baigiamas rengti brezinys, 05.21 ziuresim ar nereikia pildyt topo
Atsakyti:
Gautas topo papildymas, reikia pabaigt serinti su zmonem (apie 30), padaryt kabeliu lentele, principine
Atsakyti:
07.04 pateikti pirminiai, pateikti derinimai institucijoms, laukiam dar keliu derinimu is zmoniu
Atsakyti:
Taiso pastabas
Atsakyti:
07-16 pataisys pastabas ir teiks derinti.
Atsakyti:
Laukiam info del demontavimo ir galesim atsinaujint MZDZ ir kelt byla be SUVA
Atsakyti:
Taisomos projekto pastabos
Atsakyti:
Laukiam SUVA
Atsakyti:
Pateiktas projektas 08-23
Atsakyti:
Laukiam sąskaitos RC
Atsakyti:
Perduoti įkainiai</t>
      </text>
    </comment>
    <comment ref="E229" authorId="161" shapeId="0" xr:uid="{4019E4FB-A700-4C26-B6B8-51FBD3DAC351}">
      <text>
        <t>[Komentarų gija]
„Excel“ versija leidžia jums skaityti šią komentarų giją, tačiau visi jos taisymai bus pašalinti, jei failas atidaromas naudojant naujesnę „Excel“ versiją. Daugiau informacijos: https://go.microsoft.com/fwlink/?linkid=870924.
Komentaras:
    Laukiam info iš ESO dėl dviejų apskaitų
Atsakyti:
Keičiam sprendinius, ESO pateikė naują MT
Atsakyti:
Rengia sprendinius
Atsakyti:
05.17 pateikti pirminiai, servitutas padarytas reikia pirminiu patvirtinimo, kad pasirasytu eso ir pateikt servituta
Atsakyti:
Pateikti pirminiai po pastabu, servitutai
Atsakyti:
Servitutas 06.11 pateiktas NZT, 
Atsakyti:
MŽ/Sąmata/Pateiktas pratęsimas
Atsakyti:
Liko tik servitutas 06.20 uzregistruota, samata yra, butu galima det projekta
Atsakyti:
07.22d sukeliam byla
Atsakyti:
Gautos pastabos
Atsakyti:
Pateikta po pastabu
Atsakyti:
08-05 sukels projektą po pastabų
Atsakyti:
Pateikta po pastabu
Atsakyti:
Del servituto, 3-ias prienu notaru biuras is nzt archyvu uzsisake sklypo plana, pasirasys sutarti tik kai gaus ta plana
Atsakyti:
Perduoti įkainiai tvirtinti</t>
      </text>
    </comment>
    <comment ref="AF229" authorId="162" shapeId="0" xr:uid="{D1BBEB7F-5ED7-40BF-81C5-F5DCC66B350B}">
      <text>
        <t>[Komentarų gija]
„Excel“ versija leidžia jums skaityti šią komentarų giją, tačiau visi jos taisymai bus pašalinti, jei failas atidaromas naudojant naujesnę „Excel“ versiją. Daugiau informacijos: https://go.microsoft.com/fwlink/?linkid=870924.
Komentaras:
    Perduota notarei 07-26</t>
      </text>
    </comment>
    <comment ref="E230" authorId="163" shapeId="0" xr:uid="{D6A3C442-18CF-4B5F-802C-326B2FA8B852}">
      <text>
        <t>[Komentarų gija]
„Excel“ versija leidžia jums skaityti šią komentarų giją, tačiau visi jos taisymai bus pašalinti, jei failas atidaromas naudojant naujesnę „Excel“ versiją. Daugiau informacijos: https://go.microsoft.com/fwlink/?linkid=870924.
Komentaras:
    Laukiam ATS dėl MT vietos
Atsakyti:
Servitutai, teiksim 04-15
Atsakyti:
Pateikti servitutus
Atsakyti:
Laukiam info iš užsakovo
Atsakyti:
05-20 teiks pirminius
Atsakyti:
Laukiam pirminių derinimo
Atsakyti:
Pateikti pirminiai po pastabu
Atsakyti:
Rokiskio sav. pateiktas servitutas 06.11. Del kito sklp, kai gausim kompensacija teiksim servituta notarui del MT sklype. Galima daryt MZDZ
Atsakyti:
Gavom ESO apmokėjimą
Atsakyti:
Servitutai pateikti notarei
Atsakyti:
Servitutai pateikti notarei, gauta samata, galima daryt byla ir kelt
Atsakyti:
Abu servitutai yra patvirtinti Rokiskio 1-mam biure
Atsakyti:
Ana zadejo 07.22 atsiust samata ir reiks kazkad artimiausiu metu sukelt
Atsakyti:
07.25 pateiktas projektas
Atsakyti:
08-06 Kostas tvarko RAA pastabas
Atsakyti:
Pateikta po pastabu
Atsakyti:
Reikia perimti derinimus
Atsakyti:
08-22 Arnas pateikė žymas į RC</t>
      </text>
    </comment>
    <comment ref="F230" authorId="164" shapeId="0" xr:uid="{838E3192-466C-4A4F-95AB-42AFB0D0CA60}">
      <text>
        <t>[Komentarų gija]
„Excel“ versija leidžia jums skaityti šią komentarų giją, tačiau visi jos taisymai bus pašalinti, jei failas atidaromas naudojant naujesnę „Excel“ versiją. Daugiau informacijos: https://go.microsoft.com/fwlink/?linkid=870924.
Komentaras:
    Vartotojo samatai reikia nusimatyti puse modulines kainos ir trafa</t>
      </text>
    </comment>
    <comment ref="E231" authorId="165" shapeId="0" xr:uid="{37E2DA59-1090-4626-BF73-5CEC4B288044}">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Pateiktas projektas tvirtinimui
Atsakyti:
Tvarko žymas
Atsakyti:
Laukiam kol įkainius atmes</t>
      </text>
    </comment>
    <comment ref="E232" authorId="166" shapeId="0" xr:uid="{380E77A5-B03D-4D4D-BCF9-197BB958F1A0}">
      <text>
        <t>[Komentarų gija]
„Excel“ versija leidžia jums skaityti šią komentarų giją, tačiau visi jos taisymai bus pašalinti, jei failas atidaromas naudojant naujesnę „Excel“ versiją. Daugiau informacijos: https://go.microsoft.com/fwlink/?linkid=870924.
Komentaras:
    04-16 planas pateikti pirminiams
Atsakyti:
Ana taiso sąmatą
Atsakyti:
Pateikta eso 05-02
Atsakyti:
05-07 teiksim po pastabų
Atsakyti:
05-09 perduota Kostui registruoti žymas</t>
      </text>
    </comment>
    <comment ref="E234" authorId="167" shapeId="0" xr:uid="{64DD6D75-3761-439A-9CC3-D7FF3162427A}">
      <text>
        <t>[Komentarų gija]
„Excel“ versija leidžia jums skaityti šią komentarų giją, tačiau visi jos taisymai bus pašalinti, jei failas atidaromas naudojant naujesnę „Excel“ versiją. Daugiau informacijos: https://go.microsoft.com/fwlink/?linkid=870924.
Komentaras:
    Tikslinam dėl MT
Atsakyti:
05-13 apžiūrės MT su techniniu dėl narvelių
Atsakyti:
05.20 pateikti pirminiai po pastabu
Atsakyti:
05-27 teiksim pirminius
Atsakyti:
Laukiam samatos, laukiam SUVA, laukiam pirminius patvirtinimo
Atsakyti:
Pirminiai/SUVA
Atsakyti:
06-25 pateikta iš naujo pirminiai
Atsakyti:
07.01 pateiktas projektas
Atsakyti:
Laukiam Petrikėno derinimo
Atsakyti:
07.16 pateiktas projektas
Atsakyti:
Pateiktos pastabos 08-07
Atsakyti:
Pateikta derinti 08-08
Atsakyti:
Kostas turi taisyti RAA pastabas
Atsakyti:
Pataisytos pastabos pateiktos Petrikėnui el. p. 08-30
Atsakyti:
Petrikenas pastabu neturi, pateiktas projektas
Atsakyti:
09-10 Grigo pastabos, taisyti
Atsakyti:
Laukiam RC sąskaitos</t>
      </text>
    </comment>
    <comment ref="E235" authorId="168" shapeId="0" xr:uid="{5991A796-5D39-46A3-82EF-95EBAB9FFC05}">
      <text>
        <t>[Komentarų gija]
„Excel“ versija leidžia jums skaityti šią komentarų giją, tačiau visi jos taisymai bus pašalinti, jei failas atidaromas naudojant naujesnę „Excel“ versiją. Daugiau informacijos: https://go.microsoft.com/fwlink/?linkid=870924.
Komentaras:
    06.04 Ieva vaziuoja sutikimo, 06.03 pateiksim pirminius
Atsakyti:
Pateikti pirminiai
Atsakyti:
Gauta pastaba projektui, kad reikia SUVA del AZ, laukiam NZT atsakymo
Atsakyti:
Dar karta issiusta del sutikimo
Atsakyti:
Pateikta po pastabu su SUVA
Atsakyti:
Trūksta vienos sąskaitos</t>
      </text>
    </comment>
    <comment ref="E236" authorId="169" shapeId="0" xr:uid="{2D1213C0-F2A0-4857-8C22-613A401CA1C5}">
      <text>
        <t>[Komentarų gija]
„Excel“ versija leidžia jums skaityti šią komentarų giją, tačiau visi jos taisymai bus pašalinti, jei failas atidaromas naudojant naujesnę „Excel“ versiją. Daugiau informacijos: https://go.microsoft.com/fwlink/?linkid=870924.
Komentaras:
    05.29 pateikta LAKD, pateikti pirminiai
Atsakyti:
Pateikti pirminiai po pastabu
Atsakyti:
05.29 pateikta LAKD, samata gauta, dar keliu nereiksmingu derinimu truksta
Atsakyti:
Pateiktas pilnas projektas
Atsakyti:
Projektas pateiktas po pastabų
Atsakyti:
Perduoti įkainiai tvirtinti</t>
      </text>
    </comment>
    <comment ref="E237" authorId="170" shapeId="0" xr:uid="{96B8F756-6DF0-4DD4-AF7C-E762C0D02D85}">
      <text>
        <t>[Komentarų gija]
„Excel“ versija leidžia jums skaityti šią komentarų giją, tačiau visi jos taisymai bus pašalinti, jei failas atidaromas naudojant naujesnę „Excel“ versiją. Daugiau informacijos: https://go.microsoft.com/fwlink/?linkid=870924.
Komentaras:
    Tvarko trasą
Atsakyti:
Pateikti pirminiai po pastabu
Atsakyti:
LAKD 05.28
Atsakyti:
Gautas LAKD ats, kad kelt viska i sklypus
Atsakyti:
Sustabdyta dėl VIA
Atsakyti:
Perduota perderinti su VIA 09-24
Atsakyti:
Laukiam VIA atsakymo
Atsakyti:
VIA nederina, reikia traukti į sklypus
Atsakyti:
Perderina projektą
Atsakyti:
11-22 važiuoja derinti su sklp. Sav.
Atsakyti:
Ar gavom VIA ats ?
Atsakyti:
Laukiam ATS iš VIA
Atsakyti:
ATS is Via gauta, reikia teikti kelio prieda ESO pasirasymui
Atsakyti:
Via dar neatsiunte galutinio derinimo, gavus teikti SUVA. Planas siandien/ryt nusiust ziniarasti Anai,
Atsakyti:
VIA gauta, trūksta SUVA
02.03-04 kelsim bylą
Atsakyti:
Pateiktas projektas
Atsakyti:
Taisyti pastabas, laukiam SUVA
Atsakyti:
Derinimai yra, taisom MŽ/DŽ ir sąmatą
Atsakyti:
Pateiktas projektas su atskira korekcijos samata
Atsakyti:
Pateikti įkainiai tvirtinimui</t>
      </text>
    </comment>
    <comment ref="AD237" authorId="171" shapeId="0" xr:uid="{51678E08-CD08-4F23-92E3-DB68BAA7C05C}">
      <text>
        <t xml:space="preserve">[Komentarų gija]
„Excel“ versija leidžia jums skaityti šią komentarų giją, tačiau visi jos taisymai bus pašalinti, jei failas atidaromas naudojant naujesnę „Excel“ versiją. Daugiau informacijos: https://go.microsoft.com/fwlink/?linkid=870924.
Komentaras:
    345445 </t>
      </text>
    </comment>
    <comment ref="AJ237" authorId="172" shapeId="0" xr:uid="{D2893A18-1A78-4B70-8986-CE784F406EEC}">
      <text>
        <t>[Komentarų gija]
„Excel“ versija leidžia jums skaityti šią komentarų giją, tačiau visi jos taisymai bus pašalinti, jei failas atidaromas naudojant naujesnę „Excel“ versiją. Daugiau informacijos: https://go.microsoft.com/fwlink/?linkid=870924.
Komentaras:
    1-27227
Atsakyti:
01/21 info : turi eso atsiųst pasirašytą KP
Atsakyti:
01/21 išsiųstas KP Via</t>
      </text>
    </comment>
    <comment ref="E238" authorId="173" shapeId="0" xr:uid="{BE8ACD80-8FA5-43C6-B59C-FCBDF845A57B}">
      <text>
        <t>[Komentarų gija]
„Excel“ versija leidžia jums skaityti šią komentarų giją, tačiau visi jos taisymai bus pašalinti, jei failas atidaromas naudojant naujesnę „Excel“ versiją. Daugiau informacijos: https://go.microsoft.com/fwlink/?linkid=870924.
Komentaras:
    Užklausta Mangirdo kada bus topo
Atsakyti:
Laukiam info iš ESO
Atsakyti:
Pateikti pirminiai, pateikta suderinimams
Atsakyti:
Ieva pradejo daryti RAA
Atsakyti:
08-02 pateikta po pastabų pirminiai
Atsakyti:
08-06 gautos pastabos
Atsakyti:
Pateiktas servitutas urėdijai, renkam sutikimus
Atsakyti:
Laukiam 1 derinimo iš sklypo sav. + miškų urėdijos. Karolis turi paskambinti
Atsakyti:
REIKIA UŽSAKYTI TOPO PAPILDYMĄ
Atsakyti:
Užsakyta topo pas SIMĄ 10-23
Atsakyti:
MGT servitutas, misku servitutas, mzdz
Atsakyti:
Servitutai pateikti ESO ir sklp. Sav. suderinimui
Atsakyti:
Pateiktas projektas tvirtinimui, 12.31 pateikti servitutai notarei
Atsakyti:
Servitutai pas notarę + reikia taisyti pastabas
Atsakyti:
Derinamas servitutas su VMU
Atsakyti:
01.07 pateiktas projektas po pastabu
Atsakyti:
Reikia taisyti pastabas ir sutikimus
Atsakyti:
Kas ir kada taisys pastabas ?
Atsakyti:
Pastabos del suderinimu su savininkais, be Karolio nelabai pataisysim. Reikia dar servitutu irgi
Atsakyti:
Pastabos pataisytos, laukiam sąmatos pakoreguotos
Atsakyti:
Pateikta po pastabu
Atsakyti:
Servitutinė sutartis perduota VMU suderinimui
Atsakyti:
Pateiktas projektas po pastabu
Atsakyti:
Karolis derina su ESO tikrintoju dėl pastabų
Atsakyti:
Pateikta po pastabų
Atsakyti:
Derina su sklp. Sav. Reikia važiuoti į vietą
Atsakyti:
Servitutas pas VMU
Atsakyti:
Pateikta po pastabu su sutikimais
Atsakyti:
Dovydas taiso pastabas
Atsakyti:
Laukiam atsakymo iš VMU tada liks servitutai
Atsakyti:
VMU servitutus nagrinėja darius.stonys@vmu.lt
Atsakyti:
Pateiktas projektas su garantiniu. 04.03 Notare derina servitutu pasirasyma su fiziniais asmenim
Atsakyti:
Taip pat nusiustas ir VMU atsakymas notarei, parasyta i tivis, kad tvirtintu projekta greiciau</t>
      </text>
    </comment>
    <comment ref="AF238" authorId="174" shapeId="0" xr:uid="{AEF78C45-04A8-46D4-8F27-176796E57D68}">
      <text>
        <t>[Komentarų gija]
„Excel“ versija leidžia jums skaityti šią komentarų giją, tačiau visi jos taisymai bus pašalinti, jei failas atidaromas naudojant naujesnę „Excel“ versiją. Daugiau informacijos: https://go.microsoft.com/fwlink/?linkid=870924.
Komentaras:
    Pas VMU Viktoras 068724474 
Atsakyti:
Notare yra parengus byla, VMU turi nueit pas notare Vaidota Majute. Dar yra servitutas su fiziniu (gal jau pasirase)</t>
      </text>
    </comment>
    <comment ref="E239" authorId="175" shapeId="0" xr:uid="{D99A5D58-8D1D-4060-84C0-23A0BA12CE1A}">
      <text>
        <t>[Komentarų gija]
„Excel“ versija leidžia jums skaityti šią komentarų giją, tačiau visi jos taisymai bus pašalinti, jei failas atidaromas naudojant naujesnę „Excel“ versiją. Daugiau informacijos: https://go.microsoft.com/fwlink/?linkid=870924.
Komentaras:
    Laukiam topo papildymo
Atsakyti:
Topo papildymas gautas, rengiam pirminius
Atsakyti:
Koastas skaičiuoja RAA, Karolis taiso pastabas
Atsakyti:
Ambergrid, litgrid derinimai, servitutai, RAA
Atsakyti:
LEZ, RAA, servitutas
Atsakyti:
10-18 Kostas suskaičiuoja RAA
Atsakyti:
10-21 pateikti pirminiai po pastabų
Atsakyti:
Pateikti pirminiai po pastabu
Atsakyti:
Reikia taisyti pastabas
Atsakyti:
11-21 teiks po pastabų
Atsakyti:
Reikia keisti trasą, nesutiko sklp. Sav.
Atsakyti:
Pakoreguota RAA, pateikti pirminiai po pastabu
Atsakyti:
Ar paskutinės petrikėno pastabos pataisytos ?
Atsakyti:
01.03 pateitka RAA po pastabu
Atsakyti:
Taiso pastabas
Atsakyti:
Pateikta po pastabu
Atsakyti:
Patvirtinti pirminiai reikia daryti servitutus
Atsakyti:
Dovydui deleguota parengti servitutų planus. Klientas pades su savivaldybe suderinti greiciau
Atsakyti:
Servitutai suformuoti, pasirašyti ESO ir pateiktos paraiškos kompensacijai apskačiuot, taip pat pakoreguotas BR1 ir išsiųstas informacinis
Atsakyti:
Sąmata skaičiuoja ANA
Atsakyti:
Pateikti servitutai nzt 
Atsakyti:
Projekto byla suformuota
Atsakyti:
Servitutai atiduoti savivaldybei derinti ~02-03. Nuomininkų parašai yra
Atsakyti:
Skambinau NŽT dėl servitutų, sakė terminas 20 d.d., eilės tvarka žiūri
Atsakyti:
Pateiktas projektas be servitutų
Atsakyti:
Taisomos pastabos
Atsakyti:
Pateiktas projektas po pastabų su garantiniu
Atsakyti:
Pateiktas projektas po pastabu
Atsakyti:
Tvirtinama ADA
Atsakyti:
SERVITUTAI
Atsakyti:
Servitutai pateikti notarei
Atsakyti:
NZT vedeja gris po atostogu ne aksciau 05.05, tai tik nuo tada pasirasys kazkada
Atsakyti:
Jei pavyks 27d pasirasymas
Atsakyti:
Laukiam ispildomos, pagal kuria registruosim servitutus
Atsakyti:
Gavom atnaujintus kompensaciju aktus, atsirado vienas su apmokejimu, reikia sulaukt lezo parasu ir galima bus siust nzt  
Litgrid dar neatsiunte derinimo irgi
Atsakyti:
10.09 uzregistrutoa nzt
Atsakyti:
Servitutai nusiųsti notarui 
Atsakyti:
Sausio 13 pasiraso servitutus
Atsakyti:
Servitutai pasirašyti</t>
      </text>
    </comment>
    <comment ref="AF239" authorId="176" shapeId="0" xr:uid="{95BD30A1-A2EA-4795-873F-32C34C127382}">
      <text>
        <t>[Komentarų gija]
„Excel“ versija leidžia jums skaityti šią komentarų giją, tačiau visi jos taisymai bus pašalinti, jei failas atidaromas naudojant naujesnę „Excel“ versiją. Daugiau informacijos: https://go.microsoft.com/fwlink/?linkid=870924.
Komentaras:
    Prengti, trūksta ESO pasirašymo
Atsakyti:
Parengti Geomatininkas
Atsakyti:
Info pas Dovyda</t>
      </text>
    </comment>
    <comment ref="AH239" authorId="177" shapeId="0" xr:uid="{AD4FFA43-7087-4A68-9173-A2BBB5F690D1}">
      <text>
        <t>[Komentarų gija]
„Excel“ versija leidžia jums skaityti šią komentarų giją, tačiau visi jos taisymai bus pašalinti, jei failas atidaromas naudojant naujesnę „Excel“ versiją. Daugiau informacijos: https://go.microsoft.com/fwlink/?linkid=870924.
Komentaras:
    11-01</t>
      </text>
    </comment>
    <comment ref="E240" authorId="178" shapeId="0" xr:uid="{8ED0B3EF-A4AB-4AB2-B98D-261F777A506D}">
      <text>
        <t>[Komentarų gija]
„Excel“ versija leidžia jums skaityti šią komentarų giją, tačiau visi jos taisymai bus pašalinti, jei failas atidaromas naudojant naujesnę „Excel“ versiją. Daugiau informacijos: https://go.microsoft.com/fwlink/?linkid=870924.
Komentaras:
    Nusiusta Ramunui is ETP abi TS, nes reikalingos bus tik vienos, jis pasiderins su ligonines energetiku ir duos ats.</t>
      </text>
    </comment>
    <comment ref="E241" authorId="179" shapeId="0" xr:uid="{662E5DC4-305B-4234-B065-ABC7C777A44D}">
      <text>
        <t>[Komentarų gija]
„Excel“ versija leidžia jums skaityti šią komentarų giją, tačiau visi jos taisymai bus pašalinti, jei failas atidaromas naudojant naujesnę „Excel“ versiją. Daugiau informacijos: https://go.microsoft.com/fwlink/?linkid=870924.
Komentaras:
    Užklausta info pas kauno autobusus
Atsakyti:
Pateikti pirminiai
Atsakyti:
Trūksta kauno energijos, rengia servitutą.
Atsakyti:
Pateiktas projektas
Atsakyti:
Taiso pastabas
Atsakyti:
11.14 pateiktas po pastabu
Atsakyti:
Reikia sąmatą perskaičiuoti</t>
      </text>
    </comment>
    <comment ref="E242" authorId="180" shapeId="0" xr:uid="{06746C2B-86E5-4E5D-8D6D-EDBB4082D222}">
      <text>
        <t>[Komentarų gija]
„Excel“ versija leidžia jums skaityti šią komentarų giją, tačiau visi jos taisymai bus pašalinti, jei failas atidaromas naudojant naujesnę „Excel“ versiją. Daugiau informacijos: https://go.microsoft.com/fwlink/?linkid=870924.
Komentaras:
    Pirminiai 09-01
Atsakyti:
Pateikti pirminiai
Atsakyti:
Milda taiso sąmatą
Atsakyti:
Taiso pastabas pateiktas 10-21</t>
      </text>
    </comment>
    <comment ref="E243" authorId="181" shapeId="0" xr:uid="{B4AC55CC-C4B8-4B09-A3CF-46AEDF4CBACA}">
      <text>
        <t xml:space="preserve">[Komentarų gija]
„Excel“ versija leidžia jums skaityti šią komentarų giją, tačiau visi jos taisymai bus pašalinti, jei failas atidaromas naudojant naujesnę „Excel“ versiją. Daugiau informacijos: https://go.microsoft.com/fwlink/?linkid=870924.
Komentaras:
    Laukiam info iš ESO
</t>
      </text>
    </comment>
    <comment ref="E244" authorId="182" shapeId="0" xr:uid="{9EF41A22-70A0-41D2-BBEC-55E7002DEE73}">
      <text>
        <t>[Komentarų gija]
„Excel“ versija leidžia jums skaityti šią komentarų giją, tačiau visi jos taisymai bus pašalinti, jei failas atidaromas naudojant naujesnę „Excel“ versiją. Daugiau informacijos: https://go.microsoft.com/fwlink/?linkid=870924.
Komentaras:
    Rengia sprendinius
Atsakyti:
11-21 teiks pirminius
Atsakyti:
01-08 Ridas derina su gyventojais
Atsakyti:
Ar derino su gyventojais ?
Atsakyti:
Derinimai nepradėti
Atsakyti:
01.23 vaziavimas pas zmones
Atsakyti:
Gauta 20 parašų, poros savaičių bėgyje važiuosiu antrą kart.
Atsakyti:
Laurynui perduosiu informaciją trasos koregavimui pagal derinimus.
Atsakyti:
Laurynas ryt zada prisest prie korekciju
Atsakyti:
30d Ridas važiuoja derinti + SUVA
Atsakyti:
Trūksta 7 vartotojų parašų, iš jų turiu 3 el. paštus, kitiems dar skambinsiu, vieno vartotojo tel. neturiu
Reikia koreguoti trasą pagal derinimus
Atsakyti:
SUVA pateikta is naujo su ESO parasu, truksta keliu sutikimu, ridas perziures ir suskambins
Atsakyti:
SUVA gauta, Laurynas perdavė Anai skaičiuoti sąmatą. Ridas 02-10 siunčia informacinius ir perskambina likusiems vartotojams
Atsakyti:
Laukiam vienos gyventojos vardo ir pavardės informacinio laiško siuntimui
Atsakyti:
Laurynas ruošia bylą, Ana taiso sąmatą, Ridas ima sutartį
Atsakyti:
02-18 pateiks bylą
Atsakyti:
Pateiktas projketas
Atsakyti:
Taiso ESO pastabas, gali reikėti perderinti projektą
Atsakyti:
Pateikta po pastabų
Atsakyti:
Patvirtintas, perduotos žymos Paulinai
Atsakyti:
Perduotos AZ tvirtinimui</t>
      </text>
    </comment>
    <comment ref="E245" authorId="183" shapeId="0" xr:uid="{A0911D86-023A-4246-ADC2-8D930C9B05CF}">
      <text>
        <t>[Komentarų gija]
„Excel“ versija leidžia jums skaityti šią komentarų giją, tačiau visi jos taisymai bus pašalinti, jei failas atidaromas naudojant naujesnę „Excel“ versiją. Daugiau informacijos: https://go.microsoft.com/fwlink/?linkid=870924.
Komentaras:
    Subraižyta trasa ir 12-20 buvo važiuota derinti, apžvelgta reali situacija, gauta dalis sutikimų
Atsakyti:
Yra nemažai adresų su kuriais nepavyko susiskambint, prašysim patikslinti kontaktus. Pakartotinai važiuosim po naujų metų, data bus tiksliniama
Atsakyti:
Pakoreguotos KAS vietos, reiks vykti derinti pakartotinai su gyventojais
Atsakyti:
Pataisyta trasa pagal derinimus, galima organizuoti pakartotiną važiavimą
Atsakyti:
Laukiam kontaktų iš ESO, po to važiuos derinti su gyventojais ( užbaigti)
Atsakyti:
Kodėl niekas nesužymėta ? Ar suderinta su gyventojais ?
Atsakyti:
Laukiam iš ESO kontaktų, kuriems nepavyko prisiskambint
Atsakyti:
Gauti konaktai, reikia vaziuot derint, jei nesatabdom objekto
Atsakyti:
Pristabdom
Atsakyti:
04-09 važiuoju tęsti derinimus
Atsakyti:
Koreguojama trasa pagal derinimus, kam galima, siunčiama derinti el. paštu
Atsakyti:
Išsiųsti derinimai el. paštu, toliau reikia skambintis ir derinti nuotoliu, yra nemažai sklypų kurių savininkai gyvena kitur, o el. paštais nesinaudoja.
Atsakyti:
04.17 vaziuoja pabaigti derinti
Atsakyti:
Derinimai gauti nevisi, bandysim toliau el. paštu ir informaciniais
Atsakyti:
3 sutikimai, 50 informacinių, institucijos, via bus
Atsakyti:
Daroma principinė pirmianiams, šiandien siųsim į via pirminei peržiūrai
Atsakyti:
Klausimas del gatviu apsvietimo, Ridas aiskinasi, pirminius pateiksim sia savaite, Via issiusta
Atsakyti:
Išsiaiškinta, šiek tiek pakeisti sprendiniai, aptariam ir teikiam pirminius
Atsakyti:
Perduota kostui pateikti pirminiams
Atsakyti:
Toliau ruošiami informaciniai
Atsakyti:
Gauta pastabų pirminiams bus pataisyta 05-21
Atsakyti:
Pateikti pirminiai po pastabu
Atsakyti:
Pateikti pirminiai
Atsakyti:
Gautos pastabos iš via lietuva, koreguojamas brėžinys, reikės pasirašyt kelių priedą
Atsakyti:
Šiandien bus paruoštas kelių priedas išsiuntimui į ESO
Atsakyti:
Patvirtinti pirminiai
Atsakyti:
Informaciniai išsiųsti
Atsakyti:
Išsiųsta į ViaLietuva po pastabų
Atsakyti:
Išsiųsta derinti kitoms institucijoms, reikia užsakyti melioracijos projektą
Atsakyti:
VIA LIETUVA sakė šiandien arba pirmadienį pasistengs atsiųsti 
Atsakyti:
Išsiųsta apskaičiuoti sąmatą
Atsakyti:
Gauta samata
Atsakyti:
Rengiama byla laukiam eso kelio priedo
Atsakyti:
Byla padaryta, liko via lietuva ir suva
Atsakyti:
Pateiktas projektas be SUVA ir Via
Atsakyti:
Pateikta suva via lietuva yra
Atsakyti:
Pataisytos pastabos, trūksta suva ir GA derinimo
Atsakyti:
Pateiktas projektas po pastabu
Atsakyti:
Išsiųsta gatvių apšvietimo derinimui
Atsakyti:
Ruošia paaiškinimus dėl negautų vartotojų derinimo 
Atsakyti:
Gautas GA derinimas
Atsakyti:
Gauta suva
Atsakyti:
Pateikta su paaiskinimais
Atsakyti:
Užklausta eso dėl nerastų vartotojų.
Atsakyti:
Grigaliūnas turi atsakyti dėl vartotojų
Atsakyti:
Dovydas skambins del ketvirtadienio, Nuvaziuos Augustas (Pakeliui)
Atsakyti:
Apskambinta didžiajai daliai žmonių, kam buvo siųsti informaciniai, su daug vis tiek nepavyko susisiekti, bet pagal planą turime gauti dar 10+ parašų
Atsakyti:
Gauta 10 papildomų sutarčių. Atnaujina sąrašą + bylą
Atsakyti:
Pateiktas projektas su nauju sarasu
Atsakyti:
Užklausta ESO dėl vartotojų nesurinkimo
Atsakyti:
08-25 
Važiuoja perderinti su vartotojais
Atsakyti:
Atnaujinta byla su naujausia info, reikia pateikti kartu su apskaitos pastabom, konkursine
Atsakyti:
Pateiktas projektas po pastabu ir papildomo vaziavimo
Atsakyti:
Teikia iš naujo derinti projektą
Atsakyti:
Grindžiam delspinigius</t>
      </text>
    </comment>
    <comment ref="X245" authorId="184" shapeId="0" xr:uid="{9E94DED4-E6DD-442E-9706-604D1ABA988F}">
      <text>
        <t>[Komentarų gija]
„Excel“ versija leidžia jums skaityti šią komentarų giją, tačiau visi jos taisymai bus pašalinti, jei failas atidaromas naudojant naujesnę „Excel“ versiją. Daugiau informacijos: https://go.microsoft.com/fwlink/?linkid=870924.
Komentaras:
    05-29
Atsakyti:
Skyriaus vedėjas atostogauja, išsiųsta pavaduojančiam pakartotinai, 06-05
Atsakyti:
06-12 atsiųs</t>
      </text>
    </comment>
    <comment ref="Y245" authorId="185" shapeId="0" xr:uid="{C84694EA-7BB3-4DDE-8866-750E3B06593B}">
      <text>
        <t xml:space="preserve">[Komentarų gija]
„Excel“ versija leidžia jums skaityti šią komentarų giją, tačiau visi jos taisymai bus pašalinti, jei failas atidaromas naudojant naujesnę „Excel“ versiją. Daugiau informacijos: https://go.microsoft.com/fwlink/?linkid=870924.
Komentaras:
    05-29
</t>
      </text>
    </comment>
    <comment ref="Z245" authorId="186" shapeId="0" xr:uid="{B1B84536-AB9A-4B17-A493-989A48B46184}">
      <text>
        <t>[Komentarų gija]
„Excel“ versija leidžia jums skaityti šią komentarų giją, tačiau visi jos taisymai bus pašalinti, jei failas atidaromas naudojant naujesnę „Excel“ versiją. Daugiau informacijos: https://go.microsoft.com/fwlink/?linkid=870924.
Komentaras:
    05-29</t>
      </text>
    </comment>
    <comment ref="AA245" authorId="187" shapeId="0" xr:uid="{102FC072-4E77-4848-B16A-AEABD4204CDC}">
      <text>
        <t>[Komentarų gija]
„Excel“ versija leidžia jums skaityti šią komentarų giją, tačiau visi jos taisymai bus pašalinti, jei failas atidaromas naudojant naujesnę „Excel“ versiją. Daugiau informacijos: https://go.microsoft.com/fwlink/?linkid=870924.
Komentaras:
    05-29</t>
      </text>
    </comment>
    <comment ref="AD245" authorId="188" shapeId="0" xr:uid="{28ED7167-6D61-4CB0-BF29-94EE33A360EC}">
      <text>
        <t xml:space="preserve">[Komentarų gija]
„Excel“ versija leidžia jums skaityti šią komentarų giją, tačiau visi jos taisymai bus pašalinti, jei failas atidaromas naudojant naujesnę „Excel“ versiją. Daugiau informacijos: https://go.microsoft.com/fwlink/?linkid=870924.
Komentaras:
    365619 </t>
      </text>
    </comment>
    <comment ref="AJ245" authorId="189" shapeId="0" xr:uid="{489E0757-6032-47A0-AA75-3F83003E99EF}">
      <text>
        <t xml:space="preserve">[Komentarų gija]
„Excel“ versija leidžia jums skaityti šią komentarų giją, tačiau visi jos taisymai bus pašalinti, jei failas atidaromas naudojant naujesnę „Excel“ versiją. Daugiau informacijos: https://go.microsoft.com/fwlink/?linkid=870924.
Komentaras:
    1-25-13959
Atsakyti:
Tel. nr. tikrintojos 067996044
</t>
      </text>
    </comment>
    <comment ref="E246" authorId="190" shapeId="0" xr:uid="{EE8DE0FA-F8EF-4931-B548-3C3443C6EE3B}">
      <text>
        <t>[Komentarų gija]
„Excel“ versija leidžia jums skaityti šią komentarų giją, tačiau visi jos taisymai bus pašalinti, jei failas atidaromas naudojant naujesnę „Excel“ versiją. Daugiau informacijos: https://go.microsoft.com/fwlink/?linkid=870924.
Komentaras:
    Užsakyta 07-16 Geoprojektai
Atsakyti:
Reikia vykti į vietą suderinti su keliais žmonėm ir MT vietą. Klaudijus nuvažiuos
Atsakyti:
08-13 važiuos Klaudijus
Atsakyti:
Paulius surinko trūkstamus parašus
Atsakyti:
REIKIA PAPILDYTI TOPO
Atsakyti:
09-16 užsakytas topo papildymas
Atsakyti:
Pateiktas topo papildymas
Atsakyti:
Reikia daryti
Atsakyti:
Dovydas pradejo daryti
Atsakyti:
Trasa perbraižyta, sprendžiamas klausimas dėl apšvietimo ant naikinamų atramų, nusiųsta demontavimo schema atsakingai įmonei. 
Atsakyti:
11-25 išsiųsta derint Via Lietuva 
Atsakyti:
Via Lietuva suderino, derinama toliau
Atsakyti:
Gauta pastaba iš Telia dėl trūkstamų tinklų, reiks pasitikslint su geodezininku, tada su Telia atstovu 
Atsakyti:
12-23 siųsta užklausa geodezininkui dėl telia tinklų, atsakymo dar negavau
Atsakyti:
Pateikta pirminiams
Atsakyti:
Pateiktos pastabos, reikia taisyti schemą
Atsakyti:
Pateikti pirminiai po pastabų, laukiam atsakymo. 
Atsakyti:
Taiso pastabas pirminių, 01-07 pateiks
Atsakyti:
Trūksta Telia ir Apšvietimo derinimo, skambinta paragint 
Atsakyti:
Likęs Telia derinimas
Atsakyti:
Susisiekta su geodezininkais, visi tinklai gauti iš telia užnešti, paprašėm jų papildyti su telia atstovu 
Atsakyti:
Išsiųstas trūkstamas informacinis, liko Telia tinklai
Atsakyti:
Kokia situacija su telia papildymu ?
Atsakyti:
Geopojektai informuoti, kad reikia papildymo, atrase, kad dar susisieks su tavim
Atsakyti:
Supildytas MKDŽ, perduotas Anai
Atsakyti:
Del telia papildymo pakartotas laiskas Geoprojektams
Atsakyti:
Trūksta Telia ir SUVA
Atsakyti:
Telia tinklai įkrito, sąmata gauta, žiniaraščiai jau suformuoti, 1-30 užnešiu tinklus, siųsiu Telia, gavus atsakymą teiksiu SUVA 
Atsakyti:
Liko tik SUVA
Atsakyti:
Pakoreguotas brežinys, pakelta sąmata, išsiųsti dar du likusieji informaciniai, formuojama pilna byla. Vis dar laukiam SUVA (pateiktas 01-30). 
Atsakyti:
Pateiktas projektas
Atsakyti:
Gautos pastabos, truksta SUVA
Atsakyti:
Pastabos pataisytos, laukiam SUVA
Atsakyti:
Pateiktas iš naujo SUVA 02-07
Atsakyti:
SUVA gauta 02-12 teiks bylą
Atsakyti:
Pateiktas projektas po pastabu
Atsakyti:
Taiso pastabas
Atsakyti:
Pateiktas projektas po pastabu
Atsakyti:
Kostas paleido žymas</t>
      </text>
    </comment>
    <comment ref="W246" authorId="191" shapeId="0" xr:uid="{8FB95481-0ED9-44D6-BA83-0675B954D701}">
      <text>
        <t>[Komentarų gija]
„Excel“ versija leidžia jums skaityti šią komentarų giją, tačiau visi jos taisymai bus pašalinti, jei failas atidaromas naudojant naujesnę „Excel“ versiją. Daugiau informacijos: https://go.microsoft.com/fwlink/?linkid=870924.
Komentaras:
    Parašai gauti dėl KAS vietų Ievos</t>
      </text>
    </comment>
    <comment ref="Y246" authorId="192" shapeId="0" xr:uid="{BC6DAFAF-185C-4FE1-8A76-7045398AC42C}">
      <text>
        <t>[Komentarų gija]
„Excel“ versija leidžia jums skaityti šią komentarų giją, tačiau visi jos taisymai bus pašalinti, jei failas atidaromas naudojant naujesnę „Excel“ versiją. Daugiau informacijos: https://go.microsoft.com/fwlink/?linkid=870924.
Komentaras:
    01/03</t>
      </text>
    </comment>
    <comment ref="AA246" authorId="193" shapeId="0" xr:uid="{DC8FB31E-00B3-432D-9405-20DDB1864272}">
      <text>
        <t>[Komentarų gija]
„Excel“ versija leidžia jums skaityti šią komentarų giją, tačiau visi jos taisymai bus pašalinti, jei failas atidaromas naudojant naujesnę „Excel“ versiją. Daugiau informacijos: https://go.microsoft.com/fwlink/?linkid=870924.
Komentaras:
    12/23 siųsta, gauta pastaba dėl trūkstamų tinklų, parašyta užklausa geodezininkui
Atsakyti:
01/30 išsiųsta su užneštais tinklais</t>
      </text>
    </comment>
    <comment ref="AD246" authorId="194" shapeId="0" xr:uid="{11341693-CB36-4FA9-B3EE-57A3586C663A}">
      <text>
        <t>[Komentarų gija]
„Excel“ versija leidžia jums skaityti šią komentarų giją, tačiau visi jos taisymai bus pašalinti, jei failas atidaromas naudojant naujesnę „Excel“ versiją. Daugiau informacijos: https://go.microsoft.com/fwlink/?linkid=870924.
Komentaras:
    Pateikta, 345123 
Atsakyti:
346315 pakartotinis 02-07</t>
      </text>
    </comment>
    <comment ref="AE246" authorId="195" shapeId="0" xr:uid="{373A9C9E-33A8-4D34-AE7F-DAE5542F664F}">
      <text>
        <t>[Komentarų gija]
„Excel“ versija leidžia jums skaityti šią komentarų giją, tačiau visi jos taisymai bus pašalinti, jei failas atidaromas naudojant naujesnę „Excel“ versiją. Daugiau informacijos: https://go.microsoft.com/fwlink/?linkid=870924.
Komentaras:
    12/23 siųsta pakartotinai, telefonu kalbėta kelis kartus, sakė galima demontuot ir pasirašys</t>
      </text>
    </comment>
    <comment ref="E247" authorId="196" shapeId="0" xr:uid="{448D9294-CC9A-43C3-BA57-D6360A35589B}">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Vandenys sakė trūksta tinklų, susitarėm, kad sudės patys ant mano DWG failo. 
Atsakyti:
11-22 pateiks vandenims perbraižytą trasą
Atsakyti:
11-21 pateikta perbraižyta trasa vandenims
Atsakyti:
Vandenys suderino, suformuoti servitutai, reiks važiuot parašų
Atsakyti:
Servitutai pasirašymui nuomininkams išsiųsti el. paštu 11/26
Atsakyti:
Surinkti parašai, reikia tikslinti topkę dėl melioracijos statinių
Atsakyti:
Pateikti priminiai
Atsakyti:
12.23 pateikti pirminiai po pastabu
Atsakyti:
Pateikti pirminiai po pastabų, laukiam atsakymo 
Atsakyti:
Servitutai+mel. Proj. + SUVA
Atsakyti:
Užpildytas medžiagų kiekis, skaičiuojama sąmatą
Atsakyti:
Gauta sąmata, laukiam mel projekto ir bus galima teikti SUVA
Atsakyti:
Kokia situacija su servitutais ?
Atsakyti:
Servitutai pagal seną tvarką buvo kelti į ESO pasirašymui, sakė dar nepasirašyti, greičiausiai reiks kelt pagal naują tvarką į sistemą
Atsakyti:
Suformuoti servitutai per Geomatininkas
Atsakyti:
Pateikti servitutai ESO pasirasymui, truksta mel. Projekto, kad teikti SUVA, jauciu keliam byla be situ derinimu
Atsakyti:
Mel. Projektas pateiktas
Atsakyti:
SUVA pateiktas, išsiųstas likęs informacinis, byla suformuota be NŽT kol kas
Atsakyti:
Patvirtino SUVA, sukelsiu į galutinę bylą
Atsakyti:
RAA
Atsakyti:
RAA dovydas skaičiuoja. Servitutai atiduoti šakių r. Sav.
Atsakyti:
02-10 planas apskaičuoti RAA iki nuostatų, reikia susisiekti su Kaminsku, dar nepasirašė nusiųsto servituto el paštu
Atsakyti:
Apskaičiuota RAA iki nuostatų, išsiųstas priminimas Kaminskui 
Atsakyti:
02-12 turi pateikti projektą su garantiniu dėl servituto
Atsakyti:
Pateiktas pataisytas, pasirašytas servitutas kompensacijai
Atsakyti:
Pateiktas projekas
Atsakyti:
ESO tikrina RAA, laukiam kompensacijų, servitutai su Šakių r. Sav.
Atsakyti:
Taiso RAA pastabas
Atsakyti:
RAA pastabos pataisytos iki nuostatų, visi servitutai su prašymais išsiųsti savivaldybei
Atsakyti:
Pateiktas projektas su pataisyta RAA
Atsakyti:
Trūksta servitutų su Šakių r. Sav. Pateikti 14d
Atsakyti:
02-14 Išsiųsti servitutai savivaldybei su prašymais
Atsakyti:
02.24 skambinsiu savivaldybei pasiteiraut kokia situacija
Atsakyti:
Pateikti servitutai notarui, laukiam RAA derinimo
Atsakyti:
RAA patvirtinta + Servitutai pas notarę
Atsakyti:
Pararytas priminimas, kad tvirtintu projketa
Atsakyti:
Paskambinta notarei vėl, dar negavo atsakymo iš registrų centro dėl servitutų naujos tvarkos, paprašė persiųsti laiškus pakartotinai, pažiūrės vėl
Atsakyti:
Sprendžiamas servitutų klausimas
Atsakyti:
Jeigu pirmadienį negausim ATS, statom MT į tą pačia vietą
Atsakyti:
Keičia projektą statant MT į tą pačią vietą.
Atsakyti:
Pateiktas projektas po MT vietos pakeitimo
Atsakyti:
Sklypų nuomininkai sakė išsiųs laišką notarei, suderintas susitikimo laikas
Atsakyti:
Pateikta konkursinė
Atsakyti:
Pateiktos žymos</t>
      </text>
    </comment>
    <comment ref="X247" authorId="197" shapeId="0" xr:uid="{D0E91F3F-549D-404B-8E66-52B30DBFEF52}">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11/05
Atsakyti:
Trūksta melioracijos
</t>
      </text>
    </comment>
    <comment ref="Z247" authorId="198" shapeId="0" xr:uid="{ED541E30-A2C8-4843-9CAE-A03CDB31D672}">
      <text>
        <t>[Komentarų gija]
„Excel“ versija leidžia jums skaityti šią komentarų giją, tačiau visi jos taisymai bus pašalinti, jei failas atidaromas naudojant naujesnę „Excel“ versiją. Daugiau informacijos: https://go.microsoft.com/fwlink/?linkid=870924.
Komentaras:
    Išsiųsta 11/05</t>
      </text>
    </comment>
    <comment ref="AA247" authorId="199" shapeId="0" xr:uid="{49002E33-F156-4DB9-9652-3895E6E1F9FE}">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11/05
Atsakyti:
11-05 suderinta
</t>
      </text>
    </comment>
    <comment ref="AD247" authorId="200" shapeId="0" xr:uid="{BA5C8EAD-0374-4C54-847A-E272579898E5}">
      <text>
        <t xml:space="preserve">[Komentarų gija]
„Excel“ versija leidžia jums skaityti šią komentarų giją, tačiau visi jos taisymai bus pašalinti, jei failas atidaromas naudojant naujesnę „Excel“ versiją. Daugiau informacijos: https://go.microsoft.com/fwlink/?linkid=870924.
Komentaras:
    Pateiktas, 344878 </t>
      </text>
    </comment>
    <comment ref="AF247" authorId="201" shapeId="0" xr:uid="{53E85782-4E17-4BC2-87E4-87A23E3F2110}">
      <text>
        <t>[Komentarų gija]
„Excel“ versija leidžia jums skaityti šią komentarų giją, tačiau visi jos taisymai bus pašalinti, jei failas atidaromas naudojant naujesnę „Excel“ versiją. Daugiau informacijos: https://go.microsoft.com/fwlink/?linkid=870924.
Komentaras:
    Paruošta
Atsakyti:
Laukiama ESO parašų
Atsakyti:
02-14 išsiųsti Šakių savivaldybei po apskaičiavimo</t>
      </text>
    </comment>
    <comment ref="AH247" authorId="202" shapeId="0" xr:uid="{30D9CD5B-38A3-4646-8C5D-D5659B329A16}">
      <text>
        <t>[Komentarų gija]
„Excel“ versija leidžia jums skaityti šią komentarų giją, tačiau visi jos taisymai bus pašalinti, jei failas atidaromas naudojant naujesnę „Excel“ versiją. Daugiau informacijos: https://go.microsoft.com/fwlink/?linkid=870924.
Komentaras:
    Reikia mel. Projekto ir užnešti melioracijos statinius
Atsakyti:
Uzsakyta</t>
      </text>
    </comment>
    <comment ref="E248" authorId="203" shapeId="0" xr:uid="{02370D25-B269-4D4F-80A4-6624996D6D84}">
      <text>
        <t>[Komentarų gija]
„Excel“ versija leidžia jums skaityti šią komentarų giją, tačiau visi jos taisymai bus pašalinti, jei failas atidaromas naudojant naujesnę „Excel“ versiją. Daugiau informacijos: https://go.microsoft.com/fwlink/?linkid=870924.
Komentaras:
    Subraižyta trasa, reikia derinti su gyventojais
Atsakyti:
Donatas matuoja topo 10-21
Atsakyti:
Gautas papildymas, reikia rengti pirminiams
Atsakyti:
11-22 planas teikti pirminius
Atsakyti:
11.25 pateikti pirminiai
Atsakyti:
Pateikti pirminiai po pastabu
Atsakyti:
Taiso pastabas + servitutai
Atsakyti:
Pateikta po pastabu
Atsakyti:
Skaičiuoja sąmatą, servitutas liko
Atsakyti:
Samata gauta
Atsakyti:
Pateiktas projektas be servitutu ir informaciniu
Atsakyti:
Reikia sodų bendrijos susirinkimo pritarimo
Atsakyti:
Pateiktas projektas su garantinius servitutui
Atsakyti:
02.05 pateikta su garantiniu servitutui ir SUVA
Atsakyti:
SUVA atmestas, servitutų kokia situacija ?
Atsakyti:
Suva pateikta, servitutas pas ESO pasirašyme
Atsakyti:
Pateiktas projektas su garantiniu
Atsakyti:
SUVA, Laukiam kompensacijos, Servitutas su NŽT
Atsakyti:
SUVA pareikalavo KRS ir ESO derinimų. KRS pateikta
Atsakyti:
Pakartotinai pateikta SUVA
Atsakyti:
Atmestas suva
Atsakyti:
Pateikta iš naujo suva
Atsakyti:
Kostas pateiks SUVA
Atsakyti:
Nusiųsta SB pirmininkei dėl sutikimo korekcijos 03-19
Atsakyti:
SB susirinkimas bus tik 06 viduryje
Atsakyti:
Gautas servituto derinimas, laukiam komp apmokejimo
Atsakyti:
Komp komanda nesutinka su NZT sprendimu, bendrauja tarpusavyje
Atsakyti:
Servitutas pas notare
Atsakyti:
Pasiteiraus pas savivaldybę kokia situacija
Atsakyti:
Tavo komentaras buvo, kad SB susirinkimas bus tik 06mėn viduryje. Servitutas pasirasytas
Atsakyti:
SB pirmininkei pateiktas protokolo pvz 
Atsakyti:
SB protokolas gautas, teikia SUVA
Atsakyti:
06-27 pateikta SUVA 365814 
Atsakyti:
Pateiktas komentaras dėl objekto perkėlimo ant gretutinės sutarties
Atsakyti:
Gauta SUVA 07-07
Atsakyti:
Pateiktas projektas po pastabu
Atsakyti:
Pateiktas projektas po pastabu
Atsakyti:
Reikia pateikti delspinigių netaikymo raštą
Atsakyti:
Pateiktas projektas ant naujos sutarties
Atsakyti:
Pateikta po pastabu
Atsakyti:
Taiso pastabas
Atsakyti:
Pateikta po pastabu</t>
      </text>
    </comment>
    <comment ref="AD248" authorId="204" shapeId="0" xr:uid="{9E434561-6CEC-4835-B6C8-EF5ECCA82F23}">
      <text>
        <t>[Komentarų gija]
„Excel“ versija leidžia jums skaityti šią komentarų giją, tačiau visi jos taisymai bus pašalinti, jei failas atidaromas naudojant naujesnę „Excel“ versiją. Daugiau informacijos: https://go.microsoft.com/fwlink/?linkid=870924.
Komentaras:
    349851 
Atsakyti:
06-27 365814 
Atsakyti:
07-04 gauta</t>
      </text>
    </comment>
    <comment ref="AF248" authorId="205" shapeId="0" xr:uid="{0CC52649-329C-40EF-8F38-558F929771A9}">
      <text>
        <t>[Komentarų gija]
„Excel“ versija leidžia jums skaityti šią komentarų giją, tačiau visi jos taisymai bus pašalinti, jei failas atidaromas naudojant naujesnę „Excel“ versiją. Daugiau informacijos: https://go.microsoft.com/fwlink/?linkid=870924.
Komentaras:
    Parengta, reikia ESO parašo
Atsakyti:
Pateikta NŽT Nr. 1GD-13035
Nežinau kam priskirta</t>
      </text>
    </comment>
    <comment ref="E249" authorId="206" shapeId="0" xr:uid="{A46B1766-3649-414F-85BF-4DC91AFAB3B2}">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Laukiam pozemio papildymo
Atsakyti:
Reikia daryti
Atsakyti:
Matuoja Ovidijus/Donatas 11-04
Atsakyti:
Įkelta topo
Atsakyti:
Tautvydas keičia trasą ir vyks derinti su sklp. Sav.
Atsakyti:
KPD esamos trasos nederina, prašo išlaikyti kuo didesni atstumą nuo paminklo, siūlo kabelį tiesti ties sklypo riba. Teikiant naujus sprendinius pakartotiniam derinimui pateikti ir aiškinamąjį projekto raštą.
Atsakyti:
Užsakytas topo papildymas 2024.12.31
Atsakyti:
Su gyventojais suderinta, liko issiust 4 informacinius
Atsakyti:
Reikia topo papildymo
Atsakyti:
Topo papildymas gautas, reikia koreguoti
Atsakyti:
Kam bus priskirta ?
Atsakyti:
Yra priskirta Ridui
Atsakyti:
KPD+SUVA+Servitutas
Atsakyti:
Perderina projektą
Atsakyti:
Išsiųsta KPD, Žydų bendruomenei, Kauno raj. Sav. Reikia suderinti su 2 gyventojais
Atsakyti:
KPD derinimas gautas, žydu bendruomenė paprašė patikslinimo apie projektą, nusiunčiau situacijos planą su išnašais ant ortofoto
Atsakyti:
@Kostas Vilcinskas kam reikalingas derinimas su žydų bendruomene ? Kokia situacija su servitutu  ar jis iš vis reikalingas ?
Atsakyti:
Servitutai pateikti kompensacijai 02-13
Atsakyti:
Išsiųsta į KRS 02-04 
GD-1619
Atsakyti:
Skambinau į KRS, terminas 03-04, bet laukti tikrai tiek nereikės
Pateikta giraitės vandenims pakartotiniam derinimui. 02-17
Atsakyti:
KRS laukiam derinimo
Servitutas laukiam kompensacijos
Sodų bendrijos sutikimas
Atsakyti:
Servituto kompensacija sakė paskaičiuos šiandien
Atsakyti:
Nusiųsta pirmininkui pasirašyti ant servituto, taip pat turi surengti tarybos posėdį pasirašymui ant plano
Kompensaciją paskaičiavo tik ant vienos servituto dalies, skambinau sakė paskaičiuos abiejų.
Išsiųsta seniūnijai, tęsiami derinimai su gyventojais
seniūnija atsiuntė derinimą
Atsakyti:
Gautas savivaldybės derinimas, laukiam parašo iš sodų bendrijos pirmininko servituto derinimui. Taip pat laukiama tautvydo el. pašto, nes projekte trūksta derinimų, o excelyje pažymėta, jog suderinta, galbūt rasime el. pašte.
Atsakyti:
Tautvydo el. pašto nėra, teks perderint su sklypų savininkais, sodų pirmininkas neatsiliepia į skambučius
Atsakyti:
Sodų pirmininkas atsakė į laišką, laukiam parašo, tuo tarpu siunčiu savivaldybei pasirašyti servitutą be pirmininko parašo
Atsakyti:
Išsiųstas servitutas savivaldybei
Atsakyti:
Derinama su likusiais gyventojais
Atsakyti:
Laukiama paskutinio parašo dėl AZ sutikimo, savivaldybės parašo ant servituto. Reikės siųsti servitutą notarui, sodų pirmininkas turi suorganizuoti tarybos posėdį. Tada bus MZDZ, sąmata, SUVA, byla.
Atsakyti:
Skambinau į krs dėl servituto, terminas balandžio 11
Atsakyti:
MZ baigtas nusiųsta sąmatai, byla pradėta
Atsakyti:
Savivaldybė servituto dar nepasirašė, skambinau sodų pirmininkui paraginau kiek įmanoma operatyviau surengti SB valdybos posėdį, be posėdžio protokolo nepatvirtins suva. Taip pat trūksta dar vieno sutikimo dėl az, vis žada atsiųst, bet nesulaukiu, šiandien skambinau- neatsiliepia.
Atsakyti:
Gauta sąmata
Atsakyti:
Gautas sutikimas dėl AZ, iš KRS aplinkos skyriaus teiraujasi dėl situacijos su litvakais, parašiau, kad derinimo pagal turimus dabartinius duomenis mus nereikia.
Atsakyti:
Truksta tik bendrijos protokolo SUVAI (Pirmadieni skambina Ridas) Siandien yra savivaldybes terminas del servituto. Rengiama byla sukelimui be SUVA ir servituto.
Atsakyti:
Byla padaryta
Atsakyti:
Servituto nepasirašė, nes trūko SB derinimo, kai klausiau ar nieko netrūksta sakė jei kas susisieks, o dabar jau atsiuntė su pastabom ir sako teikti iš naujo
Pateiktas servitutas į KRS su sodų bendrijos derinimu 04-14
Atsakyti:
Pateiktas projektas be servituto ir SUVA
Atsakyti:
04.18 skambinu SB pirmininkui dėl tarybos posėdžio, kurio vis dar neturim
Atsakyti:
04.18 pateiksim projekta po pastabu
Atsakyti:
Skambinau SB pirmininkui, tikisi iki kitos savaitės paruošti
Atsakyti:
Gautas savivaldybės derinimas ant servituto, siųsim notarei
Atsakyti:
Servitutas išsiųstas notarei, SB pirmininkas juda su tarybos protokolu, atsiųs kai turės
Atsakyti:
Toliau laukiam valdybos protokolo, skambinta SB pirmininkui, neatsiliepia
Atsakyti:
Pažadėjo atsiųsti pirmadienį, savaitgalį važiuos gauti paskutinio parašo ant protokolo
Atsakyti:
Gautas protokolas, pateikta suva
Atsakyti:
Turi gauti SUVA šiandien ir teiksim bylą
Atsakyti:
Vis dar laukiam suva
Atsakyti:
Suva yra keliam byla po pastabų
Atsakyti:
Pateikta po pastabu
Atsakyti:
Gauta pastabų, pataisyta ir perduota įkėlimui
Atsakyti:
05.20 pateikta po ppastabu
Atsakyti:
Skambinau ESO PV sakė teikti dar sykį pasižiūrės atidžiau
Atsakyti:
Pateiktas projektas pakartotinai
Atsakyti:
Daro AZ
Atsakyti:
Pateikta maciuk ADA</t>
      </text>
    </comment>
    <comment ref="T249" authorId="207" shapeId="0" xr:uid="{B14D2789-C7ED-478B-B0E7-5978BCD84111}">
      <text>
        <t>[Komentarų gija]
„Excel“ versija leidžia jums skaityti šią komentarų giją, tačiau visi jos taisymai bus pašalinti, jei failas atidaromas naudojant naujesnę „Excel“ versiją. Daugiau informacijos: https://go.microsoft.com/fwlink/?linkid=870924.
Komentaras:
    ZUJIENĖ EDITA Ramioji g. 2 dėl apskaitos iškėlimo iš KAS-100392 į KAS-91231
Atsakyti:
Išsiųsti informaciniai 4 sklypams 01.10</t>
      </text>
    </comment>
    <comment ref="X249" authorId="208" shapeId="0" xr:uid="{E346B9CF-2F0B-4884-BB95-31354487DDE2}">
      <text>
        <t>[Komentarų gija]
„Excel“ versija leidžia jums skaityti šią komentarų giją, tačiau visi jos taisymai bus pašalinti, jei failas atidaromas naudojant naujesnę „Excel“ versiją. Daugiau informacijos: https://go.microsoft.com/fwlink/?linkid=870924.
Komentaras:
    Pateikta 12.31 Kauno raj. sav.
Atsakyti:
Gauta pastaba, kad turi būti teikiamas formalus prašymas. Pakartotinai bus teikiamas pakeitus kabelio trasą dėl kpd derinimo
Atsakyti:
Pateikta su prašymu terminas iki 03-04
GD-1619</t>
      </text>
    </comment>
    <comment ref="Y249" authorId="209" shapeId="0" xr:uid="{12A7A96A-F2F6-488C-A4D7-C9AE7604B5A9}">
      <text>
        <t>[Komentarų gija]
„Excel“ versija leidžia jums skaityti šią komentarų giją, tačiau visi jos taisymai bus pašalinti, jei failas atidaromas naudojant naujesnę „Excel“ versiją. Daugiau informacijos: https://go.microsoft.com/fwlink/?linkid=870924.
Komentaras:
    Pateikta 12.31 Zapyškio sen.
Atsakyti:
Gauta pastaba: kabelį tiesti kuo įmanoma toliau nuo kpd paminklo</t>
      </text>
    </comment>
    <comment ref="Z249" authorId="210" shapeId="0" xr:uid="{1186F1E5-C9DA-487A-A821-AB9E7689A0F5}">
      <text>
        <t>[Komentarų gija]
„Excel“ versija leidžia jums skaityti šią komentarų giją, tačiau visi jos taisymai bus pašalinti, jei failas atidaromas naudojant naujesnę „Excel“ versiją. Daugiau informacijos: https://go.microsoft.com/fwlink/?linkid=870924.
Komentaras:
    Pateikta 12.31 giraitės vandenims
Atsakyti:
Išsiųsta giraitės vandenims pakartotinai, tačiau derinimas neaktualus, nes vandentiekio tinklų nėra.</t>
      </text>
    </comment>
    <comment ref="AA249" authorId="211" shapeId="0" xr:uid="{FF4FAD45-DD23-4452-A751-2AA4EFA512D7}">
      <text>
        <t>[Komentarų gija]
„Excel“ versija leidžia jums skaityti šią komentarų giją, tačiau visi jos taisymai bus pašalinti, jei failas atidaromas naudojant naujesnę „Excel“ versiją. Daugiau informacijos: https://go.microsoft.com/fwlink/?linkid=870924.
Komentaras:
    Pateikta 12.31
Atsakyti:
Suderinta 01.08</t>
      </text>
    </comment>
    <comment ref="AD249" authorId="212" shapeId="0" xr:uid="{45C1120C-260A-4281-8120-1917CA3C62D4}">
      <text>
        <t xml:space="preserve">[Komentarų gija]
„Excel“ versija leidžia jums skaityti šią komentarų giją, tačiau visi jos taisymai bus pašalinti, jei failas atidaromas naudojant naujesnę „Excel“ versiją. Daugiau informacijos: https://go.microsoft.com/fwlink/?linkid=870924.
Komentaras:
    05-12
359164 </t>
      </text>
    </comment>
    <comment ref="AF249" authorId="213" shapeId="0" xr:uid="{8585C6E7-1F61-42C8-A5F3-3F026D9D6178}">
      <text>
        <t>[Komentarų gija]
„Excel“ versija leidžia jums skaityti šią komentarų giją, tačiau visi jos taisymai bus pašalinti, jei failas atidaromas naudojant naujesnę „Excel“ versiją. Daugiau informacijos: https://go.microsoft.com/fwlink/?linkid=870924.
Komentaras:
    Pienių g. suformuotas sklypas
Atsakyti:
Išsiųsta kompensacijai
Atsakyti:
Kompensacija gauta, po sodų pirmininko parašo siųsim savivaldybei
Atsakyti:
GD-3753
Pateikta KRS be sodų parašo
03-14
Atsakyti:
Skambinau į krs dėl servituto, terminas balandžio 11
Atsakyti:
Pateikta po pastabų 04-14 pakartotinai
Atsakyti:
GD-5717 
Atsakyti:
Pasirašys gegužės 7 dieną</t>
      </text>
    </comment>
    <comment ref="AI249" authorId="214" shapeId="0" xr:uid="{56028F23-EA96-4737-9513-150C407122D3}">
      <text>
        <t>[Komentarų gija]
„Excel“ versija leidžia jums skaityti šią komentarų giją, tačiau visi jos taisymai bus pašalinti, jei failas atidaromas naudojant naujesnę „Excel“ versiją. Daugiau informacijos: https://go.microsoft.com/fwlink/?linkid=870924.
Komentaras:
    Pateikta 12.31
Atsakyti:
Gautos pastabos, teikiant pakartotiniam derinimui pateikt projekto aiškinamąjį raštą ir papildomai suderint kabelio trasą su Lietuvos žydų bendruomene</t>
      </text>
    </comment>
    <comment ref="E250" authorId="215" shapeId="0" xr:uid="{4828DC3F-B354-461D-803E-B5365CCCB44F}">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Pateikti pirminiai
Atsakyti:
Ruošti dokumentus derinimams su sklypais
Atsakyti:
Derinama su institucijomis. Laukiam kol ESO pasirašys servitutinius br.
Atsakyti:
Pasirase ESO servitutus, kaukiam kompensaciju
Atsakyti:
Gauta pastaba is kompensacju, kad reikia taisyt servitutus
Atsakyti:
Pateikti servitutai ESO perderinimui
Atsakyti:
Topo papildymo reikia. 
Atsakyti:
Niekas nedaryta, reikia koreguoti trasa
Atsakyti:
Keisti trasą + servitutas
Atsakyti:
Vyksta koregavimas
Atsakyti:
Teikiam pilną bylą be servituto
Atsakyti:
02.05 pateiktas projektas su garantiniu
Atsakyti:
@Karolis Gylys Ar gautas nuomininko parašas ant SB ?
Atsakyti:
Išsiųstas servitutas nuomininkui
Atsakyti:
Pateiktas projektas po pastabu
Atsakyti:
Reikia gauti nuomininko parašą ant servituto ir teikiam su garantiniu tada
Atsakyti:
RC perduota ESO
Atsakyti:
Rakauskaitei perduoti servitutai, kita savaite bus tarybos posedis
Atsakyti:
Nusiustas paskutinis derinimas, dabar jau darbo grupe turi tvirtint
Atsakyti:
Atmete vel darbo grupe, nes ne ant ortofoto... Pateikem is naujo
Atsakyti:
Jei pavyks 27d pasirasymas
Atsakyti:
Servitutus pasirašo 09-30 pas notarę.
Atsakyti:
(sklypo unikalus nr. 4400-3125-5633) buvo pasirašytas Kauno m. 27 notarų biure 2025-08-05. Kiti 3 servitutai pasirašyti 09-30</t>
      </text>
    </comment>
    <comment ref="T250" authorId="216" shapeId="0" xr:uid="{5B8D7348-E1EC-4E16-A283-76E8F5747655}">
      <text>
        <t xml:space="preserve">[Komentarų gija]
„Excel“ versija leidžia jums skaityti šią komentarų giją, tačiau visi jos taisymai bus pašalinti, jei failas atidaromas naudojant naujesnę „Excel“ versiją. Daugiau informacijos: https://go.microsoft.com/fwlink/?linkid=870924.
Komentaras:
    1 savivaldybei, trūksta topo planui
Atsakyti:
Atsiuntė prieštaravimą, reikia esamo servituto planą pateikti. </t>
      </text>
    </comment>
    <comment ref="AF250" authorId="217" shapeId="0" xr:uid="{4FA5092A-58EC-4C27-9CDD-1B509FB35E47}">
      <text>
        <t>[Komentarų gija]
„Excel“ versija leidžia jums skaityti šią komentarų giją, tačiau visi jos taisymai bus pašalinti, jei failas atidaromas naudojant naujesnę „Excel“ versiją. Daugiau informacijos: https://go.microsoft.com/fwlink/?linkid=870924.
Komentaras:
    Trūksta nuomininko sutikimo
Atsakyti:
Išsiųsta savivaldybei 03-07, atsakymo negauta</t>
      </text>
    </comment>
    <comment ref="E251" authorId="218" shapeId="0" xr:uid="{1546E898-D573-4297-811B-19C07E0E124E}">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Pateikti pirminiai
Atsakyti:
Pateikti pirminiai po pastabu
Atsakyti:
Laukiam Vainoro atsakymo dėl esamo kabelio naikinimo.
Atsakyti:
Trūksta KPD derinimo, servitutas 
Atsakyti:
Reikia TOPO papildymo
Atsakyti:
Kas vyksta su projektu ?
Atsakyti:
Niekas, reikia keisti trasa
Atsakyti:
Vyksta koregavimas
Atsakyti:
Pateikta perderinti institucijoms 
Atsakyti:
@Karolis Gylys paspausk institucijas kad operatyviai suderintų.
Atsakyti:
Vyksta spaudimas
Atsakyti:
Pateiktas projektas
Atsakyti:
Taiso pastabas (servituto nebereikia)
Atsakyti:
02.14 gautas atsakymas, kad uzklausa del duju altitudziu perduota archyvininkams
Atsakyti:
Karolis skambina dėl SUVA
Atsakyti:
02-28 pateikta SUVA po pastabų
Atsakyti:
Pateiktas projektas
Atsakyti:
Taiso pastabas
Atsakyti:
Pateiktas projektas po pastabu
Atsakyti:
Žymos pateiktos į tivi
Atsakyti:
Pateikta ADA ESO</t>
      </text>
    </comment>
    <comment ref="R251" authorId="219" shapeId="0" xr:uid="{FDD0CB2D-4954-4FB7-A098-2989F16E5039}">
      <text>
        <t>[Komentarų gija]
„Excel“ versija leidžia jums skaityti šią komentarų giją, tačiau visi jos taisymai bus pašalinti, jei failas atidaromas naudojant naujesnę „Excel“ versiją. Daugiau informacijos: https://go.microsoft.com/fwlink/?linkid=870924.
Komentaras:
    Reikės koreguoti</t>
      </text>
    </comment>
    <comment ref="T251" authorId="220" shapeId="0" xr:uid="{14E460CD-F132-47B4-8FC2-43B0F6743CA0}">
      <text>
        <t xml:space="preserve">[Komentarų gija]
„Excel“ versija leidžia jums skaityti šią komentarų giją, tačiau visi jos taisymai bus pašalinti, jei failas atidaromas naudojant naujesnę „Excel“ versiją. Daugiau informacijos: https://go.microsoft.com/fwlink/?linkid=870924.
Komentaras:
    1 savivaldybei, trūksta topo planui
Atsakyti:
Atsiuntė prieštaravimą, reikia esamo servituto planą pateikti. </t>
      </text>
    </comment>
    <comment ref="U251" authorId="221" shapeId="0" xr:uid="{18279342-CBBA-4655-8670-15254BAA72BC}">
      <text>
        <t>[Komentarų gija]
„Excel“ versija leidžia jums skaityti šią komentarų giją, tačiau visi jos taisymai bus pašalinti, jei failas atidaromas naudojant naujesnę „Excel“ versiją. Daugiau informacijos: https://go.microsoft.com/fwlink/?linkid=870924.
Komentaras:
    Reikės koreguoti</t>
      </text>
    </comment>
    <comment ref="V251" authorId="222" shapeId="0" xr:uid="{9D8A0C85-9470-4871-A051-0F6664245810}">
      <text>
        <t>[Komentarų gija]
„Excel“ versija leidžia jums skaityti šią komentarų giją, tačiau visi jos taisymai bus pašalinti, jei failas atidaromas naudojant naujesnę „Excel“ versiją. Daugiau informacijos: https://go.microsoft.com/fwlink/?linkid=870924.
Komentaras:
    Reikės koreguoti</t>
      </text>
    </comment>
    <comment ref="E252" authorId="223" shapeId="0" xr:uid="{56F74B0E-543B-48DC-BCB9-DBDCE26FAA01}">
      <text>
        <t>[Komentarų gija]
„Excel“ versija leidžia jums skaityti šią komentarų giją, tačiau visi jos taisymai bus pašalinti, jei failas atidaromas naudojant naujesnę „Excel“ versiją. Daugiau informacijos: https://go.microsoft.com/fwlink/?linkid=870924.
Komentaras:
    Pateikti pirminiai
Atsakyti:
Kauno energija liepe 2m atsitraukt, pakoreguota trasa, laukiam vainoro atsakymo ar leis asfalta pjaut (11.11)
Atsakyti:
11.26 paskambinta Vainorui ir išsiųsta pakartotinai 
Atsakyti:
12.16 vėl skambinta Vainorui paskubint derinimą, vėl prašė siųst pakartotinai
Atsakyti:
Vainoras suderino, brėžinys išsiųstas kitoms institucijoms pakartotinai, reikia spręsti klausimą su Telia, nes nederina, nesutampa su faktu šuliniai
Atsakyti:
Turi suderinti su Telia ir sklp. Sav.
Atsakyti:
Buvo Gytis derinti gyvai, nesutinka, reiks vykti gyvai su ESO atstovu apžiūrėt situaciją ir keisti sprendinius, nes Telia nederina taip pat
Atsakyti:
Kada suplanuotas vykimas ?
Atsakyti:
Susisiekta, 01-22 planuojama paskambinti ir vykti į vietą
Atsakyti:
Znutas sakė, kad tarp esamų kabelių pragręžt nėra šansų, ardant dangą per kiemą prieštarauja savininkė, perduota situacija ESO
Atsakyti:
Laukiam ESO atsakymo
Atsakyti:
Paskambinta Kauno energijai paraginti derinimą, Ovidijus pamatuos šulinį, dėl kurio Telia nederina 
Atsakyti:
Kauno Energija prašė patikslinti pjūvį, patikslinus gaunasi per didelis kabelio gylis nuo prieduobės
Atsakyti:
Objektas laikinai pristabdomas
Atsakyti:
Pateikti sprendinius KMS
Atsakyti:
Gavom Kauno energijos derinimą gręžti 3 metrų gylyje
Atsakyti:
Derinama su Telia toliau po nuvykimo pamatuot šulinį
Atsakyti:
Keičia trasą/ siunčia informacinį/ teikia perderinti
Atsakyti:
Laukiam VERT arba moters atsakymo I siusta Maciukeviaciaus laiska
Atsakyti:
Laukiam informacijos iš ESO, greičiausiai Kovo mėn objektas nepajudės dar
Atsakyti:
"Supratau. Perdaviau eksploatavimo komandai.
Jie turi nuspręsti kokiu būdu pakeisti kabelius.
Manau truks apie mėnesį."
Atsakyti:
Arūnas Maciukevičius 2025-03-19 12:53:16Iki 2025.05.02 planuojame turėti sprendimą. 
Atsakyti:
Iki 06.01 sklypo savininke turi issiimti iskelimo saygas arba irodyti, kad tinklai yra teiseti. Maciukevicius informuos
Atsakyti:
Laukiame atsakymo iš teisininko iki 2025-07-03 d. 
Atsakyti:
Pakoreguoti sprendiniai, Išsiųsta sklypo savininkei planas el paštu
Atsakyti:
Savininkė nesutinka, perduota info Kostui parašyti į Tivį 
Atsakyti:
Parasyta i TIVIS, kad vis tiek nesutinka
Atsakyti:
Keičiam sprendinius pagal eso prašymą
Atsakyti:
Pakoreguoti BR1 ir BR2, būtų gerai pateikti ESO ar jiems tiks 
Atsakyti:
Pateikti pirminiai po Maciuko komentaro, laukiam sprendimo
Atsakyti:
Duota užklausa dėl suvyto kabelio
Atsakyti:
Perduota info i tivis del kabelio uzsakymo
Atsakyti:
Pateikti pirminiai po pastabu
Atsakyti:
Perderina su vainoru
Atsakyti:
Pataisytas BR1 dėl vamzdžių ir prieduobių, išsiųsta Vainorui ir Telia pakartotinai
Atsakyti:
Paruoštas medžiagų žiniaraštis, jeigu nesugalvos pastabų, siųsiu apskaičiuoti
Atsakyti:
Gauti Telia ir savivaldybės derinimai, perduotas sąmatos skaičiavimui
Atsakyti:
Gauta sąmata, pateikta SUVA, paruošta byla be konkursinės
Atsakyti:
Pateiktas projektas be SUVA ir konkursines
Atsakyti:
Pataisytos pastabos, laukiam suvos
Atsakyti:
Pateiktas projektas su SUVA garantiniu
Atsakyti:
Projektas atmestas, trūksta tik SUVA
Atsakyti:
Teiksiu SUVA iš naujo, bet tikėtina Kauno savivaldybė iškart atmes, nes prašo teikt prisijungus ESO vardu  
Atsakyti:
Laukiam suvos ir bus galima teikt
Atsakyti:
Skambina dėl SUVA
Atsakyti:
Paskambinta savivaldybei dėl SUVA, sakė, jog projektas buvo pateiktas komisijai, kada gaus atsakymą nežino, paskubint negali irgi
Atsakyti:
paruošta pilna byla su SUVA
Atsakyti:
Pateiktas galutinis projektas su SUVA
Atsakyti:
Taiso pastabas
Atsakyti:
Perduota sąmatos korekcijai
Atsakyti:
gauta sąmata, pataisyta byla
Atsakyti:
Pateiktas pakoreguotas projektas
Atsakyti:
Pateitkas projektas po pastabu
Atsakyti:
Pateikti įkainiai tvirtinimui
Atsakyti:
pateikti įkainiai
Atsakyti:
Pateikta ADA
Atsakyti:
REIKIA DELSPINIGIŲ RAŠTO</t>
      </text>
    </comment>
    <comment ref="W252" authorId="224" shapeId="0" xr:uid="{CC8411EB-E95D-4C74-BA6C-9FA08CF0EE58}">
      <text>
        <t xml:space="preserve">[Komentarų gija]
„Excel“ versija leidžia jums skaityti šią komentarų giją, tačiau visi jos taisymai bus pašalinti, jei failas atidaromas naudojant naujesnę „Excel“ versiją. Daugiau informacijos: https://go.microsoft.com/fwlink/?linkid=870924.
Komentaras:
    Jeigu Vainoras suderins, reiks derinti toliau, jeigu ne, ieškot naujų sprendinių
Atsakyti:
Sklypo savininkė prie TR kategoriškai prieš
</t>
      </text>
    </comment>
    <comment ref="X252" authorId="225" shapeId="0" xr:uid="{EF97D362-F921-420A-928F-31151B90D7F2}">
      <text>
        <t>[Komentarų gija]
„Excel“ versija leidžia jums skaityti šią komentarų giją, tačiau visi jos taisymai bus pašalinti, jei failas atidaromas naudojant naujesnę „Excel“ versiją. Daugiau informacijos: https://go.microsoft.com/fwlink/?linkid=870924.
Komentaras:
    Išsiųsta 10-22
Atsakyti:
Suderinta 10-30
Atsakyti:
Kauno energija nederino, Vainorui siųsta pakartotinai (12-16 paskutinis)</t>
      </text>
    </comment>
    <comment ref="Z252" authorId="226" shapeId="0" xr:uid="{7C4704F7-B3FF-4AFC-AD50-AFC47F99220D}">
      <text>
        <t>[Komentarų gija]
„Excel“ versija leidžia jums skaityti šią komentarų giją, tačiau visi jos taisymai bus pašalinti, jei failas atidaromas naudojant naujesnę „Excel“ versiją. Daugiau informacijos: https://go.microsoft.com/fwlink/?linkid=870924.
Komentaras:
    Išsiųsta 10-22
Atsakyti:
Suderinta 10-30
Atsakyti:
Išsiųstas atnaujintas brėžinys 12-31</t>
      </text>
    </comment>
    <comment ref="AA252" authorId="227" shapeId="0" xr:uid="{F09FBA1A-67E3-42C3-802B-51DE8CF9BC37}">
      <text>
        <t>[Komentarų gija]
„Excel“ versija leidžia jums skaityti šią komentarų giją, tačiau visi jos taisymai bus pašalinti, jei failas atidaromas naudojant naujesnę „Excel“ versiją. Daugiau informacijos: https://go.microsoft.com/fwlink/?linkid=870924.
Komentaras:
    Išsiųsta 10-22
Atsakyti:
10-30 gautos pastabos, problemos su ryšių šulinių vietomis, pakoreguota ir išsiųsta vėl
Atsakyti:
Telia nederina dėl ryšių šulinių, kurie nesutampa su faktine vieta, išsiuntus su naujais žymėjimais, gautos identiškos pastabos
Atsakyti:
01-07 skambinta ir išsiųsta pakartotinai
Atsakyti:
02-06 išsiųsta pakartotinai, po to, kai Ovidujus buvo nuvykęs, 02-10 skambinta, nekelia 
Atsakyti:
07-18 pakoreguotas išsiųstas</t>
      </text>
    </comment>
    <comment ref="AB252" authorId="228" shapeId="0" xr:uid="{36F85CEE-E234-481D-8412-ED63B2C13335}">
      <text>
        <t>[Komentarų gija]
„Excel“ versija leidžia jums skaityti šią komentarų giją, tačiau visi jos taisymai bus pašalinti, jei failas atidaromas naudojant naujesnę „Excel“ versiją. Daugiau informacijos: https://go.microsoft.com/fwlink/?linkid=870924.
Komentaras:
    Išsiųstas atnaujintas brėžinys 12-31 su pjūviais</t>
      </text>
    </comment>
    <comment ref="AD252" authorId="229" shapeId="0" xr:uid="{E9FC42E9-B6FD-4348-851B-7D7FB118C4EB}">
      <text>
        <t>[Komentarų gija]
„Excel“ versija leidžia jums skaityti šią komentarų giją, tačiau visi jos taisymai bus pašalinti, jei failas atidaromas naudojant naujesnę „Excel“ versiją. Daugiau informacijos: https://go.microsoft.com/fwlink/?linkid=870924.
Komentaras:
    Nr. 25SUT-3918
Atsakyti:
25SUT-9836</t>
      </text>
    </comment>
    <comment ref="E253" authorId="230" shapeId="0" xr:uid="{9D2B01BA-5E16-4C98-89FD-5C57EE6223A5}">
      <text>
        <t>[Komentarų gija]
„Excel“ versija leidžia jums skaityti šią komentarų giją, tačiau visi jos taisymai bus pašalinti, jei failas atidaromas naudojant naujesnę „Excel“ versiją. Daugiau informacijos: https://go.microsoft.com/fwlink/?linkid=870924.
Komentaras:
    Derinama dėl MT vietos
Atsakyti:
Issiusta institucijoms, Via Lietuva
Atsakyti:
Pateikti pirminiai
Atsakyti:
Laukiam kol ESO pasirasys kelio prieda, kai gausim galutini Via suderinima teiksim SUVA
Atsakyti:
Tautvdas taiso kelių priedą.
Atsakyti:
Pateiktas Keliu priedas Via, gauta samata, galima formuoti bylą
Atsakyti:
SUVA yra ? Kas ir kada formuos bylą
Atsakyti:
Ridas, kai pasidarys savo darbus
Atsakyti:
Byla ruošiama
Atsakyti:
01.27 bus pateiktas projektas ESO
Atsakyti:
VIA (psirašyti priedą) + SUVA
Atsakyti:
Issiusta Via pasirayti prieda
Atsakyti:
Laukiu RC prisijuingimo prie sąskaitų</t>
      </text>
    </comment>
    <comment ref="X253" authorId="231" shapeId="0" xr:uid="{0A60B069-8C17-4473-922A-4A0FEFFF2EA8}">
      <text>
        <t>[Komentarų gija]
„Excel“ versija leidžia jums skaityti šią komentarų giją, tačiau visi jos taisymai bus pašalinti, jei failas atidaromas naudojant naujesnę „Excel“ versiją. Daugiau informacijos: https://go.microsoft.com/fwlink/?linkid=870924.
Komentaras:
    Nusiųsta į Kazlų Rūdos ir Prienų sav.
Atsakyti:
Kazlū Rūdos derinimo nebereikia, Prienų sav. sako, kad ant projektų nebepasirašinėja</t>
      </text>
    </comment>
    <comment ref="AD253" authorId="232" shapeId="0" xr:uid="{5ECB8363-4891-4759-98B7-A4B60407EAC3}">
      <text>
        <t>[Komentarų gija]
„Excel“ versija leidžia jums skaityti šią komentarų giją, tačiau visi jos taisymai bus pašalinti, jei failas atidaromas naudojant naujesnę „Excel“ versiją. Daugiau informacijos: https://go.microsoft.com/fwlink/?linkid=870924.
Komentaras:
    340133 12-12
Atsakyti:
12.13 Prienų sav. atmetė, reikia teikt į nžt. Bus teikiamas, kada bus gautas via lietuvos derinimas</t>
      </text>
    </comment>
    <comment ref="AP253" authorId="233" shapeId="0" xr:uid="{79D48025-0C60-4A81-9D73-DC6CD8FF9EF1}">
      <text>
        <t>[Komentarų gija]
„Excel“ versija leidžia jums skaityti šią komentarų giją, tačiau visi jos taisymai bus pašalinti, jei failas atidaromas naudojant naujesnę „Excel“ versiją. Daugiau informacijos: https://go.microsoft.com/fwlink/?linkid=870924.
Komentaras:
    Pateikta 11.20
Atsakyti:
Gautos pastabos 12.03</t>
      </text>
    </comment>
    <comment ref="E254" authorId="234" shapeId="0" xr:uid="{F32C93AA-137C-44A7-9895-B15C3F68C97A}">
      <text>
        <t>[Komentarų gija]
„Excel“ versija leidžia jums skaityti šią komentarų giją, tačiau visi jos taisymai bus pašalinti, jei failas atidaromas naudojant naujesnę „Excel“ versiją. Daugiau informacijos: https://go.microsoft.com/fwlink/?linkid=870924.
Komentaras:
    Pateikti pirminiai sprendiniai
Atsakyti:
Bus atsauktas, jau darbai padaryti....</t>
      </text>
    </comment>
    <comment ref="E255" authorId="235" shapeId="0" xr:uid="{38698E5D-16CE-40A3-ACF2-CDB5F5F2A260}">
      <text>
        <t>[Komentarų gija]
„Excel“ versija leidžia jums skaityti šią komentarų giją, tačiau visi jos taisymai bus pašalinti, jei failas atidaromas naudojant naujesnę „Excel“ versiją. Daugiau informacijos: https://go.microsoft.com/fwlink/?linkid=870924.
Komentaras:
    Nusibraižyta trasa, reikia 3 sutikimų dėl az, kitiems galima paleist informacinius, bandysiu derint nuotoliu
Atsakyti:
Gauti kontaktai, skambina, derina
Atsakyti:
Dominykas važiuoja paimti viena derinima, jei pavyks, liks 1 sutikimas del AZ ir 1 informacinis. Principinė pradėta bet dėl derinimu neturėjimo nebaigta
Atsakyti:
Kol kas planas 07.29 vaziuoti paimti sutikimus (vienas Utenoj) ir Augustui rysius pamatuot
Atsakyti:
Važiuot sutikimo nebėra plano, sklypo savininkė nesutinka
Atsakyti:
Parasytas pasiulymas trasos pakeitimo i tivis
Atsakyti:
Kontaktu nera, reikia nebent nuvaziuot i vieta paziuret ar ten gyvena kazkas, nes Gedas kaip suprantu nenori ilgint trasos
Atsakyti:
08-13 važiuoja derinti su sklp sav.
Atsakyti:
Paskutinis parašas dėl apskaitos gautas. Išsiųstas paskutinis sutikimas sklypo savininkei, sakė pasitars su vyru
Atsakyti:
Pirminiai paruošti, laukiam atsakymo del paskutinio sutikimo
Atsakyti:
Nekelia sklp savininke, dar pabandysim
Atsakyti:
Kol kas nekelia ir is kito nr pasukus, jei pirmadieni bus tas pats, tada rasysim Gedui
Atsakyti:
Parasyta i tivis, kad nebekelia
Atsakyti:
Pakartotas klausimas TIVIS
Atsakyti:
Paskambinta sodu 13 del kabelio pravedimo vienas sake sutiktu laukiam kito numerio
Atsakyti:
Sugedo komentarai
Atsakyti:
Pateiktas galutinis projektas
Atsakyti:
pateikti įkainiai</t>
      </text>
    </comment>
    <comment ref="E256" authorId="236" shapeId="0" xr:uid="{9656EB45-E1D2-494C-B943-31B3DC6071B2}">
      <text>
        <t>[Komentarų gija]
„Excel“ versija leidžia jums skaityti šią komentarų giją, tačiau visi jos taisymai bus pašalinti, jei failas atidaromas naudojant naujesnę „Excel“ versiją. Daugiau informacijos: https://go.microsoft.com/fwlink/?linkid=870924.
Komentaras:
    Derinama su Vainoru
Atsakyti:
11-14 pakartotinai išsiųsta Vainorui su argumentais, o tiesiant per sklypus, vienas buto savininkas griežtai nesutinka
Atsakyti:
11-27 išsiųsta pakartotinai
Atsakyti:
12-06 Vainoras atsiuntė suderintą, tęsiamas toliau
Atsakyti:
Pateikti pirminiai
Atsakyti:
Kalbėta su sklypo savininku, sako leistų tiest kabelius, jeigu iškels atramą iš jo sklypo, kitu atveju ne
Atsakyti:
Reikia atsakyti į ESO komentarą dėl PU keitimo, jeigu sutiks keisti PU reikės pildyti topo ir papildomų deirnimų
Atsakyti:
Kalbeta su Maciukevicium, sake jokiu linijos iskelimu, darysim po esama ir siusim informacini. Kai gausim energijos derinima vaziuosim i vieta su Maciukevicium apsiziureti vieta
Atsakyti:
Padaryti šiluminių vamzdžių pjūviai, bet reikia koreguoti trasą 
Atsakyti:
01-21 dovydas apžiūri objektą vietoje. Siunčia derinti kauno energijai
Atsakyti:
Pakoreguota trasa, padaryti pjūviai ir pririšimai, išsiųsta Kauno energijai 
Atsakyti:
Laukiam energijos atsakymo, 01-30d reiks skambint
Atsakyti:
Skambinsiu raginti derinimus
Atsakyti:
Paskambinta Kauno energijai paraginti derinimą
Atsakyti:
Jurgita buvo atsidarius brėžinį po pastabų, bet derinimo dar negavau
Atsakyti:
Objektais laikina sustabdytas
Atsakyti:
Gavom derinimą Kauno energijos
Atsakyti:
ESO derina su sklp. Sav. ( Kostas turi perduoti Kauno energijos derinimą)
Atsakyti:
Keičia trasą po esama AZ, teikia SUVA, rengia MZ
Atsakyti:
Pateiktas projektas be SUVA
Atsakyti:
Taiso pastabas, laukiam SUVA
Atsakyti:
04.25 terminas
Atsakyti:
Suva gauta, byla pataisyta
Atsakyti:
Pateiktas galutinis projektas
Atsakyti:
Laukiam žymų
Atsakyti:
Žymos pateiktos 05-13
Atsakyti:
Pateikta ADA maciukevičiui</t>
      </text>
    </comment>
    <comment ref="U256" authorId="237" shapeId="0" xr:uid="{27651874-1CD6-4D75-830A-D17754AB016E}">
      <text>
        <t>[Komentarų gija]
„Excel“ versija leidžia jums skaityti šią komentarų giją, tačiau visi jos taisymai bus pašalinti, jei failas atidaromas naudojant naujesnę „Excel“ versiją. Daugiau informacijos: https://go.microsoft.com/fwlink/?linkid=870924.
Komentaras:
    Išsiųsta skaičiuot</t>
      </text>
    </comment>
    <comment ref="X256" authorId="238" shapeId="0" xr:uid="{15830635-4F0D-434B-B140-20CC16571409}">
      <text>
        <t>[Komentarų gija]
„Excel“ versija leidžia jums skaityti šią komentarų giją, tačiau visi jos taisymai bus pašalinti, jei failas atidaromas naudojant naujesnę „Excel“ versiją. Daugiau informacijos: https://go.microsoft.com/fwlink/?linkid=870924.
Komentaras:
    Vainoras suderino, trūksta Kauno energijos (12-10)</t>
      </text>
    </comment>
    <comment ref="AB256" authorId="239" shapeId="0" xr:uid="{7FACB9A7-B469-41F7-AFBF-44D5B3F773B3}">
      <text>
        <t xml:space="preserve">[Komentarų gija]
„Excel“ versija leidžia jums skaityti šią komentarų giją, tačiau visi jos taisymai bus pašalinti, jei failas atidaromas naudojant naujesnę „Excel“ versiją. Daugiau informacijos: https://go.microsoft.com/fwlink/?linkid=870924.
Komentaras:
    trūksta Kauno energijos (siųsta 12-10)
Atsakyti:
Skambinta Kauno energijai, gauti trasos brėžiniai ir pastabos, reiks koreguoti trasą ir daryti pjūvius </t>
      </text>
    </comment>
    <comment ref="AD256" authorId="240" shapeId="0" xr:uid="{E512189C-8235-4A0B-B3FA-2AD2EF0BAB11}">
      <text>
        <t xml:space="preserve">[Komentarų gija]
„Excel“ versija leidžia jums skaityti šią komentarų giją, tačiau visi jos taisymai bus pašalinti, jei failas atidaromas naudojant naujesnę „Excel“ versiją. Daugiau informacijos: https://go.microsoft.com/fwlink/?linkid=870924.
Komentaras:
    Vainoras suderino, trūksta Kauno energijos (12-10)
Atsakyti:
354238 
Atsakyti:
355108 
</t>
      </text>
    </comment>
    <comment ref="E257" authorId="241" shapeId="0" xr:uid="{B5F7368B-47E6-4336-92AB-452CF4EFC91E}">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Derina su institucijoms
Atsakyti:
SUVA + servitutai
Atsakyti:
Servitutas, laukiam kol atsiųs pilną bylą
Atsakyti:
Pateiktas projektas
Atsakyti:
ESO pateikė pastabas- pateikti pjūvius su realiom altitudėm. @Kostas Vilcinskas jeigu pirmadienį Audingas nepasirašys servitutų- paskambink jam ir paragink. Ačiū
Atsakyti:
02-14 Rimantas turi pataisyti pastabas. Reikės teikti projektą su garantiniu raštu dėl servitutų
Atsakyti:
Pateikti servitutai kompensacijoms
Atsakyti:
02.17 issiusti servitutai savivaldybei
Atsakyti:
Gautos servitutų pastabos, reikia perdaryt ant ortofoto
Atsakyti:
Derinamas aktavimas su garantiniu, pateikta info Žliobai
Atsakyti:
Taiso pastabas
Atsakyti:
Patvirtintas. Lauikiam servitutų kada aktuot galėsim
Atsakyti:
vizuojami servitutai , 04-15 posėdis bus savivaldybėje, vienas sklypas KMS nuosavybė
Atsakyti:
04.25 issiusta notarei ir KMS (uzklausta kada pasirasymas)
Atsakyti:
Pasirasymas pas notare 05.06 14val.
Atsakyti:
Pateikta ADA maciukevičiui, reikės po patvirtinimo teikti delspinigių pagrindimą
Atsakyti:
DELSPINIGIŲ GRINDIMAS</t>
      </text>
    </comment>
    <comment ref="E258" authorId="242" shapeId="0" xr:uid="{556DAC76-C05F-488B-84E6-BFD7EBF35D05}">
      <text>
        <t>[Komentarų gija]
„Excel“ versija leidžia jums skaityti šią komentarų giją, tačiau visi jos taisymai bus pašalinti, jei failas atidaromas naudojant naujesnę „Excel“ versiją. Daugiau informacijos: https://go.microsoft.com/fwlink/?linkid=870924.
Komentaras:
    Rengiami sprendiniai
Atsakyti:
Pakamaris matuoja papildymą
Atsakyti:
Topo gauta
Atsakyti:
Taiso pastabas
Atsakyti:
Taiso pastabas
Atsakyti:
Laukia kelininko, teiks SUVA
Atsakyti:
Pateikta byla
Atsakyti:
Pateikta po pastabų
Atsakyti:
Turi pateikti po pastabų
Atsakyti:
Registruoja AZ
Atsakyti:
Perduoti įkainiai</t>
      </text>
    </comment>
    <comment ref="AJ258" authorId="243" shapeId="0" xr:uid="{73E52CC6-0913-4871-9781-F6D86D45A8CE}">
      <text>
        <t xml:space="preserve">[Komentarų gija]
„Excel“ versija leidžia jums skaityti šią komentarų giją, tačiau visi jos taisymai bus pašalinti, jei failas atidaromas naudojant naujesnę „Excel“ versiją. Daugiau informacijos: https://go.microsoft.com/fwlink/?linkid=870924.
Komentaras:
    1-25-7913 </t>
      </text>
    </comment>
    <comment ref="AN258" authorId="244" shapeId="0" xr:uid="{A1E33C3C-0EE6-4311-A9CE-41C89606755B}">
      <text>
        <t xml:space="preserve">[Komentarų gija]
„Excel“ versija leidžia jums skaityti šią komentarų giją, tačiau visi jos taisymai bus pašalinti, jei failas atidaromas naudojant naujesnę „Excel“ versiją. Daugiau informacijos: https://go.microsoft.com/fwlink/?linkid=870924.
Komentaras:
    Nr. G1-    666 </t>
      </text>
    </comment>
    <comment ref="E259" authorId="245" shapeId="0" xr:uid="{C0FC76CB-F7B9-49BA-840D-DA878E786D25}">
      <text>
        <t>[Komentarų gija]
„Excel“ versija leidžia jums skaityti šią komentarų giją, tačiau visi jos taisymai bus pašalinti, jei failas atidaromas naudojant naujesnę „Excel“ versiją. Daugiau informacijos: https://go.microsoft.com/fwlink/?linkid=870924.
Komentaras:
    Pateikė sprendinius- visiška nesamonė
Atsakyti:
Pateikti pirminiai
Atsakyti:
Taiso pirminių pastabas
Atsakyti:
Pateiks pirminius Kostas
Atsakyti:
Pateikta po pastabu
Atsakyti:
Taiso pastabas
Atsakyti:
Pateikti pirminiai po pastabu
Atsakyti:
Pateiktos pastabos taisymui
Atsakyti:
Pateikti pirminiai po pastabu
Atsakyti:
Perduotas teisininkei
Atsakyti:
Pateikta viai, laukiam kol esrova atsiųs kontaktus, reikia du sklypus suderint.
Atsakyti:
Kontaktus iš esrovos gavau, laukiu via atsakymo.
Atsakyti:
Viai reikia tik priedą paruošt, bet laukiu KPD ir seniūnijos derinimų.
Atsakyti:
Derinimai gauti, 16d viai išsiunčiau variantą su spinta jų sklype, nes nėra galimybės suderinti AZ.
Atsakyti:
Sužiūrima kiek žmonių derinimų trūksta, planuosiu bendrą važiavimą kartu su 259 objektu.
Atsakyti:
Gyentojų derinimai yra
Atsakyti:
Vieną derinimą 07-31 Arvydas dar paims, kitiem Eso leido siųst informacinius, suruošti informaciniai. Trūksta tik VIA derinimo, pateikta ESO pasirašyt priedą.
Atsakyti:
07-31 surinkti įmanomi parašai, pateikta viai, ESO leido siųst informacinius likusiems, 08-01 išsiunčiu suruoštus informacinius. 
Atsakyti:
Vieno derinimo reikia dėl spintos vietos, 07-06 aptarėm vietoje, 07-07 skambinau, sakė šią sav. atsiųs. Iš derinimų trūksta tik via, informacinius išsiunčiau. 
Atsakyti:
Sia savaite keliam byla be VIA ir SUVA
Atsakyti:
Pateiktas projektas be SUVA ir VIA
Atsakyti:
Pateikta SUVA, ištaisytos pastabos.
Atsakyti:
SUVA terminas 09-01
Atsakyti:
Pateikta po pastabu be SUVA
Atsakyti:
Ištaisytos pastabos, trūksta SUVA
Atsakyti:
25SUT-2355 pateikta papildomi dok.
Atsakyti:
Pateiktas projektas su SUVA garantiniu
Atsakyti:
SS - nėra NŽT sutikimo 
Atsakyti:
25SUT-9617 
09-29
Atsakyti:
Pateiktas projektas su SUVA
Atsakyti:
patvirtintas
Atsakyti:
Pateikti įkainiai</t>
      </text>
    </comment>
    <comment ref="AE259" authorId="246" shapeId="0" xr:uid="{4DED9BA2-18C1-470C-876C-F265D467767A}">
      <text>
        <t>[Komentarų gija]
„Excel“ versija leidžia jums skaityti šią komentarų giją, tačiau visi jos taisymai bus pašalinti, jei failas atidaromas naudojant naujesnę „Excel“ versiją. Daugiau informacijos: https://go.microsoft.com/fwlink/?linkid=870924.
Komentaras:
    Apšvietimas kita linija iš pp-310 prijungtas, nereikia perjungt</t>
      </text>
    </comment>
    <comment ref="AJ259" authorId="247" shapeId="0" xr:uid="{57564931-DA27-4C1D-8183-44DC69C409D7}">
      <text>
        <t>[Komentarų gija]
„Excel“ versija leidžia jums skaityti šią komentarų giją, tačiau visi jos taisymai bus pašalinti, jei failas atidaromas naudojant naujesnę „Excel“ versiją. Daugiau informacijos: https://go.microsoft.com/fwlink/?linkid=870924.
Komentaras:
    07-02 pateikta</t>
      </text>
    </comment>
    <comment ref="E260" authorId="248" shapeId="0" xr:uid="{5E2CA10C-4274-48F5-8C75-69E944A467BB}">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Pateiks pirminius Kostas
Atsakyti:
Pateikta po pastabu
Atsakyti:
Pirminiai patvirtinti
Atsakyti:
Perduotas teisininkei
Atsakyti:
06-21 pakeisti sprendiniai ir pateikta Via ir Telia derinti.
Atsakyti:
06-30 pateikta geoprojektam pildyt topo ryšių tinklais.
Atsakyti:
Via atmetė, pakeičiau trasą, nusiunčiau tiesiai derintojui, kad pasižėtų, jei viskas tiks, paruošiu priedą ir pateiksiu per naujo bendru paštu derint.
Atsakyti:
Ištaisytos VIA pastabos, laukiu ryšių papildomo prieš teikdamas viai per naujo.
Atsakyti:
Trūksta topo, perduota geoprojektai 06-30, rašyta papildomai, Tomas skambino, atsakymo nėra.
Reikia vieno AZ sutikimo, ESO pateikti kontaktai ne tų žmonių. Kai papildys topo ir jei ryšiai nemaišys, bandysiu ieškot per kaimynus.
Atsakyti:
Pateiktas papildymas
Atsakyti:
Topo papildyme trūksta pusės pastabose pažymėtų tinklų, paklausta ar buvo matuota.
Atsakyti:
Telia suderino, pateikta Viai 07-21
Atsakyti:
Sužiūrima kiek žmonių derinimų trūksta, planuosiu bendrą važiavimą kartu su 258 objektu.
Atsakyti:
Laukiam kontaktų iš ESO
Atsakyti:
08-05 važiuoju į vietą likusių derinimų susirinkt.
Atsakyti:
Gauti trūkstami parašai, iki penktadienio turėtų atsiųst AZ sutikimus vieno sklypo ir bus viskas.
Atsakyti:
Pagal realią situaciją pakeisti sprendiniai, nes žmonės prieštaravo prieš tai buvusiems esrovos sprendiniams. 08-07 gavau AZ sutikimus, pateiksiu perderint Telia ir savivaldybe.
Atsakyti:
Pateikta skaičiuot sąmatą, trūksta savivaldybės derinimo.
Atsakyti:
Sudėta visa byla, laukiam savivaldybės derinimo.
Atsakyti:
08-17 skambinau kelininkui, atostogavo, sakė šią sav turėtumėm gaut, bandysiu pasiskambint dar, jei šiandien neatsiųs.
Atsakyti:
08-22 skambinau kelininkui, neatsiliepia.
Atsakyti:
Trūksta tik SUVA ir kelininko
Atsakyti:
08-25 Kelininkas du kartus neatsiliepė
Atsakyti:
08-29 pateikta SUVA 25SUT-4579. Paruošta byla įkėlimui be SUVA.
Atsakyti:
Pateiktas projektas
Atsakyti:
Pastabos ištaisytos, paruošta konkursinė, laukiam SUVA.
Atsakyti:
25SUT-4579
Atsakyti:
Pateiktas projektas su SUVA garantiniu
Atsakyti:
SS - nėra NŽT sutikimo 
Atsakyti:
25SUT-9626
09-29
Atsakyti:
Pateiktas projektas su SUVA
Atsakyti:
patvirtintas</t>
      </text>
    </comment>
    <comment ref="AA260" authorId="249" shapeId="0" xr:uid="{98175754-8877-46AC-B306-5778C14CD4E3}">
      <text>
        <t>[Komentarų gija]
„Excel“ versija leidžia jums skaityti šią komentarų giją, tačiau visi jos taisymai bus pašalinti, jei failas atidaromas naudojant naujesnę „Excel“ versiją. Daugiau informacijos: https://go.microsoft.com/fwlink/?linkid=870924.
Komentaras:
    Atsakė kad tinka senasis derinimas.</t>
      </text>
    </comment>
    <comment ref="E261" authorId="250" shapeId="0" xr:uid="{78D1E94D-0747-44AC-BCBE-68F5D84FA935}">
      <text>
        <t>[Komentarų gija]
„Excel“ versija leidžia jums skaityti šią komentarų giją, tačiau visi jos taisymai bus pašalinti, jei failas atidaromas naudojant naujesnę „Excel“ versiją. Daugiau informacijos: https://go.microsoft.com/fwlink/?linkid=870924.
Komentaras:
    11/26 vykstu derinti su vartotojais
Atsakyti:
Pateikti pirminiai
Atsakyti:
Derinama su institucijom 12/04
Atsakyti:
Reikia melioracijos projekto
Atsakyti:
Uzsakytas mel projektas
Atsakyti:
Trūksta sutikimo iš parko g. 13 (kontaktuota 12/19) ir sklypo kur numatoma  MT (siųsta 12/23)
Atsakyti:
Seniųnija turi pateikti prašymą dėl atramų gatvių apšvietimui
Atsakyti:
01-06 skambinau parko g. 13 ir MT sklypo savininkei, sutikimus pažadėjo atsiųsti
Atsakyti:
Gautas seniūnijos prašymas dėl atramų 
Atsakyti:
01-06 kontaktuota su ViaLietuva, dokumentas nagrinėjamas, terminas jų teigimu iki sausio 21 d.
Atsakyti:
Parko g. 13 gautas sutikimas
Atsakyti:
Gautos pastabos is ViaLietuva
Atsakyti:
Pateiktas kelio priedas ESO pasirasymui
Atsakyti:
Išsiųsta Via Lietuva pakartotinai
Atsakyti:
Gautas sutikimas iš MT sklypo savininkės
Atsakyti:
Ruošiamas MZDZ
Atsakyti:
ViaLietuva suderinta
Atsakyti:
Pradėta rengti byla
Atsakyti:
Gavus Mel. Projekta, reikti SUVA, kelti byla
Atsakyti:
Gauta samata
Atsakyti:
Liko SUVA ir Mel. projektas
Atsakyti:
Pateiktas projektas
Atsakyti:
Parasytas priminimas, kad pateiktas projketas tvirtinimui
Atsakyti:
SUVA teikta 02-11 
346529 
Atsakyti:
Atmetė SUVA
Atsakyti:
Pakoreguoti sprendiniai pagal NŽT pastabas
Nusiųsta MT sklypo savininkei naujų sprendinių derinimui
Gautas derinimas iš sklypo, SUVA pateikta pakartotinai
02-19
Atsakyti:
Derinimai pataisyti ir sukelti į bylą
Melioracijos projektas pataisytas
Atsakyti:
Laukiam SUVA
Atsakyti:
Kostas registruoja žymas
Atsakyti:
Laukiam įkainiu atmetimo</t>
      </text>
    </comment>
    <comment ref="W261" authorId="251" shapeId="0" xr:uid="{71725271-C625-4690-A03C-A83AED593E3E}">
      <text>
        <t>[Komentarų gija]
„Excel“ versija leidžia jums skaityti šią komentarų giją, tačiau visi jos taisymai bus pašalinti, jei failas atidaromas naudojant naujesnę „Excel“ versiją. Daugiau informacijos: https://go.microsoft.com/fwlink/?linkid=870924.
Komentaras:
    Trūksta parko g. 13 az sutikimo (kontaktuota 12/19 )
Atsakyti:
12/23 siųstas sutikimas dėl az, sklypo, kur numtoma MT, savininkei.
Atsakyti:
Gautas MT sklypo savininkės sutikimas</t>
      </text>
    </comment>
    <comment ref="X261" authorId="252" shapeId="0" xr:uid="{9A0B6711-60D5-4092-AACA-2A01D13C1EF5}">
      <text>
        <t>[Komentarų gija]
„Excel“ versija leidžia jums skaityti šią komentarų giją, tačiau visi jos taisymai bus pašalinti, jei failas atidaromas naudojant naujesnę „Excel“ versiją. Daugiau informacijos: https://go.microsoft.com/fwlink/?linkid=870924.
Komentaras:
    Išsiųsta 12/04</t>
      </text>
    </comment>
    <comment ref="Y261" authorId="253" shapeId="0" xr:uid="{7C02F109-8A1F-4DF6-80C6-E14932DAE5C7}">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12/04
Atsakyti:
Turi pateikti prašymą dėl atramų
</t>
      </text>
    </comment>
    <comment ref="Z261" authorId="254" shapeId="0" xr:uid="{F3D6AAF1-A48E-48DC-BAD1-FC9A117AB286}">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12/04
</t>
      </text>
    </comment>
    <comment ref="AA261" authorId="255" shapeId="0" xr:uid="{08EB03BB-6A4B-453D-9285-190BBBC2F5FA}">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12/04
</t>
      </text>
    </comment>
    <comment ref="AE261" authorId="256" shapeId="0" xr:uid="{CBC5CD93-FE84-464A-96F8-830A92235589}">
      <text>
        <t>[Komentarų gija]
„Excel“ versija leidžia jums skaityti šią komentarų giją, tačiau visi jos taisymai bus pašalinti, jei failas atidaromas naudojant naujesnę „Excel“ versiją. Daugiau informacijos: https://go.microsoft.com/fwlink/?linkid=870924.
Komentaras:
    Seniūnija turi pateikti prašymą dėl atramų išpirkimo gatvių apšvietimui
Atsakyti:
Prašymas gautas</t>
      </text>
    </comment>
    <comment ref="AG261" authorId="257" shapeId="0" xr:uid="{CDDF12F6-AE2C-4AC6-8A0B-4342AC7E451C}">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12/04
</t>
      </text>
    </comment>
    <comment ref="AH261" authorId="258" shapeId="0" xr:uid="{44451D4A-6AC5-4798-92B6-997FBB843AF9}">
      <text>
        <t>[Komentarų gija]
„Excel“ versija leidžia jums skaityti šią komentarų giją, tačiau visi jos taisymai bus pašalinti, jei failas atidaromas naudojant naujesnę „Excel“ versiją. Daugiau informacijos: https://go.microsoft.com/fwlink/?linkid=870924.
Komentaras:
    Reikia daryti
Atsakyti:
12.12 uzsakytas mel projektas</t>
      </text>
    </comment>
    <comment ref="AJ261" authorId="259" shapeId="0" xr:uid="{A2E335AE-1DD9-435C-9577-FF632F6A998A}">
      <text>
        <t xml:space="preserve">[Komentarų gija]
„Excel“ versija leidžia jums skaityti šią komentarų giją, tačiau visi jos taisymai bus pašalinti, jei failas atidaromas naudojant naujesnę „Excel“ versiją. Daugiau informacijos: https://go.microsoft.com/fwlink/?linkid=870924.
Komentaras:
    Išsiųsta 12/04
</t>
      </text>
    </comment>
    <comment ref="E262" authorId="260" shapeId="0" xr:uid="{E494314C-4468-4953-83F8-C63FA62F43EF}">
      <text>
        <t xml:space="preserve">[Komentarų gija]
„Excel“ versija leidžia jums skaityti šią komentarų giją, tačiau visi jos taisymai bus pašalinti, jei failas atidaromas naudojant naujesnę „Excel“ versiją. Daugiau informacijos: https://go.microsoft.com/fwlink/?linkid=870924.
Komentaras:
    Kostas padarys RAA 10-23
Atsakyti:
Taiso pastabas </t>
      </text>
    </comment>
    <comment ref="E263" authorId="261" shapeId="0" xr:uid="{22ED840A-B687-48DB-AE8F-A86D051F5663}">
      <text>
        <t>[Komentarų gija]
„Excel“ versija leidžia jums skaityti šią komentarų giją, tačiau visi jos taisymai bus pašalinti, jei failas atidaromas naudojant naujesnę „Excel“ versiją. Daugiau informacijos: https://go.microsoft.com/fwlink/?linkid=870924.
Komentaras:
    Derinama su vartotojais
Atsakyti:
Servitutai, MŽ
Atsakyti:
Servitutai pateikti savivaldybei
Atsakyti:
Servitutai, KPD, informaciniai, SUVA
Atsakyti:
Laukiam servitutų
Atsakyti:
Pateiktas pilnas projektas
Atsakyti:
Registruojam žymas
Atsakyti:
ESO tvirtina AZ</t>
      </text>
    </comment>
    <comment ref="E264" authorId="262" shapeId="0" xr:uid="{273D85CE-401B-4659-A3AF-C420240CADD3}">
      <text>
        <t>[Komentarų gija]
„Excel“ versija leidžia jums skaityti šią komentarų giją, tačiau visi jos taisymai bus pašalinti, jei failas atidaromas naudojant naujesnę „Excel“ versiją. Daugiau informacijos: https://go.microsoft.com/fwlink/?linkid=870924.
Komentaras:
    Niekas nedaryta kol kas
Atsakyti:
Kada planas pradėti ?
Atsakyti:
01mėn. 23-24 d., sutvarkius esamus objektus, bus derinama MT vieta ir projektuojama toliau
Atsakyti:
Niekas nedaryta
Atsakyti:
Laikinai stabdom
Atsakyti:
Surasta preliminari MT vieta, pagalvotos spintų vietos
Atsakyti:
29 važiuoja derinti
Atsakyti:
Nusiųsta info topo geodezams patikslinti sklypų ribas
Atsakyti:
Buvau derinti, koreguojamas brėžinys pagal gyventojų norus
Atsakyti:
BR1 pilnai užbaigtas, dar išsiųsti sprendiniai keturiems gyventojams el. paštu, išsiųsta Via Lietuvai, ruošiamas BR2
Atsakyti:
Gauti dar pora derinimų el. paštu, likę keli informaciniai, 06-09 pateiksim pirminius
Atsakyti:
Pateikti pirminiai
Atsakyti:
Pataisytos pastabos
Atsakyti:
Pateikta po pastabu
Atsakyti:
Pataisytos pastabos, parašyti argumentai BR1 sprendiniams 
Atsakyti:
Pateikta po pastabu
Atsakyti:
Vis tiek nurodė sumažinti KS/KAS kiekį, planas 06/16 perderinti su gyventojais, perbraižyti ir pateikti
Atsakyti:
Turėtų ant dienų pareit Via Lietuva atsakymas, jei nebus rimtų pastabų, bus ruošiamas žiniaraštis
Atsakyti:
Išsiųsta derinti visom institucijom
Atsakyti:
Gautas Via Lietuva atsakymas, didelių pastabų trasai nėra, ruošiamas kelių priedas, gauti statybos ir žemės ūkio skyrių derinimai
Atsakyti:
Laukiam pasirašyto priedo, perduotas sąmatos skaičiavimui 
Atsakyti:
Gavom sąmatą, reikia gaut pasirašytą priedą ir nusiųsti via lietuva
Atsakyti:
Pateikta byla be VIA, SUVA
Atsakyti:
Išsiųsta Via Lietuvai su pasirašytu priedu, dar dėl visa ko išsiųsta ir Telia
Atsakyti:
Gautas pasirašytas kelių priedas, bus teikiama SUVA, ruošiama konkursinė medžiaga
Atsakyti:
Pateiktos dvi suva, nes persipina ribos, parengta konkursinė medžiaga, sulaukus suvos bus galima kelti bylą
Atsakyti:
Susisiekta su apšvietimo įmone, sakė elektrikas peržiūrai priskirtas
Atsakyti:
Gauta SUVA iš NŽT, reikia nuspręst ar kelti bylą taip, ar palaukti dar savivaldybės suvos. Gautas apšvietimo derinimas
Atsakyti:
Keliam bylą
Atsakyti:
Pateiktas projektas be vienos SUVA
Atsakyti:
Pateikta po pastabu
Atsakyti:
Grindžiam delspinigius
Atsakyti:
Tikslina delspinigių raštą</t>
      </text>
    </comment>
    <comment ref="X264" authorId="263" shapeId="0" xr:uid="{A2C9A98B-69BA-42EA-B4F3-7FB59C16864D}">
      <text>
        <t>[Komentarų gija]
„Excel“ versija leidžia jums skaityti šią komentarų giją, tačiau visi jos taisymai bus pašalinti, jei failas atidaromas naudojant naujesnę „Excel“ versiją. Daugiau informacijos: https://go.microsoft.com/fwlink/?linkid=870924.
Komentaras:
    06-19</t>
      </text>
    </comment>
    <comment ref="Y264" authorId="264" shapeId="0" xr:uid="{E9A8739D-33B4-4E64-8C65-CF4223CF3484}">
      <text>
        <t>[Komentarų gija]
„Excel“ versija leidžia jums skaityti šią komentarų giją, tačiau visi jos taisymai bus pašalinti, jei failas atidaromas naudojant naujesnę „Excel“ versiją. Daugiau informacijos: https://go.microsoft.com/fwlink/?linkid=870924.
Komentaras:
    06-19</t>
      </text>
    </comment>
    <comment ref="AD264" authorId="265" shapeId="0" xr:uid="{1A667BBB-4D39-46FE-B21C-AA390FDD36DB}">
      <text>
        <t xml:space="preserve">[Komentarų gija]
„Excel“ versija leidžia jums skaityti šią komentarų giją, tačiau visi jos taisymai bus pašalinti, jei failas atidaromas naudojant naujesnę „Excel“ versiją. Daugiau informacijos: https://go.microsoft.com/fwlink/?linkid=870924.
Komentaras:
    07-15 savivaldybė
368198 
Atsakyti:
07-16 nzt
368202 </t>
      </text>
    </comment>
    <comment ref="AE264" authorId="266" shapeId="0" xr:uid="{5E66E665-CA43-48D1-81D3-FB7128AEC82C}">
      <text>
        <t>[Komentarų gija]
„Excel“ versija leidžia jums skaityti šią komentarų giją, tačiau visi jos taisymai bus pašalinti, jei failas atidaromas naudojant naujesnę „Excel“ versiją. Daugiau informacijos: https://go.microsoft.com/fwlink/?linkid=870924.
Komentaras:
    06-27 pakartotinai</t>
      </text>
    </comment>
    <comment ref="AJ264" authorId="267" shapeId="0" xr:uid="{86A9D604-4EC0-4FB5-9435-A69ADA6E20D8}">
      <text>
        <t xml:space="preserve">[Komentarų gija]
„Excel“ versija leidžia jums skaityti šią komentarų giją, tačiau visi jos taisymai bus pašalinti, jei failas atidaromas naudojant naujesnę „Excel“ versiją. Daugiau informacijos: https://go.microsoft.com/fwlink/?linkid=870924.
Komentaras:
    06-04
Atsakyti:
07-08 su pasirašytu priedu
</t>
      </text>
    </comment>
    <comment ref="E265" authorId="268" shapeId="0" xr:uid="{764C2172-E339-40B2-9D9F-B1963029CA45}">
      <text>
        <t>[Komentarų gija]
„Excel“ versija leidžia jums skaityti šią komentarų giją, tačiau visi jos taisymai bus pašalinti, jei failas atidaromas naudojant naujesnę „Excel“ versiją. Daugiau informacijos: https://go.microsoft.com/fwlink/?linkid=870924.
Komentaras:
    01-08 derina su gyventojais + daro foto
Atsakyti:
Trūksta 3 parašų, 2 iš jų eina susisiekti, todėl tęsim el. paštu, 1 moteris atsisako pasirašyti, nes savininkė dukra, kuri gyvena Norvegijoje, viena iš kaimo gyventojų sutiko paprašyti kontaktų ir atsiųsti man.
Atsakyti:
Koreguojamas planas pagal derinimus
Atsakyti:
Koreguojama trasa pagal pastabas
Atsakyti:
Trasa pakoreguota, siunčiami derinimai el. paštu, laukiama kontaktų iš dirbamos žemės sklypų
Atsakyti:
Derinimai el. paštu pradėti, informaciniai išsiųsti, laukiam info. ką daryti dėl atramų, kurias vartotojas nori pasilikti sau.
Atsakyti:
Išsiųsta institucijoms
Atsakyti:
Gautas atsakymas iš telia- reikia pildyti tinklus
Atsakyti:
Gautas atsakymas iš melioracijos, reikia projekto
Atsakyti:
Ar trasa galutinė ?
Atsakyti:
Galutinė
Atsakyti:
Gauti dar du parašai, liko paskutinis gyventojas, prašymas dėl atramų gautas.
Atsakyti:
Ruošiama kabelių lentelė
Atsakyti:
Reikia pildyti Telia, ar pateikta topografam?
Atsakyti:
03-04 perduota geoprojektams papildyti tinklus
Atsakyti:
Gautas papildymas
Atsakyti:
Išsiųsta derinti institucijoms
Atsakyti:
Gautas telia derinimas, laukiam savivaldybės derinimo, tada užsakom melioracijos projektą.
Atsakyti:
Rengia MZ. Mel proj užsakytas
Atsakyti:
Pateikti pirminiai
Atsakyti:
Pateikti pirminiai po pastabu
Atsakyti:
Taiso pastabas
Atsakyti:
pataisyta
Atsakyti:
Pateikti pirminiai po pastabu
Atsakyti:
Pirminiai patvirtinti
Atsakyti:
MŽ + sąmata + SUVA
Atsakyti:
Suva pateikta, MZ padaryta, nusiųsta sąmatai
Atsakyti:
Sąmata gauta
Atsakyti:
Reikia suderint su dviem sklypų savininkėm dėl spintų apjungimo į vieną. Viena iš jų neatsiliepia kita prieštarauja- nori turėti savo asmeninę spinta, sako reikia atvažiuoti į vietą ir tartis, galbūt sutiktų, bet telefonu nesivelia į kalbas.
Atsakyti:
Kitas variantas išsiųsti informacinius ir laukti, spinta į jokį sklypą nepatenka.
Atsakyti:
Spintas apjungti i viena liepe Slicius, manau siunciam informacini ir viskas. Turim samata, darom byla ir keliam be SUVA (24d terminas)
Atsakyti:
Byla paruošta
Atsakyti:
Pateiktas projektas
Atsakyti:
SUVA atmetė, reikia ESO derinimo, Kostas užprašė
Atsakyti:
Pateikta iš naujo suva
Atsakyti:
Atmestas projektas. Reikia SUVA ir konkursinės
Atsakyti:
Suva terminas 04-29, konkursinė bus ruošiama
Atsakyti:
Konkursinė paruošta, trūksta tik suvos
Atsakyti:
Suva turim, atiduoti projektą
Atsakyti:
Pateiktas pilnas projektas
Atsakyti:
Delspinigių raštas</t>
      </text>
    </comment>
    <comment ref="U265" authorId="269" shapeId="0" xr:uid="{FCE22747-3A4D-44F8-A356-9913B7AA30FD}">
      <text>
        <t>[Komentarų gija]
„Excel“ versija leidžia jums skaityti šią komentarų giją, tačiau visi jos taisymai bus pašalinti, jei failas atidaromas naudojant naujesnę „Excel“ versiją. Daugiau informacijos: https://go.microsoft.com/fwlink/?linkid=870924.
Komentaras:
    ruošiamas
Atsakyti:
Reikės pakoreguot</t>
      </text>
    </comment>
    <comment ref="X265" authorId="270" shapeId="0" xr:uid="{71571CC0-633B-409E-A4BC-95FF603FDA78}">
      <text>
        <t>[Komentarų gija]
„Excel“ versija leidžia jums skaityti šią komentarų giją, tačiau visi jos taisymai bus pašalinti, jei failas atidaromas naudojant naujesnę „Excel“ versiją. Daugiau informacijos: https://go.microsoft.com/fwlink/?linkid=870924.
Komentaras:
    01-17 siųsta
Atsakyti:
03-19 naujai</t>
      </text>
    </comment>
    <comment ref="Y265" authorId="271" shapeId="0" xr:uid="{EED348B7-DCD0-4D96-A65F-2B15DFD39847}">
      <text>
        <t>[Komentarų gija]
„Excel“ versija leidžia jums skaityti šią komentarų giją, tačiau visi jos taisymai bus pašalinti, jei failas atidaromas naudojant naujesnę „Excel“ versiją. Daugiau informacijos: https://go.microsoft.com/fwlink/?linkid=870924.
Komentaras:
    01-17 siųsta
Atsakyti:
03-19 naujai</t>
      </text>
    </comment>
    <comment ref="Z265" authorId="272" shapeId="0" xr:uid="{FA9CC8A8-5F44-4F8D-BF95-2D9F1876D865}">
      <text>
        <t>[Komentarų gija]
„Excel“ versija leidžia jums skaityti šią komentarų giją, tačiau visi jos taisymai bus pašalinti, jei failas atidaromas naudojant naujesnę „Excel“ versiją. Daugiau informacijos: https://go.microsoft.com/fwlink/?linkid=870924.
Komentaras:
    01-17 siųsta
Atsakyti:
Gautas 01-21</t>
      </text>
    </comment>
    <comment ref="AA265" authorId="273" shapeId="0" xr:uid="{CFC73FB9-72AD-4CB7-B592-ABDA9E02F9A5}">
      <text>
        <t>[Komentarų gija]
„Excel“ versija leidžia jums skaityti šią komentarų giją, tačiau visi jos taisymai bus pašalinti, jei failas atidaromas naudojant naujesnę „Excel“ versiją. Daugiau informacijos: https://go.microsoft.com/fwlink/?linkid=870924.
Komentaras:
    01-17 siųsta
Atsakyti:
Pildyti tinklus
Atsakyti:
03-19 naujai</t>
      </text>
    </comment>
    <comment ref="AD265" authorId="274" shapeId="0" xr:uid="{791019E9-EDF6-4C99-AA4B-734EF940AF56}">
      <text>
        <t xml:space="preserve">[Komentarų gija]
„Excel“ versija leidžia jums skaityti šią komentarų giją, tačiau visi jos taisymai bus pašalinti, jei failas atidaromas naudojant naujesnę „Excel“ versiją. Daugiau informacijos: https://go.microsoft.com/fwlink/?linkid=870924.
Komentaras:
    354445 
Atsakyti:
355527 </t>
      </text>
    </comment>
    <comment ref="AG265" authorId="275" shapeId="0" xr:uid="{7764A429-2B1D-4A52-B412-6E1420078927}">
      <text>
        <t>[Komentarų gija]
„Excel“ versija leidžia jums skaityti šią komentarų giją, tačiau visi jos taisymai bus pašalinti, jei failas atidaromas naudojant naujesnę „Excel“ versiją. Daugiau informacijos: https://go.microsoft.com/fwlink/?linkid=870924.
Komentaras:
    01-17 siųsta
Atsakyti:
Nederina, reikia projekto</t>
      </text>
    </comment>
    <comment ref="AH265" authorId="276" shapeId="0" xr:uid="{76D04402-7CA3-4E44-9F12-2C962B61B716}">
      <text>
        <t>[Komentarų gija]
„Excel“ versija leidžia jums skaityti šią komentarų giją, tačiau visi jos taisymai bus pašalinti, jei failas atidaromas naudojant naujesnę „Excel“ versiją. Daugiau informacijos: https://go.microsoft.com/fwlink/?linkid=870924.
Komentaras:
    Reikia užsakyti
Atsakyti:
Užsakyta 03-21</t>
      </text>
    </comment>
    <comment ref="E266" authorId="277" shapeId="0" xr:uid="{9844F30F-3281-46E7-B9C6-153559C0CBA8}">
      <text>
        <t>[Komentarų gija]
„Excel“ versija leidžia jums skaityti šią komentarų giją, tačiau visi jos taisymai bus pašalinti, jei failas atidaromas naudojant naujesnę „Excel“ versiją. Daugiau informacijos: https://go.microsoft.com/fwlink/?linkid=870924.
Komentaras:
    Braižoma trasa
Atsakyti:
Pirmadieni skambinu žmonėm antradieni arba trečdn. važiuoju 
Atsakyti:
Trečiadienį važiuoju
Atsakyti:
01-30 važiuoju likusių parašų
Atsakyti:
Liko 65 proc. Parašų, bet kažkiek nebus nes nėra kontaktų/negyvena
Atsakyti:
Šiom dienom pasibaigsiu iki galo trasos korekcijas po derinimų ir bus galima pasiteikt pirminius.
Atsakyti:
Baigiau tvarkytis BR01
Darausi KL, principinę ir teiksim pirminius.
Atsakyti:
Liko susirašyt ilgius BR02, abonentų , trumpus pasiskaičiuot ir bus galima teikt pirminius.
Atsakyti:
Reik pateikt pirminius
Atsakyti:
Pateikti pirminiai
Atsakyti:
Išsiųsta institucijoms
Atsakyti:
Trūksta vandenų, ViaLT suderinimo.
Kai gausiu tada rengsiu servitutą, SUVA, informacinius likusius ir t.t.
Atsakyti:
Vandenys suderino, Via derinimas nėra reikalingas, todėl nelaukiu jų.
Parengti du servitutai, perduota Kostui, kad įkeltų į TIVI pasirašymui. Su vienu nuomininku reiks suderinti. 
Atsakyti:
Reikia parengt informacinius ir SUVA pateikt
Atsakyti:
Informacinius išsiunčiau, SUVA pateikiau, servitutus padariau ir perdaviau Kostui kad įkeltų į TIVĮ pasirašymui, man atrodo, kad įkėlė.
Atsakyti:
Dėl servituto reik suderint su nuominku vieną, skambinau seniūnei, kad duotų kontaktą, nekėlė, ryt skambinsiu vėl.
Atsakyti:
Nuomininkę radau, servitutą išsiunčiau el. paštu. ESO servitutus pasirašė, pateikiau kompensacijoms.
Atsakyti:
Trūksta Via suderinimo dar. 
Skambinau šiandien, terminas Gegužės 2d.
Atsakyti:
Gavus Via daryti MZDZ, byla
Atsakyti:
Via gavau, baiginėju MZDZ, rengiu dokus bylai.
Nuomininkė pasirašys servitutą po švenčių, tada teikiu Rokiškio savivaldybei abu servitutus.
Atsakyti:
Pateiktas MZDZ sąmatai.
Atsakyti:
Viskas paruošta, likę SUVA ir servitutai.
Atsakyti:
Servitutai pateikti savivaldybei 04-23
Atsakyti:
04-24 pateikti servitutai po pastabų. Buvau pamiršęs prašymus prikabint ADOC'e.
Kostui perduota, kad gali pateikt pilną bylą be servitutų.
Atsakyti:
Pateiktas projektas be servitutu
Atsakyti:
Taiso pastabas
Atsakyti:
Pateiktas po pastabu
Atsakyti:
Servitutai pateikti po pastabų 05-06
Atsakyti:
Skambinsiuos ryt techniniui, koreguot šiek tiek trasą reik.
Atsakyti:
ESO techninis iki 19d atostogose, jį pavaduoja bet jis nieko nežino, tai pirmadieni skambinsiuos techniniui vėl išsiaiškint situacija. 
Atsakyti:
Šiandien paskambinau, pasirodo iki ketvirtadienio atostogose, DALIUS VAIŽMUŽIS, 8 686 99145. 
Sakė ketvirtadieni bus prie kompo tada pasižiūrėsim.
Atsakyti:
Skambinau techniniui, rytoj nuvažiuos į vietą, pirmadienį sakė pasiskambinam.
Atsakyti:
Su techniniui „išsiaiškinom“, išsiunčiau sprendinius savivaldybės atstovui. 
Bus likęs vienas servitutas, kuris pateiktas savivaldybei, reikia sulaukt derintojo suderinimo.
Atsakyti:
Savivaldybės atstovas turėjo pastabų, pakoregavau sprendinius ir pateikiau atgal jam
Atsakyti:
Savivaldybė suderino sprendinius. 
Pateikiau servitutą kompensacijoms, tada pateiksiu savivaldybei.
Reikės pasikoreguot pilną bylą, atsirado pora papildomų gręžimų ir pan.
Atsakyti:
Servitutą pateikiau savivaldybei.
Atsakyti:
Viskas sutvarkyta, likęs servitutas
Atsakyti:
Šiandien/pirmadieni atsiųs teigiamą atsakymą dėl servituto. Pasiteiksiu kompensacijoms kad apmokėtų ir kreipsimės į notarę Ritą Šabanskienę
Atsakyti:
Iš savivaldybės pritarimą gavau, perdaviau kompensacijoms kad apmokėtų.
Atsakyti:
Mokėjimą padarys 12d ir įkels į TIVĮ
Atsakyti:
Gedas nori palaukt kol bus zinoma pasirasymo data, tik tada tvirtins garantini rasta
Atsakyti:
Servitutas pateiktas notarams, pirmadieni pasisuksiu pasiklaust dėl pasirašymo laiko.
Atsakyti:
Skambinau notarei, sakė dokai tinkami, per 5d.d. paruoš sutartį, ją pateikti reikės savivaldybei, ir tada beliks laikus susiderint
Atsakyti:
Su savivaldybe ir viskas suderinta. Likę susiderint pasirašymo laiką. Notarė nederina, reikės man, davė laikus kada ji gali, dabar derinu su savivaldybe, poto su ESO atstovu.
Atsakyti:
06-30 11:00 pasirašomi servitutai pas notarę Rita Šabanskienė 
Atsakyti:
Pateikta su garantiniu rastu
Atsakyti:
Atmete del didelio kiekio nesuderintu vartotoju
Atsakyti:
Augustas 30d. Važiuoja derinti
Atsakyti:
Gedo komentaras: “Mindaugo vadovas Vilius Grigaliūnas. Tai dar palaukime 😊” 
Atsakyti:
Teiks projektą pakartotinai su paaiškinimais
Atsakyti:
ESO nori suderinti su zmonemis, atsiunte kontaktus, Augustas skambins
Atsakyti:
Kontaktai tie patys, kurie buvo prieš tai. Lyg sakėt, kad atrašysit į TIVI
Atsakyti:
Ketvirtadieni Augustas vaziuoja pora parasu paimt
Atsakyti:
Pateiktas projektas po papildomo vaziavimo su papildyta derinimo suvestine
Atsakyti:
Tikslina delspinigių raštą</t>
      </text>
    </comment>
    <comment ref="T266" authorId="278" shapeId="0" xr:uid="{5837D8C0-9D44-4AF0-833A-2C738E871E97}">
      <text>
        <t>[Komentarų gija]
„Excel“ versija leidžia jums skaityti šią komentarų giją, tačiau visi jos taisymai bus pašalinti, jei failas atidaromas naudojant naujesnę „Excel“ versiją. Daugiau informacijos: https://go.microsoft.com/fwlink/?linkid=870924.
Komentaras:
    04-23 perduota adm.</t>
      </text>
    </comment>
    <comment ref="X266" authorId="279" shapeId="0" xr:uid="{2F527D05-11D1-4164-A978-40873967C954}">
      <text>
        <t>[Komentarų gija]
„Excel“ versija leidžia jums skaityti šią komentarų giją, tačiau visi jos taisymai bus pašalinti, jei failas atidaromas naudojant naujesnę „Excel“ versiją. Daugiau informacijos: https://go.microsoft.com/fwlink/?linkid=870924.
Komentaras:
    03-26 išsiųsta</t>
      </text>
    </comment>
    <comment ref="Y266" authorId="280" shapeId="0" xr:uid="{A6DDB7A2-B622-40A7-91B4-55AB88C83240}">
      <text>
        <t>[Komentarų gija]
„Excel“ versija leidžia jums skaityti šią komentarų giją, tačiau visi jos taisymai bus pašalinti, jei failas atidaromas naudojant naujesnę „Excel“ versiją. Daugiau informacijos: https://go.microsoft.com/fwlink/?linkid=870924.
Komentaras:
    03-26 išsiųsta l.zolubiene@rokiskis.lt
Atsakyti:
03-27 suderinta</t>
      </text>
    </comment>
    <comment ref="Z266" authorId="281" shapeId="0" xr:uid="{BAD1DDB8-FAF0-4690-B05B-264E62E4FC0D}">
      <text>
        <t>[Komentarų gija]
„Excel“ versija leidžia jums skaityti šią komentarų giją, tačiau visi jos taisymai bus pašalinti, jei failas atidaromas naudojant naujesnę „Excel“ versiją. Daugiau informacijos: https://go.microsoft.com/fwlink/?linkid=870924.
Komentaras:
    03-26 išsiųsta
Atsakyti:
04-09 persiunčiau į kitą emailą.
Atsakyti:
04-10 suderinta</t>
      </text>
    </comment>
    <comment ref="AD266" authorId="282" shapeId="0" xr:uid="{257646F8-8A54-4EAC-9059-17D084103C87}">
      <text>
        <t>[Komentarų gija]
„Excel“ versija leidžia jums skaityti šią komentarų giją, tačiau visi jos taisymai bus pašalinti, jei failas atidaromas naudojant naujesnę „Excel“ versiją. Daugiau informacijos: https://go.microsoft.com/fwlink/?linkid=870924.
Komentaras:
    355035
04-11 pateikta
Atsakyti:
04-23 suderinta</t>
      </text>
    </comment>
    <comment ref="AE266" authorId="283" shapeId="0" xr:uid="{947902B7-5E48-4E24-83E0-532136E70166}">
      <text>
        <t>[Komentarų gija]
„Excel“ versija leidžia jums skaityti šią komentarų giją, tačiau visi jos taisymai bus pašalinti, jei failas atidaromas naudojant naujesnę „Excel“ versiją. Daugiau informacijos: https://go.microsoft.com/fwlink/?linkid=870924.
Komentaras:
    Išsiųsta seniūnijai</t>
      </text>
    </comment>
    <comment ref="AF266" authorId="284" shapeId="0" xr:uid="{9F701A94-5A9E-4F0E-84FE-F6AFB558F958}">
      <text>
        <t>[Komentarų gija]
„Excel“ versija leidžia jums skaityti šią komentarų giją, tačiau visi jos taisymai bus pašalinti, jei failas atidaromas naudojant naujesnę „Excel“ versiją. Daugiau informacijos: https://go.microsoft.com/fwlink/?linkid=870924.
Komentaras:
    2 servitutai su Rokiškio sav.
+reiks vieno parašo iš nuomininko
Atsakyti:
Nuomininkė pasirašys po vėlykų, viskas jai tinka, tik neturi galimybės dabar nes yra užsienyje. Kai gausiu jos parašą, abu servitutus pateiksiu Rokiškio raj. sav.
Atsakyti:
04-23 pateikta savivaldybei.
Atsakyti:
Servitutai pateikti po pastabų 05-06</t>
      </text>
    </comment>
    <comment ref="AI266" authorId="285" shapeId="0" xr:uid="{D5DAA7E3-865A-4FA7-926D-0D55933292A5}">
      <text>
        <t>[Komentarų gija]
„Excel“ versija leidžia jums skaityti šią komentarų giją, tačiau visi jos taisymai bus pašalinti, jei failas atidaromas naudojant naujesnę „Excel“ versiją. Daugiau informacijos: https://go.microsoft.com/fwlink/?linkid=870924.
Komentaras:
    03-26 išsiųsta
Atsakyti:
03-27 suderinta su pastaba</t>
      </text>
    </comment>
    <comment ref="AJ266" authorId="286" shapeId="0" xr:uid="{58C43FD4-F800-47DC-9C37-36D402061534}">
      <text>
        <t>[Komentarų gija]
„Excel“ versija leidžia jums skaityti šią komentarų giją, tačiau visi jos taisymai bus pašalinti, jei failas atidaromas naudojant naujesnę „Excel“ versiją. Daugiau informacijos: https://go.microsoft.com/fwlink/?linkid=870924.
Komentaras:
    03-26 išsiųsta
Atsakyti:
Skambinau, terminas Gegužės 2d, projektas pas specialistą
Atsakyti:
04-17 suderinta</t>
      </text>
    </comment>
    <comment ref="AL266" authorId="287" shapeId="0" xr:uid="{701EABBB-4074-416A-B35F-89991C805785}">
      <text>
        <t>[Komentarų gija]
„Excel“ versija leidžia jums skaityti šią komentarų giją, tačiau visi jos taisymai bus pašalinti, jei failas atidaromas naudojant naujesnę „Excel“ versiją. Daugiau informacijos: https://go.microsoft.com/fwlink/?linkid=870924.
Komentaras:
    03-26 išsiųsta
Atsakyti:
Nereikia derintis.</t>
      </text>
    </comment>
    <comment ref="E267" authorId="288" shapeId="0" xr:uid="{AEE3CE7A-34E0-465F-A0F5-3421B17957BD}">
      <text>
        <t>[Komentarų gija]
„Excel“ versija leidžia jums skaityti šią komentarų giją, tačiau visi jos taisymai bus pašalinti, jei failas atidaromas naudojant naujesnę „Excel“ versiją. Daugiau informacijos: https://go.microsoft.com/fwlink/?linkid=870924.
Komentaras:
    Susisiekta su moterim dėl ST pas ją sklype. Neprieštarauja, trasa +- preliminari yra pabraižyta, bandysiu derintis su žmonėm laikus, tuo pačiu ir su 265 obj (nes netoli vienas kito). Dabar braižausi trasą 265.
Atsakyti:
Pirmadieni skambinu žmonėm antradieni arba trečdn. važiuoju 
Atsakyti:
Trečiadienį važiuoju
Atsakyti:
Galima pateikt pirminiams.
Atsakyti:
01-30 važiuoju likusio parašo
Atsakyti:
Liko 20 proc parašų
Atsakyti:
Pirminiai pateikti
Atsakyti:
Likę dviejų sklypų sutikimai (mama ir sūnus).
Sūnus pasirašys el. parašu, mamai nuveš popierinius variantus ir atsiųs man, bet gyvena skirtinguose miestuose, sakė pasirašys ne greičiau nei per 2 sav.
Atsakyti:
Sutikimų nelauksiu, yra pastabų dėl pirminių, pasidarysiu demontavimo schemą iki ryt ir galima bus kelt po postabų.
Atsakyti:
Kostas įkels pirminius po pastabų.
Atsakyti:
Reikės topo papildymo, nes ESO nori ST ant kitos atramos nei kad buvo numatyta sąlygose.
Atsakyti:
Pakoreguoti sprendiniai dėl stulpinės ir išsiųsti sklypo savininkui. Su juo kalbėjau telefonu, kaip ir viskas ok, tik užtruks pasirašymas, nes turi vežt atsispaudinęs dokus mamai, nežino kada tiksliai su ja susitiks, pats pasirašys el. parašu.
Atsakyti:
Galima pateikt pirminius po pastabų
Atsakyti:
Pateikta po pastabu
Atsakyti:
Patvirtinti pirminiai
Atsakyti:
Išsiųsta institucijoms.
Atsakyti:
Pateikta SUVA. Likęs sutikimas iš privataus sklypo, bylos dokumentai, sąmata.
Atsakyti:
Vėliausiai pirmadienį pasirašys ir atsius dokus.
Atsakyti:
Laukiam tik mel projekto
Atsakyti:
Galim teikti pilną bylą
Atsakyti:
Pateikta byla pilna
Atsakyti:
Pateikta po pastabu
Atsakyti:
Atsiuntė pastabas. Pataisiau, reik pateikt konkursinę atgal, Kostui perdaviau.
Atsakyti:
Taiso pastaba
Atsakyti:
Pateiktas projektas po pastabu
Atsakyti:
Pateiktos žymos ESO</t>
      </text>
    </comment>
    <comment ref="T267" authorId="289" shapeId="0" xr:uid="{7F2D511C-35EA-4955-855C-30C18E558EC6}">
      <text>
        <t>[Komentarų gija]
„Excel“ versija leidžia jums skaityti šią komentarų giją, tačiau visi jos taisymai bus pašalinti, jei failas atidaromas naudojant naujesnę „Excel“ versiją. Daugiau informacijos: https://go.microsoft.com/fwlink/?linkid=870924.
Komentaras:
    Perduota išsiuntimui 03-27</t>
      </text>
    </comment>
    <comment ref="X267" authorId="290" shapeId="0" xr:uid="{5D7034A1-C044-4CEE-B58D-8284ECCA4150}">
      <text>
        <t>[Komentarų gija]
„Excel“ versija leidžia jums skaityti šią komentarų giją, tačiau visi jos taisymai bus pašalinti, jei failas atidaromas naudojant naujesnę „Excel“ versiją. Daugiau informacijos: https://go.microsoft.com/fwlink/?linkid=870924.
Komentaras:
    03-18 išsiųsta
Atsakyti:
GD-1148
Atsakyti:
03-21 suderinta</t>
      </text>
    </comment>
    <comment ref="Y267" authorId="291" shapeId="0" xr:uid="{5FC820D3-BA9D-4B57-8D61-20BA7289C99F}">
      <text>
        <t>[Komentarų gija]
„Excel“ versija leidžia jums skaityti šią komentarų giją, tačiau visi jos taisymai bus pašalinti, jei failas atidaromas naudojant naujesnę „Excel“ versiją. Daugiau informacijos: https://go.microsoft.com/fwlink/?linkid=870924.
Komentaras:
    03-18 išsiųsta
Atsakyti:
03-18 suderinta</t>
      </text>
    </comment>
    <comment ref="AD267" authorId="292" shapeId="0" xr:uid="{0291EABC-E727-4278-B1FE-9CED70C9661F}">
      <text>
        <t>[Komentarų gija]
„Excel“ versija leidžia jums skaityti šią komentarų giją, tačiau visi jos taisymai bus pašalinti, jei failas atidaromas naudojant naujesnę „Excel“ versiją. Daugiau informacijos: https://go.microsoft.com/fwlink/?linkid=870924.
Komentaras:
    352494 03-26
Atsakyti:
04-07 gauta</t>
      </text>
    </comment>
    <comment ref="E268" authorId="293" shapeId="0" xr:uid="{B3FB4A0C-5D94-4A5E-8FAF-23A524895B7C}">
      <text>
        <t>[Komentarų gija]
„Excel“ versija leidžia jums skaityti šią komentarų giją, tačiau visi jos taisymai bus pašalinti, jei failas atidaromas naudojant naujesnę „Excel“ versiją. Daugiau informacijos: https://go.microsoft.com/fwlink/?linkid=870924.
Komentaras:
    Užklausta dėl informacijos 
Atsakyti:
Pateikta visa info rangovui. Laukiam sprrendinių
Atsakyti:
04.28 pateiks medziaga pirminiams
Atsakyti:
05.27 pateiks dokus
Atsakyti:
Kostas peržiūri sprendinius, teikia pastabas
Atsakyti:
Pateikti pirminiai
Atsakyti:
Taiso pastabas
Atsakyti:
Pateikti pirminiai po pastabu
Atsakyti:
Taiso pastabas
Atsakyti:
Vis dar taiso pastabas
Atsakyti:
Pateikta po pastabu
Atsakyti:
Pateikti pirminiai po pastabu, pateiktas Via priedas ESO pasirasyti
Atsakyti:
Derina su sklypais del trasos keitimo (ne per piliakalni)
Atsakyti:
Vis dar derina...
Atsakyti:
12.08 susitinka su savininku
Atsakyti:
Reikia uzsakyti papildyma, gavo zmoniu sutikimus
Atsakyti:
Pateikti pirminiai po pastabu
Atsakyti:
Pateiktos pastabos
Atsakyti:
Topo papildymas subraizytas 01.09, laukiam
Atsakyti:
Pateiktas projektas tvirtinimui
Atsakyti:
Pateikta po pastabu
Atsakyti:
Uzklausta mel projekto, deimonas sake jau nedaug liko
Atsakyti:
turim parengti MŽ
Atsakyti:
Eimutis daro mzdz
Atsakyti:
Ana skaiciuoja pagal nauja MZDZ
Atsakyti:
Pateiktas projektas
Atsakyti:
Persiustos pastabos deimonui
Atsakyti:
Ana taiso samata, Ziede sukels
Atsakyti:
Deimonas renka parasus ant sutikimu</t>
      </text>
    </comment>
    <comment ref="I268" authorId="294" shapeId="0" xr:uid="{9556F768-1AC6-42C4-9408-49DC39B836A2}">
      <text>
        <t>[Komentarų gija]
„Excel“ versija leidžia jums skaityti šią komentarų giją, tačiau visi jos taisymai bus pašalinti, jei failas atidaromas naudojant naujesnę „Excel“ versiją. Daugiau informacijos: https://go.microsoft.com/fwlink/?linkid=870924.
Komentaras:
    uzsakyta
Atsakyti:
padarytas</t>
      </text>
    </comment>
    <comment ref="E269" authorId="295" shapeId="0" xr:uid="{A00391A9-13A9-4E5A-90DF-ADB5D95DDF05}">
      <text>
        <t>[Komentarų gija]
„Excel“ versija leidžia jums skaityti šią komentarų giją, tačiau visi jos taisymai bus pašalinti, jei failas atidaromas naudojant naujesnę „Excel“ versiją. Daugiau informacijos: https://go.microsoft.com/fwlink/?linkid=870924.
Komentaras:
    Kostas parašė į TIVI dėl išpildomosios (05mėn daryti darbai aplink transformatorines).
Atsakyti:
Skambinau vienam sklypo nuomininkui, kurio reikės parašo ant servituto, bet nekelia.
Atsakyti:
Susisiekiau su sklp. savininko turbūt, kad žmona. Nusiunčiau jiem laišką, atskambino, sakė lyg planuoja parduot tą sklypą, kitos savaitės pradžioj pateiks atsakymą, nes galimai sprendinius reiks pasiderint su naujais sklypo savininkais. 
Jei nesulaukiu atsakymo 30d, antros dienos pusėj skambinu +37060323587 
Atsakyti:
Nebevažiuoju pirmadieni, ruošiu sprendinius pirminiams, turbūt kažkas iš plačiajuosčio prasuks ryšius pamatuot
Atsakyti:
Pirminius pateiksim 07-04 darbo gale, arba 07-07 pirmos dienos pusėj
Atsakyti:
Išsiųsti preliminarūs sprendiniai sklypo nuomininkui. Galimai reikės pildyt topo (arba pačiam pasipiešt).
Atsakyti:
Šiandien skambinau nuomininkui, nekėlė.
Atsakyti:
Pateikti pakoreguoti sprendiniai sklp. nuominkui, nes pradžioj galvojo, kad kalbam apie kitą sklypą ☺️. Sakė į savaitės galą bandyt pasiskambint.
Atsakyti:
Padarytas servitutas, nusiųstas sklp. nuomininkui pasirašyti. Jei pasirašys, ruošiuosi sprendinius pirminių pateikimui.
Atsakyti:
Šiandien pasuksiu nuominkui, nes parašo taip ir negavau dar kolkas.
Atsakyti:
Nuomininkui skambinau, sakė iki savaitės galo turėtų atsiųst pasirašytą. 100proc. dar nėra, bet ruošiuosi sprendinius iki galo pirminių pateikimui.
Atsakyti:
Rytoj (07-17) pirmos dienos pusėj bus galima pateikti pirminius.
Atsakyti:
Perduota Kostui, kad pateiktų pirminius.
Atsakyti:
Pateikti pirminiai
Atsakyti:
Taiso pirminių pastabas
Atsakyti:
Pastabos sutvarkytos, bet reik pasimatuot ryšius.
Marijus važiuos pro šoną, dar nežino kada, bet turbūt ketvirtadienį arba kitos sav. pradžioj.
Atsakyti:
Skambinau sklp. nuomininkui, nekelia.
Atsakyti:
Skambinau sklp. nuomininkui, nekelia.
Atsakyti:
Atrašė sms, kad bandys snd pažiūrėt/pasirašyti
Atsakyti:
Nuomininkas pasirašė.
Reik sulaukt kol Marijus pamatuos ryšius, pasidarysiu signalų sąrašą ir teiksim pirminius po pastabų
Atsakyti:
Sprendinius išsiunčiau institucijoms, trečiadieni Kasparas važiuos į Ignaliną, pamatuos ryšius. Tada bus galima pasiteikti pirminiams.
Atsakyti:
Galima pateikt pirminius, perduota Kostui.
Atsakyti:
Pateikti pirminiai po pastabu
Atsakyti:
08.05 teiksim pirminius po pastabu
Atsakyti:
Galima pateikt pirminius po pastabų, Kostui perduota.
Atsakyti:
Pateikti pirminiai po pastabu
Atsakyti:
Taisomi pirminiai
Atsakyti:
Galima pateikti pirminius po pastabų.
Atsakyti:
Pateikta po pastabu
Atsakyti:
Skambinau savivaldybei/seniūnijai.
Savivaldybė prašė kitu el. paštu pateikti sprendinius, seniūnas tuoj susižiūrės ir perskambins.
Atsakyti:
Liko SUVA (pateikta);
Du servitutai, vienas su NŽT, kitas su savivaldybe (nieko negalim daryt dabar su jais);
Ir likę ruoštis pilną bylą.
Atsakyti:
Reikia mel. projekto
Atsakyti:
Ruošiu žiniaraštį, šiandien pateiksiu. 
Likęs mel. projektas, SUVA (du prašymai, numeriukai nurodyti prie komentarų) ir 2 servitutai (NŽT/savivaldybė).
Atsakyti:
Gautas sutikimas Suva 25SUT-3013
Atsakyti:
Gaunam MP ir teikiam projekta i tivis
Atsakyti:
Trūksta dar SUVA vieno sutikimo (buvo du teikti, vienas gautas, kitas dar ne).
Atsakyti:
Reik nuasmeninti mel. projektą, įkelti į konkursinę ir galima pateikti pilną bylą be SUVA ir servitutų.
Atsakyti:
Pateiktas projektas be SUVA ir servitutu
Atsakyti:
Projektas atmestas
Atsakyti:
Negalim dar pateikt servitutu, laukiam karanis kol garantinus patvirtins
Atsakyti:
Pataisysiu per šiandien pastabas likusias
Atsakyti:
Reiks su Kostu peržiūrėt KL ir BR02, ESO sako, kad nesutampa ilgiai, pagal mane viskas sutampa.
Atsakyti:
Laukiam servituto
Atsakyti:
Kostas pateiks servitutus į TIVI pasirašymui. Tada teiksiu abu NŽT el. paštu.
Atsakyti:
Servitutus pateikiau kompensacijoms, kai gausiu, teikiu juos į NŽT, paštu.
Atsakyti:
Servitutai pateikti NŽT 09-25 1GD-77007 1GD-77010
Atsakyti:
4400-4283-4015 jau pasirašė pas notarus servitutą, kitas dar kaba pas NŽT. 10-03
1GD-77007 šitas liko
Atsakyti:
10-10 paprašė pridėti papildomai komp. raštą, pridėjau ir nusiunčiau tikrintojai atgal.
Atsakyti:
Iš NŽT gavau teigiamą atsakymą antram servitutui. Perdaviau ESO, kad apmokėtų kompensaciją. Gavęs komp. kreipsiuosi į notarus.
Atsakyti:
23d apmokės kompensaciją ir į TIVĮ įkels apmokėjimo kopiją.
Atsakyti:
Antro servituto dokai pateikti notarams. SUVA buvo pastabų, pridėjau papildomus dokus, tikrina.
Atsakyti:
Sakė bandys derinti pasirašymo laiką kitai savaitei (lapkričio mėn. pirma sav.)
Atsakyti:
Suva matau, kad teigiamas, šiom dienom turėtų ADOC'as būt.
Atsakyti:
SUVA gavau, likęs servitutas kuris yra pas notarus. Sakė bandys derinti pasirašymo laiką kitai savaitei (lapkričio mėn. pirma sav.)
Atsakyti:
Notare snd skambina NZT ir derina pasirasymo laika
Atsakyti:
Nesuderino laiko, sakė turbūt reikės koreguot sutartį. Parašiau, kad kai kažką susiderins, duotų žinot.
Atsakyti:
11-11 paklausiau notarės el. paštu dėl situacijos. Sakė neužilgo baigs sutarties projektą ir tarsis dėl pasirašymo laiko. Kai susitars, informuos.
Atsakyti:
11-18 pasirašo servitutą, bet turit pasispręst ten dėl tų a.z. sutikimų ar ko su nžt (nes servitute nebus a.z. ploto ar pan).
Atsakyti:
Padarytas sutikimas dėl a.z., perduota Kostui, turi nusisiųst jis per savo el. paštą.
Atsakyti:
Pateiktas prasymas sutikimui NZT
Atsakyti:
Data 2025-11-17 Nr. 1GD-94369
Atsakyti:
Pateiktas projektas tvirtinimui
Atsakyti:
25SUT-22247
25SUT-22254
25SUT-22262
Atsakyti:
Servitutai yra pasirašyti, perteikiau SUVAS normaliai, pataisiau bylą
Atsakyti:
laukiam žymų įregistravimo
Atsakyti:
perduoti įkainiai tvirtinti
Atsakyti:
Pateikta ADA
Atsakyti:
REIKIA DELSPINIGIŲ RAŠTO</t>
      </text>
    </comment>
    <comment ref="T269" authorId="296" shapeId="0" xr:uid="{B8E3674F-7056-4B19-AB1B-4F40B559A4C3}">
      <text>
        <t>[Komentarų gija]
„Excel“ versija leidžia jums skaityti šią komentarų giją, tačiau visi jos taisymai bus pašalinti, jei failas atidaromas naudojant naujesnę „Excel“ versiją. Daugiau informacijos: https://go.microsoft.com/fwlink/?linkid=870924.
Komentaras:
    09-09 išsiųsta</t>
      </text>
    </comment>
    <comment ref="X269" authorId="297" shapeId="0" xr:uid="{B6A0DA6A-14DD-4B9C-8F88-CA91687C5691}">
      <text>
        <t>[Komentarų gija]
„Excel“ versija leidžia jums skaityti šią komentarų giją, tačiau visi jos taisymai bus pašalinti, jei failas atidaromas naudojant naujesnę „Excel“ versiją. Daugiau informacijos: https://go.microsoft.com/fwlink/?linkid=870924.
Komentaras:
    07-28 išsiųsta
Atsakyti:
08-13 suderinta</t>
      </text>
    </comment>
    <comment ref="Y269" authorId="298" shapeId="0" xr:uid="{FB90CCCA-2254-4788-A207-E2AE84E709EF}">
      <text>
        <t>[Komentarų gija]
„Excel“ versija leidžia jums skaityti šią komentarų giją, tačiau visi jos taisymai bus pašalinti, jei failas atidaromas naudojant naujesnę „Excel“ versiją. Daugiau informacijos: https://go.microsoft.com/fwlink/?linkid=870924.
Komentaras:
    07-28 išsiųsta
Atsakyti:
08-20 suderinta</t>
      </text>
    </comment>
    <comment ref="AD269" authorId="299" shapeId="0" xr:uid="{E5012F47-1064-47B3-815D-9AC185440DA5}">
      <text>
        <t>[Komentarų gija]
„Excel“ versija leidžia jums skaityti šią komentarų giją, tačiau visi jos taisymai bus pašalinti, jei failas atidaromas naudojant naujesnę „Excel“ versiją. Daugiau informacijos: https://go.microsoft.com/fwlink/?linkid=870924.
Komentaras:
    25SUT-3013 
Atsakyti:
25SUT-3022
Per vieną neišėjo sukelt dėl skirtingų adresų, teko kelt per du kartus.
Atsakyti:
Reiks per nauja teikt 
Atsakyti:
25SUT-9149
Per nauja pateikta</t>
      </text>
    </comment>
    <comment ref="AF269" authorId="300" shapeId="0" xr:uid="{025C317B-BDBE-4CA9-AFBF-1767A63A954D}">
      <text>
        <t>[Komentarų gija]
„Excel“ versija leidžia jums skaityti šią komentarų giją, tačiau visi jos taisymai bus pašalinti, jei failas atidaromas naudojant naujesnę „Excel“ versiją. Daugiau informacijos: https://go.microsoft.com/fwlink/?linkid=870924.
Komentaras:
    09-25 pateikta NŽT</t>
      </text>
    </comment>
    <comment ref="AJ269" authorId="301" shapeId="0" xr:uid="{E34C4D2F-9A75-4F00-97FB-D94F2BAA4091}">
      <text>
        <t>[Komentarų gija]
„Excel“ versija leidžia jums skaityti šią komentarų giją, tačiau visi jos taisymai bus pašalinti, jei failas atidaromas naudojant naujesnę „Excel“ versiją. Daugiau informacijos: https://go.microsoft.com/fwlink/?linkid=870924.
Komentaras:
    07-28 išsiųsta</t>
      </text>
    </comment>
    <comment ref="E270" authorId="302" shapeId="0" xr:uid="{8621AF99-8E55-4D20-AFD3-149AC307BF0F}">
      <text>
        <t>[Komentarų gija]
„Excel“ versija leidžia jums skaityti šią komentarų giją, tačiau visi jos taisymai bus pašalinti, jei failas atidaromas naudojant naujesnę „Excel“ versiją. Daugiau informacijos: https://go.microsoft.com/fwlink/?linkid=870924.
Komentaras:
    Per visą gatvę iš abiejų pusių lygiagrečiai eina mel. tinklas, o sklypas via Lietuvos, paskambinta ir nusiųsta užklausa žemės ūkio skyriui kokiu atstumu derintų projektą
Atsakyti:
07-03 planas vykti į vietą
Atsakyti:
Buvau gyvai, reiks pakoreguoti sprendinius ir pilnai paruošti pirminius, taip pat išsiųsta Pakamariui užklausa dėl nepažymėtų šulinių
Atsakyti:
Taiso trasa, skambina Pakamariui
Atsakyti:
Matuoja šulinius, dar peržiūrės kas TIIIS pateikta ir atsiųs pakoreguotą topo. Trūksta ir vandentiekio tinklų, sakė Pakamaris uždės.
Atsakyti:
Gauti tinklai ir šuliniai, koreguojamas brėžinys ir bus siunčiamas svarbiausioms institucijoms, via, telia 
Atsakyti:
Pakoreguotas BR1 ir išsiųstas svarbiausiom institucijom, 07-14 planas pateikti pirminius
Atsakyti:
Pateikti pirminiai
Atsakyti:
Pateikti pirminiai po pastabu
Atsakyti:
Taiso pastabas
Atsakyti:
Laukiam Via Lietuvos (turi būt ant dienų), kad vienu kartu ištaisyt visas pastabas dėl KS/KAS, taip pat gautos ir Ukmergės vandenų pastabos
Atsakyti:
Taso pirminius
Atsakyti:
Pataisytos ESO pastabos, Via Lietuvos pastabų dar negavom, terminas 20d.d.
Atsakyti:
Pateikti pirminiai po pastabu
Atsakyti:
Susisiekta su vandenimis, pakoreguotas BR1 ir gautas derinimas, planas 08-07 vykti dar kartą, jei pavyks rasti žmonių vietoje
Atsakyti:
Gautas Via Lietuva atsakymas, didelių pastabų nėra, planas gauti dar keletą derinimų, pataisyti pastabas ir paruošti kelių priedą
Atsakyti:
Buvau dar kartą derinti, gavau dar keletą parašų, paruoštas kelių priedas, paskambinta seniūnijai, kad nusprestų su apšvietimo skydu ką nori daryt per ateinančią savaitę
Atsakyti:
Savivaldybės kelių skyrius prašo visų derinimų, laukiam Via Lietuvos atsakymo, gavus derinimą, išsiųsiu savivaldybei su visais turimais derinimais. 
Atsakyti:
Paruoštas medžiagų žiniaraštis, jeigu nesugalvos pastabų, siųsiu apskaičiuoti
Atsakyti:
Rugsėjo mėnesį grįžta energetikas apšvietimo klausimams, preliminarūs sprendiniai aptarti 
Atsakyti:
Gautas Via Lietuvos derinimas, išsiųstas projektas ukmergės kelininkui su visais turimais derinimais, bus perduota sąmatos apskaičiavimui 
Atsakyti:
Laukiam mel projekto
Atsakyti:
Išsiųsti informaciniai laiškai
Atsakyti:
Milda paskaiciuoja mel proj samata ir keliam projekta
Atsakyti:
Pateiktas projektas be SUVA
Atsakyti:
Taiso pastabas
Atsakyti:
Pastabos pataisytos iki suvos 
Atsakyti:
Kostas derina su karanausku dėl garantinio/ teikia projektą
Atsakyti:
SS - NŽT sutikimas 
Atsakyti:
Teiksiu SUVA pagal ESO informaciją
Atsakyti:
Laukiam suvos ir bus galima teikt
Atsakyti:
Pateiktas projektas su SUVA
Atsakyti:
Taiso pastabas
Atsakyti:
pataisytos pastabos, paskambinta seniūnijai dėl apšvietimo
Atsakyti:
Pateikta po pastabu
Atsakyti:
registruoja žymas
Atsakyti:
pateikeikti įkainiai
Atsakyti:
pateikti įkainiai iš naujo
Atsakyti:
DELSPINIGIAI</t>
      </text>
    </comment>
    <comment ref="X270" authorId="303" shapeId="0" xr:uid="{5FD7000C-7EEC-4878-A4E0-124C09B726D3}">
      <text>
        <t>[Komentarų gija]
„Excel“ versija leidžia jums skaityti šią komentarų giją, tačiau visi jos taisymai bus pašalinti, jei failas atidaromas naudojant naujesnę „Excel“ versiją. Daugiau informacijos: https://go.microsoft.com/fwlink/?linkid=870924.
Komentaras:
    08-08</t>
      </text>
    </comment>
    <comment ref="Y270" authorId="304" shapeId="0" xr:uid="{DEF79ACD-A594-45DF-9C2A-5B66877EDF43}">
      <text>
        <t>[Komentarų gija]
„Excel“ versija leidžia jums skaityti šią komentarų giją, tačiau visi jos taisymai bus pašalinti, jei failas atidaromas naudojant naujesnę „Excel“ versiją. Daugiau informacijos: https://go.microsoft.com/fwlink/?linkid=870924.
Komentaras:
    08-08</t>
      </text>
    </comment>
    <comment ref="Z270" authorId="305" shapeId="0" xr:uid="{4D6F2F7E-26C6-4D82-B4DF-B42595F0DB45}">
      <text>
        <t>[Komentarų gija]
„Excel“ versija leidžia jums skaityti šią komentarų giją, tačiau visi jos taisymai bus pašalinti, jei failas atidaromas naudojant naujesnę „Excel“ versiją. Daugiau informacijos: https://go.microsoft.com/fwlink/?linkid=870924.
Komentaras:
    07-11</t>
      </text>
    </comment>
    <comment ref="AA270" authorId="306" shapeId="0" xr:uid="{F34EA589-B559-46AF-A783-321527E2F999}">
      <text>
        <t>[Komentarų gija]
„Excel“ versija leidžia jums skaityti šią komentarų giją, tačiau visi jos taisymai bus pašalinti, jei failas atidaromas naudojant naujesnę „Excel“ versiją. Daugiau informacijos: https://go.microsoft.com/fwlink/?linkid=870924.
Komentaras:
    07-11</t>
      </text>
    </comment>
    <comment ref="AD270" authorId="307" shapeId="0" xr:uid="{3331B0CA-E436-450F-8CD1-8EC2CAACB2ED}">
      <text>
        <t xml:space="preserve">[Komentarų gija]
„Excel“ versija leidžia jums skaityti šią komentarų giją, tačiau visi jos taisymai bus pašalinti, jei failas atidaromas naudojant naujesnę „Excel“ versiją. Daugiau informacijos: https://go.microsoft.com/fwlink/?linkid=870924.
Komentaras:
    25SUT-9754 </t>
      </text>
    </comment>
    <comment ref="AJ270" authorId="308" shapeId="0" xr:uid="{CAE83E43-DF0D-4FE1-AF8B-91C112C7E1A0}">
      <text>
        <t xml:space="preserve">[Komentarų gija]
„Excel“ versija leidžia jums skaityti šią komentarų giją, tačiau visi jos taisymai bus pašalinti, jei failas atidaromas naudojant naujesnę „Excel“ versiją. Daugiau informacijos: https://go.microsoft.com/fwlink/?linkid=870924.
Komentaras:
    07-11
Atsakyti:
Nusiusta Via galutiniam pasirasymui 1-25-25376 </t>
      </text>
    </comment>
    <comment ref="E271" authorId="309" shapeId="0" xr:uid="{CEE9F351-A54B-4D9D-934F-5CEED19E65EF}">
      <text>
        <t>[Komentarų gija]
„Excel“ versija leidžia jums skaityti šią komentarų giją, tačiau visi jos taisymai bus pašalinti, jei failas atidaromas naudojant naujesnę „Excel“ versiją. Daugiau informacijos: https://go.microsoft.com/fwlink/?linkid=870924.
Komentaras:
    Trasa koreguota po preliminaraus sudarymo
Atsakyti:
Gytis perduoda info is vaziavimo
Atsakyti:
Siuncia Via, 07.11 keliam pirminius
Atsakyti:
Pateikti pirminiai
Atsakyti:
07-15 išsiųsti derinimai, servitutas
Atsakyti:
Kol laukiam Via, derinam SB, mel projekta uzsakysim po Via
Atsakyti:
Laukiam Via, SB suderintas su nuomininku, teikia NZT
Atsakyti:
07-29 pateiktas servitutas į NŽT, taisomos Via pastabos, seniūno prašymu persiųsta pakartotinai
Atsakyti:
08-01 pateikta Via su priedu po pastabų
Atsakyti:
Gavus mel projekta, teiksim byla be SB ir VIA
Atsakyti:
08-22 gautas Via derinimas
Atsakyti:
09-01 trūkstamas nžt servitutas (užregistruotas 07-29), pora gyv. parašų, kurie nebuvo gyvai ir negali priimti info nuotoliu
Atsakyti:
NŽT derinimas sudarytas 08-27 tačiau nusiųstas kladingu paštu, gautas 09-01
Atsakyti:
09-05 išsiųsti informaciniai, paruošta byla
Atsakyti:
Pateiktas projektas be SUVA, servituto ir dvieju gyv parasu
Atsakyti:
Atmestas, laukiam SUVA
Atsakyti:
09-15 koreguota po pastabų
Atsakyti:
Pateiktas projektas su garantiniu SUVA
Atsakyti:
09-17 taisytos pastabos: kab. ilgiai pertikrinti, SDKŽ koreguotas, korekcijos perkeltos į bylą ir konkursinę, projektas lieka be SUVA
Atsakyti:
Praeitą savaitę nurodyta prelim. data spalio 7, 09-22 skambinta notarams, šiandien ketina patikslinti
Atsakyti:
09-23 skambino, spalio 7 d. data kol kas nesikeitė, dar kart persiųstas NŽT atsakymas sutarties sudarymui
Atsakyti:
09-30 praskambinta biurui, spalio 7 d. 11:00 numatyta, šiandien notaro padėjėjas pertikrina ir informuoja, jei ko trūksta iš anksto
Atsakyti:
10-02 nauja tvarka perteikta SUVA 
Atsakyti:
Gauta SUVA, 10-07 pasirašinėjamas servitutas (ESO/NŽT)
Atsakyti:
10-07 servituto sutartis pasirašyta
Atsakyti:
Pateitkas galutinis projektas</t>
      </text>
    </comment>
    <comment ref="AB271" authorId="310" shapeId="0" xr:uid="{4C33A757-A1D9-4B07-9F48-5F15DE10EB05}">
      <text>
        <t>[Komentarų gija]
„Excel“ versija leidžia jums skaityti šią komentarų giją, tačiau visi jos taisymai bus pašalinti, jei failas atidaromas naudojant naujesnę „Excel“ versiją. Daugiau informacijos: https://go.microsoft.com/fwlink/?linkid=870924.
Komentaras:
    07-21 gautas ats., kad vietovėje neturi šilumos tinklų</t>
      </text>
    </comment>
    <comment ref="AD271" authorId="311" shapeId="0" xr:uid="{E49655B4-BDCB-447F-A564-B08E355367A0}">
      <text>
        <t>[Komentarų gija]
„Excel“ versija leidžia jums skaityti šią komentarų giją, tačiau visi jos taisymai bus pašalinti, jei failas atidaromas naudojant naujesnę „Excel“ versiją. Daugiau informacijos: https://go.microsoft.com/fwlink/?linkid=870924.
Komentaras:
    25SUT-5192
09-03
Atsakyti:
Perteikta pagal naują tvarką 10-02
25SUT-10944
Atsakyti:
Gautas 10-06</t>
      </text>
    </comment>
    <comment ref="AF271" authorId="312" shapeId="0" xr:uid="{C8D5FA90-E7CA-4306-A511-EB7BE8EF6799}">
      <text>
        <t>[Komentarų gija]
„Excel“ versija leidžia jums skaityti šią komentarų giją, tačiau visi jos taisymai bus pašalinti, jei failas atidaromas naudojant naujesnę „Excel“ versiją. Daugiau informacijos: https://go.microsoft.com/fwlink/?linkid=870924.
Komentaras:
    07-15 išsiųstas planas, arpetrenas@gmail.com, pas notarą galės
Atsakyti:
Nuomininkas atsiuntė pasirašytą planą 07-25
Atsakyti:
Notarų biuras nurodęs spalio 7 d. pasirašymui, ESO ir NŽT atstovų kontaktai perduoti</t>
      </text>
    </comment>
    <comment ref="AJ271" authorId="313" shapeId="0" xr:uid="{8850546E-DBFA-49BD-8EA8-2D02578F3BE0}">
      <text>
        <t>[Komentarų gija]
„Excel“ versija leidžia jums skaityti šią komentarų giją, tačiau visi jos taisymai bus pašalinti, jei failas atidaromas naudojant naujesnę „Excel“ versiją. Daugiau informacijos: https://go.microsoft.com/fwlink/?linkid=870924.
Komentaras:
    Pateikta 07.11</t>
      </text>
    </comment>
    <comment ref="E272" authorId="314" shapeId="0" xr:uid="{482355C2-E4C8-4FD5-B879-0EE507299C52}">
      <text>
        <t>[Komentarų gija]
„Excel“ versija leidžia jums skaityti šią komentarų giją, tačiau visi jos taisymai bus pašalinti, jei failas atidaromas naudojant naujesnę „Excel“ versiją. Daugiau informacijos: https://go.microsoft.com/fwlink/?linkid=870924.
Komentaras:
    Taiso trasa
Atsakyti:
Trasa pakoreguota, preliminari schema sudaryta
Atsakyti:
Gytis perduoda info is vaziavimo
Atsakyti:
Vaziuot kol kas nereikia, like nemazai el pastu derinimu, yra pateikta KPD sprendiniai perziurai, pateiksim ir Via
Atsakyti:
07.16 paruošti pirminiai
Atsakyti:
Pateikti pirminiai
Atsakyti:
Taiso pastabas
Atsakyti:
Pateikta po pastabu
Atsakyti:
07-23 išsiųsta derinimams ir į KPD po jų pastabų
Atsakyti:
07-28 gautas KPD suderinimas
Atsakyti:
Laukiam Via
Atsakyti:
08-06 gautos pastabos, tvarkoma
Atsakyti:
08-08 pateikta Via su kelių priedu po pastabų
Atsakyti:
Planas teikt projekta be VIA ir be SUVA
Atsakyti:
Projektas teikiamas iki 08-19, derinama kiek informacinių bus leidžiama siųsti
Atsakyti:
08-18 išsiųsti informaciniai, ruošiama byla
Atsakyti:
Pateiktas projektas be VIA, SUVA ir vieno apskaitos paraso
Atsakyti:
VIA derinimas gautas, dėl papildomos spintos laukiama derinimo iš KPD
Atsakyti:
09-15 KPD artimiausiu metu peržiūri, esant reikalui skambint ir skubint leidžiasi
Atsakyti:
KPD atsakyta, kad suderinimas galioja, 09-22 perderinimas dėl papildomos spintos į Via
Atsakyti:
09-23 nusiųstas atnaujintas sprendinys į Via pertikrinimui
Atsakyti:
Via pastabų dėl papildomos KS/KAS neturi, gavus kelių priedą siunčiama perderinimui
Atsakyti:
ESO paraginta rasytis prieda
Atsakyti:
Kelių priedas gautas, išsiųsta galutiniam derinimui į Via
Atsakyti:
10-21 gautas galutinis Via derinimas, 10-22 pateikta suva
Atsakyti:
SUVA nagrinėjama, dar negauta/patikslinimų neprašyta
Atsakyti:
SUVA gauta, pridėta prie paruoštos bylos
Atsakyti:
Patiktas pilnas projektas po pastabu
Atsakyti:
Paulina daro zymas
Atsakyti:
pateiktos žymos
Atsakyti:
įkainiai tvirtinsis tik 2026-01
Atsakyti:
DELSPINIGIAI</t>
      </text>
    </comment>
    <comment ref="AD272" authorId="315" shapeId="0" xr:uid="{A3BAFFAB-E465-4989-886E-5B2631260EFB}">
      <text>
        <t>[Komentarų gija]
„Excel“ versija leidžia jums skaityti šią komentarų giją, tačiau visi jos taisymai bus pašalinti, jei failas atidaromas naudojant naujesnę „Excel“ versiją. Daugiau informacijos: https://go.microsoft.com/fwlink/?linkid=870924.
Komentaras:
    10-22 pateikta SUVA
25SUT-14787</t>
      </text>
    </comment>
    <comment ref="AI272" authorId="316" shapeId="0" xr:uid="{4C7A8D86-0A4E-4A15-86BD-E59E50FF060C}">
      <text>
        <t>[Komentarų gija]
„Excel“ versija leidžia jums skaityti šią komentarų giją, tačiau visi jos taisymai bus pašalinti, jei failas atidaromas naudojant naujesnę „Excel“ versiją. Daugiau informacijos: https://go.microsoft.com/fwlink/?linkid=870924.
Komentaras:
    Išsiųsta 07-10
Atsakyti:
07-28 suderintas
Atsakyti:
08-28 siųsta perderinimui dėl nutartos papildomos spintos, dar neatsakyta
Atsakyti:
09-15 skambinta, atsakinga tikrintoja tiesiai iš atostogų, laišką matė, patikrint, esant reikalui skambinti ir skubinti</t>
      </text>
    </comment>
    <comment ref="AJ272" authorId="317" shapeId="0" xr:uid="{FD6B6FD5-5A7C-4837-8D8B-776CF66EF551}">
      <text>
        <t>[Komentarų gija]
„Excel“ versija leidžia jums skaityti šią komentarų giją, tačiau visi jos taisymai bus pašalinti, jei failas atidaromas naudojant naujesnę „Excel“ versiją. Daugiau informacijos: https://go.microsoft.com/fwlink/?linkid=870924.
Komentaras:
    Išsiųsta 07.11
Atsakyti:
10-20 perteikta su atnaujintu kelių priedu po sprendinių keitimo
Atsakyti:
10-21 gautas po pakartotinio derinimo GALUTINIS</t>
      </text>
    </comment>
    <comment ref="E273" authorId="318" shapeId="0" xr:uid="{A13166D7-18D8-4A6E-B2EB-62D62529C0FB}">
      <text>
        <t>[Komentarų gija]
„Excel“ versija leidžia jums skaityti šią komentarų giją, tačiau visi jos taisymai bus pašalinti, jei failas atidaromas naudojant naujesnę „Excel“ versiją. Daugiau informacijos: https://go.microsoft.com/fwlink/?linkid=870924.
Komentaras:
    Rengiamas BR01
Atsakyti:
Buvau nuvažiavęs į vietą, padarytos foto
Atsakyti:
Tikslinamas brėžinys pagal tai kas pamatyta
Atsakyti:
Pakoreguota pagal pastabas, ruošiamas derinimui 
Atsakyti:
Objektais laikina sustabdytas
Atsakyti:
Derina su gyventojais
Atsakyti:
Subraižyta tik trasa, reikia derinti su gyventojais
Atsakyti:
05-13 važiuojam derint
Atsakyti:
Važiuoti nebereikės. Taiso trasą.
Atsakyti:
Renkami sutikimai, laukiama topkes papildymo
Atsakyti:
Topo užsakytas pas Donatą
Atsakyti:
Laukiam topo papildymo
Atsakyti:
Donatas matuoja
Atsakyti:
Topo pateikta
Atsakyti:
Braižoma trasa
Atsakyti:
Pakoreguota trasa, laukiam likusių sutikimų, braižoma principinė
Atsakyti:
Iki 07-04 pateiksim pirminius
Atsakyti:
Trūksta dviejų sutikimų, vienas išsiųstas registruotu paštu, kito neina su savininke susisiekt, paskambinta giminaičiui sakė jis pabandys
Atsakyti:
Pateikti pirminiai
Atsakyti:
Laukiam pirminių ir siųsim derint institucijom, šiandien turėtų moteris pranešt dėl sutikimo ar pirmadieni bus vietoj
Atsakyti:
Pirmadieni važiuoju paimti likusių dviejų sutikimų
Atsakyti:
Viena sutikimą turėtų atsiust į paštą, del kito nežinau, neina pagaut sklypo savininkės
Atsakyti:
Taiso pastabas
Atsakyti:
Pastabos pataisytos
Atsakyti:
Truksta 3 parašų, dėl neivieno nebeatsiliepia
Atsakyti:
Pakeista trasa, išsiųsta perderint į VIA, rytoj dominyjas turėtų paimt paskutinį sutikimą, formuosim servitutą
Atsakyti:
Pataisytos pirminių pastabos, išsiuntinėta derint institucijoms
Atsakyti:
Pateikti pirminiai po pastabu
Atsakyti:
Gautas paskutinis sutikimas
Atsakyti:
Reikia taisyti trasą dėl vandenų nederinimo
Atsakyti:
Pataisyta trasa, išsiųsta pirma vandenims pries persiderinant su žmonėm
Atsakyti:
Nusiųsta vandenims po pastabų 07-28
Atsakyti:
07-30 kasparas važiuoja pro šalį, paims parašus po trasos pasikeitimo
Atsakyti:
Laukiam derinimų ir servituto, išsiųsta VIA'ai su kelių priedu.
Atsakyti:
Savivaldybe iki 08/14 turetu pasirasyt
Atsakyti:
Servituto pasirašymas 09-15 13h
Atsakyti:
Išsiųsta skaičiuot sąmatą, teiksim byla be via suvos ir servituto
Atsakyti:
Išsiųsta savivaldybei del perderinimo su ESO komentaru
Atsakyti:
Perskambinta del parašų žmonėms kuriems išsiųsti informaciniai, vienas turėtų atsiųst kitą savaitę
Atsakyti:
Padaryta byla. Trūksta servituto, Via derinimo, SUVA, vieno parašo del apskaitos, savivaldybės perderinimo
Atsakyti:
Savelis pirmadinei grizta is atostogu, reiks bandyt su juo kalbet del to reikalo, o tas kuris pastabas parase isejo atostogu iki rugsejo pradzios
Atsakyti:
Gautas via derinimas
Atsakyti:
Savivaldybė dėl GA nekeičia pastabų, kad klot vienoj tranšėjoj ir jų kabelį, nepaisant laiškų, kad taip niekas nedaro
Atsakyti:
Pateikta suva
Atsakyti:
"Perduotas klausimas VIP vadybai, kad patikslintų ar tikrai taip buvo sutarta. Iki manęs tokia info neatėjo. "
Atsakyti:
"Nesenai grįžo iš atostogų, užklausiau pakartotinai "
Atsakyti:
Paskabinta i savyvaldybe, nieko jie nežino, pastabos keist nenori, sakė skambinsis dar į ESO ir duos žinot
Atsakyti:
Paruošta byla be SUVOS
Atsakyti:
Eso susiderino su savivaldybe. Teiksim pilną projektą be SUVA
Atsakyti:
Pateiktas pirminis projektas
Atsakyti:
Taiso pastabas, trūksta SUVA
Atsakyti:
Pataisytos pastabos, trūksta tik SUVA
Atsakyti:
254. pateikta suva
Atsakyti:
254. gauta suva
Atsakyti:
truksta suvos 
Atsakyti:
25SUT-12043
Atsakyti:
daroma byla
Atsakyti:
paruošta byla be SUVOS
Atsakyti:
Pateiktas projektas be SUVA
Atsakyti:
Taiso pastabas
Atsakyti:
formuojamas servitutas
Atsakyti:
pastabos patasytos apart servituto 4400-0307-3170 ir SUVOS
Atsakyti:
suva gauta
Atsakyti:
išsiųsta servituto kompensacijai
Atsakyti:
gauta kompensacija, išsiųsta i nžt
Atsakyti:
1GD-88153
Atsakyti:
Nzt terminas iki 11-27. vykdytoja Eimante Šalkauskaite +37070685652
Atsakyti:
Nzt sake nusiunte viską notarui, laukia sandorio, atsius sutarti poto
Atsakyti:
Nzt pasirašė, sklypo savininkai nebekelia
Atsakyti:
vaidota.majute@notarai.lt 3 notaru biuras. Išsiųsti dokumentai ir perduotas kontaktinis tel. nr sklypo bendrasavininku
Atsakyti:
Notarė sakė per šią savaitę peržiūrės ir informuos
Atsakyti:
21d iki pietu pasiraso servituta
Atsakyti:
Pateiktas projektas tvirtinimui
Atsakyti:
Taiso pastabas
Atsakyti:
Pateikta po pastabu</t>
      </text>
    </comment>
    <comment ref="X273" authorId="319" shapeId="0" xr:uid="{17AE9415-DC38-4CCF-9F9D-B5C6AA1D693B}">
      <text>
        <t>[Komentarų gija]
„Excel“ versija leidžia jums skaityti šią komentarų giją, tačiau visi jos taisymai bus pašalinti, jei failas atidaromas naudojant naujesnę „Excel“ versiją. Daugiau informacijos: https://go.microsoft.com/fwlink/?linkid=870924.
Komentaras:
    Išsiųsta rimantas.savelis@moletai.lt keliai
Atsakyti:
Išsiųsta gediminas.putvinskas@moletai.lt architektas
Atsakyti:
Išsiusta saveliui 
Atsakyti:
Perderinta 09-15</t>
      </text>
    </comment>
    <comment ref="Y273" authorId="320" shapeId="0" xr:uid="{2C80400B-8EA9-40B4-9C31-0C43BE6B77C9}">
      <text>
        <t>[Komentarų gija]
„Excel“ versija leidžia jums skaityti šią komentarų giją, tačiau visi jos taisymai bus pašalinti, jei failas atidaromas naudojant naujesnę „Excel“ versiją. Daugiau informacijos: https://go.microsoft.com/fwlink/?linkid=870924.
Komentaras:
    Išsiųsta neringa.siauliene@moletai.lt
Atsakyti:
suderinta</t>
      </text>
    </comment>
    <comment ref="Z273" authorId="321" shapeId="0" xr:uid="{8AFD9B43-993F-41CA-9D3B-4E2010625A62}">
      <text>
        <t>[Komentarų gija]
„Excel“ versija leidžia jums skaityti šią komentarų giją, tačiau visi jos taisymai bus pašalinti, jei failas atidaromas naudojant naujesnę „Excel“ versiją. Daugiau informacijos: https://go.microsoft.com/fwlink/?linkid=870924.
Komentaras:
    išsiųsta 'info@moletuvanduo.lt'
Atsakyti:
Išsiųsta po pastabų
Atsakyti:
Suderinta 07-29</t>
      </text>
    </comment>
    <comment ref="AA273" authorId="322" shapeId="0" xr:uid="{F6E7EA40-83AA-411F-9E67-A9E9D8A9AC05}">
      <text>
        <t>[Komentarų gija]
„Excel“ versija leidžia jums skaityti šią komentarų giją, tačiau visi jos taisymai bus pašalinti, jei failas atidaromas naudojant naujesnę „Excel“ versiją. Daugiau informacijos: https://go.microsoft.com/fwlink/?linkid=870924.
Komentaras:
    Išsiųsta projektu_derinimas_moletai@telia.lt
Atsakyti:
suderinta</t>
      </text>
    </comment>
    <comment ref="AD273" authorId="323" shapeId="0" xr:uid="{314E64CB-494E-4096-8506-DCDCB258FF75}">
      <text>
        <t xml:space="preserve">[Komentarų gija]
„Excel“ versija leidžia jums skaityti šią komentarų giją, tačiau visi jos taisymai bus pašalinti, jei failas atidaromas naudojant naujesnę „Excel“ versiją. Daugiau informacijos: https://go.microsoft.com/fwlink/?linkid=870924.
Komentaras:
    25SUT-4342 
Atsakyti:
25SUT-9702 </t>
      </text>
    </comment>
    <comment ref="AE273" authorId="324" shapeId="0" xr:uid="{99885BE9-A8D6-44A5-8B01-D47F2CEADC6C}">
      <text>
        <t>[Komentarų gija]
„Excel“ versija leidžia jums skaityti šią komentarų giją, tačiau visi jos taisymai bus pašalinti, jei failas atidaromas naudojant naujesnę „Excel“ versiją. Daugiau informacijos: https://go.microsoft.com/fwlink/?linkid=870924.
Komentaras:
    Išsiųsta 'kestutis.grainys@moletai.lt'</t>
      </text>
    </comment>
    <comment ref="AF273" authorId="325" shapeId="0" xr:uid="{4CCE495B-25ED-4020-BCE2-971FB52EA8CB}">
      <text>
        <t>[Komentarų gija]
„Excel“ versija leidžia jums skaityti šią komentarų giją, tačiau visi jos taisymai bus pašalinti, jei failas atidaromas naudojant naujesnę „Excel“ versiją. Daugiau informacijos: https://go.microsoft.com/fwlink/?linkid=870924.
Komentaras:
    Išsiųsta 'savivaldybe@moletai.lt' sudaryta panaudos sutartis
Atsakyti:
Savivaldybė pasirašė
Atsakyti:
Išsiųsta kompensacijai
Atsakyti:
Išsiųsta nzt
Atsakyti:
1GD-60237
Atsakyti:
08/11 išsiųsta notarei dalia.celkiene@notarai.lt</t>
      </text>
    </comment>
    <comment ref="AG273" authorId="326" shapeId="0" xr:uid="{30FF8E73-6794-4373-9B5D-31189DEE6515}">
      <text>
        <t>[Komentarų gija]
„Excel“ versija leidžia jums skaityti šią komentarų giją, tačiau visi jos taisymai bus pašalinti, jei failas atidaromas naudojant naujesnę „Excel“ versiją. Daugiau informacijos: https://go.microsoft.com/fwlink/?linkid=870924.
Komentaras:
    Išsiųsta 'gintautas.ziukas@moletai.lt'
Atsakyti:
suderinta</t>
      </text>
    </comment>
    <comment ref="AJ273" authorId="327" shapeId="0" xr:uid="{79D36467-9667-4EB4-A73B-611BAD9F8771}">
      <text>
        <t>[Komentarų gija]
„Excel“ versija leidžia jums skaityti šią komentarų giją, tačiau visi jos taisymai bus pašalinti, jei failas atidaromas naudojant naujesnę „Excel“ versiją. Daugiau informacijos: https://go.microsoft.com/fwlink/?linkid=870924.
Komentaras:
    Išsiųsta be priedo 06-30
Atsakyti:
1-25-20182
Atsakyti:
Pakoreguota trasa, išsiųsta į VIA iš naujo
Atsakyti:
Išsiųsta po pastabų
Atsakyti:
1-25-24646. 
Atsakyti:
Terminas 3</t>
      </text>
    </comment>
    <comment ref="E274" authorId="328" shapeId="0" xr:uid="{7C716364-7538-42A2-AD86-5D2F95E0C586}">
      <text>
        <t>[Komentarų gija]
„Excel“ versija leidžia jums skaityti šią komentarų giją, tačiau visi jos taisymai bus pašalinti, jei failas atidaromas naudojant naujesnę „Excel“ versiją. Daugiau informacijos: https://go.microsoft.com/fwlink/?linkid=870924.
Komentaras:
    Trūksta parašų iš 7 vartotojų, su 2 iš jų neina susisiekti, likusiems išsiųstą el. paštu.
Informaciniai laiškai paruošti, bet neišsiųsti.
Telia nepateikė tinklų plano.
Savivaldybei nesiųsta, kol nėra suderinta su kitais
Atsakyti:
Trūksta 5 parašų iš vartotojų
Atsakyti:
Pateikti priminiai sprendiniai. Reikia pildyti Telia tinklus, vandenys yra , melioracija yra, reikia seniunijos, kai viska turesim kelininkui siusim.
Atsakyti:
Informaciniai išsiųsti, trūksta sutikimo dėl az iš ukmergės g. 10, susisiekti neina 12/12 siųstas pakartotinai siųstas laiškas, el. paštu 
Atsakyti:
Kokia situacija dėl AZ ?
Telia užsakyta pas Simą 01-07
Atsakyti:
Nesusisiekiu, paskutinis skambutis darytas šiandien 01-06
Atsakyti:
01-06 vis dar laukiu kitų 2 sklypų parašų ant brėžinio, abiem asmeniškai priminiau jau 3 kartą, žada atsiųsti iš karto, bet vis nesulaukiu.
Atsakyti:
Simas telia pildo + trūksta vienos abonentės sutikimo
Atsakyti:
Sąmata gauta, MZDZ yra
Atsakyti:
Koreguojama trasa po telia papildymo
Atsakyti:
Nusiųsta į telia derinimui, gavus atsakymą siųsim savivaldybei
Atsakyti:
Telia suderinta siunčiam savivaldybei
Atsakyti:
Laukiama atsakymo iš savivaldybės
Atsakyti:
Gautas savivaldybės derinimas, vis dar trūksta vienos gyventojos sutikimo, bandysiu skambint kaimo gyventojui, galbūt galės pakalbėti su ja asmeniškai
Atsakyti:
Kalbėjau su kaimo gyventoju, ukmergės g. 10 savininkai ten negyvena tik atvažiuoja vasarą, davė tel. nr. kurį jau turim, daugiau niekuo padėti negali
Atsakyti:
Išsiųstas laiškas el. paštu, perspėjom apie galimus demontavimo darbus jei nepavyks suderinti sprendinių.
Atsakyti:
Savininke kreipesi i Energetikos ministerija, kalbeta su Karaniu, sake laukiam atsakymo, papildomai parasyta i TIVIS, Reikia teikti SUVA
Atsakyti:
Pateikta suva
Atsakyti:
Laukiam atsakymo iki tol kol gausim SUVA, jeigu nebus atsakymo- apskaitą kelti į kitą gatvės pusę arba sumovuoti KL
Atsakyti:
Gauta SUVA, pakoreguota trasa, br2, kabeliu lentelė, MZDZ, nusiųsta perskaičiuoti sąmatą, siųsim informacinius
informaciniai išsiųsti
byla paruošta tik nebaigta, laukiam lydraščio iš paskutinių informacinių, taip pat  sąmatos korekcijos. Gavus viską, byla bus užbaigta
Atsakyti:
Gauta sąmata, byla baigta
Atsakyti:
Pateiktas projektas
Atsakyti:
02-06 patekta byla po pastabų
Atsakyti:
Pateiktas projektas po pastabu
Atsakyti:
02-10 teiks projektą po pastabų
Atsakyti:
Pateikta po pastabu</t>
      </text>
    </comment>
    <comment ref="W274" authorId="329" shapeId="0" xr:uid="{969B08CE-78B9-4086-89BA-437FB746B2E5}">
      <text>
        <t>[Komentarų gija]
„Excel“ versija leidžia jums skaityti šią komentarų giją, tačiau visi jos taisymai bus pašalinti, jei failas atidaromas naudojant naujesnę „Excel“ versiją. Daugiau informacijos: https://go.microsoft.com/fwlink/?linkid=870924.
Komentaras:
    Su kuo pavyko susisiekti išsiųsta
Atsakyti:
Trūkstą sutikimo dėl az iš ukmergės g. 10 (neprisikambinu, siųstas laiškas el. paštu 12/12), likusiems išsiųsti informaciniai laiškai (12/16)</t>
      </text>
    </comment>
    <comment ref="X274" authorId="330" shapeId="0" xr:uid="{043E1D0F-449A-4369-8126-FB01D4917EE4}">
      <text>
        <t>[Komentarų gija]
„Excel“ versija leidžia jums skaityti šią komentarų giją, tačiau visi jos taisymai bus pašalinti, jei failas atidaromas naudojant naujesnę „Excel“ versiją. Daugiau informacijos: https://go.microsoft.com/fwlink/?linkid=870924.
Komentaras:
    Nesiųsta
Atsakyti:
Siųsta 01-13
Atsakyti:
Gauta</t>
      </text>
    </comment>
    <comment ref="Y274" authorId="331" shapeId="0" xr:uid="{7E6416E7-6241-4D92-A764-80226D92C80B}">
      <text>
        <t>[Komentarų gija]
„Excel“ versija leidžia jums skaityti šią komentarų giją, tačiau visi jos taisymai bus pašalinti, jei failas atidaromas naudojant naujesnę „Excel“ versiją. Daugiau informacijos: https://go.microsoft.com/fwlink/?linkid=870924.
Komentaras:
    11/21 išsiųsta</t>
      </text>
    </comment>
    <comment ref="AA274" authorId="332" shapeId="0" xr:uid="{BA11A816-B68D-4D87-A317-09055829C57D}">
      <text>
        <t>[Komentarų gija]
„Excel“ versija leidžia jums skaityti šią komentarų giją, tačiau visi jos taisymai bus pašalinti, jei failas atidaromas naudojant naujesnę „Excel“ versiją. Daugiau informacijos: https://go.microsoft.com/fwlink/?linkid=870924.
Komentaras:
    Nepateikė tinklų plano
Atsakyti:
Topografai pildo tinklus
Atsakyti:
Išsiųsta pakartotinai su telia tinklais 01-13
Atsakyti:
suderinta</t>
      </text>
    </comment>
    <comment ref="AD274" authorId="333" shapeId="0" xr:uid="{45697691-2A0E-4D8E-8617-DF54CC468F4F}">
      <text>
        <t>[Komentarų gija]
„Excel“ versija leidžia jums skaityti šią komentarų giją, tačiau visi jos taisymai bus pašalinti, jei failas atidaromas naudojant naujesnę „Excel“ versiją. Daugiau informacijos: https://go.microsoft.com/fwlink/?linkid=870924.
Komentaras:
    Nr. 344652 
Prašymo reg. Nr. 1GST-942 
01-28</t>
      </text>
    </comment>
    <comment ref="E275" authorId="334" shapeId="0" xr:uid="{993C0341-887D-4D3E-88E1-C9F3B1789FC2}">
      <text>
        <t>[Komentarų gija]
„Excel“ versija leidžia jums skaityti šią komentarų giją, tačiau visi jos taisymai bus pašalinti, jei failas atidaromas naudojant naujesnę „Excel“ versiją. Daugiau informacijos: https://go.microsoft.com/fwlink/?linkid=870924.
Komentaras:
    Taisyti trasą
Atsakyti:
01.14 vaziuoja derinti
Atsakyti:
Ar suderinta su gyventojais ? 
Atsakyti:
Dar ne su visais, derinama
Atsakyti:
24m. Gruodžio pabaigoje pakeistos sklypų ribos suformuotas išplėstas kelio sklypas
Atsakyti:
Gauta dauguma gyventojų derinimų
Atsakyti:
Dar ne visi atsiuntė derinimus el. būdu, liko informaciniai laiškai
Atsakyti:
Išsiųstas kelių priedas ESO derinimui su VIA 0130
Atsakyti:
Derinama su gyventojais
Atsakyti:
Ruošiama schema
Atsakyti:
Schema paruošta, trūksta kelių derinimų
Atsakyti:
Laikinai pristabdyta
Atsakyti:
Gautas Ukmergės sav. derinimas
Atsakyti:
Ruošia principinę, derina su gyventojais
Atsakyti:
Pasitikrinti sklypu ribas
Atsakyti:
Perdaryti sprendiniai, 05.06 vaziuojam persiderint su gyventojais naujas spintu vietas
Atsakyti:
Koreguojama trasa po pirminiu derinimu, reikes dar vieno vaziavimo susirinkti likusius sutikimus
Atsakyti:
Kada bus pateikti pirminiai ?
Atsakyti:
Reikia pildyti telia
Atsakyti:
Užsakyta pas pakamarį telia pildymas
Atsakyti:
Pateikti pirminiai
Atsakyti:
Taiso pirminius
Atsakyti:
Taiso pirminius
Atsakyti:
06-16 pateikti pirminiai po pastabų
Atsakyti:
Vienas iš sklypų savininkų nesutinka pasirašyti, nes jam netinka pačio sutikimo forma. 2025-07-01 bandysiu dar kartą suderinti. Jei nesutiks, teks KS/KAS iškelti į kelio sklypą suderinus su VIA Lietuva
Atsakyti:
Suderinimo dar negavo
Atsakyti:
Ketvirtadieni Marijus paims sutikima jei iki tol neatsius, Kasparas siuncia Via prieda ir BR perderinimui
Atsakyti:
VIA Lietuvos priedo negalime teikti, nes taisoma trasa
Atsakyti:
07.21 Via issiustas kelio priedas pasirasymui, gavus via teiksim savivaldybes kelininkui, tada SUVA. Reikia pakoreguot KL ir MZDZ
Atsakyti:
Kelininkas dar neatsiunte
Atsakyti:
Teikti SUVA, daryti/teikti byla, samata yra
Atsakyti:
08-12 25SUT-1718 pateikta SUVA
Atsakyti:
Pateiktas projektas be SUVA
Atsakyti:
SUVA terminas 08-26
Atsakyti:
Pateiktas galutinis po pastabu
Atsakyti:
"SS - sutikimų tekstai yra derinami su savivaldybe, sutikimo gavėjas, nurodytas sutikime turi būti ESO. "
Atsakyti:
Pateiktas projektas su SUVA garantiniu
Atsakyti:
Liko tik SUVA
Atsakyti:
SUVA pateikta 2025-10-08 
25SUT-12053
Atsakyti:
Pateiktas projektas su SUVA
Atsakyti:
rengia žymas
Atsakyti:
perduoti įkainiai
Atsakyti:
grindžiam delspinigius</t>
      </text>
    </comment>
    <comment ref="W275" authorId="335" shapeId="0" xr:uid="{227CED24-54A7-47F0-B408-FD8E124D2A7F}">
      <text>
        <t>[Komentarų gija]
„Excel“ versija leidžia jums skaityti šią komentarų giją, tačiau visi jos taisymai bus pašalinti, jei failas atidaromas naudojant naujesnę „Excel“ versiją. Daugiau informacijos: https://go.microsoft.com/fwlink/?linkid=870924.
Komentaras:
    Dalis sutikimų yra gauta, 05-27 dar kartą važiuoju derinti su likusiais, tačiau manau, kad reiks dar vieno važiavimo
Atsakyti:
Daugumą sutikimų gavau, keletą sklypo savininkų yra užsienyje, kurie turėtų grįžti apie 06-10</t>
      </text>
    </comment>
    <comment ref="X275" authorId="336" shapeId="0" xr:uid="{D78F10A5-8632-46EC-9DE7-BE84F9E15E5B}">
      <text>
        <t>[Komentarų gija]
„Excel“ versija leidžia jums skaityti šią komentarų giją, tačiau visi jos taisymai bus pašalinti, jei failas atidaromas naudojant naujesnę „Excel“ versiją. Daugiau informacijos: https://go.microsoft.com/fwlink/?linkid=870924.
Komentaras:
    Išsiųsta 2025-07-31</t>
      </text>
    </comment>
    <comment ref="Y275" authorId="337" shapeId="0" xr:uid="{70529405-5807-412C-B1FE-6DF226DF47E1}">
      <text>
        <t>[Komentarų gija]
„Excel“ versija leidžia jums skaityti šią komentarų giją, tačiau visi jos taisymai bus pašalinti, jei failas atidaromas naudojant naujesnę „Excel“ versiją. Daugiau informacijos: https://go.microsoft.com/fwlink/?linkid=870924.
Komentaras:
    Topografiniame brėžinyje trūksta ryšių kabelių linijų. Laukiu papildymo</t>
      </text>
    </comment>
    <comment ref="Z275" authorId="338" shapeId="0" xr:uid="{88DAE060-3F53-49F0-98BF-6118271AF1C1}">
      <text>
        <t xml:space="preserve">[Komentarų gija]
„Excel“ versija leidžia jums skaityti šią komentarų giją, tačiau visi jos taisymai bus pašalinti, jei failas atidaromas naudojant naujesnę „Excel“ versiją. Daugiau informacijos: https://go.microsoft.com/fwlink/?linkid=870924.
Komentaras:
    Derinimas išsiųstas 2025-05-14
</t>
      </text>
    </comment>
    <comment ref="AD275" authorId="339" shapeId="0" xr:uid="{76B7D9EF-CA02-4511-931D-4855A8B55777}">
      <text>
        <t>[Komentarų gija]
„Excel“ versija leidžia jums skaityti šią komentarų giją, tačiau visi jos taisymai bus pašalinti, jei failas atidaromas naudojant naujesnę „Excel“ versiją. Daugiau informacijos: https://go.microsoft.com/fwlink/?linkid=870924.
Komentaras:
    25SUT-1718 08-12 pateikta</t>
      </text>
    </comment>
    <comment ref="AG275" authorId="340" shapeId="0" xr:uid="{661D11E5-9C12-44CF-9585-DE0759F725A1}">
      <text>
        <t>[Komentarų gija]
„Excel“ versija leidžia jums skaityti šią komentarų giją, tačiau visi jos taisymai bus pašalinti, jei failas atidaromas naudojant naujesnę „Excel“ versiją. Daugiau informacijos: https://go.microsoft.com/fwlink/?linkid=870924.
Komentaras:
    Derinimas išsiųstas 2025-05-14</t>
      </text>
    </comment>
    <comment ref="AJ275" authorId="341" shapeId="0" xr:uid="{2AE6AEDF-EAB4-42ED-97BA-F1608A674382}">
      <text>
        <t>[Komentarų gija]
„Excel“ versija leidžia jums skaityti šią komentarų giją, tačiau visi jos taisymai bus pašalinti, jei failas atidaromas naudojant naujesnę „Excel“ versiją. Daugiau informacijos: https://go.microsoft.com/fwlink/?linkid=870924.
Komentaras:
    Išsiųsta 2025-05-29
Atsakyti:
Pakoreguotas brėžinys bei pasirašytas kelių priedas  išsiųstas 2025-06-25
Atsakyti:
Pakoreguotas brėžinys bei pasirašytas kelių priedas  išsiųstas 2025-07-21</t>
      </text>
    </comment>
    <comment ref="E276" authorId="342" shapeId="0" xr:uid="{9F83B7B8-A1F4-482F-B901-C5A3F549DA30}">
      <text>
        <t>[Komentarų gija]
„Excel“ versija leidžia jums skaityti šią komentarų giją, tačiau visi jos taisymai bus pašalinti, jei failas atidaromas naudojant naujesnę „Excel“ versiją. Daugiau informacijos: https://go.microsoft.com/fwlink/?linkid=870924.
Komentaras:
    2025-07-21 Išsiųsta kultūros paveldui
Atsakyti:
KPD pritaria, 07.30 vaziuoja derint su zmonem
Atsakyti:
Kaimo komendantas renka sutikimus, daromos schemas, planas 08.07 pateikti pirminius
Atsakyti:
Reikia pasiderinti su sklp savininku del MGT vietos, nekelia kol kas. 
Atsakyti:
08.22 vaziuoja imti sutikimu likusiu ir pasiziuret esamas maitinimo situacijas
Atsakyti:
Liko derinimus gauti tik el. paštu
Atsakyti:
Pateikti pirminiai
Atsakyti:
Dauguma sutikimų iš žmonių gauta. Likusieji turėtų pasirašyti nuotoliniu būdu.
Atsakyti:
Pateikti pirminiai po pastabu
Atsakyti:
Pateikti pirminiai po pastabu
Atsakyti:
Taiso pastabas
Atsakyti:
Pateikta po pastabu
Atsakyti:
Taiso pastabas
Atsakyti:
Pateikta po pastabų
Atsakyti:
Patvirtinti pirminiai, derinama su inst.
Atsakyti:
Išsiųsta derinimui Via Lietuvai su pasirašytu kelių priedu.
Atsakyti:
Teiksim byla be Via ir SUVA
Atsakyti:
Pateikta SUVA 2025-10-24 25SUT-15166. Trūksta sąmatos.
Atsakyti:
Pateiktas projektas be SUVA
Atsakyti:
Taiso pastabas
Atsakyti:
Pateiktas projektas po pastaby
Atsakyti:
taiso pastabas
Atsakyti:
Pateitka po pastabu
Atsakyti:
pateiktos žymos
Atsakyti:
laukiam sausio mėn
Atsakyti:
perduoti pataisyti įkainiai
Atsakyti:
REIKIA DELSPINIGIŲ RAŠTO</t>
      </text>
    </comment>
    <comment ref="W276" authorId="343" shapeId="0" xr:uid="{829844AD-36B5-4F59-8BF4-2417C2A783E6}">
      <text>
        <t>[Komentarų gija]
„Excel“ versija leidžia jums skaityti šią komentarų giją, tačiau visi jos taisymai bus pašalinti, jei failas atidaromas naudojant naujesnę „Excel“ versiją. Daugiau informacijos: https://go.microsoft.com/fwlink/?linkid=870924.
Komentaras:
    Dauguma sutikimų gauta. Likusieji turėtų pasirašyti nuotoliniu būdu.</t>
      </text>
    </comment>
    <comment ref="X276" authorId="344" shapeId="0" xr:uid="{D42204DC-4646-4FBF-A7F9-60875B2A02B2}">
      <text>
        <t xml:space="preserve">[Komentarų gija]
„Excel“ versija leidžia jums skaityti šią komentarų giją, tačiau visi jos taisymai bus pašalinti, jei failas atidaromas naudojant naujesnę „Excel“ versiją. Daugiau informacijos: https://go.microsoft.com/fwlink/?linkid=870924.
Komentaras:
    Išsiųsta 2025-08-28
</t>
      </text>
    </comment>
    <comment ref="Y276" authorId="345" shapeId="0" xr:uid="{9159F0A3-906F-4618-930D-A58C3BCEAFF4}">
      <text>
        <t>[Komentarų gija]
„Excel“ versija leidžia jums skaityti šią komentarų giją, tačiau visi jos taisymai bus pašalinti, jei failas atidaromas naudojant naujesnę „Excel“ versiją. Daugiau informacijos: https://go.microsoft.com/fwlink/?linkid=870924.
Komentaras:
    Išsiųsta 2025-08-28</t>
      </text>
    </comment>
    <comment ref="Z276" authorId="346" shapeId="0" xr:uid="{F1F5D9F5-17EB-43D5-8E5E-7D03DDD0C253}">
      <text>
        <t>[Komentarų gija]
„Excel“ versija leidžia jums skaityti šią komentarų giją, tačiau visi jos taisymai bus pašalinti, jei failas atidaromas naudojant naujesnę „Excel“ versiją. Daugiau informacijos: https://go.microsoft.com/fwlink/?linkid=870924.
Komentaras:
    Išsiųsta 2025-08-28</t>
      </text>
    </comment>
    <comment ref="AA276" authorId="347" shapeId="0" xr:uid="{88DB503E-9BA8-4F28-B6C6-A5349313533E}">
      <text>
        <t>[Komentarų gija]
„Excel“ versija leidžia jums skaityti šią komentarų giją, tačiau visi jos taisymai bus pašalinti, jei failas atidaromas naudojant naujesnę „Excel“ versiją. Daugiau informacijos: https://go.microsoft.com/fwlink/?linkid=870924.
Komentaras:
    Išsiųsta 2025-08-28</t>
      </text>
    </comment>
    <comment ref="AI276" authorId="348" shapeId="0" xr:uid="{CCE45D9A-E5C1-4496-8108-2A23C243C5C9}">
      <text>
        <t>[Komentarų gija]
„Excel“ versija leidžia jums skaityti šią komentarų giją, tačiau visi jos taisymai bus pašalinti, jei failas atidaromas naudojant naujesnę „Excel“ versiją. Daugiau informacijos: https://go.microsoft.com/fwlink/?linkid=870924.
Komentaras:
    Išsiųsta 2025-07-21</t>
      </text>
    </comment>
    <comment ref="AJ276" authorId="349" shapeId="0" xr:uid="{89677662-388D-4794-9D95-DFD658EEC475}">
      <text>
        <t xml:space="preserve">[Komentarų gija]
„Excel“ versija leidžia jums skaityti šią komentarų giją, tačiau visi jos taisymai bus pašalinti, jei failas atidaromas naudojant naujesnę „Excel“ versiją. Daugiau informacijos: https://go.microsoft.com/fwlink/?linkid=870924.
Komentaras:
    Pakoreguota ir išsiųsta 2025-09-01
</t>
      </text>
    </comment>
    <comment ref="E277" authorId="350" shapeId="0" xr:uid="{0F32D08E-D6CF-4DED-AD79-7F060E7AADAA}">
      <text>
        <t>[Komentarų gija]
„Excel“ versija leidžia jums skaityti šią komentarų giją, tačiau visi jos taisymai bus pašalinti, jei failas atidaromas naudojant naujesnę „Excel“ versiją. Daugiau informacijos: https://go.microsoft.com/fwlink/?linkid=870924.
Komentaras:
    Užklausta subrangos kas vyksta
Atsakyti:
Derina su vartotojais
Atsakyti:
Pateiktos pastabos schemai. Sprendinius derina su institucijomis
Atsakyti:
Pateikti sprendiniai po pastabu
Atsakyti:
Pateikta po pastabų
Atsakyti:
Taiso pastabas
Atsakyti:
Sukelta po pastabų
Atsakyti:
Patvirtino pirminius
Atsakyti:
03-10 teiks pilną projektą
Atsakyti:
Galima sukelti projektą kai patvirtins pratęsimą
Atsakyti:
Sukeltas projektas
Atsakyti:
Laukiam SUVA
Atsakyti:
Teiksim bylą
Atsakyti:
pateikta
Atsakyti:
Taiso pastabas
Atsakyti:
Pateikta po pastabu
Atsakyti:
Teikia žymas
Atsakyti:
Laukiam RC sąskaitų
Atsakyti:
Reikia pateikti RC Sąskaitas ESO</t>
      </text>
    </comment>
    <comment ref="E278" authorId="351" shapeId="0" xr:uid="{BC1BBB9C-D122-422B-81D8-134A64718739}">
      <text>
        <t>[Komentarų gija]
„Excel“ versija leidžia jums skaityti šią komentarų giją, tačiau visi jos taisymai bus pašalinti, jei failas atidaromas naudojant naujesnę „Excel“ versiją. Daugiau informacijos: https://go.microsoft.com/fwlink/?linkid=870924.
Komentaras:
    Pirminius turim pateikti iki 06-30
Atsakyti:
2025-06-26 važiuoju derinti su sklypų savininkais
Atsakyti:
Pateikti priminiai
Atsakyti:
Taiso pastabas
Atsakyti:
Pateikti pirminiai po pastabu
Atsakyti:
Laukiam Via, kitu derinimu, nuotoliniu is zmoniu
Atsakyti:
Ragina zmones atsiust skolas, reikia perderint su institucijomis, laukiam Via
Atsakyti:
Du sutikimai (Atsius pastu), savelis suderins po atostogu, Via issiusta po pastabu, reikia daryti MZDZ
Atsakyti:
Kasparas skambina dėl sutikimų ir daro MŽDŽ
Atsakyti:
Laukiu savivaldybės, gatvės apšvietimo  derinimo bei likusių sklypų savininkų sutikimų. Visi derinimai/sutikimai turėtų būti gauti šios savaitės eigoje (09-01 ; 09-05)    
Atsakyti:
Išsiųsta derinimui Via Lietuvai su pasirašytu  kelių priedu
Atsakyti:
Laukiu kelininko derinimo/pastabų. Su likusiais sklypų savininkais neskubu, kadangi, dėl kelininko gali šiek tiek keistis KS/KAS vieta.
Atsakyti:
Gautos pastabos iš kelininko. Pakoreguotas Br01 2025-09-11 išsiųstas kelininkui bei kitom institucijoms perderinimui
Atsakyti:
Gauti kelininko bei Via Lietuvos derinimai. Trūksta keletos sklypų savininkų derinimų
Atsakyti:
Pateiktas projektas be SUVA
Atsakyti:
SUVA pateikta 2025-09-29 
25SUT-10085 
Atsakyti:
Pateikta po pastabu su SUVA
Atsakyti:
registruojam žymas
Atsakyti:
grindžiam delspinigius</t>
      </text>
    </comment>
    <comment ref="W278" authorId="352" shapeId="0" xr:uid="{8510C6BF-359F-4F44-899C-4A560AC2C45C}">
      <text>
        <t>[Komentarų gija]
„Excel“ versija leidžia jums skaityti šią komentarų giją, tačiau visi jos taisymai bus pašalinti, jei failas atidaromas naudojant naujesnę „Excel“ versiją. Daugiau informacijos: https://go.microsoft.com/fwlink/?linkid=870924.
Komentaras:
    Trūksta dviejų sklypo savininkų parašų
Atsakyti:
Likusieji sklypų savininkai, kurie dar nepasirašę, žadėjo pasirašyti per sekančią sav. (09-01  -  09-07).</t>
      </text>
    </comment>
    <comment ref="X278" authorId="353" shapeId="0" xr:uid="{1A6756BB-8537-4B20-B142-225CF024A5CC}">
      <text>
        <t>[Komentarų gija]
„Excel“ versija leidžia jums skaityti šią komentarų giją, tačiau visi jos taisymai bus pašalinti, jei failas atidaromas naudojant naujesnę „Excel“ versiją. Daugiau informacijos: https://go.microsoft.com/fwlink/?linkid=870924.
Komentaras:
    Išsiųsta 2025-07-18
Atsakyti:
2025-08-23 dieną grįžta kelininkas, tuomet ir suderins</t>
      </text>
    </comment>
    <comment ref="Y278" authorId="354" shapeId="0" xr:uid="{213831CD-B8F8-4123-A1D9-D2F797D515C9}">
      <text>
        <t>[Komentarų gija]
„Excel“ versija leidžia jums skaityti šią komentarų giją, tačiau visi jos taisymai bus pašalinti, jei failas atidaromas naudojant naujesnę „Excel“ versiją. Daugiau informacijos: https://go.microsoft.com/fwlink/?linkid=870924.
Komentaras:
    Išsiųsta 2025-08-06</t>
      </text>
    </comment>
    <comment ref="Z278" authorId="355" shapeId="0" xr:uid="{5A075E82-0AF2-48DD-B298-6A0761721A5A}">
      <text>
        <t>[Komentarų gija]
„Excel“ versija leidžia jums skaityti šią komentarų giją, tačiau visi jos taisymai bus pašalinti, jei failas atidaromas naudojant naujesnę „Excel“ versiją. Daugiau informacijos: https://go.microsoft.com/fwlink/?linkid=870924.
Komentaras:
    Išsiųsta 2025-08-06</t>
      </text>
    </comment>
    <comment ref="AA278" authorId="356" shapeId="0" xr:uid="{12FD5D82-EB22-4C45-B42D-51AA00A2BB07}">
      <text>
        <t>[Komentarų gija]
„Excel“ versija leidžia jums skaityti šią komentarų giją, tačiau visi jos taisymai bus pašalinti, jei failas atidaromas naudojant naujesnę „Excel“ versiją. Daugiau informacijos: https://go.microsoft.com/fwlink/?linkid=870924.
Komentaras:
    Išsiųsta 2025-08-06</t>
      </text>
    </comment>
    <comment ref="AE278" authorId="357" shapeId="0" xr:uid="{2E268163-DEF2-43AC-B6D9-A4B89FB34815}">
      <text>
        <t>[Komentarų gija]
„Excel“ versija leidžia jums skaityti šią komentarų giją, tačiau visi jos taisymai bus pašalinti, jei failas atidaromas naudojant naujesnę „Excel“ versiją. Daugiau informacijos: https://go.microsoft.com/fwlink/?linkid=870924.
Komentaras:
    2025-09-01 derintojas grįžta iš atostogų ir pasirašys</t>
      </text>
    </comment>
    <comment ref="AJ278" authorId="358" shapeId="0" xr:uid="{AC0DA132-9695-4F95-BE76-328259EBA6C5}">
      <text>
        <t>[Komentarų gija]
„Excel“ versija leidžia jums skaityti šią komentarų giją, tačiau visi jos taisymai bus pašalinti, jei failas atidaromas naudojant naujesnę „Excel“ versiją. Daugiau informacijos: https://go.microsoft.com/fwlink/?linkid=870924.
Komentaras:
    Išsiųsta 2025-07-18
Atsakyti:
Pakoreguotas brėžinys išsiųstas 2025-08-06
Atsakyti:
2025-08-20
Atsakyti:
Sprendiniai tinkami. 2025-08-28 išsiųstas kelių priedas į ESO pasirašyti</t>
      </text>
    </comment>
    <comment ref="E279" authorId="359" shapeId="0" xr:uid="{97DD94C9-94AE-4CAF-A7D8-45C8D03BB8CB}">
      <text>
        <t>[Komentarų gija]
„Excel“ versija leidžia jums skaityti šią komentarų giją, tačiau visi jos taisymai bus pašalinti, jei failas atidaromas naudojant naujesnę „Excel“ versiją. Daugiau informacijos: https://go.microsoft.com/fwlink/?linkid=870924.
Komentaras:
    Užklausta Egidijaus
Atsakyti:
12-31 Egidijus pateiks topo
Atsakyti:
Objektas laikinai pristabdytas
Atsakyti:
Nepradėta
Atsakyti:
Peržiūrėjau užduotį, pasiruošiau daryti pirmą brėžinį
Atsakyti:
Daromas pirmas brėžinys, excelyje surašyti ne visi linijos vartotojai, užduotis irgi suformuota netiksliai
Atsakyti:
Lauiam patikslinimo iš ESO dėl PU ir vartotojų
Atsakyti:
05-22 važiuoju į vietą nuotraukų
Atsakyti:
Braižomas BR_1
Atsakyti:
Kol kas neskubu daryti, laukiam informacijos iš ESO
Atsakyti:
Informacija gauta, rengia sprendinius
Atsakyti:
Trūksta keletą adresų, bandysiu aiškintis vietoje
Atsakyti:
06-12 važiuosiu derinti
Atsakyti:
Gauta nedaug parašų, važiuosiu kitą savaitę vėl, yra derinančių el. paštu, gavau sodų pirmininko kontaktus
Atsakyti:
06-20 vaziuoju vel
Atsakyti:
Gauta dar parašų, koreguojami sprendiniai pagal derinimus, kitą savaitę vykstu pakartotinai
Atsakyti:
07-03 vykstu derinti, po to jau pradėsiu principinę schemą, per kitą savaitę planuoju padaryt pirminiams
Atsakyti:
Perduotas ESO dėl užduoties perkėlimo ant gretutinės sutarties
Atsakyti:
Trasa pakoreguota pagal sprendinius, reikia galutinai nutart ar daryt principine neturint derinimu, 07-10 vykstu pakartotinai derinti
Atsakyti:
Gauta 50% parašų, principinė pradėta bet nebaigta, informaciją kas turi būti daroma toliau perduosiu Dovydui
Atsakyti:
Pateikti delspinigių raštą
Atsakyti:
Ruošiami pirminiai, nusiųsta Ridui pora klausimų
Atsakyti:
Susisiekta su Ridu, išsiaiškinta pora situacijų, taip pat paskambinta keletui vartotojų patikslinti duomenis ir išsiųsti brėžinius el. paštu. Planas damušt kuo greičiau pirminiams, tada pasidaryti excelį kiek derinimų yra ir kiek trūksta.
Atsakyti:
07.29 teikiam pirminiams
Atsakyti:
Pateikti pirminiai
Atsakyti:
Taisomos pastabos
Atsakyti:
Laukiam NRA sutikrint AJ, iki to pastabos pataisytos, išsiųsta derinti pagrindinėms institucijoms
Atsakyti:
Gautas naujas NRA klaidingas, laukiam pataisyto, arba reiks pakoreguoti AJ pagal pirminį sąrašą
Atsakyti:
Parasytas priminimas i TVIS, kad patikslintu AJ
Atsakyti:
Pateikti pirminiai pop astabu
Atsakyti:
Pateikta po pastabu
Atsakyti:
Skambinta Kaminskui pasiaiškint dėl pastabų, pateikta su komentaru. Taip pat paskambinta sodų pirmininkui dėl derinimo 
Atsakyti:
Pateikti pirminiai po pastabu
Atsakyti:
Maciukas turejo pabazarint, kad Kaminskas neberasinetu del AJ. Kol kas Maciukas nekelia, suksim po pietu
Atsakyti:
Maciukevičius atsiuntė info
Atsakyti:
Skambinau pakartotinai sodų pirmininkui, sakė išvykęs į vokietiją, už poros dienų grįš ir spręs su atsakingais asmenim. Maciukevičiaus sąrašas nepilnas, bandau susisiekt su Kaminsku.  
Atsakyti:
Pagaliau patvirtino pirminius, bus ruošiamas žiniaraštis, judama toliau
Atsakyti:
Paruoštas žiniaraštis, kol kas dar nesiųstas sąmatai, laukiu sodų derinimo, šiandien skambinsiu primint. 
Atsakyti:
Formuojamas servitutas ir siunčiamas pasirašyt kitai sodų bendrijai
Atsakyti:
Gautas pirmininko pasirašytas servitutas, tačiau kito, svarbesnio sodų pirmininko derinimas vis dar negautas, skambinant nekelia, bandysiu dar paskambinėt šią savaitę, rašyti laišką
Atsakyti:
Prisiskambinau sodų pirmininkui, sakė išsiuntė projektą senam pirmininkui patikslinti kur vandentiekis
Atsakyti:
Buvau dar kartą paderinti su žmonėm, perskambinau su kuo nebuvo susisiekta, kai kurie atsiliepė, kai kurie ne, kitus paleisiu ant informacinių. 
Atsakyti:
Išsiųsti informaciniai, skaičiuojama sąmata
Atsakyti:
Gauta sąmata, formuojama pilna byla be suva ir konkursinės, bandysiu dar kart raginti sodų pirmininką atsiųst derinimą
Atsakyti:
Pateiktas projektas 
Atsakyti:
Taiso pastabas
Atsakyti:
pataisytos pastabos iki servituto ir suvos, delsia ESO pasirašyt servitutą 
Atsakyti:
Paraginta eso rasytis
Atsakyti:
Skambinėju pirmininkui dėl derinimo protokolo 
Atsakyti:
Perduotas servitutas kompensacijai apskaičiuoti
Atsakyti:
Turi šiomis dienomis atsiųst sodų derinimą - teiksiu SUVA
Atsakyti:
Servitutas perduotas NŽT
Atsakyti:
25SUT-15105
Atsakyti:
Laukiam ar patvirtins SUVA, servitutas pas NŽT
Atsakyti:
Atmėtė SUVA dėl susirinkimo, perdaviau pirmininkui info su užklausa, bet be pavasario vargu tikėtis. 
Variantas lieka siųsti NŽT (Andrius Milkus) derinimų sąrašą su parašais, bent jau pamėginti, klausimas tik dėl duomenų apsaugos. 
Atsakyti:
Išsaugotas pirmininko laiškas, reikia pateikti raštą dėl pristabdymo
Atsakyti:
Servitutas perduotas notarui, pasirašymas sausio mėn. 
Atsakyti:
Sausio 13 pasirašymas
Atsakyti:
Pasirašė servitutą
Atsakyti:
Pateiktas projektas be SUVA
Atsakyti:
Pateiktas projektas po pastabu be SUVA
Atsakyti:
Geguzes kazkelinta bus susirinkimas, reikia pasitikslint
Atsakyti:
Pateikta SUVA su bendrijos susirinkimo protokolu
Atsakyti:
SUVA ikelta prie NZT dokumentu</t>
      </text>
    </comment>
    <comment ref="W279" authorId="360" shapeId="0" xr:uid="{FA9406F6-CF17-46B6-AFE7-1DAA71D15E3E}">
      <text>
        <t>[Komentarų gija]
„Excel“ versija leidžia jums skaityti šią komentarų giją, tačiau visi jos taisymai bus pašalinti, jei failas atidaromas naudojant naujesnę „Excel“ versiją. Daugiau informacijos: https://go.microsoft.com/fwlink/?linkid=870924.
Komentaras:
    ~60 parašų kiti ant informacinių</t>
      </text>
    </comment>
    <comment ref="X279" authorId="361" shapeId="0" xr:uid="{C7F59BD9-ED42-495E-902C-589170CF30D8}">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Y279" authorId="362" shapeId="0" xr:uid="{1E0AC3CE-1C4D-4C47-AA63-5E29597A9340}">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Z279" authorId="363" shapeId="0" xr:uid="{B8789E06-7DE2-48BB-8146-9A34962FD6C5}">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AA279" authorId="364" shapeId="0" xr:uid="{721FC201-CF5B-4677-A6F5-A9E8C916BBCA}">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AD279" authorId="365" shapeId="0" xr:uid="{CC29EFEF-43A2-45A8-AE89-DD12417A272B}">
      <text>
        <t>[Komentarų gija]
„Excel“ versija leidžia jums skaityti šią komentarų giją, tačiau visi jos taisymai bus pašalinti, jei failas atidaromas naudojant naujesnę „Excel“ versiją. Daugiau informacijos: https://go.microsoft.com/fwlink/?linkid=870924.
Komentaras:
    25SUT-15105
Atsakyti:
Gautas bendrijos susirinkimo protokolas, perteikiama
26SUT-13329</t>
      </text>
    </comment>
    <comment ref="AF279" authorId="366" shapeId="0" xr:uid="{7367D860-581A-4A18-846C-FD318960B778}">
      <text>
        <t>[Komentarų gija]
„Excel“ versija leidžia jums skaityti šią komentarų giją, tačiau visi jos taisymai bus pašalinti, jei failas atidaromas naudojant naujesnę „Excel“ versiją. Daugiau informacijos: https://go.microsoft.com/fwlink/?linkid=870924.
Komentaras:
    10-28 pateiktas nžt</t>
      </text>
    </comment>
    <comment ref="AM279" authorId="367" shapeId="0" xr:uid="{E3E4F014-78D8-46C8-924E-2E5E09FA221E}">
      <text>
        <t>[Komentarų gija]
„Excel“ versija leidžia jums skaityti šią komentarų giją, tačiau visi jos taisymai bus pašalinti, jei failas atidaromas naudojant naujesnę „Excel“ versiją. Daugiau informacijos: https://go.microsoft.com/fwlink/?linkid=870924.
Komentaras:
    Draustinis
Atsakyti:
08-05</t>
      </text>
    </comment>
    <comment ref="E280" authorId="368" shapeId="0" xr:uid="{621C89CF-05DA-4F7D-A8A0-7C9B4108624D}">
      <text>
        <t xml:space="preserve">[Komentarų gija]
„Excel“ versija leidžia jums skaityti šią komentarų giją, tačiau visi jos taisymai bus pašalinti, jei failas atidaromas naudojant naujesnę „Excel“ versiją. Daugiau informacijos: https://go.microsoft.com/fwlink/?linkid=870924.
Komentaras:
    Reikia užsakinėti topo ir projektuoti
Atsakyti:
Pridėtas raštas dėl objekto atšaukimo </t>
      </text>
    </comment>
    <comment ref="E281" authorId="369" shapeId="0" xr:uid="{EC491C6B-2B9E-4CEC-AF13-A24FE0838633}">
      <text>
        <t>[Komentarų gija]
„Excel“ versija leidžia jums skaityti šią komentarų giją, tačiau visi jos taisymai bus pašalinti, jei failas atidaromas naudojant naujesnę „Excel“ versiją. Daugiau informacijos: https://go.microsoft.com/fwlink/?linkid=870924.
Komentaras:
    Reikia užsakinėti topo ir projektuoti
Atsakyti:
Pridėtas raštas dėl objekto atšaukimo 
Atsakyti:
Susiskambinta su pirmininku, aptarta situacija, reikės važiuot į vietą filmuotis trasą, mėtytis spintas, pasidaryt preliminarią trasą ir turbūt derintis su žmonėm
Atsakyti:
Jei viskas ok, pirmadieni važiuoju.
Atsakyti:
Didžiąją dalį susifilmavau. Gavau abiejų SB kontaktus, ryt važiuoju dasimušt likusią trasą susifilmuot.
Atsakyti:
SB „Pramprojektas“ numatytas susirinkimas Lapkričio 8d (šeštadienį, apie 11val.). Išsiunčiau el. laišką SB pirmininkui, sakė pasidalins su gyventojais FB grupėje. Planas, +- pusę projekto derintis nuo Lapkričio 8d. Po susirinkimo matysim kiek žmonių trūksta ir tada jau reikės skambinėtis. Iki to laiko, galima būtų pradėt derinimus kitos pusės trasos.
Atsakyti:
Penktadieni važiuoja Marijus su Kasparu
Atsakyti:
SB Drobė +37061671400
SB Pramprojektas +37065649388
Atsakyti:
Buvo Kasparas pentkadieni, Martynas šeštadienį. Šiandien perkelia savo suderinimus, susižiūrėsim ką daryt toliau. 
Atsakyti:
Reik susėst pasitart kaip kas toliau. Viena sodų bendrija apskambinta/suderinta Marijaus/Kasparo, likę tik emailu išsisiųsti. Kitoj buvo Martynas šeštadienį.
Atsakyti:
Sužiūrėta situacija, pereiti sąrašai, pateikta eso užklausa su trūkstamais kontaktais, reiks skambinti ir derinti toliau
Atsakyti:
Pasidalinta gatvėmis ir skambinama žmonėms, gyvai susitikti gali mažuma, daug nekelia, daug blogų kontaktų. Planas surinkti kuo daugiau derinimų el. paštu. Reiks vykti į vietą dėl nuotraukų ir kelių parašų. 
Atsakyti:
aptarta kur reikia papildyti topo, taip pat atsirado naujų el. tinklų, reikia atnaujinti
Atsakyti:
12-29 pateikta topo papildymas
Atsakyti:
Užmesta topo, braižoma toliau
Atsakyti:
Subraižyta ant papildomos topo, derinama toliau 
Atsakyti:
ruošiami pirminiai
Atsakyti:
Pateikti pirminiai
Atsakyti:
Taiso pirminius
Atsakyti:
Pateikti pirminiai po pastabu
Atsakyti:
Pateikti pirminiai po pastabu
Atsakyti:
Trūkstami derinimai:
KRS: terminas 03-25
Taurakiemio sen.: 03-19 pasitikrins, teigė kad jau atsakė
Via: po pirminių teikiama su priedu
Atsakyti:
Taiso pastabas
Atsakyti:
Nurodytos pastabos taisytos, via tikrintojui tiesiogiai pateikta derintina atkarpa nesuderinamo sklypo apėjimui
Atsakyti:
Pateikti pirminiai po pastabu
Atsakyti:
Naujinami derinimai su anksčiau prasiųstais, toliau planuotis reikės aplink Kauną arba vietoje būnančius, kurie paštu negalėjo/nenori. Pramprojekto bendrijoje viena vartotoja užsiminė, kad bus susirinkimas balandžio 11 d., jei tikrai bus galima būtų dar papildomai užgaudyti nepasirašiusių
Atsakyti:
Pateikta suva, via po pastabų su priedu
Atsakyti:
04-09 pateikta sąmatos sudarymui, 04-10 pakoreguota pagal pastabas
Atsakyti:
Pateiktas projektas be servitutu
Atsakyti:
Pateiktas projektas po pastabu be servitutu
Atsakyti:
Pateiktas projektas po pastabu be servitutu
Atsakyti:
Pateiktas servitutas kompensacijos skaičiavimui
Atsakyti:
Susisiekta su valdybos nariu dėl servituto derinimo, nes pirmininkas išvykęs, bus kitą savaitę
Atsakyti:
Susirinkimui anksčiausias galimas laikas liepos 25 d. (šešt.), susirinkimas protokolui bus reikalingas, servitutą bandoma derinti anksčiau
Atsakyti:
Perduoti ikainiai su mel projektu</t>
      </text>
    </comment>
    <comment ref="X281" authorId="370" shapeId="0" xr:uid="{304D56EC-CAE1-426D-B9E4-19C78B92B971}">
      <text>
        <t>[Komentarų gija]
„Excel“ versija leidžia jums skaityti šią komentarų giją, tačiau visi jos taisymai bus pašalinti, jei failas atidaromas naudojant naujesnę „Excel“ versiją. Daugiau informacijos: https://go.microsoft.com/fwlink/?linkid=870924.
Komentaras:
    02-24, GD-2890
Atsakyti:
Terminas iki kovo 25 d.</t>
      </text>
    </comment>
    <comment ref="Z281" authorId="371" shapeId="0" xr:uid="{B22608E0-3574-4EE4-8F18-F314920A2735}">
      <text>
        <t>[Komentarų gija]
„Excel“ versija leidžia jums skaityti šią komentarų giją, tačiau visi jos taisymai bus pašalinti, jei failas atidaromas naudojant naujesnę „Excel“ versiją. Daugiau informacijos: https://go.microsoft.com/fwlink/?linkid=870924.
Komentaras:
    Giraitės vandenys suderino 02-25</t>
      </text>
    </comment>
    <comment ref="AD281" authorId="372" shapeId="0" xr:uid="{B062B3AE-44B4-40B7-BA4C-1AC32598F38C}">
      <text>
        <t>[Komentarų gija]
„Excel“ versija leidžia jums skaityti šią komentarų giją, tačiau visi jos taisymai bus pašalinti, jei failas atidaromas naudojant naujesnę „Excel“ versiją. Daugiau informacijos: https://go.microsoft.com/fwlink/?linkid=870924.
Komentaras:
    26SUT-9954</t>
      </text>
    </comment>
    <comment ref="AJ281" authorId="373" shapeId="0" xr:uid="{653DD9FB-A662-4B0B-A3AE-C6F0A21511B5}">
      <text>
        <t>[Komentarų gija]
„Excel“ versija leidžia jums skaityti šią komentarų giją, tačiau visi jos taisymai bus pašalinti, jei failas atidaromas naudojant naujesnę „Excel“ versiją. Daugiau informacijos: https://go.microsoft.com/fwlink/?linkid=870924.
Komentaras:
    02-06
1-26-3489
Atsakyti:
03-30 pateiktas po pastabų su kelių priedu
03-31 užregistruotas numeriu 1-26-8893</t>
      </text>
    </comment>
    <comment ref="E282" authorId="374" shapeId="0" xr:uid="{8D39877B-C8FE-41AE-868E-28409E18D565}">
      <text>
        <t>[Komentarų gija]
„Excel“ versija leidžia jums skaityti šią komentarų giją, tačiau visi jos taisymai bus pašalinti, jei failas atidaromas naudojant naujesnę „Excel“ versiją. Daugiau informacijos: https://go.microsoft.com/fwlink/?linkid=870924.
Komentaras:
    Pateiks iki 01-07
Atsakyti:
Objektas laikinai pristabdytas</t>
      </text>
    </comment>
    <comment ref="E283" authorId="375" shapeId="0" xr:uid="{355D9434-5000-4968-BCC8-EC55ED8AF733}">
      <text>
        <t>[Komentarų gija]
„Excel“ versija leidžia jums skaityti šią komentarų giją, tačiau visi jos taisymai bus pašalinti, jei failas atidaromas naudojant naujesnę „Excel“ versiją. Daugiau informacijos: https://go.microsoft.com/fwlink/?linkid=870924.
Komentaras:
    Reikia užsakinėti topo ir projektuoti
Atsakyti:
Pridėtas raštas dėl objekto atšaukimo 
Atsakyti:
Braižoma trasa
Atsakyti:
Pateikti sprendiniai Vainorui.
Atsakyti:
Pateikti sprendiniai Vainorui po pastabų, prašė nurodyti ardomų dangų kiekį.
Atsakyti:
Vainoras parašė susiderinti pirma sprendinius su gatvių apšvietimu, gavus suderinimą, teikti jam.
Atsakyti:
Šviesos suderinimą gavau, pateikiau Vainorui 10-08
Atsakyti:
Vainoras suderino, pateikta visoms kitoms institucijoms, pasidarau principinę ir bus galima pateikt pirminius.
Atsakyti:
Pateikti pirminiai
Atsakyti:
taiso pastabas
Atsakyti:
Galima pateikt po pastabų.
Atsakyti:
Pateikta po pastabu
Atsakyti:
Laukiu, kol Kauno energija atsiųs altitudes savo tinklus. Nusiųsta LIMAP'ui, kad pridėtų šilumos kamerą, gautos pirminių pastabos bus pataisytos, kai susiderinsiu bent jau su Kauno energija.
Atsakyti:
Taiso pirminius
Atsakyti:
Pakamaris atrašė, laukiu topo papildymo dėl šilumos tinklų.
Atsakyti:
Parašiau LIMAP'ui (ne pakamariui), kada planuoja atsiųst papildytą topo.
Atsakyti:
Papildė topo, reik koreguot trasą dėl šilumos tinklų ir ESO pastabų
Atsakyti:
Atsižvelgta į ESO pastabas. Pataisytos KaunoEnergijos pastabos, nusiųsta jiems atgal. Jei suderins Kauno Energija, bus galima pateikt ESO po pastabų ir persiųst visoms kitoms institucijoms iš naujo (KMS, telia, h2o).
Atsakyti:
Kauno energija vėl turėjo pastabų. Pateikiau po pastabų 11-04
Atsakyti:
Kauno energija VĖL turėjo pastabų, tikrino kita tikrintoja. Pateikiau po pastabų 11-12
Atsakyti:
KE suderino, reik persiderinti su kitomis institucijomis. Martynui perduota.
Atsakyti:
Išsiųstas perderinimui KMS
Atsakyti:
Po Kauno energijos pastabų tvarkymo nebederina KMS, sprendžiama
Atsakyti:
Laukiama ats. po situacijos aprašymo
Atsakyti:
Taiso pirminius
Atsakyti:
Pateikti pirminiai po pastabu
Atsakyti:
Vainoras toliau nederino, sudarytas kitas sprendinys, kuris lygiagrečiai persiderinti išsiųstas jam ir Kauno energijai
Atsakyti:
Gautas KE pastabos, ne dėl atnaujintos dalies tai pataisius perteikti
Atsakyti:
12-19 Gautas iš KE pakitusios ŠTT planas, perkelta į br01, pateikta į KE po pastabų
Atsakyti:
01-05 koreguotos KE altitudės, gautas derinimas
Atsakyti:
01-12 koreguojamas kpd prašymas pagal gautą ats., naujausia dėl nederinimų sudaryta trasa suderinta su KE ir savivaldybe (Vainoras), pertikrinti su kitomis institucijomis ir ruošti žiniaraščius
Atsakyti:
Pagal KE ir savivaldybės derintą variantą išsiųsti prašymai perderinti į Telia ir Kauno vandenis, perteiktas prašymas į KPD po pastabų
Atsakyti:
Tinklų perderinimai gauti, laukiama KPD
Atsakyti:
Gautas KPD derinimas, ruošiamas žiniaraštis
Atsakyti:
Perduota mel projekto uzsakymui
Atsakyti:
Laukiam samatos, teikia SUVA, derina servituta
Atsakyti:
Perduota informacija DNSB Aušros namai (+37068618525, ausrosnamai20@gmail.com)
Atsakyti:
bendrija tikslinosi telefonu dėl situacijos, jei neprieštaraus formaliai, terminas trečiadienį, bus galima toliau kreiptis į kms dėl servituto
Atsakyti:
Gautas m. sav. atsakymas dėl trūkstamų dokumentų servituto vertinimui - derinamasi su dnsb tinkamam sutikimui gauti
Atsakyti:
Muravos TP sklype servitutui pritarta, kompensacijos mokėjimo info perduota į ESO.
K. Pertrausko kertamame sklype servituti nepritarta, tačiau nurodyta, kad nuspręsta pritarti kabelinės linijos tiesimui ir AZ nustatymui, ruošiamas atitinkamas prašymas
Lietuvių 30 sklype su DNSB laukiama ats. po sprendinių tikslinimo, liko 5 d.d. termino, neatsakius ruošiamas atnaujintas prašymas su pranešimų kopijomis
Atsakyti:
Pateiktas projektas be servitutų
Atsakyti:
Parasyti garantini rasta ir pateikti po pastabu
Atsakyti:
Pateikta su garantiniu
Atsakyti:
Praeita savaite pateiktas planas del sutikimo petrausko gatveje, o del servituto dokai pateikti 03.16
Atsakyti:
04-13 skambinta dėl abiejų sklypų, svarstymai įvykę, ruošiami atsakymai
Atsakyti:
04-14 gautas sav. sutikimas dėl AZ nustatymo K. Petrausko g. sklype, laukiama ats. dėl Lietuvių g. 30 sklypo servituto
Atsakyti:
Reikia paskambint del servituto, projektas pateiktas ant naujos sutarties.
Atsakyti:
Susisiekta su savivaldybe dėl paskutinio servituto, patvirtinimas yra, dokumentus turėtų šiandien atsiųsti
Atsakyti:
04-27 gautas teigiamas ats. dėl Lietuvių g. 30 servituto, perduota apmokėjimui į ESO
Atsakyti:
Partizanų 22B servitutas perduotas į Kauno m. 23 biurą (preliminariai nuo 05 28-29)
Lietuvių g. 30 servitutas pateiktas į Kauno raj. 1 biurą (preliminariai nuo 05 25)
Atsakyti:
Lietuvių g. 30 servitutas nukeltas dėl ESO atstovo pastabų sutarčiai, biuras pataisė ir susiderino, pasirašymo laikas dar neperderintas, labiau priklausys nuo savivaldybės
Partizanų 22B rezervuotas rytoj (05-29) pasirašymui
Atsakyti:
Partizanų g. 22B servitutas pasirašytas 05-29 (Kauno m. 23 biuras)
Lietuvių g. 30 servitutas nukeltas po  05-26 dėl pastabų sutarčiai taisymo, užklausta ir laukiama ats. iš biuro teisininkės dėl sudarymo laiko (Kauno raj. 1 biuras)
Atsakyti:
Lietuvių g. 30 servituto pasirašymas perderintas birželio 12 d. 11 val.
Atsakyti:
Lietuvių g. 30 servitutas pasirašytas, visi servitutai ir sutikimai gauti
Atsakyti:
Taisomos pastabos, naujinama sąmata
Atsakyti:
Pateiktas projektas po pastabu</t>
      </text>
    </comment>
    <comment ref="X283" authorId="376" shapeId="0" xr:uid="{11032F46-5558-431E-9029-BB29D227B984}">
      <text>
        <t>[Komentarų gija]
„Excel“ versija leidžia jums skaityti šią komentarų giją, tačiau visi jos taisymai bus pašalinti, jei failas atidaromas naudojant naujesnę „Excel“ versiją. Daugiau informacijos: https://go.microsoft.com/fwlink/?linkid=870924.
Komentaras:
    Vainoras suderino, bet reik papildomai su kultūros paveldo skyrium ir aplinkosaugos skyriumi susiderinti. 36-1-329; 55-1-357. 10-13 pateikta
Atsakyti:
Perderinimas su Vainoru, gautos pastabos po pakeitimų dėl šilumos tinklų
Atsakyti:
01-07 perskambinta, rytoj turėtų pirmoje dienos pusėje atsakyti
Atsakyti:
01-08 suderino Vainoras</t>
      </text>
    </comment>
    <comment ref="Z283" authorId="377" shapeId="0" xr:uid="{4FFC2F7B-0EE9-40A8-ACEF-67F451B44BBE}">
      <text>
        <t>[Komentarų gija]
„Excel“ versija leidžia jums skaityti šią komentarų giją, tačiau visi jos taisymai bus pašalinti, jei failas atidaromas naudojant naujesnę „Excel“ versiją. Daugiau informacijos: https://go.microsoft.com/fwlink/?linkid=870924.
Komentaras:
    10-13 išsiųsta
Atsakyti:
01-14 perteikta po pakeitimų, gauta tą pačią dieną</t>
      </text>
    </comment>
    <comment ref="AA283" authorId="378" shapeId="0" xr:uid="{B2D3FEAF-D513-454C-B954-8427FF5791AE}">
      <text>
        <t>[Komentarų gija]
„Excel“ versija leidžia jums skaityti šią komentarų giją, tačiau visi jos taisymai bus pašalinti, jei failas atidaromas naudojant naujesnę „Excel“ versiją. Daugiau informacijos: https://go.microsoft.com/fwlink/?linkid=870924.
Komentaras:
    10-13 išsiųsta
Atsakyti:
01-14 perteikta po pakeitimų, gauta tą pačią dieną</t>
      </text>
    </comment>
    <comment ref="AB283" authorId="379" shapeId="0" xr:uid="{407DCD16-F27F-4097-91B5-A77DA6EBA522}">
      <text>
        <t>[Komentarų gija]
„Excel“ versija leidžia jums skaityti šią komentarų giją, tačiau visi jos taisymai bus pašalinti, jei failas atidaromas naudojant naujesnę „Excel“ versiją. Daugiau informacijos: https://go.microsoft.com/fwlink/?linkid=870924.
Komentaras:
    10-13 išsiųsta
Atsakyti:
11-12 išsiųsta po pastabų.
Atsakyti:
11-17 suderinta.
Atsakyti:
12-19 naujausias teikimas po pastabų
Atsakyti:
01-05 pagal KE info tikslinamos altitudės</t>
      </text>
    </comment>
    <comment ref="AD283" authorId="380" shapeId="0" xr:uid="{9CC192AA-400E-475F-A4C3-DDE145B35FA0}">
      <text>
        <t>[Komentarų gija]
„Excel“ versija leidžia jums skaityti šią komentarų giją, tačiau visi jos taisymai bus pašalinti, jei failas atidaromas naudojant naujesnę „Excel“ versiją. Daugiau informacijos: https://go.microsoft.com/fwlink/?linkid=870924.
Komentaras:
    Pateikta 26SUT-3750</t>
      </text>
    </comment>
    <comment ref="AF283" authorId="381" shapeId="0" xr:uid="{48595644-D7BA-4A00-BF2A-1C7EA5B3DF99}">
      <text>
        <t>[Komentarų gija]
„Excel“ versija leidžia jums skaityti šią komentarų giją, tačiau visi jos taisymai bus pašalinti, jei failas atidaromas naudojant naujesnę „Excel“ versiją. Daugiau informacijos: https://go.microsoft.com/fwlink/?linkid=870924.
Komentaras:
    Laukiama ESO skaičiuotų kompensacinių aktų
Atsakyti:
4400-0422-8006: laukiama komp. akto
4400-2864-6446: prašymas į sav. išsiųstas
4400-0827-5929: laukiama komp. akto
Atsakyti:
Visi pateikti Kauno m. sav.
Atsakyti:
2/2 ruošiami pasirašymui notarų</t>
      </text>
    </comment>
    <comment ref="AG283" authorId="382" shapeId="0" xr:uid="{1AD0B033-F4BA-48E2-8D92-E22A62D9E5B7}">
      <text>
        <t>[Komentarų gija]
„Excel“ versija leidžia jums skaityti šią komentarų giją, tačiau visi jos taisymai bus pašalinti, jei failas atidaromas naudojant naujesnę „Excel“ versiją. Daugiau informacijos: https://go.microsoft.com/fwlink/?linkid=870924.
Komentaras:
    Paskutiniam lape kertu drenažą
Atsakyti:
8 lape, viršuj.</t>
      </text>
    </comment>
    <comment ref="AH283" authorId="383" shapeId="0" xr:uid="{822A808C-5698-46CC-9898-3713FDE203D7}">
      <text>
        <t>[Komentarų gija]
„Excel“ versija leidžia jums skaityti šią komentarų giją, tačiau visi jos taisymai bus pašalinti, jei failas atidaromas naudojant naujesnę „Excel“ versiją. Daugiau informacijos: https://go.microsoft.com/fwlink/?linkid=870924.
Komentaras:
    Paskutiniam lape kertu drenažą</t>
      </text>
    </comment>
    <comment ref="AI283" authorId="384" shapeId="0" xr:uid="{0A00754B-6744-43F9-BA89-E61EBAE6A712}">
      <text>
        <t>[Komentarų gija]
„Excel“ versija leidžia jums skaityti šią komentarų giją, tačiau visi jos taisymai bus pašalinti, jei failas atidaromas naudojant naujesnę „Excel“ versiją. Daugiau informacijos: https://go.microsoft.com/fwlink/?linkid=870924.
Komentaras:
    10-13 išsiųsta
Atsakyti:
Savivaldybės paveldosaugos skyrius persiuntė į KPD Kauno skyrių, dar negavo, tikrina
Atsakyti:
01-14 perteiktas į Kauno KPD skyrių po pastabų</t>
      </text>
    </comment>
    <comment ref="AM283" authorId="385" shapeId="0" xr:uid="{E1D136DF-8A78-4341-810B-8CEA246B0A8B}">
      <text>
        <t>[Komentarų gija]
„Excel“ versija leidžia jums skaityti šią komentarų giją, tačiau visi jos taisymai bus pašalinti, jei failas atidaromas naudojant naujesnę „Excel“ versiją. Daugiau informacijos: https://go.microsoft.com/fwlink/?linkid=870924.
Komentaras:
    10-13 pateikta savivaldybės kultūros paveldo ir aplinkos apsaugos skyriams.
Atsakyti:
Savivaldybės KP skyrius permetė į Kauno KPD, su juo suderinta 01-15
Saugomų teritorijų nereikalingas</t>
      </text>
    </comment>
    <comment ref="E284" authorId="386" shapeId="0" xr:uid="{799B2F5C-F27C-4C0C-937D-48D6388A77FC}">
      <text>
        <t>[Komentarų gija]
„Excel“ versija leidžia jums skaityti šią komentarų giją, tačiau visi jos taisymai bus pašalinti, jei failas atidaromas naudojant naujesnę „Excel“ versiją. Daugiau informacijos: https://go.microsoft.com/fwlink/?linkid=870924.
Komentaras:
    Derinam su vartotojais
Atsakyti:
Laukiama ESO patikslinimo dėl papildomo vartotojo linijoje, ats. iš nebuvusio vietoje kito vartotojo
Atsakyti:
Gedas liepe prijungt ir dar viena tolimesni vartotoja, supiestas topo papildymas, reikia uzsakyti
Atsakyti:
Topo užsakyta, matuoja Ovidijus
Atsakyti:
Topo papildymas pateiktas
Atsakyti:
Pateikti pirminiai
Atsakyti:
Taiso pastabas
Atsakyti:
Pateikta po pastabu
Atsakyti:
07-23 pateikta dėl Natura teritorijų
Atsakyti:
07-28 pateikta institucijoms derinimui
Atsakyti:
Trūkstama savivaldybės derinimo
Atsakyti:
Savivaldybei persiųsta pakartotinai, sakė ok ir suderins
Atsakyti:
Planas daryti mzdz, teiksim byla be SUVA
Atsakyti:
08-18 trūksta 3 vieno sklypo bendrasavininkų sutikimų, du kiti tikslina informaciją. Byla be šios dalies paruošta 
Atsakyti:
Martynas iesko ir bando nuvaziuot gyvai paimt sutikimus du trukstamus, daryti reikia byla, teikti SUVA, teikiam byla
Atsakyti:
08-25 informaciniai dėl AZ priduoti siuntimui, savininkai visi pasiekti, laukiama 1 sutikimo
Atsakyti:
SUVA pateikta 08-29, byla paruošta
Atsakyti:
Pateiktas projektas be SUVA
Atsakyti:
Gautos pastabos, teiksim kai gausim SUVA
Atsakyti:
Pateiktas projektas po pastabus su SUVA garantiniu
Atsakyti:
SS - trūksta NŽT sutikimo 
Atsakyti:
10-01 perteikta SUVA nauja tvarka
Atsakyti:
Papildytas suvos prašymas
Atsakyti:
Pateiktas pilnas projektas su SUVA
Atsakyti:
pateikti įkainiai
Atsakyti:
grindžiam delspinigius</t>
      </text>
    </comment>
    <comment ref="AB284" authorId="387" shapeId="0" xr:uid="{280B86A7-C4C0-4DDE-86BE-92CBD1453BB9}">
      <text>
        <t>[Komentarų gija]
„Excel“ versija leidžia jums skaityti šią komentarų giją, tačiau visi jos taisymai bus pašalinti, jei failas atidaromas naudojant naujesnę „Excel“ versiją. Daugiau informacijos: https://go.microsoft.com/fwlink/?linkid=870924.
Komentaras:
    Gautas ats., kad tinklų neturi</t>
      </text>
    </comment>
    <comment ref="AD284" authorId="388" shapeId="0" xr:uid="{B37AA426-5C74-4913-B6C0-137187C1D6C5}">
      <text>
        <t>[Komentarų gija]
„Excel“ versija leidžia jums skaityti šią komentarų giją, tačiau visi jos taisymai bus pašalinti, jei failas atidaromas naudojant naujesnę „Excel“ versiją. Daugiau informacijos: https://go.microsoft.com/fwlink/?linkid=870924.
Komentaras:
    25SUT-4573
08-29
Atsakyti:
Perteikta pagal naują tvarką 10-01
25SUT-10747
Atsakyti:
Sutikimas išduotas, gautas</t>
      </text>
    </comment>
    <comment ref="AM284" authorId="389" shapeId="0" xr:uid="{E498A481-6085-4E3D-AF62-0F90957FAF85}">
      <text>
        <t>[Komentarų gija]
„Excel“ versija leidžia jums skaityti šią komentarų giją, tačiau visi jos taisymai bus pašalinti, jei failas atidaromas naudojant naujesnę „Excel“ versiją. Daugiau informacijos: https://go.microsoft.com/fwlink/?linkid=870924.
Komentaras:
    Labanoro regioninis parkas</t>
      </text>
    </comment>
    <comment ref="E285" authorId="390" shapeId="0" xr:uid="{BCD772F2-728F-4584-8648-2BCDC8B259C6}">
      <text>
        <t>[Komentarų gija]
„Excel“ versija leidžia jums skaityti šią komentarų giją, tačiau visi jos taisymai bus pašalinti, jei failas atidaromas naudojant naujesnę „Excel“ versiją. Daugiau informacijos: https://go.microsoft.com/fwlink/?linkid=870924.
Komentaras:
    Pateiks iki 01-07
Atsakyti:
Objektas laikinai pristabdytas</t>
      </text>
    </comment>
    <comment ref="E286" authorId="391" shapeId="0" xr:uid="{FB116308-CEF7-47D5-BC91-ED9D3935AA06}">
      <text>
        <t>[Komentarų gija]
„Excel“ versija leidžia jums skaityti šią komentarų giją, tačiau visi jos taisymai bus pašalinti, jei failas atidaromas naudojant naujesnę „Excel“ versiją. Daugiau informacijos: https://go.microsoft.com/fwlink/?linkid=870924.
Komentaras:
    Nepradeta
Atsakyti:
Nepradeta
Atsakyti:
Derina schemą su ESO
Atsakyti:
Gautas ESO pritarimas, reikia damust brezinius
Atsakyti:
Gauta papildoma medziaga is architektes, damusinejamas planas
Atsakyti:
Pateiktas prašymas dėl objekto perkėlimo
Atsakyti:
perkelta
Atsakyti:
Pateikti pirminiai
Atsakyti:
Gautos pastabos, parasytas priminimas Janoniui del pokalbio su tikrintoju
Atsakyti:
Pakartotas priminimas
Atsakyti:
Janonis nori surengti susirinkima
Atsakyti:
ESO derina su užsakovu
Atsakyti:
11.07 suirinkimas
Atsakyti:
Pateikta uznesta MT ju siulomoj vietoj
Atsakyti:
Pateikti pirminiai, uznesta ant suvestinio, nusiusta klientui
Atsakyti:
Pateikta derinimams
Atsakyti:
Pateikti pirminiai po pastabu
Atsakyti:
Savivaldybes saugoma 70-1-58. 
Atsakyti:
taiso pastabas 
Atsakyti:
Pateikti pirminiai po pastabu
Atsakyti:
Parasyta dar karta i KE, kad istrizas kirtimas ne siaip sau padarytas
Atsakyti:
Pakartotas laiskas i info pasta su cc Modesta
Atsakyti:
02.27 nusiusta vainorui, nes Modesta gavo ats, kad neleis vis tiek kirst silumos taip
Atsakyti:
Vainoriaus derinimas gautas, nusiusta Modestai, galima daryt servituta
Atsakyti:
SUVA 26SUT-8385
Atsakyti:
Del vieno servituto nusiusta i LFF, del kito issiustas prasymas AZ sutikimui i savivaldybe
Atsakyti:
Samata pas Jurate
Atsakyti:
SUVA pateikti papildomi dokumentai. Siluma suderino
Atsakyti:
Pateiktas projektas be SUVA ir servitutu
Atsakyti:
Laukiam kliento derinimo, reikia taisyt pastabas
Atsakyti:
Pakartotas klausimas klientui, suvai prideti dar papildomi dokai, ASC nekelia
Atsakyti:
Giedre geniene nagrineja sutikima del AZ, darbo grupe pritare, reikia Mero patvirtinimo. ASC toliau neatsiliepia, Klientas ignoruoja
Atsakyti:
Kliento parasai gauti, ASC dar truksta, paklausta kontakto
Atsakyti:
06.03 boba pasirasys</t>
      </text>
    </comment>
    <comment ref="AM286" authorId="392" shapeId="0" xr:uid="{96769939-3287-48CE-B441-FBB8DF4CAC73}">
      <text>
        <t xml:space="preserve">[Komentarų gija]
„Excel“ versija leidžia jums skaityti šią komentarų giją, tačiau visi jos taisymai bus pašalinti, jei failas atidaromas naudojant naujesnę „Excel“ versiją. Daugiau informacijos: https://go.microsoft.com/fwlink/?linkid=870924.
Komentaras:
    Registracijos Nr. G1- 93                          , registracijos data 2026-01-14. 
Atsakyti:
G1-   156 </t>
      </text>
    </comment>
    <comment ref="E287" authorId="393" shapeId="0" xr:uid="{C2362F8F-3114-42C4-ABA9-935E4DF365CB}">
      <text>
        <t>[Komentarų gija]
„Excel“ versija leidžia jums skaityti šią komentarų giją, tačiau visi jos taisymai bus pašalinti, jei failas atidaromas naudojant naujesnę „Excel“ versiją. Daugiau informacijos: https://go.microsoft.com/fwlink/?linkid=870924.
Komentaras:
    Užklausata pakamačio dėl topo 12-11
Atsakyti:
PAKAMARIS pateiks iki 12-31
Atsakyti:
Pateikta topo 12-28
Atsakyti:
02-08 pateiktos pastabos
Atsakyti:
Pateikti pirminiai 03-25
Atsakyti:
Turi pateikti failus sukelimui
Atsakyti:
Pateikti pirminiai
Atsakyti:
Perduotos Deimonui pastabos
Atsakyti:
05.28 pateiks dokus
Atsakyti:
Pateikti pirminiai po pastabu
Atsakyti:
Perduotos pastabos taisymui
Atsakyti:
Pateiktas kazkoks failas i tivis tikrintojas su deimonu kazka susiderine
Atsakyti:
Vis dar taiso pirminiu pastabas
Atsakyti:
Taiso po mano pastabu
Atsakyti:
Pateikti pirminiai
Atsakyti:
Nusiusto ESO pastabos
Atsakyti:
Pateikti pirminiai po pastabu
Atsakyti:
Pateikti pirminiai po pastabu
Atsakyti:
01-26 patvirtinti pirminiai
Atsakyti:
Perduotas kelio priedas pasirasytas
Atsakyti:
Truksta mel projekto ir bus galima pateikt
Atsakyti:
Pateiktas projektas
Atsakyti:
Pateiktas projektas po pastabu
Atsakyti:
Atmesta del samatos ir trukstamu derinimu
Atsakyti:
Perkelta ant kitos sutarties, grindžiam delspinigius
Atsakyti:
Pateiktas delspinigiu rastas ir pirminiai
Atsakyti:
Pateiktas projektas
Atsakyti:
Taiso pastabas
Atsakyti:
Pateiktas projektas po pastabu
Atsakyti:
Atmesta del ivairiu pastabu, ypac del derinimu
Atsakyti:
Nusiusta Lapenui info del derinimu
Atsakyti:
Pateiktas projektas derinimui
Atsakyti:
Pateiktas projektas derinimui
Atsakyti:
Paulina daro zyma
Atsakyti:
Zyma tivis
Atsakyti:
Perduoti nenumatyti darbai</t>
      </text>
    </comment>
    <comment ref="I287" authorId="394" shapeId="0" xr:uid="{231333C6-2736-4782-A3ED-A13F369C163B}">
      <text>
        <t>[Komentarų gija]
„Excel“ versija leidžia jums skaityti šią komentarų giją, tačiau visi jos taisymai bus pašalinti, jei failas atidaromas naudojant naujesnę „Excel“ versiją. Daugiau informacijos: https://go.microsoft.com/fwlink/?linkid=870924.
Komentaras:
    uzsakyta
Atsakyti:
gautas</t>
      </text>
    </comment>
    <comment ref="E288" authorId="395" shapeId="0" xr:uid="{1C1461FB-6DDE-473C-8634-4F9F30D71451}">
      <text>
        <t>[Komentarų gija]
„Excel“ versija leidžia jums skaityti šią komentarų giją, tačiau visi jos taisymai bus pašalinti, jei failas atidaromas naudojant naujesnę „Excel“ versiją. Daugiau informacijos: https://go.microsoft.com/fwlink/?linkid=870924.
Komentaras:
    Užklausata pakamačio dėl topo 12-11
Atsakyti:
PAKAMARIS pateiks iki 12-31
Atsakyti:
Pateikta topo 12-28
Atsakyti:
Pateiktos pastabos
Atsakyti:
Pateikti pirminiai
Atsakyti:
Pateikti pirminiai po pastabu
Atsakyti:
Perduota taisyti pastabas
Atsakyti:
Pateikta po pastabu
Atsakyti:
Nusiusta pataisyti pastabas
Atsakyti:
Pateikta po pastabu
Atsakyti:
Sprendzia klausimus del daugiabucio apskaitu
Atsakyti:
Pateikti pirminiai po pastabu
Atsakyti:
Pateikti pirminiai po pastabu
Atsakyti:
Laukiam, kol pateiks pilna byla
Atsakyti:
Pateiktas projektas
Atsakyti:
atmestas projektas
Atsakyti:
SUVA 25SUT-14866 
Atsakyti:
SUVA vis dar nagrinejama
Atsakyti:
Pateiktas projektas po pastabu
Atsakyti:
Pateiktas projektas po pastabu
Atsakyti:
12.29 nusiustos pastabos
Atsakyti:
Pateiktas po pastabu
Atsakyti:
registruoja žymas
Atsakyti:
Turi atmesti ikainius, reikia RC suvest
Atsakyti:
Pateikti ikainiai su RC
Atsakyti:
Pateiktas delspinigiu rastas</t>
      </text>
    </comment>
    <comment ref="E289" authorId="396" shapeId="0" xr:uid="{C74DD24E-FBF9-490F-9539-FA2FD1B7F579}">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Supiestas papildymas, buvo blogai uzsakyta topo
Atsakyti:
Ovidijus matuoja 05-07
Atsakyti:
Pateikta topo
Atsakyti:
Pradetas rengti planas
Atsakyti:
2025-06-09 važiuoju derinti su sklypų savininkais
Atsakyti:
06.11 perduota Pakamariui papildyti Telia
Atsakyti:
Laukiam derinimu is instituciju
Atsakyti:
Pateikti pirminiai
Atsakyti:
Skambina derintojams
Atsakyti:
Taiso pastabas
Atsakyti:
Pateikti pirminiai po pastabu
Atsakyti:
Pateikti pirminiai po pastabu
Atsakyti:
Taiso pastabas
Atsakyti:
Laukiam ESO atsakymo del uzduoties papildymo
Atsakyti:
Damusineja papildyma braizytis ir 25d vaziuos derinti
Atsakyti:
07.29 teiksim pirminius
Atsakyti:
Pateikta po pastabu
Atsakyti:
Taiso pastabas
Atsakyti:
Pateikti pirminiai po pastabu
Atsakyti:
Reikia taisyti pastabas
Atsakyti:
Pateikti pirminiai po pastabu
Atsakyti:
Gaunam samata ir teikiam byla
Atsakyti:
2025-09-04  25SUT-5483
Pateikta SUVA
Atsakyti:
Pateiktas projektas be SUVA
Atsakyti:
Pataisytos projekto pastabos. Laukiam SUVA 
Atsakyti:
Pateiktas priektas su SUVA garantiniu
Atsakyti:
SS - NŽT sutikimas 
Atsakyti:
Pateikta SUVA 25SUT-9826 2025-09-29
Atsakyti:
Pateiktas projektas su SUVA
Atsakyti:
Pateikti įkainiai</t>
      </text>
    </comment>
    <comment ref="X289" authorId="397" shapeId="0" xr:uid="{4962FA6E-ED0C-4353-B3B2-B1BB85EEACC1}">
      <text>
        <t>[Komentarų gija]
„Excel“ versija leidžia jums skaityti šią komentarų giją, tačiau visi jos taisymai bus pašalinti, jei failas atidaromas naudojant naujesnę „Excel“ versiją. Daugiau informacijos: https://go.microsoft.com/fwlink/?linkid=870924.
Komentaras:
    Išsiųsta 2025-07-31</t>
      </text>
    </comment>
    <comment ref="Y289" authorId="398" shapeId="0" xr:uid="{DE305124-6E91-4AD9-B7BA-B190EDE2B121}">
      <text>
        <t>[Komentarų gija]
„Excel“ versija leidžia jums skaityti šią komentarų giją, tačiau visi jos taisymai bus pašalinti, jei failas atidaromas naudojant naujesnę „Excel“ versiją. Daugiau informacijos: https://go.microsoft.com/fwlink/?linkid=870924.
Komentaras:
    Išsiųsta 2025-07-31</t>
      </text>
    </comment>
    <comment ref="Z289" authorId="399" shapeId="0" xr:uid="{91E3E596-8E24-4114-8C8F-B5278AFA58FE}">
      <text>
        <t>[Komentarų gija]
„Excel“ versija leidžia jums skaityti šią komentarų giją, tačiau visi jos taisymai bus pašalinti, jei failas atidaromas naudojant naujesnę „Excel“ versiją. Daugiau informacijos: https://go.microsoft.com/fwlink/?linkid=870924.
Komentaras:
    Išsiųsta 2025-07-31</t>
      </text>
    </comment>
    <comment ref="AA289" authorId="400" shapeId="0" xr:uid="{6D32FF49-6565-42FF-A6E3-AD8A129F2DED}">
      <text>
        <t>[Komentarų gija]
„Excel“ versija leidžia jums skaityti šią komentarų giją, tačiau visi jos taisymai bus pašalinti, jei failas atidaromas naudojant naujesnę „Excel“ versiją. Daugiau informacijos: https://go.microsoft.com/fwlink/?linkid=870924.
Komentaras:
    Išsiųsta 2025-07-31</t>
      </text>
    </comment>
    <comment ref="AJ289" authorId="401" shapeId="0" xr:uid="{0B305502-2954-47D8-A0B0-6F3236C8E16C}">
      <text>
        <t>[Komentarų gija]
„Excel“ versija leidžia jums skaityti šią komentarų giją, tačiau visi jos taisymai bus pašalinti, jei failas atidaromas naudojant naujesnę „Excel“ versiją. Daugiau informacijos: https://go.microsoft.com/fwlink/?linkid=870924.
Komentaras:
    Išsiųsta 2025-07-31</t>
      </text>
    </comment>
    <comment ref="E290" authorId="402" shapeId="0" xr:uid="{360BC6C9-69F8-466D-AE9F-8363C05C2EF8}">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Ketvirtadieni (05-08) važiuoju derint su žmonėm
Atsakyti:
Galima pateikt pirminius. Perduota Kostui
Atsakyti:
Pateikti pirminiai
Atsakyti:
Taiso pastabas
Atsakyti:
Galima teikt po pastabų.
Atsakyti:
Pateikti pirminiai po pastabu
Atsakyti:
pateikti pirminiai po pastabu
Išsiųsta institucijoms
Atsakyti:
Pateikti pirminiai po pastabu
Atsakyti:
Likę Savivaldybės/seniūnijos suderinimai, SUVA, mel. Projektas, šiandien pasiskambinsiu, po biški pradėsiu ruoštis dokus bylai.
Atsakyti:
Paruošti dokumentai.
Likęs savivaldybės suderinimas (vakar skambinau, sakė peržiūrės), ryt dar kart skambinsiu.
SUVA
Mel. Proj.
Sąmata
Atsakyti:
Pateiktas žiniaraštis sąmatai.
Pateikta SUVA.
Laukiam mel. projekto
Atsakyti:
Iš mano pusės viskas padaryta, likęs mel. Projektas.
Atsakyti:
Galima pateikt pilną bylą, gautas mel. projektas.
Atsakyti:
Pateiktas projektas
Atsakyti:
Pateiktas projektas po pastabu
Atsakyti:
Pateikti įkainiai ESO</t>
      </text>
    </comment>
    <comment ref="X290" authorId="403" shapeId="0" xr:uid="{A152F7F3-A441-4C73-9F55-56E11138FFA7}">
      <text>
        <t>[Komentarų gija]
„Excel“ versija leidžia jums skaityti šią komentarų giją, tačiau visi jos taisymai bus pašalinti, jei failas atidaromas naudojant naujesnę „Excel“ versiją. Daugiau informacijos: https://go.microsoft.com/fwlink/?linkid=870924.
Komentaras:
    05-16 išsiųsta
Atsakyti:
05-29 gauta</t>
      </text>
    </comment>
    <comment ref="Y290" authorId="404" shapeId="0" xr:uid="{C5181F43-4D2D-400E-9657-DAD03F379AB8}">
      <text>
        <t>[Komentarų gija]
„Excel“ versija leidžia jums skaityti šią komentarų giją, tačiau visi jos taisymai bus pašalinti, jei failas atidaromas naudojant naujesnę „Excel“ versiją. Daugiau informacijos: https://go.microsoft.com/fwlink/?linkid=870924.
Komentaras:
    05-16 išsiųsta
Atsakyti:
05-26 suderinta</t>
      </text>
    </comment>
    <comment ref="Z290" authorId="405" shapeId="0" xr:uid="{0E669189-565E-435D-A896-8D9D709274E7}">
      <text>
        <t>[Komentarų gija]
„Excel“ versija leidžia jums skaityti šią komentarų giją, tačiau visi jos taisymai bus pašalinti, jei failas atidaromas naudojant naujesnę „Excel“ versiją. Daugiau informacijos: https://go.microsoft.com/fwlink/?linkid=870924.
Komentaras:
    05-16 išsiųsta
Atsakyti:
16d suderinta</t>
      </text>
    </comment>
    <comment ref="AA290" authorId="406" shapeId="0" xr:uid="{76130AC6-188A-4F75-AD56-73E8199E3BAB}">
      <text>
        <t>[Komentarų gija]
„Excel“ versija leidžia jums skaityti šią komentarų giją, tačiau visi jos taisymai bus pašalinti, jei failas atidaromas naudojant naujesnę „Excel“ versiją. Daugiau informacijos: https://go.microsoft.com/fwlink/?linkid=870924.
Komentaras:
    05-16 išsiųsta
Atsakyti:
16d suderinta</t>
      </text>
    </comment>
    <comment ref="AD290" authorId="407" shapeId="0" xr:uid="{E79D729C-F325-4150-8E31-3723EF2AA491}">
      <text>
        <t>[Komentarų gija]
„Excel“ versija leidžia jums skaityti šią komentarų giją, tačiau visi jos taisymai bus pašalinti, jei failas atidaromas naudojant naujesnę „Excel“ versiją. Daugiau informacijos: https://go.microsoft.com/fwlink/?linkid=870924.
Komentaras:
    361876 05-29 pateikta
Atsakyti:
06-02 gauta</t>
      </text>
    </comment>
    <comment ref="E291" authorId="408" shapeId="0" xr:uid="{36F46EDB-BCD8-427D-B66C-2C9C0EF4DD0D}">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06-03 važiuoju derint
Atsakyti:
Kostas pateiks pirminius
Atsakyti:
Pateikti pirminiai
Atsakyti:
Išsiųsta institucijoms
Atsakyti:
Gautos pastabos iš ESO/savivaldybės, pataisyta, persiųsta savivaldybei/H2O, reik per nauja pateikt pirminius.
Atsakyti:
Likę gaut iš H2O perderinimą
Atsakyti:
Vandenų suderinimą gavau.
Pateikta SUVA
Darausi MDKZ, informacinius, bylą
Atsakyti:
Pateiktas žiniaraštis Anai. Informacinius pasidarysiu, kai Kostas ištrauks gyv. vietas
Atsakyti:
Išsiųsti informaciniai
Likę sulaukt sąmatos ir SUVA, formuotis bylą iki galo ir bus galima pasiteikt
Atsakyti:
Sąmatą gavau, SUVA laukiu, reik dar susiderint su viena moterim arba siųst informacinį. Šiandien skambinsiu jai
Atsakyti:
Pirmadieni 06-30 važiuoju pasiimt 1 parašą
Atsakyti:
Pateiktas projektas be SUVA ir vieno paraso
Atsakyti:
Liko SUVA gaut
Atsakyti:
Iš mano pusės viskas padaryta, perduota Kostui.
Atsakyti:
Teiksim ESO po pastabų su argumentais dėl nerastų vartotojų
Atsakyti:
Pateikta po pastabu su SUVA ir argumentais
Atsakyti:
Daro žymas
Atsakyti:
Pateiktos žymos RC
Atsakyti:
Pateiktos žymos ESO
Atsakyti:
Pateikti įkainiai
Atsakyti:
Reikia pateikti delspinigių raštą</t>
      </text>
    </comment>
    <comment ref="X291" authorId="409" shapeId="0" xr:uid="{CCCB6710-DEF7-4165-BE61-73C9990BC482}">
      <text>
        <t>[Komentarų gija]
„Excel“ versija leidžia jums skaityti šią komentarų giją, tačiau visi jos taisymai bus pašalinti, jei failas atidaromas naudojant naujesnę „Excel“ versiją. Daugiau informacijos: https://go.microsoft.com/fwlink/?linkid=870924.
Komentaras:
    06-09 išsiųsta
Atsakyti:
Po pastabų 06-18
Atsakyti:
06-18 gauta</t>
      </text>
    </comment>
    <comment ref="Z291" authorId="410" shapeId="0" xr:uid="{BF45A84D-C497-4F58-9A58-ADAD89047622}">
      <text>
        <t>[Komentarų gija]
„Excel“ versija leidžia jums skaityti šią komentarų giją, tačiau visi jos taisymai bus pašalinti, jei failas atidaromas naudojant naujesnę „Excel“ versiją. Daugiau informacijos: https://go.microsoft.com/fwlink/?linkid=870924.
Komentaras:
    06-09 išsiųsta
Atsakyti:
Po pakeitimų pateikta 06-18
Atsakyti:
06-19 gauta</t>
      </text>
    </comment>
    <comment ref="AA291" authorId="411" shapeId="0" xr:uid="{2AF2AC37-90F8-4041-B420-64250CD36A5E}">
      <text>
        <t>[Komentarų gija]
„Excel“ versija leidžia jums skaityti šią komentarų giją, tačiau visi jos taisymai bus pašalinti, jei failas atidaromas naudojant naujesnę „Excel“ versiją. Daugiau informacijos: https://go.microsoft.com/fwlink/?linkid=870924.
Komentaras:
    06-09 išsiųsta</t>
      </text>
    </comment>
    <comment ref="AD291" authorId="412" shapeId="0" xr:uid="{F7B13A24-6A72-4CF2-A50C-C4B693E6DDA2}">
      <text>
        <t>[Komentarų gija]
„Excel“ versija leidžia jums skaityti šią komentarų giją, tačiau visi jos taisymai bus pašalinti, jei failas atidaromas naudojant naujesnę „Excel“ versiją. Daugiau informacijos: https://go.microsoft.com/fwlink/?linkid=870924.
Komentaras:
    364974
06-19
Atsakyti:
07-01 gauta</t>
      </text>
    </comment>
    <comment ref="AE291" authorId="413" shapeId="0" xr:uid="{CD343CFB-C203-4BFB-BA97-DF6B0EAE9DD1}">
      <text>
        <t>[Komentarų gija]
„Excel“ versija leidžia jums skaityti šią komentarų giją, tačiau visi jos taisymai bus pašalinti, jei failas atidaromas naudojant naujesnę „Excel“ versiją. Daugiau informacijos: https://go.microsoft.com/fwlink/?linkid=870924.
Komentaras:
    06-09 išsiųsta
Atsakyti:
Arvydas.baranauskas@birzai.lt
06-09 išsiųsta
Atsakyti:
3 atramas demontuoti</t>
      </text>
    </comment>
    <comment ref="E292" authorId="414" shapeId="0" xr:uid="{5F17DC0D-3B13-41BC-A142-BD8367EDD913}">
      <text>
        <t>[Komentarų gija]
„Excel“ versija leidžia jums skaityti šią komentarų giją, tačiau visi jos taisymai bus pašalinti, jei failas atidaromas naudojant naujesnę „Excel“ versiją. Daugiau informacijos: https://go.microsoft.com/fwlink/?linkid=870924.
Komentaras:
    Užklausta Pakamario
Atsakyti:
Ketvirtadieni (05-08) važiuoju derint su žmonėm
Atsakyti:
Situacijos planas yra, likus KL, trumpi, principinė ir kelt pirminius.
Atsakyti:
05-14 teiksim pirminius
Atsakyti:
Pateikti pirminiai
Atsakyti:
Išsiųsta institucijoms
Atsakyti:
Likęs saivaldybės suderinimas, SUVA, mel. projektas, šiandien pasiskambinsiu į savivaldybę, po biški pradėsiu ruoštis dokus bylai.
Atsakyti:
Savivaldybės atstovas sakė turės pora pastabų dėl spintų vietų, šiom dienom pateiks atsakymą.
Atsakyti:
Šiandien vėl skambinau, sakė nesulaukia atsakymo iš statybos skyriaus, kai gaus, duos žinot. Po pietų bandys skambintis jiems
Atsakyti:
Šiandien skambinau, sakė 13h eis iki kitų ir per šiandien turėtų duot atsakymą su pastabomis.
Atsakyti:
Šiandien skambinau, nekėlė, parašė sms, kad perskambins.
Atsakyti:
Sakė, kad jis atostogose, bet šiandien vakare atsiųs
Atsakyti:
Taip ir neatsiuntė
Atsakyti:
Skambinau, nekėlė, parašė kad perskambins.
Atsakyti:
Tada penktadieni nepersuko, skambinau šiandien, vėl žinutė atgal kad persuks, nepersuko (bet šiandien lyg jis nedirba).
Skambinsiu ryt, jei vėl nieko, tada sakysiu Tomui ir kažką darysim kitaip, nes jau mėnuo laiko.
Atsakyti:
Gavo pastabas, taiso
Atsakyti:
Pateikta SUVA
Pateiktas žiniraštis Anai
Atsakyti:
Išsiųsti informaciniai.
Likę sulaukt sąmatos ir SUVA, formuotis bylą iki galo ir bus galima pasiteikt
Atsakyti:
Viską turiu, galima pateikt pilną bylą, Kostui perdaviau.
Atsakyti:
06.20 pateiktas prilnas projektas
Atsakyti:
Atsiuntė Kostas pastabas.
Pasiskambinau seniūnui dėl rašto, sakė atsiųs.
Milda pataisys sąmatą ir galima bus teikt atgal.
Atsakyti:
Liko gaut raštą iš seniūno
Atsakyti:
Pateiktas projektas po pastabu
Atsakyti:
Registruojamos žymos
Atsakyti:
Pateiktos žymos RC
Atsakyti:
Pateiktos žymos ESO
Atsakyti:
Pateikti įkainiai</t>
      </text>
    </comment>
    <comment ref="X292" authorId="415" shapeId="0" xr:uid="{9D597B1E-8408-4136-96CC-67E7B1C2DE1B}">
      <text>
        <t>[Komentarų gija]
„Excel“ versija leidžia jums skaityti šią komentarų giją, tačiau visi jos taisymai bus pašalinti, jei failas atidaromas naudojant naujesnę „Excel“ versiją. Daugiau informacijos: https://go.microsoft.com/fwlink/?linkid=870924.
Komentaras:
    05-15 išsiųsta
Atsakyti:
Gauta 06-18</t>
      </text>
    </comment>
    <comment ref="Y292" authorId="416" shapeId="0" xr:uid="{DEE04E2B-B1F0-46DB-A3B0-529175278E9D}">
      <text>
        <t>[Komentarų gija]
„Excel“ versija leidžia jums skaityti šią komentarų giją, tačiau visi jos taisymai bus pašalinti, jei failas atidaromas naudojant naujesnę „Excel“ versiją. Daugiau informacijos: https://go.microsoft.com/fwlink/?linkid=870924.
Komentaras:
    05-15 išsiųsta
Atsakyti:
16d gauta</t>
      </text>
    </comment>
    <comment ref="Z292" authorId="417" shapeId="0" xr:uid="{65A99ED5-3D7A-43B6-ABB6-0CE75A2DE916}">
      <text>
        <t>[Komentarų gija]
„Excel“ versija leidžia jums skaityti šią komentarų giją, tačiau visi jos taisymai bus pašalinti, jei failas atidaromas naudojant naujesnę „Excel“ versiją. Daugiau informacijos: https://go.microsoft.com/fwlink/?linkid=870924.
Komentaras:
    05-15 išsiųsta
Atsakyti:
16d gauta</t>
      </text>
    </comment>
    <comment ref="AA292" authorId="418" shapeId="0" xr:uid="{DA001AA3-F8B6-45FC-8015-E9AED80ED293}">
      <text>
        <t>[Komentarų gija]
„Excel“ versija leidžia jums skaityti šią komentarų giją, tačiau visi jos taisymai bus pašalinti, jei failas atidaromas naudojant naujesnę „Excel“ versiją. Daugiau informacijos: https://go.microsoft.com/fwlink/?linkid=870924.
Komentaras:
    05-15 išsiųsta
Atsakyti:
15d gauta</t>
      </text>
    </comment>
    <comment ref="AD292" authorId="419" shapeId="0" xr:uid="{5C09D1F6-C0E6-46E6-9FCC-BE87F55FFC9E}">
      <text>
        <t>[Komentarų gija]
„Excel“ versija leidžia jums skaityti šią komentarų giją, tačiau visi jos taisymai bus pašalinti, jei failas atidaromas naudojant naujesnę „Excel“ versiją. Daugiau informacijos: https://go.microsoft.com/fwlink/?linkid=870924.
Komentaras:
    364837 06-18
Atsakyti:
20d suderino</t>
      </text>
    </comment>
    <comment ref="AE292" authorId="420" shapeId="0" xr:uid="{A7D1B006-F0F5-44D5-B0FB-FA07E1C066BB}">
      <text>
        <t>[Komentarų gija]
„Excel“ versija leidžia jums skaityti šią komentarų giją, tačiau visi jos taisymai bus pašalinti, jei failas atidaromas naudojant naujesnę „Excel“ versiją. Daugiau informacijos: https://go.microsoft.com/fwlink/?linkid=870924.
Komentaras:
    05-15 išsiųsta
Atsakyti:
Sakė palikt seniūnijai</t>
      </text>
    </comment>
    <comment ref="E293" authorId="421" shapeId="0" xr:uid="{EC053F17-FD5B-49DE-911A-E7FC8D480C17}">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Trūksta foto.
Atsakyti:
Foto gautos
Atsakyti:
Taisoma trasa
Atsakyti:
05.29 teiksim pirminius
Atsakyti:
Galima teikt pirminius
Atsakyti:
Pateikti pirminiai
Atsakyti:
Pataisytos pastabos
Atsakyti:
Pateikti pirminiai
Atsakyti:
taiso
Atsakyti:
Laukiam institucijų derinimų
Atsakyti:
Reikia pildyti telia
Atsakyti:
Pateikta pakamariui 06-09
Atsakyti:
Laukiam telia papildymo
Atsakyti:
Gautas papildymas
Atsakyti:
Dar negautas, laukiam
Atsakyti:
Telia papildymas pateiktas
Atsakyti:
Laukiam TELIA ir VIA Lietuva derinimų, gavus truks tik SUVA
Atsakyti:
Truksta VIA derinimo ir SUVA
Atsakyti:
Skaiciuoja samata
Atsakyti:
Parejo via pastabos, laukiam priedo teiksim is naujo
Atsakyti:
Pasirašytas priedas pateiktas VIA
Atsakyti:
Issiusta via derintojai pries pasirasant .adoc del pastabu
Atsakyti:
Padaryta byla be VIA derinimo ir SUVA
Atsakyti:
Pateiktas projektas ve Via ir SUVA
Atsakyti:
Laukiam VIA, teiksim SUVA
Atsakyti:
Nusiustas priedas Via pasirasymui, tada teiksim SUVA
Atsakyti:
Paskambinta del VIA, terminas iki 08-11, bet sakė pasistengs greičiau
Atsakyti:
Suderino VIA, 07-29 teikiam SUVA
Atsakyti:
įkelta pilna byla
Atsakyti:
Taiso pastabas
Atsakyti:
Pataisytos</t>
      </text>
    </comment>
    <comment ref="X293" authorId="422" shapeId="0" xr:uid="{6617887F-CAC2-43C7-968A-8FE9F7CB58A1}">
      <text>
        <t>[Komentarų gija]
„Excel“ versija leidžia jums skaityti šią komentarų giją, tačiau visi jos taisymai bus pašalinti, jei failas atidaromas naudojant naujesnę „Excel“ versiją. Daugiau informacijos: https://go.microsoft.com/fwlink/?linkid=870924.
Komentaras:
    Išsiųsta Vaidui viederiui
Atsakyti:
Suderinta 06-27</t>
      </text>
    </comment>
    <comment ref="Y293" authorId="423" shapeId="0" xr:uid="{C983F8F8-6B83-4710-8418-06648888414E}">
      <text>
        <t>[Komentarų gija]
„Excel“ versija leidžia jums skaityti šią komentarų giją, tačiau visi jos taisymai bus pašalinti, jei failas atidaromas naudojant naujesnę „Excel“ versiją. Daugiau informacijos: https://go.microsoft.com/fwlink/?linkid=870924.
Komentaras:
    Išsiųsta seniūnei Kristinai Undzėnienei</t>
      </text>
    </comment>
    <comment ref="Z293" authorId="424" shapeId="0" xr:uid="{9A60A21E-7682-49F2-8655-0E21A974F9DA}">
      <text>
        <t>[Komentarų gija]
„Excel“ versija leidžia jums skaityti šią komentarų giją, tačiau visi jos taisymai bus pašalinti, jei failas atidaromas naudojant naujesnę „Excel“ versiją. Daugiau informacijos: https://go.microsoft.com/fwlink/?linkid=870924.
Komentaras:
    Išsiųsta deimante.martinaitienebirzuvandenys.lt
Atsakyti:
Suderinta 06-04</t>
      </text>
    </comment>
    <comment ref="AA293" authorId="425" shapeId="0" xr:uid="{44DF3060-BB83-4281-A713-951D4FB891BA}">
      <text>
        <t>[Komentarų gija]
„Excel“ versija leidžia jums skaityti šią komentarų giją, tačiau visi jos taisymai bus pašalinti, jei failas atidaromas naudojant naujesnę „Excel“ versiją. Daugiau informacijos: https://go.microsoft.com/fwlink/?linkid=870924.
Komentaras:
    išsiųsta
Atsakyti:
Laukiam tinklų papildymo
Atsakyti:
07-02 nusiusta su papildymu
Atsakyti:
Suderinta 07-02</t>
      </text>
    </comment>
    <comment ref="AD293" authorId="426" shapeId="0" xr:uid="{E0CD774F-437A-48D8-839A-1304821C28C7}">
      <text>
        <t xml:space="preserve">[Komentarų gija]
„Excel“ versija leidžia jums skaityti šią komentarų giją, tačiau visi jos taisymai bus pašalinti, jei failas atidaromas naudojant naujesnę „Excel“ versiją. Daugiau informacijos: https://go.microsoft.com/fwlink/?linkid=870924.
Komentaras:
    370067 </t>
      </text>
    </comment>
    <comment ref="AG293" authorId="427" shapeId="0" xr:uid="{7BF20B20-B978-4767-997F-1FBC86E620F7}">
      <text>
        <t>[Komentarų gija]
„Excel“ versija leidžia jums skaityti šią komentarų giją, tačiau visi jos taisymai bus pašalinti, jei failas atidaromas naudojant naujesnę „Excel“ versiją. Daugiau informacijos: https://go.microsoft.com/fwlink/?linkid=870924.
Komentaras:
    Išsiųsta rimantas.siksnysbirzai.lt
Atsakyti:
Suderinta 06-19</t>
      </text>
    </comment>
    <comment ref="AJ293" authorId="428" shapeId="0" xr:uid="{DB51A9EB-5E64-435F-ACC8-5D2B689F0A50}">
      <text>
        <t>[Komentarų gija]
„Excel“ versija leidžia jums skaityti šią komentarų giją, tačiau visi jos taisymai bus pašalinti, jei failas atidaromas naudojant naujesnę „Excel“ versiją. Daugiau informacijos: https://go.microsoft.com/fwlink/?linkid=870924.
Komentaras:
    Išsiųsta į VIA 05-30 
Atsakyti:
1-25-16836
Atsakyti:
Išsiųsta su pataisytomis pastabomis 06-18
Atsakyti:
1-25-19098. 
Atsakyti:
Išsiųsta po pastabų
Atsakyti:
1-25-20538
Atsakyti:
Išsiųsta po pastabų
Atsakyti:
1-25-21381
Atsakyti:
1-25-21942
Atsakyti:
Suderinta 07-29</t>
      </text>
    </comment>
    <comment ref="E294" authorId="429" shapeId="0" xr:uid="{3E02CC16-5AC0-4F4A-9C6B-ED8DC70E20CB}">
      <text>
        <t>[Komentarų gija]
„Excel“ versija leidžia jums skaityti šią komentarų giją, tačiau visi jos taisymai bus pašalinti, jei failas atidaromas naudojant naujesnę „Excel“ versiją. Daugiau informacijos: https://go.microsoft.com/fwlink/?linkid=870924.
Komentaras:
    Užklausta Pakamario
Atsakyti:
Apsimėčiau spintas +-, pasiplanuosiu kada važiuot derint ~30 žmonių
Atsakyti:
05-20 važiuoju derint
Atsakyti:
Liko KL, trumpi, principinė ir bus galima pasiteikt pirminius
Atsakyti:
Galima pateikti pirminiams
Atsakyti:
Pateikti pirminiai
Atsakyti:
Yra pastabos, reik pakeist spintų vietas, 06-03 jei niekas nesikeis, važiuoju, kartu derinuos 290 objektą
Atsakyti:
Pateikti pirminiai po pastabu
Atsakyti:
Patvirtino pirminius, reikės perderint spintų vietas su 6 žmonėm (antradieni važiuoju) ir tada pasileisiu su institucijom derintis
Atsakyti:
Su žmonėm perderinta.
Atsakyti:
Pakamaris turi papildyt topo su telia tinklais. 06-03 perdaviau info jiems.
Atsakyti:
06-09 persiunčiau laišką su priminimu Pakamariui
Atsakyti:
Pakamaris ketvirtadienį turi atsiųst TELIA tinklus
Atsakyti:
Tinklų dar vis neatsiuntė, kai atsiųs, bus likęs telia suderinimas, SUVA, mel. Projektas, sąmata.
Atsakyti:
Atsiuntė tinklus, reik persiderint sprendinius su trim vartotojais
Atsakyti:
Pirmadieni 06-30 važiuoju persiderint su 3 žmonėm
Atsakyti:
Pateikta telia po pastabų 06-26
Jei tiks jiems, bus likę persiderint su 3imis vartotojais, SUVA, mel. Projektas, MDKZ
Atsakyti:
Telia suderino, SUVA pateikta
Atsakyti:
Suva gauta, darau MDKZ, pilną bylą.
Tomui perduota dėl mel. projekto užsakymo
Atsakyti:
Pateiktas žiniaraštis sąmatai 07-01 Reiks dar išsiųst informacinius
Atsakyti:
Informaciniai išsiųsti, likus sąmata ir mel. projektas
Atsakyti:
Sąmata gauta, likęs mel. projektas
Atsakyti:
Mel projekto terminas 07-15
Atsakyti:
Mel projektas pateiktas
Atsakyti:
Sutvarkytas mel. Projektas, Kostui reikės nuasmeninti (dėl konkursinės) ir bus galima pateikt pilną bylą.
Atsakyti:
Pateiktas projektas
Atsakyti:
Pateikta po pastabu</t>
      </text>
    </comment>
    <comment ref="X294" authorId="430" shapeId="0" xr:uid="{058CFD1F-B992-4DEC-8D94-4B695E3DFB5B}">
      <text>
        <t>[Komentarų gija]
„Excel“ versija leidžia jums skaityti šią komentarų giją, tačiau visi jos taisymai bus pašalinti, jei failas atidaromas naudojant naujesnę „Excel“ versiją. Daugiau informacijos: https://go.microsoft.com/fwlink/?linkid=870924.
Komentaras:
    06-02 išsiųsta
Atsakyti:
06-18 gavau</t>
      </text>
    </comment>
    <comment ref="Y294" authorId="431" shapeId="0" xr:uid="{67CBEDE0-7E4A-4C01-81F7-37F28C0644CC}">
      <text>
        <t>[Komentarų gija]
„Excel“ versija leidžia jums skaityti šią komentarų giją, tačiau visi jos taisymai bus pašalinti, jei failas atidaromas naudojant naujesnę „Excel“ versiją. Daugiau informacijos: https://go.microsoft.com/fwlink/?linkid=870924.
Komentaras:
    06-02 išsiųsta
Atsakyti:
06-06 suderinta</t>
      </text>
    </comment>
    <comment ref="Z294" authorId="432" shapeId="0" xr:uid="{D1D7F1A6-B4F0-4EB0-88B0-B93519A3C568}">
      <text>
        <t>[Komentarų gija]
„Excel“ versija leidžia jums skaityti šią komentarų giją, tačiau visi jos taisymai bus pašalinti, jei failas atidaromas naudojant naujesnę „Excel“ versiją. Daugiau informacijos: https://go.microsoft.com/fwlink/?linkid=870924.
Komentaras:
    06-02 išsiųsta
Atsakyti:
06-04 suderinta</t>
      </text>
    </comment>
    <comment ref="AA294" authorId="433" shapeId="0" xr:uid="{179C4BD7-5E08-4766-A5C7-7B7BCB2E266F}">
      <text>
        <t>[Komentarų gija]
„Excel“ versija leidžia jums skaityti šią komentarų giją, tačiau visi jos taisymai bus pašalinti, jei failas atidaromas naudojant naujesnę „Excel“ versiją. Daugiau informacijos: https://go.microsoft.com/fwlink/?linkid=870924.
Komentaras:
    06-02 išsiųsta
Atsakyti:
Buvo pastabų 06-03 perdaviau Pakamariui dėl tinklų.
Atsakyti:
06-27 suderinta</t>
      </text>
    </comment>
    <comment ref="AD294" authorId="434" shapeId="0" xr:uid="{AF8D57FB-8504-43A2-903C-E6315012A78C}">
      <text>
        <t>[Komentarų gija]
„Excel“ versija leidžia jums skaityti šią komentarų giją, tačiau visi jos taisymai bus pašalinti, jei failas atidaromas naudojant naujesnę „Excel“ versiją. Daugiau informacijos: https://go.microsoft.com/fwlink/?linkid=870924.
Komentaras:
    365824 06-27 
Atsakyti:
06-30 gauta</t>
      </text>
    </comment>
    <comment ref="AE294" authorId="435" shapeId="0" xr:uid="{A4DC304B-1A3E-42BF-99E0-AD30FCB33C95}">
      <text>
        <t>[Komentarų gija]
„Excel“ versija leidžia jums skaityti šią komentarų giją, tačiau visi jos taisymai bus pašalinti, jei failas atidaromas naudojant naujesnę „Excel“ versiją. Daugiau informacijos: https://go.microsoft.com/fwlink/?linkid=870924.
Komentaras:
    06-02 išsiųsta</t>
      </text>
    </comment>
    <comment ref="E295" authorId="436" shapeId="0" xr:uid="{33A4DD2C-8CE9-43CD-955F-D0BF9E1126DD}">
      <text>
        <t>[Komentarų gija]
„Excel“ versija leidžia jums skaityti šią komentarų giją, tačiau visi jos taisymai bus pašalinti, jei failas atidaromas naudojant naujesnę „Excel“ versiją. Daugiau informacijos: https://go.microsoft.com/fwlink/?linkid=870924.
Komentaras:
    Užklausta Pakamario
Atsakyti:
Derina su sklp. Sav.
Atsakyti:
060057967 Evaldas, pavaduotojas ūkio reikalam, viskas tinka, galima ruošt servitutą ir siųst pasirašyt. 
Atsakyti:
Pateikti pirminiai
Atsakyti:
Taiso pastabas
Atsakyti:
Noreciau del pastabu pabendraut su slicium, bet jis nekelia. Kai gris Gytis kazka sugalvosim
Atsakyti:
Pateikti pirminiai, atrasyta TIVIS, nes Slicius nekelia
Atsakyti:
Laukiam mokyklos rašto dėl sprendinių derinimo uždaru būdu
Atsakyti:
Pateikti pirminaii po pastabu
Atsakyti:
07.08 pateikta derint
Atsakyti:
Trūksta vandenų ir Telia derinimo, pateikta 8d.
Atsakyti:
07-17 pateikta savivaldybei po pastabų. 
Atsakyti:
ESO derina SB plana ir teiksim tolyn
Atsakyti:
Pateikti du servitutai derinimui mokyklai, skambinau 07-28, visi atostogauja. Pabandys paskambint direktorei ar pavaduotojai kad pasirašytų el. parašais.
Atsakyti:
Pateikti servitutai savivaldybei.
Atsakyti:
Paruošta pilna byla, servitutai 08-04 pateikti savivaldybei, suva pateikta 08-06
Atsakyti:
Pateiktas projektas be servitutu ir SUVA
Atsakyti:
Gauta pastaba del servituto, laukiam.
Atsakyti:
Teikiam projektą su garantiniu
Atsakyti:
Gedas nori zinot kada bus pasirasymas, tada tik tvirtins gatantini
Atsakyti:
Perduota gedui informacija dėl ŽIS sutrikimų. Aiškinasi su Grigaliūnu ar leis su garantiniu aktuoti.
Atsakyti:
Laukiam gedo atsakymo del garantinio
Atsakyti:
Vieno sklypo jau sumokėta kompensacija, kitas servituto įsakymas pastrigęs naujoj sistemoj, bandys padaryt senu būdu. Pateikta per naujo, 14d.d. nagrinėjimo terminas.
Atsakyti:
25SUT-9659
09-29
Atsakyti:
Servitutai pas ESO, 12d turim gaut apmokėjimo kopiją ir teiksiu notaram.
Atsakyti:
Gauti servituto apmokėjimai, 10-13 teikiu notaram.
Atsakyti:
Ragina notara, gal pateiksim anksciau su garantiniu
Atsakyti:
Laikas nesutartas, greičiausiai žinosim pasirašymo datą tik 26dieną.
Atsakyti:
10-28 gautas laiškas iš notarės kad stringa žemės sklypo plano gavimas
Atsakyti:
Servituta pasiraso 11.11
Atsakyti:
Pateiktas projektas galutiniam tvirtinimui
Atsakyti:
daro žymas
Atsakyti:
tvirtins 2026-01
Atsakyti:
pateikti įkainiai
Atsakyti:
DELSPINIGIAI</t>
      </text>
    </comment>
    <comment ref="T295" authorId="437" shapeId="0" xr:uid="{F84DEABD-B669-4131-8247-83DB9828DA74}">
      <text>
        <t>[Komentarų gija]
„Excel“ versija leidžia jums skaityti šią komentarų giją, tačiau visi jos taisymai bus pašalinti, jei failas atidaromas naudojant naujesnę „Excel“ versiją. Daugiau informacijos: https://go.microsoft.com/fwlink/?linkid=870924.
Komentaras:
    Paruoštas, po savivaldybės derinimo išsiųsiu.</t>
      </text>
    </comment>
    <comment ref="AF295" authorId="438" shapeId="0" xr:uid="{C205FCAA-8231-4FF1-BD64-A3383166177F}">
      <text>
        <t>[Komentarų gija]
„Excel“ versija leidžia jums skaityti šią komentarų giją, tačiau visi jos taisymai bus pašalinti, jei failas atidaromas naudojant naujesnę „Excel“ versiją. Daugiau informacijos: https://go.microsoft.com/fwlink/?linkid=870924.
Komentaras:
    Savivaldybės tikrintoja +37038639146</t>
      </text>
    </comment>
    <comment ref="E296" authorId="439" shapeId="0" xr:uid="{C0F19B9C-3FFA-4A8C-833F-1901E3AF8656}">
      <text>
        <t>[Komentarų gija]
„Excel“ versija leidžia jums skaityti šią komentarų giją, tačiau visi jos taisymai bus pašalinti, jei failas atidaromas naudojant naujesnę „Excel“ versiją. Daugiau informacijos: https://go.microsoft.com/fwlink/?linkid=870924.
Komentaras:
    Užsakyta Egidijus 11-04
Atsakyti:
Pateikti pirminiai 02-04
Atsakyti:
Pirminių pastabos perduotos
Atsakyti:
Pateiktos pastabos
Atsakyti:
Pateikta po pastabų
Atsakyti:
Taiso pastabas
Atsakyti:
Pateikta po pastabų
Atsakyti:
Patvirtinti pirminiai
Atsakyti:
Turi pateikti pilną bylą be SUVA
Atsakyti:
Pateiktas pilnas projektas
Atsakyti:
Pateikta su konkursine
Atsakyti:
Pateikta po pastabu
Atsakyti:
05-12 pateikas projekta
Atsakyti:
Pateiktas po pastabu</t>
      </text>
    </comment>
    <comment ref="E297" authorId="440" shapeId="0" xr:uid="{7F8077F2-56D2-489F-9768-3021C0C2AD52}">
      <text>
        <t>[Komentarų gija]
„Excel“ versija leidžia jums skaityti šią komentarų giją, tačiau visi jos taisymai bus pašalinti, jei failas atidaromas naudojant naujesnę „Excel“ versiją. Daugiau informacijos: https://go.microsoft.com/fwlink/?linkid=870924.
Komentaras:
    Kokia situacija su MT vieta, ar suderinta ?
Atsakyti:
Klientas atsiunte pageidavima naujos vietos, supiestas TOPO papildymas
Atsakyti:
Reikia daryti, prioritetinis objektas
Atsakyti:
Artimiausiu metu teiks pirminius
Atsakyti:
Pateitki pirminiai
Atsakyti:
Taiso pastabas
Atsakyti:
Teikti pirminiams po pastabų
Atsakyti:
Pateikta po pastabų
Atsakyti:
Taiso pastabas
Atsakyti:
Pataisyta
Atsakyti:
Pateikta po pataisytų pastabų
Atsakyti:
Taiso pastabas
Atsakyti:
Pateikta po pastabu
Atsakyti:
Taiso pastabas
Atsakyti:
04-09 bus sukelti pirminiai
Atsakyti:
Nusiųstas laiškas gamintojui dėl MT gabaritų
Atsakyti:
Gautas gamintojo laiškas su MTT gabaritų matmenimis, 04-11 Dovydas parodys kaip atliekami skaičiavimai RAA
Atsakyti:
Daro RAA, užklaustas patikslinimas del atjungimo
Atsakyti:
Gautas atsakymas iš eso, koreguosim pirminiams ir tęsim derinimus
Atsakyti:
Išsiųsta derinti į lez, via ir kitas institucijas
Atsakyti:
Pateikti pirminiai po patabu
Atsakyti:
Reikia taisyta RAA pagal pastabas
Atsakyti:
Liko man damust pataisymus RAA, gal sia savaite prisesiu
Atsakyti:
Šiandien pateiksim pirminius
Atsakyti:
Pateikti pirminiai po pastabu
Atsakyti:
Pateikti pirminiai po pastabu
Atsakyti:
Išsiųsta į Via po pastabų su priedu
Atsakyti:
Išsiųstas servitutas ir projektas derinimui su užsakovu
Atsakyti:
Derinimai Iš užsakovo gauti, servitutas suderintas su nuomininku ir subnuomininku, reikia ESO parašo ir galėsim toliau judėti su servitutu.
MZ paqdarytas, išsiųsta sąmatai.
Servitutas nusiųstas kompensacijai
Atsakyti:
Pateikti pirminiai po pastabu
Atsakyti:
Taiso pastabas
Atsakyti:
06.05 pateikta po pastabu
Atsakyti:
Via lietuva tikrintoja atostogauja, treciadini gris pasiziures
Atsakyti:
Servitutas išsiųstas derinimui į NŽT
Atsakyti:
MZDZ padaryta, gauta sąmata
Atsakyti:
Gautas via lietuva derinimas, reikia eso derinimo ir teikiam suva
Atsakyti:
Suva pateikta darom byla
Atsakyti:
Byla padaryta
Atsakyti:
Pateikta bylą be SUVA ir konkursinės
Atsakyti:
Vis dar laukiama NŽT servituto derinimo
Atsakyti:
Pateiktas projektas su garantiniu
Atsakyti:
Konkursinė padaryta 
Atsakyti:
Laukiam žymų
Atsakyti:
ESO įkainius turi atmesti
Atsakyti:
Pateikti įkainiai</t>
      </text>
    </comment>
    <comment ref="V297" authorId="441" shapeId="0" xr:uid="{08D75C80-7992-4930-A889-318C5A6A9558}">
      <text>
        <t>[Komentarų gija]
„Excel“ versija leidžia jums skaityti šią komentarų giją, tačiau visi jos taisymai bus pašalinti, jei failas atidaromas naudojant naujesnę „Excel“ versiją. Daugiau informacijos: https://go.microsoft.com/fwlink/?linkid=870924.
Komentaras:
    Nusiųsta skaičiavimui</t>
      </text>
    </comment>
    <comment ref="X297" authorId="442" shapeId="0" xr:uid="{28FB8146-EA66-4AA5-91A5-B2C77A888659}">
      <text>
        <t xml:space="preserve">[Komentarų gija]
„Excel“ versija leidžia jums skaityti šią komentarų giją, tačiau visi jos taisymai bus pašalinti, jei failas atidaromas naudojant naujesnę „Excel“ versiją. Daugiau informacijos: https://go.microsoft.com/fwlink/?linkid=870924.
Komentaras:
    04-22
Atsakyti:
GD-6203 
</t>
      </text>
    </comment>
    <comment ref="Y297" authorId="443" shapeId="0" xr:uid="{C96A173B-F59D-4F26-A856-102E5817C60B}">
      <text>
        <t>[Komentarų gija]
„Excel“ versija leidžia jums skaityti šią komentarų giją, tačiau visi jos taisymai bus pašalinti, jei failas atidaromas naudojant naujesnę „Excel“ versiją. Daugiau informacijos: https://go.microsoft.com/fwlink/?linkid=870924.
Komentaras:
    04-22</t>
      </text>
    </comment>
    <comment ref="Z297" authorId="444" shapeId="0" xr:uid="{5AD5BFA2-C847-4979-A56C-A8F1D72B0E44}">
      <text>
        <t>[Komentarų gija]
„Excel“ versija leidžia jums skaityti šią komentarų giją, tačiau visi jos taisymai bus pašalinti, jei failas atidaromas naudojant naujesnę „Excel“ versiją. Daugiau informacijos: https://go.microsoft.com/fwlink/?linkid=870924.
Komentaras:
    04-22</t>
      </text>
    </comment>
    <comment ref="AA297" authorId="445" shapeId="0" xr:uid="{BCD25CD2-FE67-4BC5-85B5-09457B3BB573}">
      <text>
        <t>[Komentarų gija]
„Excel“ versija leidžia jums skaityti šią komentarų giją, tačiau visi jos taisymai bus pašalinti, jei failas atidaromas naudojant naujesnę „Excel“ versiją. Daugiau informacijos: https://go.microsoft.com/fwlink/?linkid=870924.
Komentaras:
    04-22</t>
      </text>
    </comment>
    <comment ref="AD297" authorId="446" shapeId="0" xr:uid="{A38E1E75-117A-4C63-8C85-FA2FBECDF003}">
      <text>
        <t>[Komentarų gija]
„Excel“ versija leidžia jums skaityti šią komentarų giją, tačiau visi jos taisymai bus pašalinti, jei failas atidaromas naudojant naujesnę „Excel“ versiją. Daugiau informacijos: https://go.microsoft.com/fwlink/?linkid=870924.
Komentaras:
    364231</t>
      </text>
    </comment>
    <comment ref="AE297" authorId="447" shapeId="0" xr:uid="{CF9C54F5-941C-4989-B755-207DDCF1C6F0}">
      <text>
        <t>[Komentarų gija]
„Excel“ versija leidžia jums skaityti šią komentarų giją, tačiau visi jos taisymai bus pašalinti, jei failas atidaromas naudojant naujesnę „Excel“ versiją. Daugiau informacijos: https://go.microsoft.com/fwlink/?linkid=870924.
Komentaras:
    04-22</t>
      </text>
    </comment>
    <comment ref="AF297" authorId="448" shapeId="0" xr:uid="{A274F7AE-F419-4B4C-A53D-39DD57699A62}">
      <text>
        <t xml:space="preserve">[Komentarų gija]
„Excel“ versija leidžia jums skaityti šią komentarų giją, tačiau visi jos taisymai bus pašalinti, jei failas atidaromas naudojant naujesnę „Excel“ versiją. Daugiau informacijos: https://go.microsoft.com/fwlink/?linkid=870924.
Komentaras:
    06-09 išsiųsta derinti į NŽT|
1GD-42111
Atsakyti:
Tikrintoja Kristina Naujokienė
0 706 85 604 </t>
      </text>
    </comment>
    <comment ref="AJ297" authorId="449" shapeId="0" xr:uid="{F3959ED0-FAFE-4931-94F8-A2E469D3DFBC}">
      <text>
        <t>[Komentarų gija]
„Excel“ versija leidžia jums skaityti šią komentarų giją, tačiau visi jos taisymai bus pašalinti, jei failas atidaromas naudojant naujesnę „Excel“ versiją. Daugiau informacijos: https://go.microsoft.com/fwlink/?linkid=870924.
Komentaras:
    04-23
1-25-12443. 
Atsakyti:
05-29 po pastabų
Atsakyti:
Tikrintojos tel. nr. 061239278</t>
      </text>
    </comment>
    <comment ref="E298" authorId="450" shapeId="0" xr:uid="{48501A21-993F-49B8-9487-538828F081D1}">
      <text>
        <t>[Komentarų gija]
„Excel“ versija leidžia jums skaityti šią komentarų giją, tačiau visi jos taisymai bus pašalinti, jei failas atidaromas naudojant naujesnę „Excel“ versiją. Daugiau informacijos: https://go.microsoft.com/fwlink/?linkid=870924.
Komentaras:
    Telia, savivaldybė + mel projektas
Atsakyti:
Mel. Proj. Nederintas yra. Pateikta SUVA, reikia teikti sąmatai
Atsakyti:
Pateikta sąmata Anai
Atsakyti:
Pateiktas projektas
Atsakyti:
Taiso pastabas
Atsakyti:
Taiso pastabas, Laukiam SUVA
Atsakyti:
Pateiktas projektas po pastabų
Atsakyti:
Pateikta po pastabų</t>
      </text>
    </comment>
    <comment ref="E299" authorId="451" shapeId="0" xr:uid="{7CB7434A-3404-47D6-98D0-2E0AF6F7AE0A}">
      <text>
        <t>[Komentarų gija]
„Excel“ versija leidžia jums skaityti šią komentarų giją, tačiau visi jos taisymai bus pašalinti, jei failas atidaromas naudojant naujesnę „Excel“ versiją. Daugiau informacijos: https://go.microsoft.com/fwlink/?linkid=870924.
Komentaras:
    Gedas sandelio uzprase matmenu arba gamyklinio nr.
Atsakyti:
MT išmatavimai 200x180, aukštis ~240
Atsakyti:
Topo pildo Pakamaris 06-19 užsakyta
Atsakyti:
07.04 vaziuoja derint
Atsakyti:
Žmonių derinimai gauti, laukiam topo papildymo
Atsakyti:
Topo papildymas pateiktas
Atsakyti:
Pateikti pirminiai
Atsakyti:
Taiso pastabas
Atsakyti:
Pateikta po pastabu
Atsakyti:
Taiso pastabas
Atsakyti:
Pateikti pirminiai po pastabu
Atsakyti:
Pateitka po pastabu
Atsakyti:
ESO rasosi SB plana ir teiksim tolyn
Atsakyti:
Pateikta kompensacijom ir derinimam
Atsakyti:
Reikia mel. Projekto, pateikta nuomininkui pasirašyt SB
Atsakyti:
Hidroplius turi pateikti projektą iki 08-15
Atsakyti:
Derinimai yra, servituto nuomininkas nepasirašo, bandysiu dar kartą paskambint, laukiam mel proj. 
Atsakyti:
08-11 išsiųsti servitutai notaram.
Atsakyti:
08-14 melioracijos projekto terminas
Atsakyti:
Servitutas pas notarą, derinasi laiką su žmogum, pateikta skaičiuot sąmatą.
Atsakyti:
Servitutą pasirašo 08-28.
Atsakyti:
Trūksta mel. Projekto ir SUVA
Atsakyti:
09-02 pateikta SUVA 3 prašymai.
Atsakyti:
Pateikta byla be SUVA
Atsakyti:
Parengta konkursinė, trūksta tik SUVA
Atsakyti:
2 suvos parėjo, 3 dar nagrinėjama( 25SUT-4874 )
Atsakyti:
Pateiktas projektas
Atsakyti:
Sutvarkytos pastabos, reikia naujos SUVA kad gavėjas būtų ESO
Atsakyti:
Pateiktas projektas su SUVA garantiniu
Atsakyti:
SS - NŽT sutikimas yra sutikimo gavėjui T.R 
Atsakyti:
25SUT-9672
09-29
Atsakyti:
Pateiktas projektas su SUVA
Atsakyti:
Laukiam kol atmes įkainius
Atsakyti:
Perduoti įkainiai ESO
Atsakyti:
Pateiks raštą po pastabų dėl delspinigių</t>
      </text>
    </comment>
    <comment ref="AD299" authorId="452" shapeId="0" xr:uid="{DE08DCCE-0FE7-4486-A2AF-1AFA02887A4C}">
      <text>
        <t>[Komentarų gija]
„Excel“ versija leidžia jums skaityti šią komentarų giją, tačiau visi jos taisymai bus pašalinti, jei failas atidaromas naudojant naujesnę „Excel“ versiją. Daugiau informacijos: https://go.microsoft.com/fwlink/?linkid=870924.
Komentaras:
    25SUT-4874 
25SUT-4873 
25SUT-4872 
09-02</t>
      </text>
    </comment>
    <comment ref="AF299" authorId="453" shapeId="0" xr:uid="{92F860C7-AFDE-4BF0-A500-A3D72C232FB9}">
      <text>
        <t>[Komentarų gija]
„Excel“ versija leidžia jums skaityti šią komentarų giją, tačiau visi jos taisymai bus pašalinti, jei failas atidaromas naudojant naujesnę „Excel“ versiją. Daugiau informacijos: https://go.microsoft.com/fwlink/?linkid=870924.
Komentaras:
    STASYS STAKAUSKAS stakauskai@inbox.lt +37067460456 
Atsakyti:
08-28 pasirašo</t>
      </text>
    </comment>
    <comment ref="E300" authorId="454" shapeId="0" xr:uid="{46C786AC-2934-43EE-BAFB-0F771BE5B4DD}">
      <text>
        <t>[Komentarų gija]
„Excel“ versija leidžia jums skaityti šią komentarų giją, tačiau visi jos taisymai bus pašalinti, jei failas atidaromas naudojant naujesnę „Excel“ versiją. Daugiau informacijos: https://go.microsoft.com/fwlink/?linkid=870924.
Komentaras:
    Braižoma trasa
Atsakyti:
Pataisius brėžinį važiuosiu derint, kitą savaitę
Atsakyti:
Ketvirtadieni vaziuoju derint sprendinių su gyventojais
Atsakyti:
Taisoma trasa
Atsakyti:
Antradieni vaziuoju derint
Atsakyti:
Gauti parašai dėl apskaitų, laukiam poros sutikimų, taisoma trasa
Atsakyti:
Bandom dasisukt Umbrasui ir pateiksim pirminius
Atsakyti:
Truksta topkes
Atsakyti:
Reikia TOPO papildymo
Atsakyti:
08.12 Matuoja Ovidijus
Atsakyti:
Pateikti pirminiai
Atsakyti:
Išsiųsta pagrindinėm institucijom, apart ukmergės kelininko, nes jis prašo visų derinimų
Atsakyti:
Taiso pastabas
Atsakyti:
Pateikta po pastabu
Atsakyti:
Taisomos vandenų pastabos, laukiam TELIA tinklų papildymo
Atsakyti:
Taisomi pirminiai
Atsakyti:
Teiksim pirminius, kai suderins vandenys, 09-03 išsiųsta vandenims po pastabų
Atsakyti:
Pateikti pirminiai po pastabu
Atsakyti:
Pateikti pirminiai po pastabu
Atsakyti:
Pateikti pirminiai po pastabu
Atsakyti:
Laukiam VIA derinimo ir siųsim derint savivaldybei
Atsakyti:
Gautas VIA derinimas, išsiųsta derint su savivaldybe
Atsakyti:
24-54 išsiųsta skaičiuot sąmatą, trūksta mel projekto ir SUVA
Atsakyti:
24-54 pateikta suva  25SUT-12043
Atsakyti:
Sugedo komentarai
Atsakyti:
Paskambinta sodu 13 del kabelio pravedimo vienas sake sutiktu laukiam kito numerio
Atsakyti:
sodu 13 antras savininkas tel nr neturi. nežinia ar ten gyvena. Turim jo dedės tel nr, bandysim susisiekt per jį.
Atsakyti:
Vaziuoja Marijus i vieta ieskot
Atsakyti:
13 namas sutiko, reikia topkes papildymo
Atsakyti:
Parašytas komentatas dėl trasos keitimo i tivis, 28d rasom priminima, jei negaunam ziniu iki tol.
Atsakyti:
Parasytas priminimas i TVIS
Atsakyti:
Laukiam atsakymų is sklypų savininkų, du sklypai neprieštarauja, vieno savininkas sakė pasitars su likusiais dvejais savininkais ir duos žinot
Atsakyti:
Keturi sutikimai išsiuntinėti el. paštu, dėl penkto reiks važiuot į vietą
Atsakyti:
Žmogus, kur derinau su sklypu, kur reikia 3sutikimų, nebeatsiliepia
Atsakyti:
Truksta 2 sklypų sutikimų. Vienas pasirašys, o su kitu nebeina susisiekt
Atsakyti:
Parasyta i ESO, kad neina gauti vieno sutikimo
Atsakyti:
Paasytas i eso, kad nebeatsiliepia
Atsakyti:
Paskabinta, sakė primint trečiadieni ryte 
Atsakyti:
Parasyta i tivis, kad neina su ja susiderint
Atsakyti:
Subraizytas topo papildymas
Atsakyti:
Pakoreguota trasa, nusiusta visiem susiderinimui. Reiks pakoreguoti Mel projekta
Atsakyti:
Pateikti pirminiai, Via priedas padarytas, po pirminiu pateikt pasirasymui. Seniunui pakartotas laiskas. Galima daryt mzdz ir teikt projekta, nes nera suva
Atsakyti:
Reikai taisyti pirminius, nusiustas laiskas Karanauskui, kad reikai keisti PU.
Atsakyti:
Pateikti pirminiai po pastabu, nusiustas mel projektas korekcijai, reikia daryt mzdz
Atsakyti:
Ruošiami žiniaraščiai ir bylos dalys, sutikrinti derinimai - trūksta Via Lietuvos derinimo
Atsakyti:
Žiniaraščiai sudaryti, sąmata skaičiuojama, laukiama ESO pasirašyto Via priedo teikimui po pastabų
Atsakyti:
Gautas priedas, išsiųsta į Via, sudaryta byla be jų derinimo
Atsakyti:
Pateiktas projektas tvirtinimui be Via
Atsakyti:
Projektas atmestas, laukiam Via
Atsakyti:
Via derinimas gautas, sudaryta konkursinė, atnaujinta byla
Atsakyti:
Pateiktas galutinis projektas
Atsakyti:
Pateiktas delspinigiu rastas</t>
      </text>
    </comment>
    <comment ref="AJ300" authorId="455" shapeId="0" xr:uid="{B0EECB3F-A7E1-4479-9E44-609A6193702F}">
      <text>
        <t>[Komentarų gija]
„Excel“ versija leidžia jums skaityti šią komentarų giją, tačiau visi jos taisymai bus pašalinti, jei failas atidaromas naudojant naujesnę „Excel“ versiją. Daugiau informacijos: https://go.microsoft.com/fwlink/?linkid=870924.
Komentaras:
    02.27
Atsakyti:
1-26-5416 
Atsakyti:
04-24
1-26-11949
Atsakyti:
Gautas 05-06</t>
      </text>
    </comment>
    <comment ref="E301" authorId="456" shapeId="0" xr:uid="{4D88389D-01FC-4B79-B2BA-473CC843FEA8}">
      <text>
        <t>[Komentarų gija]
„Excel“ versija leidžia jums skaityti šią komentarų giją, tačiau visi jos taisymai bus pašalinti, jei failas atidaromas naudojant naujesnę „Excel“ versiją. Daugiau informacijos: https://go.microsoft.com/fwlink/?linkid=870924.
Komentaras:
    Derinama su sklypų savininkais. 
Atsakyti:
Subraižyta trasa ir išsiųsta sklypų savininkams 11-21
Atsakyti:
Įgaliotas sklypo asmuo sutiko, tačiau įgaliojimas pasenęs, bandys kalbėt tiesiogiai su savininkais
Atsakyti:
Gautas sutikimas su įgaliojimu, suderinta KAS vieta, išsiųsta institucijoms
Atsakyti:
Melioracininkas nederina dėl tiesimo po pralaidomis, ieškomi kiti sprendiniai
Atsakyti:
Trasa perbraižyta, su dviem sklypais sutarta, laukiu parašų, kitiems bus siunčiami informaciniai
Atsakyti:
Gautas sutikimas dėl AZ, derinamas toliau
Atsakyti:
Gautas sklypo savininko parašas ant brėžinio, liko išsiųst informacinius ir sulaukt regionų bei architektūros skyriaus derinimų, reiks mel. projekto
Atsakyti:
Gautas regionų derinimas, išsiųsti informaciniai, supildytas MDKŽ, likęs architektūros skyriaus derinimas
Atsakyti:
Gauta sąmata ir Architektūros skyriaus derinimas
Atsakyti:
Išsiųsti likę informaciniai, pateiktas SUVA, bus formuojama pilna byla
Atsakyti:
SUVA nederina, neina dasiskambint pasiaiskint
Atsakyti:
Nutarėm kitokią trasą iš MT, reiks perbraižyti ir teikti SUVA pakartotinai 
Atsakyti:
Perbraižyta trasa ir pateikta SUVA pakartotinai
Atsakyti:
SUVA patvirtintas, ruošiama pilna byla
Atsakyti:
Pateiktas projektas
Atsakyti:
Taisomos bylos pastabos
Atsakyti:
Laukiam ANA kada pataisys sąmatą
Atsakyti:
Ana atsiuntė naują sąmatą, byla pataisyta 
Atsakyti:
Pateiktas projektas
Atsakyti:
Pateikta po pastabu
Atsakyti:
ESO turi atmesti įkainius</t>
      </text>
    </comment>
    <comment ref="T301" authorId="457" shapeId="0" xr:uid="{23F317DD-3011-4DFA-9099-2E12E613F3BE}">
      <text>
        <t>[Komentarų gija]
„Excel“ versija leidžia jums skaityti šią komentarų giją, tačiau visi jos taisymai bus pašalinti, jei failas atidaromas naudojant naujesnę „Excel“ versiją. Daugiau informacijos: https://go.microsoft.com/fwlink/?linkid=870924.
Komentaras:
    Reikės siųsti gavus pagrindinius derinimus</t>
      </text>
    </comment>
    <comment ref="U301" authorId="458" shapeId="0" xr:uid="{B340E14C-5159-4AE7-95EB-78BA7EA23F3B}">
      <text>
        <t>[Komentarų gija]
„Excel“ versija leidžia jums skaityti šią komentarų giją, tačiau visi jos taisymai bus pašalinti, jei failas atidaromas naudojant naujesnę „Excel“ versiją. Daugiau informacijos: https://go.microsoft.com/fwlink/?linkid=870924.
Komentaras:
    Medžiagų žiniaraštis paruoštas</t>
      </text>
    </comment>
    <comment ref="W301" authorId="459" shapeId="0" xr:uid="{C9CC9590-0F35-491D-8561-3358F6A4227A}">
      <text>
        <t>[Komentarų gija]
„Excel“ versija leidžia jums skaityti šią komentarų giją, tačiau visi jos taisymai bus pašalinti, jei failas atidaromas naudojant naujesnę „Excel“ versiją. Daugiau informacijos: https://go.microsoft.com/fwlink/?linkid=870924.
Komentaras:
    Gauti parašai dėl KAS vietos, gautas sutikimas dėl AZ pagrindiniame sklype, laukiamas parašas ant brėžinio 12-23</t>
      </text>
    </comment>
    <comment ref="X301" authorId="460" shapeId="0" xr:uid="{6C148886-5F10-4F31-A40F-B4A19019BAAE}">
      <text>
        <t>[Komentarų gija]
„Excel“ versija leidžia jums skaityti šią komentarų giją, tačiau visi jos taisymai bus pašalinti, jei failas atidaromas naudojant naujesnę „Excel“ versiją. Daugiau informacijos: https://go.microsoft.com/fwlink/?linkid=870924.
Komentaras:
    Nurodė pateikti dar architektūros skyriui, išsiųsta 12-31
Atsakyti:
Architektūros skyrius nurodė pateikti kitu el. paštu, išsiųsta 01-06</t>
      </text>
    </comment>
    <comment ref="AD301" authorId="461" shapeId="0" xr:uid="{BF972FBB-695F-451B-993A-9C8E283810C5}">
      <text>
        <t xml:space="preserve">[Komentarų gija]
„Excel“ versija leidžia jums skaityti šią komentarų giją, tačiau visi jos taisymai bus pašalinti, jei failas atidaromas naudojant naujesnę „Excel“ versiją. Daugiau informacijos: https://go.microsoft.com/fwlink/?linkid=870924.
Komentaras:
    Nr. 342945 
Atsakyti:
Naujas prašymas nr 343856 </t>
      </text>
    </comment>
    <comment ref="AF301" authorId="462" shapeId="0" xr:uid="{6FD27843-3B5D-4EFD-AC77-9C0D09B313FF}">
      <text>
        <t>[Komentarų gija]
„Excel“ versija leidžia jums skaityti šią komentarų giją, tačiau visi jos taisymai bus pašalinti, jei failas atidaromas naudojant naujesnę „Excel“ versiją. Daugiau informacijos: https://go.microsoft.com/fwlink/?linkid=870924.
Komentaras:
    Du sklypai Lietuvos Respublika, patenkam po esama apsaugos zona</t>
      </text>
    </comment>
    <comment ref="AH301" authorId="463" shapeId="0" xr:uid="{D2B32738-A4C6-4416-B9C0-BA5F687516FE}">
      <text>
        <t>[Komentarų gija]
„Excel“ versija leidžia jums skaityti šią komentarų giją, tačiau visi jos taisymai bus pašalinti, jei failas atidaromas naudojant naujesnę „Excel“ versiją. Daugiau informacijos: https://go.microsoft.com/fwlink/?linkid=870924.
Komentaras:
    Reikės mel. Projekto, kertami melioracijos statiniai, reikia papildyti topkę
Atsakyti:
Uzsakyta</t>
      </text>
    </comment>
    <comment ref="AN301" authorId="464" shapeId="0" xr:uid="{763666ED-45CF-4152-87D8-F27375389EF9}">
      <text>
        <t>[Komentarų gija]
„Excel“ versija leidžia jums skaityti šią komentarų giją, tačiau visi jos taisymai bus pašalinti, jei failas atidaromas naudojant naujesnę „Excel“ versiją. Daugiau informacijos: https://go.microsoft.com/fwlink/?linkid=870924.
Komentaras:
    Išsiųsta regioniniam parkui 12-23</t>
      </text>
    </comment>
    <comment ref="E302" authorId="465" shapeId="0" xr:uid="{A4C6A5A2-8D01-4CD3-AEF9-8DAE7837FBEA}">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Pateikti pirminiai
Atsakyti:
@Kostas Vilcinskas  pasikalbėkit su ESO kokio detalumo projekto jie nori, nes pagal tai kas dabar mūsų pateikta, tai išvis projekto nereikėtų. 
Atsakyti:
Ana skaičiuoja sąmatą
Atsakyti:
Įkeltas projektas
Atsakyti:
Taiso pastabas
Atsakyti:
Pateiktas po pastabų
Atsakyti:
Laukiam kol atmes įkainius
Atsakyti:
Pateikti įkainiai tviretinimui
Atsakyti:
Grindžiami delspinigiai</t>
      </text>
    </comment>
    <comment ref="E303" authorId="466" shapeId="0" xr:uid="{9EB888F5-AF04-4F49-B1EA-C53D4F5DDE7A}">
      <text>
        <t>[Komentarų gija]
„Excel“ versija leidžia jums skaityti šią komentarų giją, tačiau visi jos taisymai bus pašalinti, jei failas atidaromas naudojant naujesnę „Excel“ versiją. Daugiau informacijos: https://go.microsoft.com/fwlink/?linkid=870924.
Komentaras:
    Geoprojektai rengė topo
Atsakyti:
Nedaryta
Atsakyti:
Reikia važiuoti apžiūrėti. Dovydas palėks
Atsakyti:
Pamatuota, apziureta vietoj, reikia rengti sprendinius
Atsakyti:
Ruošiami pirminiai, reiks pakartotinai nuvykti į vietą su zoniniu
Atsakyti:
Pateikti pirminiai
Atsakyti:
Taiso pastabas
Atsakyti:
Pastabos pataisytos
Atsakyti:
Pateikta po pastabų
Atsakyti:
Taiso pastabas
Atsakyti:
Pateikta po pastabu
Atsakyti:
MZ, SUVA, mel. proj
Atsakyti:
Perduota sąmatos skaičiavimui
Atsakyti:
Gauta sąmata, gautas savivaldybės derinimas, gavus ESO parašą bus teikiama SUVA
Atsakyti:
Pateikta byla be SUVA ir MP
Atsakyti:
Laukiam ESO parašo ir teiksim SUVA
Atsakyti:
Teikia SUVA
Atsakyti:
Pateikta SUVA
Atsakyti:
Pateiktas projektas su garantiniu del SUVA
Atsakyti:
Pateiktas projektas po pastabu
Atsakyti:
Pateikti įkainiai
Atsakyti:
Pateikta ADA, reikės pridėti RC SĄSKAITĄ
Atsakyti:
REIKIA RC SĄSKAITOS</t>
      </text>
    </comment>
    <comment ref="X303" authorId="467" shapeId="0" xr:uid="{9A1D97D8-5AF3-4C19-97EA-28C2B205AD19}">
      <text>
        <t>[Komentarų gija]
„Excel“ versija leidžia jums skaityti šią komentarų giją, tačiau visi jos taisymai bus pašalinti, jei failas atidaromas naudojant naujesnę „Excel“ versiją. Daugiau informacijos: https://go.microsoft.com/fwlink/?linkid=870924.
Komentaras:
    04-03 išsiųsta</t>
      </text>
    </comment>
    <comment ref="AD303" authorId="468" shapeId="0" xr:uid="{8BA035D8-6B89-4CEC-8286-01B2EAC70E9B}">
      <text>
        <t xml:space="preserve">[Komentarų gija]
„Excel“ versija leidžia jums skaityti šią komentarų giją, tačiau visi jos taisymai bus pašalinti, jei failas atidaromas naudojant naujesnę „Excel“ versiją. Daugiau informacijos: https://go.microsoft.com/fwlink/?linkid=870924.
Komentaras:
    04-15 ; 355475 </t>
      </text>
    </comment>
    <comment ref="AI303" authorId="469" shapeId="0" xr:uid="{F55B4E08-0B9B-47CE-8BCE-19AA7D5A62FE}">
      <text>
        <t>[Komentarų gija]
„Excel“ versija leidžia jums skaityti šią komentarų giją, tačiau visi jos taisymai bus pašalinti, jei failas atidaromas naudojant naujesnę „Excel“ versiją. Daugiau informacijos: https://go.microsoft.com/fwlink/?linkid=870924.
Komentaras:
    04-04 išsiųsta</t>
      </text>
    </comment>
    <comment ref="E304" authorId="470" shapeId="0" xr:uid="{9316A9AC-DE39-41D7-B9DF-17E1DD480870}">
      <text>
        <t>[Komentarų gija]
„Excel“ versija leidžia jums skaityti šią komentarų giją, tačiau visi jos taisymai bus pašalinti, jei failas atidaromas naudojant naujesnę „Excel“ versiją. Daugiau informacijos: https://go.microsoft.com/fwlink/?linkid=870924.
Komentaras:
    Per šiandien damušiu principinę ir situacijos planą.
Atsakyti:
Kostas turi pateikti pirminiams.
Atsakyti:
Pateikti pirminiai
Atsakyti:
Gautos pastabos, pataisiau, likę RAA ir bus galima teikt po pastabų
Atsakyti:
RAA padariau, Kostas pabaigs
Atsakyti:
Pateikti pirminiai
Atsakyti:
Kas vyksta su projektu ?
Atsakyti:
Vakar pirminius suderino 
Išsiųsta derintis
Atsakyti:
Kauno oro uostų atstovams pateikti sprendiniai suderinimui. 01-24
Atsakyti:
+MŽ
Atsakyti:
Pateiktas žiniaraštis sąmatai 01-29
Jei iki penktadienio negaunu sutikimo iš Oro Uostų, skambinsiu.
Atsakyti:
Sąmatą gavau, Kauno O.uostui skambinau, sakė pakartoti laišką, viskas jiem tinka tik pamiršo atsakyt.
Atsakyti:
02-03 oro uosto Kauno atstovas parašė, kad pastabų neturi, bet perdavė info į Vilnių, nes turės pasirašyt generalinis.
Atsakyti:
02-04 pavyko susisiekt su AirHotel atstovu, sakė siųst laišką bendru paštu, atsakingas asmuo pamatys laišką ir duos atsakymą.
Atsakyti:
Hotelis sutikimą atsiuntė, liko oro uostai.
Atsakyti:
Planas 02-05 pateikti bylą be LTOU sutikimo
Atsakyti:
Gauta pastaba dėl servituto. Laukiam LTOU pasirašytos sutarties
Atsakyti:
Gautas LTOU sutikimas
Atsakyti:
Pateiktas sutikimas galutiniam projekto tvirtinimui
Atsakyti:
Uzklausta Mariaus kurioje vietoje formuoti papildoma servituta
Atsakyti:
Servitutas parengtas.
Reikia pateikti į TIVI pasirašymui.
Atsakyti:
Pateiktas projektas su garantiniu
Atsakyti:
Taiso pastabas
Atsakyti:
Pateikta po pastabų
Atsakyti:
Servitutas pateiktas kompensacijai
Atsakyti:
Galima sukelt bylą po pastabų. Reik įkelt ir BR01 (DWG)
Atsakyti:
02-25 pateiktas servitutas į NŽT Nr. 1GP-9478
Atsakyti:
Pateiktos žymos ESO
Atsakyti:
LIKO SERVITUTAS
Atsakyti:
NŽT iki 26d. terminas
Atsakyti:
NŽT atmetė servitutą.
Reikia suderint servitutą su oro uostais.
Perduota jiems 03-26.
Atrašė, kad perdavė atsakingiems asmenims.
Atsakyti:
Skambinau tam atstovui 04-07, sakė dokumentai pas teisininkus.
04-14 sakė, kad neturi jokios naujos informacijos, davė suprast, kad ilgai dokumentai vaikšto ir neturi ką pakomentuot. Paprašiau, kad pasidalintų kontaktais, kas galėtų daugiau ką žinot. Sakė ryt atsius, nes šiandien išvažiavęs.
Atsakyti:
Neatsiuntė kontaktų, šiandien pasuksiu.
Atsakyti:
Skambinau šiandien, paprašė persiųst laišką ir nukreips žmogui, kuris turėtų duot atsakymą kur pastrigę dokumentai
Atsakyti:
Nekilnojamojo turto valdytoja 04-24 atrašė, kad atsakymas rengiamas
Atsakyti:
Su Kostu turim peržiūrėt raštą LTOU
Atsakyti:
Šiandien išsiunčiau raštą oro uostams.
Atsakyti:
Iš LTOU gavau ats, perdaviau NŽT 06-13</t>
      </text>
    </comment>
    <comment ref="V304" authorId="471" shapeId="0" xr:uid="{DDF5CCF9-6C2E-4F86-BBE2-29D5E4D8641B}">
      <text>
        <t>[Komentarų gija]
„Excel“ versija leidžia jums skaityti šią komentarų giją, tačiau visi jos taisymai bus pašalinti, jei failas atidaromas naudojant naujesnę „Excel“ versiją. Daugiau informacijos: https://go.microsoft.com/fwlink/?linkid=870924.
Komentaras:
    01-29 pateikta Anai</t>
      </text>
    </comment>
    <comment ref="W304" authorId="472" shapeId="0" xr:uid="{8530BD6D-84B4-4F08-A886-3C9248FE28DF}">
      <text>
        <t>[Komentarų gija]
„Excel“ versija leidžia jums skaityti šią komentarų giją, tačiau visi jos taisymai bus pašalinti, jei failas atidaromas naudojant naujesnę „Excel“ versiją. Daugiau informacijos: https://go.microsoft.com/fwlink/?linkid=870924.
Komentaras:
    01-24 išsiųsta</t>
      </text>
    </comment>
    <comment ref="X304" authorId="473" shapeId="0" xr:uid="{83D83DF4-17DC-4590-84C2-66232995152A}">
      <text>
        <t>[Komentarų gija]
„Excel“ versija leidžia jums skaityti šią komentarų giją, tačiau visi jos taisymai bus pašalinti, jei failas atidaromas naudojant naujesnę „Excel“ versiją. Daugiau informacijos: https://go.microsoft.com/fwlink/?linkid=870924.
Komentaras:
    01-21 išsiųsta
Atsakyti:
GD-849
Atsakyti:
01-23</t>
      </text>
    </comment>
    <comment ref="Y304" authorId="474" shapeId="0" xr:uid="{6DBC0922-6D88-4EE9-A8CA-FF083273A731}">
      <text>
        <t>[Komentarų gija]
„Excel“ versija leidžia jums skaityti šią komentarų giją, tačiau visi jos taisymai bus pašalinti, jei failas atidaromas naudojant naujesnę „Excel“ versiją. Daugiau informacijos: https://go.microsoft.com/fwlink/?linkid=870924.
Komentaras:
    01-21 išsiųsta
Atsakyti:
21d gauta</t>
      </text>
    </comment>
    <comment ref="Z304" authorId="475" shapeId="0" xr:uid="{CBAF0EB4-76F8-4148-AFC8-FD8F5DE74935}">
      <text>
        <t>[Komentarų gija]
„Excel“ versija leidžia jums skaityti šią komentarų giją, tačiau visi jos taisymai bus pašalinti, jei failas atidaromas naudojant naujesnę „Excel“ versiją. Daugiau informacijos: https://go.microsoft.com/fwlink/?linkid=870924.
Komentaras:
    01-21 išsiųsta
Atsakyti:
01-24 suderinta</t>
      </text>
    </comment>
    <comment ref="AA304" authorId="476" shapeId="0" xr:uid="{A20EF215-2FCA-450C-AEB7-8C61223F0664}">
      <text>
        <t xml:space="preserve">[Komentarų gija]
„Excel“ versija leidžia jums skaityti šią komentarų giją, tačiau visi jos taisymai bus pašalinti, jei failas atidaromas naudojant naujesnę „Excel“ versiją. Daugiau informacijos: https://go.microsoft.com/fwlink/?linkid=870924.
Komentaras:
    01-21 išsiųsta
Atsakyti:
01-24 </t>
      </text>
    </comment>
    <comment ref="AF304" authorId="477" shapeId="0" xr:uid="{711B177B-5BF3-44AA-9B93-F903A56A0806}">
      <text>
        <t>[Komentarų gija]
„Excel“ versija leidžia jums skaityti šią komentarų giją, tačiau visi jos taisymai bus pašalinti, jei failas atidaromas naudojant naujesnę „Excel“ versiją. Daugiau informacijos: https://go.microsoft.com/fwlink/?linkid=870924.
Komentaras:
    5 savininkai (ir LR) ir 23 nuominkai (bet yra pasikartojančių)
Atsakyti:
Kostas sakė, servituto nereikės.
Atsakyti:
Servituto reiks su NŽT
Atsakyti:
02-25 pateiktas servitutas į NŽT</t>
      </text>
    </comment>
    <comment ref="AL304" authorId="478" shapeId="0" xr:uid="{92AC69E0-3051-4378-8BE8-05616E85014C}">
      <text>
        <t>[Komentarų gija]
„Excel“ versija leidžia jums skaityti šią komentarų giją, tačiau visi jos taisymai bus pašalinti, jei failas atidaromas naudojant naujesnę „Excel“ versiją. Daugiau informacijos: https://go.microsoft.com/fwlink/?linkid=870924.
Komentaras:
    01-21 išsiųsta
Atsakyti:
Nepatenkam su proj. kabeliu pas juos į a.z.</t>
      </text>
    </comment>
    <comment ref="E305" authorId="479" shapeId="0" xr:uid="{179350CA-D81D-4D58-AFFF-25F86E492B1B}">
      <text>
        <t>[Komentarų gija]
„Excel“ versija leidžia jums skaityti šią komentarų giją, tačiau visi jos taisymai bus pašalinti, jei failas atidaromas naudojant naujesnę „Excel“ versiją. Daugiau informacijos: https://go.microsoft.com/fwlink/?linkid=870924.
Komentaras:
    SUVA</t>
      </text>
    </comment>
    <comment ref="E306" authorId="480" shapeId="0" xr:uid="{4AE210B4-B6A6-4178-8A6D-F78736EA9E36}">
      <text>
        <t xml:space="preserve">[Komentarų gija]
„Excel“ versija leidžia jums skaityti šią komentarų giją, tačiau visi jos taisymai bus pašalinti, jei failas atidaromas naudojant naujesnę „Excel“ versiją. Daugiau informacijos: https://go.microsoft.com/fwlink/?linkid=870924.
Komentaras:
    Reikia RAA pabaigti
Atsakyti:
Pateikti pirminiai
Atsakyti:
Atmesti pirminiai, reikia signalų
Atsakyti:
01-07 teiks pirminius po pastabų
Atsakyti:
Pateikti pirminiai
Atsakyti:
Taiso pastabas
Atsakyti:
Pateikti pirminiai
Atsakyti:
Taiso pastabas
Atsakyti:
Pateikta po pastabų
Atsakyti:
Taiso pastabas
Atsakyti:
Pateikta po pastabų
Atsakyti:
Patvirtinti pirminiai
Atsakyti:
Turi siųsti derinti
Atsakyti:
Parengtas servitutas, reikia ESO parašo
Atsakyti:
Išsiųsta užsakovui bei institucijoms
Atsakyti:
Gauti vandenu bei telia derinimai
Atsakyti:
Laukiam eso parašo ant servituto, po to iš kart siunčiam kompensacijai
Atsakyti:
pateiktas kompensacijai
Atsakyti:
Gauta kompensacija
Atsakyti:
Nusiųsta sąmatos skaičiavimui
Atsakyti:
Servitutas nusiųstas į kauno m. sav. Pasirašymui
gauta sąmata
Atsakyti:
Byla padaryta
Atsakyti:
Užsakovas atsiuntė laišką su pastabomis, netinka pajungimas ir prašo išimti naujas sąlygas
Atsakyti:
Persiuničiau ESO informaciją užsakovui.
Atsakyti:
Sveiki, Ridai, 
Šiandien pas mus lankėsi ESO atstovai dėl MT projekto. 
Apsitarėm, kad bandysim esamų sąlygų rėmuose pagerinti 10kV tiekimo patikimumą. 
Laukiame iš jų atsakymo – turbūt ir Jūs gausite info iš jų.   
Atsakyti:
Taiso pastabas
Atsakyti:
Nėra ką taisyt, kaip ESO prašė taip ir padaryta, nusiunčiau užsakovui pakartotinai
Atsakyti:
Gautas užsakovo derinimas, išsiunčiau servitutą derinimui su LSMU ligonine ir GMP tarnybą
Atsakyti:
LSMU ligoninė servitutą pasirašys, tik paprašė papildomai situacijos plano ant ortofoto aiškumui, GMP tarnybai servitutą siųsti atskirai
Atsakyti:
Kai gausim suderinimus ant servitutu kelt projekta
Atsakyti:
Išsiųstas servitutas suderinimui į GMP tarnybą ir LSMU ligoninę
Atsakyti:
Kalbėjau su GMP ligonine, laukiam parašo ant ant servituto, iš LSMU ligoninės derinimas gautas
Atsakyti:
Gauti parašai ant servituto, nusiųsta į savivaldybę
Atsakyti:
Rengia byla, teiksim projekta be servituto
Atsakyti:
Reikia paruošti bylą, po 244 principinės bus ruošiama
Atsakyti:
Pateiktas projektas be servituto
Atsakyti:
Taiso pastabas
Atsakyti:
Pataisytos, laukiam pasira6yto servituto iš savivaldybės, taip pat turi perskaičiuoti sąmatą pagal 2024-04 įkainius
Atsakyti:
Servitutas bus suderintas su Kauno sav. 05-21
Atsakyti:
Darbo grupėje patvirtintas, laukiam kol gaus protokolą ir pasirašys
Atsakyti:
Vis dar laukiamas servitutas iš savivaldybės
Atsakyti:
Skambinau, servitutas pas direktorių, turi atsiųst 06-08
Atsakyti:
Servitutas suderintas su savivaldybe ir pasirasytas, pirmadieni siunciu linai, sandorio sudarymui
Atsakyti:
Nusiųstas servitutas sandorio pasirasymui
Atsakyti:
Servitutas bus pasirašytas 06-19
Atsakyti:
Pateiktas projektas po pastabu
Atsakyti:
Pateiktas projektas po pastabu vel
Atsakyti:
RC pateikta 06-19
Atsakyti:
Laukiam žymos
Atsakyti:
Pateiktas delspinigių raštas
</t>
      </text>
    </comment>
    <comment ref="V306" authorId="481" shapeId="0" xr:uid="{930F256A-59DD-44B0-83A6-2CF627E567A8}">
      <text>
        <t>[Komentarų gija]
„Excel“ versija leidžia jums skaityti šią komentarų giją, tačiau visi jos taisymai bus pašalinti, jei failas atidaromas naudojant naujesnę „Excel“ versiją. Daugiau informacijos: https://go.microsoft.com/fwlink/?linkid=870924.
Komentaras:
    Nusiųsta skaičiavimui</t>
      </text>
    </comment>
    <comment ref="W306" authorId="482" shapeId="0" xr:uid="{07186993-92B8-41B4-A3C6-5F3F2EF53027}">
      <text>
        <t>[Komentarų gija]
„Excel“ versija leidžia jums skaityti šią komentarų giją, tačiau visi jos taisymai bus pašalinti, jei failas atidaromas naudojant naujesnę „Excel“ versiją. Daugiau informacijos: https://go.microsoft.com/fwlink/?linkid=870924.
Komentaras:
    03-12 siųsta užsakovui patvirtinimui</t>
      </text>
    </comment>
    <comment ref="Z306" authorId="483" shapeId="0" xr:uid="{0D879E68-5243-48C3-8526-8DDDD56B387A}">
      <text>
        <t>[Komentarų gija]
„Excel“ versija leidžia jums skaityti šią komentarų giją, tačiau visi jos taisymai bus pašalinti, jei failas atidaromas naudojant naujesnę „Excel“ versiją. Daugiau informacijos: https://go.microsoft.com/fwlink/?linkid=870924.
Komentaras:
    03-12</t>
      </text>
    </comment>
    <comment ref="AA306" authorId="484" shapeId="0" xr:uid="{C4243C7F-6A12-48A1-BDD3-1F582D348B70}">
      <text>
        <t>[Komentarų gija]
„Excel“ versija leidžia jums skaityti šią komentarų giją, tačiau visi jos taisymai bus pašalinti, jei failas atidaromas naudojant naujesnę „Excel“ versiją. Daugiau informacijos: https://go.microsoft.com/fwlink/?linkid=870924.
Komentaras:
    03-12</t>
      </text>
    </comment>
    <comment ref="AF306" authorId="485" shapeId="0" xr:uid="{845B2B25-B5F7-432D-A6A1-DAA3A4170DD3}">
      <text>
        <t>[Komentarų gija]
„Excel“ versija leidžia jums skaityti šią komentarų giją, tačiau visi jos taisymai bus pašalinti, jei failas atidaromas naudojant naujesnę „Excel“ versiją. Daugiau informacijos: https://go.microsoft.com/fwlink/?linkid=870924.
Komentaras:
    Laukiam ESO parašo
Atsakyti:
Gauta kompensacija
Atsakyti:
Nusiųsta notarei sandorio pasirašymui 06-09
Atsakyti:
Pasirašytas 06-19</t>
      </text>
    </comment>
    <comment ref="E307" authorId="486" shapeId="0" xr:uid="{346BC8BA-AA3C-4B9A-828D-F99218CD8024}">
      <text>
        <t>[Komentarų gija]
„Excel“ versija leidžia jums skaityti šią komentarų giją, tačiau visi jos taisymai bus pašalinti, jei failas atidaromas naudojant naujesnę „Excel“ versiją. Daugiau informacijos: https://go.microsoft.com/fwlink/?linkid=870924.
Komentaras:
    Nedaryta
Atsakyti:
03-04 teiksim pirminius
Atsakyti:
Paruošta pirminiai
Atsakyti:
Pateikti pirminiai
Atsakyti:
Pateikti pirminiai po pastabu
Atsakyti:
Taiso pastabas
Atsakyti:
Pastabos pataisytos
Atsakyti:
Pateikta po pastabų
Atsakyti:
Taiso pastabas
Atsakyti:
Pateikti pirminiai po pastabu
Atsakyti:
Siunčia derinti institucijoms
Atsakyti:
Išsiųsta derinti
Atsakyti:
Paruoštas medžiagų žiniaraštis
Atsakyti:
04-15 perduos MŽ sąmatoms, teikia SUVA
Atsakyti:
Pateikta SUVA, skaičiuoja sąmatą
Atsakyti:
Paruošta byla be SUVA
Atsakyti:
Pateiktas projektas be SVA
Atsakyti:
Pateiktas projektas po pastabu
Atsakyti:
Taiso pastabas
Atsakyti:
Pateiktas projektas po pastabu
Atsakyti:
Pateikti įkainiai, RC SĄSKAITĄ reikės pateikti
Atsakyti:
Laukiam kol patvirtins įkainius</t>
      </text>
    </comment>
    <comment ref="X307" authorId="487" shapeId="0" xr:uid="{2D7A51F6-3DAE-4511-9157-7B466F9E0313}">
      <text>
        <t>[Komentarų gija]
„Excel“ versija leidžia jums skaityti šią komentarų giją, tačiau visi jos taisymai bus pašalinti, jei failas atidaromas naudojant naujesnę „Excel“ versiją. Daugiau informacijos: https://go.microsoft.com/fwlink/?linkid=870924.
Komentaras:
    Išsiųsta 04-04</t>
      </text>
    </comment>
    <comment ref="AB307" authorId="488" shapeId="0" xr:uid="{313F0642-2EBF-4B3B-8968-58A779447B3F}">
      <text>
        <t>[Komentarų gija]
„Excel“ versija leidžia jums skaityti šią komentarų giją, tačiau visi jos taisymai bus pašalinti, jei failas atidaromas naudojant naujesnę „Excel“ versiją. Daugiau informacijos: https://go.microsoft.com/fwlink/?linkid=870924.
Komentaras:
    Išsiųsta 04-04 dėl visa ko, bet atstumas &gt;5 metrai visur</t>
      </text>
    </comment>
    <comment ref="AD307" authorId="489" shapeId="0" xr:uid="{7D199794-2866-452E-BF25-C102186E130C}">
      <text>
        <t xml:space="preserve">[Komentarų gija]
„Excel“ versija leidžia jums skaityti šią komentarų giją, tačiau visi jos taisymai bus pašalinti, jei failas atidaromas naudojant naujesnę „Excel“ versiją. Daugiau informacijos: https://go.microsoft.com/fwlink/?linkid=870924.
Komentaras:
    04-15 ; 355493 </t>
      </text>
    </comment>
    <comment ref="E308" authorId="490" shapeId="0" xr:uid="{9D35BECF-51D0-4B98-94A7-D4E8FAA4A3AD}">
      <text>
        <t>[Komentarų gija]
„Excel“ versija leidžia jums skaityti šią komentarų giją, tačiau visi jos taisymai bus pašalinti, jei failas atidaromas naudojant naujesnę „Excel“ versiją. Daugiau informacijos: https://go.microsoft.com/fwlink/?linkid=870924.
Komentaras:
    Nedaryta
Atsakyti:
Paruosti pirminiai
Atsakyti:
Pateikti pirminiai
Atsakyti:
Taiso pastabas
Atsakyti:
Pateikta po pastabu
Atsakyti:
Taiso pastabas
Atsakyti:
Pastabos pataisytos
Atsakyti:
Pateikta po pastabų
Atsakyti:
Taiso pastabas
Atsakyti:
03-28 nesigavo nuvykt, planas nuo 03-31 suderinti laika pasidaryt reikiamu nuotrauku
Atsakyti:
Pateikta po pastabu
Atsakyti:
Patvirtinti pirminiai
Atsakyti:
Teikti derinti
Atsakyti:
Išsiųsta derinti
Atsakyti:
Išsiųstas informacinis
Atsakyti:
Skaičiuojama sąmata, pateikta SUVA
Atsakyti:
Paruošta byla be SUVA
Atsakyti:
Pateiktas projektas be SUVA
Atsakyti:
Pastabos pataisytos, viena iš pastabų dėl SUVA, teiksim bylą kartu su suva kai gausim
Atsakyti:
Gauta SUVA, reikia pateikti bylą
Atsakyti:
Pateiktas galutinis projektas
Atsakyti:
Laukiam žymų
Atsakyti:
Perduoti įkainiai
Atsakyti:
Reikia taisyti delspinigių raštą</t>
      </text>
    </comment>
    <comment ref="X308" authorId="491" shapeId="0" xr:uid="{40B306C2-C21A-4C7D-9702-C8BB38645EAF}">
      <text>
        <t>[Komentarų gija]
„Excel“ versija leidžia jums skaityti šią komentarų giją, tačiau visi jos taisymai bus pašalinti, jei failas atidaromas naudojant naujesnę „Excel“ versiją. Daugiau informacijos: https://go.microsoft.com/fwlink/?linkid=870924.
Komentaras:
    Išsiųsta 04-04</t>
      </text>
    </comment>
    <comment ref="AA308" authorId="492" shapeId="0" xr:uid="{A0425B7F-19DF-4F6A-BD42-D883AEFB5C38}">
      <text>
        <t xml:space="preserve">[Komentarų gija]
„Excel“ versija leidžia jums skaityti šią komentarų giją, tačiau visi jos taisymai bus pašalinti, jei failas atidaromas naudojant naujesnę „Excel“ versiją. Daugiau informacijos: https://go.microsoft.com/fwlink/?linkid=870924.
Komentaras:
    Išsiųsta 04-04
</t>
      </text>
    </comment>
    <comment ref="AB308" authorId="493" shapeId="0" xr:uid="{9A740E83-0860-4B13-8992-B4444B1C9A5F}">
      <text>
        <t>[Komentarų gija]
„Excel“ versija leidžia jums skaityti šią komentarų giją, tačiau visi jos taisymai bus pašalinti, jei failas atidaromas naudojant naujesnę „Excel“ versiją. Daugiau informacijos: https://go.microsoft.com/fwlink/?linkid=870924.
Komentaras:
    Išsiųsta 04-04</t>
      </text>
    </comment>
    <comment ref="AD308" authorId="494" shapeId="0" xr:uid="{409CCA48-309C-490F-8EA1-24AFC9DD7844}">
      <text>
        <t xml:space="preserve">[Komentarų gija]
„Excel“ versija leidžia jums skaityti šią komentarų giją, tačiau visi jos taisymai bus pašalinti, jei failas atidaromas naudojant naujesnę „Excel“ versiją. Daugiau informacijos: https://go.microsoft.com/fwlink/?linkid=870924.
Komentaras:
    04-14 ; 355248 </t>
      </text>
    </comment>
    <comment ref="AE308" authorId="495" shapeId="0" xr:uid="{67B62B71-076C-4C56-BFC2-9B557297CF45}">
      <text>
        <t>[Komentarų gija]
„Excel“ versija leidžia jums skaityti šią komentarų giją, tačiau visi jos taisymai bus pašalinti, jei failas atidaromas naudojant naujesnę „Excel“ versiją. Daugiau informacijos: https://go.microsoft.com/fwlink/?linkid=870924.
Komentaras:
    Išsiųsta 04-04</t>
      </text>
    </comment>
    <comment ref="E309" authorId="496" shapeId="0" xr:uid="{5B9A2723-7559-45F4-BB53-F467AF0485E8}">
      <text>
        <t>[Komentarų gija]
„Excel“ versija leidžia jums skaityti šią komentarų giją, tačiau visi jos taisymai bus pašalinti, jei failas atidaromas naudojant naujesnę „Excel“ versiją. Daugiau informacijos: https://go.microsoft.com/fwlink/?linkid=870924.
Komentaras:
    Perduotas klausimas ESO</t>
      </text>
    </comment>
    <comment ref="E310" authorId="497" shapeId="0" xr:uid="{4A769A30-BE8B-4BD6-9F59-44D2C7619A0E}">
      <text>
        <t>[Komentarų gija]
„Excel“ versija leidžia jums skaityti šią komentarų giją, tačiau visi jos taisymai bus pašalinti, jei failas atidaromas naudojant naujesnę „Excel“ versiją. Daugiau informacijos: https://go.microsoft.com/fwlink/?linkid=870924.
Komentaras:
    Nepradeta
Atsakyti:
Nera topo, uzsakyta
Atsakyti:
Ovidijus matuoja 03-26
Atsakyti:
Pradėtas daryti
Atsakyti:
ESO SUSTABDĖ</t>
      </text>
    </comment>
    <comment ref="E311" authorId="498" shapeId="0" xr:uid="{E02B0CC4-C441-4A1C-9885-6639FC76FAFA}">
      <text>
        <t>[Komentarų gija]
„Excel“ versija leidžia jums skaityti šią komentarų giją, tačiau visi jos taisymai bus pašalinti, jei failas atidaromas naudojant naujesnę „Excel“ versiją. Daugiau informacijos: https://go.microsoft.com/fwlink/?linkid=870924.
Komentaras:
    Geoprojektai rengė topo
Atsakyti:
Reikia važiuoti apžiūrėti. Dovydas palėks
Atsakyti:
03-07 pateiktas topo užsakymas Pakamariui
Atsakyti:
Topo gauta, galima rengti pilnai sprendinius
Atsakyti:
Pradės daryti nuo 03-20
Atsakyti:
Nepradėtas
Atsakyti:
Ruošiami pirminiai, 04.03 planas pateikti
Atsakyti:
Pateikti pirminiai
Atsakyti:
Reikia teikti institucijoms
Atsakyti:
Išsiųsta derinti
Atsakyti:
Ruošiamas medžiagų žiniaraštis
Atsakyti:
Perduota skaičiavimui, pateikta SUVA
Atsakyti:
Sustabdytas.
Atsakyti:
Paruošta byla be SUVA
Atsakyti:
Pateiktas projektas be SUVA
Atsakyti:
Pateiktas galutinis projektas
Atsakyti:
Taiso pastabas
Atsakyti:
Pateikta po pastabu
Atsakyti:
Laukiam RC sąskaitų
Atsakyti:
Pateikti įkainiai, reikės pridėti RC SĄSKAITĄ
Atsakyti:
Reikia RC SĄSKAITOS</t>
      </text>
    </comment>
    <comment ref="X311" authorId="499" shapeId="0" xr:uid="{7699CA84-1C91-4FE1-8353-3A756AFB2A9B}">
      <text>
        <t xml:space="preserve">[Komentarų gija]
„Excel“ versija leidžia jums skaityti šią komentarų giją, tačiau visi jos taisymai bus pašalinti, jei failas atidaromas naudojant naujesnę „Excel“ versiją. Daugiau informacijos: https://go.microsoft.com/fwlink/?linkid=870924.
Komentaras:
    04-04 išsiųsta
</t>
      </text>
    </comment>
    <comment ref="Y311" authorId="500" shapeId="0" xr:uid="{DE56D5DC-EE9F-493D-9415-C60B06ED877F}">
      <text>
        <t xml:space="preserve">[Komentarų gija]
„Excel“ versija leidžia jums skaityti šią komentarų giją, tačiau visi jos taisymai bus pašalinti, jei failas atidaromas naudojant naujesnę „Excel“ versiją. Daugiau informacijos: https://go.microsoft.com/fwlink/?linkid=870924.
Komentaras:
    04-04 išsiųsta
</t>
      </text>
    </comment>
    <comment ref="AA311" authorId="501" shapeId="0" xr:uid="{FC9B72E4-13B3-4A8C-B820-C82129BD19D9}">
      <text>
        <t>[Komentarų gija]
„Excel“ versija leidžia jums skaityti šią komentarų giją, tačiau visi jos taisymai bus pašalinti, jei failas atidaromas naudojant naujesnę „Excel“ versiją. Daugiau informacijos: https://go.microsoft.com/fwlink/?linkid=870924.
Komentaras:
    04-04 išsiųsta</t>
      </text>
    </comment>
    <comment ref="AD311" authorId="502" shapeId="0" xr:uid="{410494C0-CFC9-4458-9CD7-AC476F015607}">
      <text>
        <t>[Komentarų gija]
„Excel“ versija leidžia jums skaityti šią komentarų giją, tačiau visi jos taisymai bus pašalinti, jei failas atidaromas naudojant naujesnę „Excel“ versiją. Daugiau informacijos: https://go.microsoft.com/fwlink/?linkid=870924.
Komentaras:
    4-15 ; 355503 savivaldybės 
Atsakyti:
355515 NZT</t>
      </text>
    </comment>
    <comment ref="E312" authorId="503" shapeId="0" xr:uid="{19E2CB28-16B1-440F-84C0-18B423723A2C}">
      <text>
        <t>[Komentarų gija]
„Excel“ versija leidžia jums skaityti šią komentarų giją, tačiau visi jos taisymai bus pašalinti, jei failas atidaromas naudojant naujesnę „Excel“ versiją. Daugiau informacijos: https://go.microsoft.com/fwlink/?linkid=870924.
Komentaras:
    Geoprojektai rengė topo
Atsakyti:
Apziureta, reikia pradet daryt
Atsakyti:
Ruošiami pirminiai
Atsakyti:
Teiksim pirminius 03-20
Atsakyti:
Taiso pastabas
Atsakyti:
Pateikta po pastabu
Atsakyti:
Taiso pastabas
Atsakyti:
Laukiam pirminiu patvirtinimo
Atsakyti:
Derina su institucijomis
Atsakyti:
Perduota sąmatos skaičiavimui 
Atsakyti:
Pateikta SUVA
Atsakyti:
Kasparas parengs byla ir pateiksim
Atsakyti:
Pateikta byla be SUVA
Atsakyti:
Paruošta konkursinė, laukiam pastabų iš ESO
Atsakyti:
Atmetė SUVA dėl KPD, išsiųsta 05-06
Atsakyti:
KPD atmetė, 05-12 bus paruošta su prašymu ir siunčiama iš naujo
Atsakyti:
Laukiam Šumlinsko ats dėl RAA vertinimo reikalingumo
Atsakyti:
05-09 pateiktas projektas
Atsakyti:
Skambinta tikrintojui dėl pastabos, tikrintojas neatidžiai peržiūrėjo
Atsakyti:
Gautas KPD derinimas, pateikta SUVA iš naujo
Atsakyti:
Skaiciuot RAA
Atsakyti:
Skaičiuojama RAA
Atsakyti:
Apskaičiuota RAA iki nuostatų
Atsakyti:
Pateiktas po pastabų
Atsakyti:
Pateiktas po pastabu vel
Atsakyti:
Pateiktas po pastabu su SUVA
Atsakyti:
Parasytas priminimas TIVIS, kad pateiktas projektas
Atsakyti:
Taiso pastabas
Atsakyti:
Papildyta RAA iki nuostatų, pakoreguota struktūrinė schema, reikia padaryti grafikus
Atsakyti:
Pateiktas projektas po pastabu
Atsakyti:
Perduota atnaujinti sąmatą pagal 2025-04 kainas
Atsakyti:
Nusiųsta užklausa komerciniam pasiūlymui
Atsakyti:
Pateiktas projektas po pastabu</t>
      </text>
    </comment>
    <comment ref="X312" authorId="504" shapeId="0" xr:uid="{A3A7B809-376A-4C37-BED3-31DDDED5D5B3}">
      <text>
        <t>[Komentarų gija]
„Excel“ versija leidžia jums skaityti šią komentarų giją, tačiau visi jos taisymai bus pašalinti, jei failas atidaromas naudojant naujesnę „Excel“ versiją. Daugiau informacijos: https://go.microsoft.com/fwlink/?linkid=870924.
Komentaras:
    04-10 išsiųsta</t>
      </text>
    </comment>
    <comment ref="AB312" authorId="505" shapeId="0" xr:uid="{A1F3AB4A-243C-488F-B5A9-24056A034ABE}">
      <text>
        <t>[Komentarų gija]
„Excel“ versija leidžia jums skaityti šią komentarų giją, tačiau visi jos taisymai bus pašalinti, jei failas atidaromas naudojant naujesnę „Excel“ versiją. Daugiau informacijos: https://go.microsoft.com/fwlink/?linkid=870924.
Komentaras:
    04-10 išsiųsta</t>
      </text>
    </comment>
    <comment ref="AD312" authorId="506" shapeId="0" xr:uid="{A3863F2A-5211-4367-8A8B-88BDE284BEDD}">
      <text>
        <t xml:space="preserve">[Komentarų gija]
„Excel“ versija leidžia jums skaityti šią komentarų giją, tačiau visi jos taisymai bus pašalinti, jei failas atidaromas naudojant naujesnę „Excel“ versiją. Daugiau informacijos: https://go.microsoft.com/fwlink/?linkid=870924.
Komentaras:
    04-18 , 356064 
Atsakyti:
Atmetė SUVA dėl KPD
Atsakyti:
Naujas 05-21 360655 </t>
      </text>
    </comment>
    <comment ref="AI312" authorId="507" shapeId="0" xr:uid="{FD339851-536E-4E36-A85D-3A54D5A7AFBA}">
      <text>
        <t xml:space="preserve">[Komentarų gija]
„Excel“ versija leidžia jums skaityti šią komentarų giją, tačiau visi jos taisymai bus pašalinti, jei failas atidaromas naudojant naujesnę „Excel“ versiją. Daugiau informacijos: https://go.microsoft.com/fwlink/?linkid=870924.
Komentaras:
    05-06 išsiųsta
Atsakyti:
05-12 išsiųsta po pastabų
</t>
      </text>
    </comment>
    <comment ref="E313" authorId="508" shapeId="0" xr:uid="{15450EA1-0A27-471A-8C3B-952AE1D00C93}">
      <text>
        <t>[Komentarų gija]
„Excel“ versija leidžia jums skaityti šią komentarų giją, tačiau visi jos taisymai bus pašalinti, jei failas atidaromas naudojant naujesnę „Excel“ versiją. Daugiau informacijos: https://go.microsoft.com/fwlink/?linkid=870924.
Komentaras:
    Geoprojektai rengė topo
Atsakyti:
Nederina MT vietos sklp. Sav.
Atsakyti:
Laukiama ESO patvirtinimo dėl kitos MT vietos
Atsakyti:
Laukiam sklp savininko atsakymo del MT, pirmadieni skambinam
Atsakyti:
Paprasyta ESO pateikti modulines is sandelio info
Atsakyti:
Bando daskambinti del matmenu
Atsakyti:
Truputi pakoreguojama MT vieta, siunciama visiems derinti, derinamas servitutas 07.14 teikiam pirminius
Atsakyti:
Pateikti pirminiai
Atsakyti:
Servituto planas išsiųstas, telefonu sakė, kad pas notarą galės atvykti patys
Atsakyti:
Gautos pirminių pastabos, 07.17 taisoma
Atsakyti:
07-18 išsiųsti derinimai institucijoms
Atsakyti:
07-18 pateikta po pastabų
Atsakyti:
Pateikti pirminiai po pastabu
Atsakyti:
Taiso pastabas
Atsakyti:
Pateikti pirminiai po pastabu
Atsakyti:
07-23 pateikta derinimui dėl Natura teritorijų
Atsakyti:
Laukiam kompensacijos SB (pasirasysim su fiziniu asm), laukiam Via, Natura, kelininko
Atsakyti:
08-05 gautas derinimas dėl reg. Parko/ naturos, išsiųsta į Via po pastabų taisymo, trūkstamas Amber Grid
Atsakyti:
08-06 papildomos Via pastabos
Atsakyti:
08-11 pateiktas į Via po pastabų
Atsakyti:
08-12 gautas Via derinimas
Atsakyti:
Su fiziniu asmeniu servitutas perduotas notarui, dar pasirasymo laikas neaiskus; Dujotiekis dar neduoda atsakymo
Atsakyti:
08-26 notarui ir amberiui praskambinta: notarai - gavo, pratikrinus greitu metu informuos; amberis - vėluoja, informavo kažką atsakingą
Atsakyti:
08-27 gauta dujotiekio pastaba dėl gylių ir pataisyta, išsiųsta atgal
Atsakyti:
09-01 skambinta notarei, 1-2 dienų bėgyje bus paruošta ir tuomet siūlys kada pasirašyti
Atsakyti:
09-05 savininkai derinasi kada gali atvykti pasirašyti servitutą, teikiama suva, ruošiama byla
Atsakyti:
09-09 sąmata užklausta, gavus bus užbaigta byla (09-10 d.)
Atsakyti:
09-11 atgautas žiniaraštis taisymui ir pataisytas sąmatai gauti
Atsakyti:
09-16 taisytas darbų/medžiagų žiniaraštis, gauta sąmata, paruošta byla kėlimui
Atsakyti:
Pateiktas projektas be SUVA
Atsakyti:
Taiso pastabas, trūksta SUVA ir Servituto
Atsakyti:
Notarai savaitę iki 29 d. atostogauja, su savininkais šnekėta po tų atostogų derintis anksčiausiu metu
Atsakyti:
09-29 taisomos schemos pastabos, ruošiama konkursinė
Atsakyti:
09-30 pastabos pataisytos, dėl servituto praskambinta savininkams ir biurui: biuras laukia kada savininkai galės, savininkai neatsiliepė, parašyta jiems
Atsakyti:
10-02 perteiktos suvos pagal naują tvarką
Atsakyti:
10-06 pasirašinėjamas servitutas (ESO/skl. savininkas)
Atsakyti:
Servituto sutartis tarp ESO ir savininko pasirašyta, laukiama suvų, ankstesnės pastabos pakoreguotos
Atsakyti:
Suva 1/3 gauta, kitos nagrinėjamos
Atsakyti:
Pateiktas projektas su ⅓ SUVA
Atsakyti:
Gautos pastabos projektui
Atsakyti:
Pateitkas projektas po pastabu
Atsakyti:
trūksta vienos žymos
Atsakyti:
derinam įkainius
Atsakyti:
Grindžiam delspinigius</t>
      </text>
    </comment>
    <comment ref="T313" authorId="509" shapeId="0" xr:uid="{807E4760-27E8-40D7-A028-3722D64A7669}">
      <text>
        <t>[Komentarų gija]
„Excel“ versija leidžia jums skaityti šią komentarų giją, tačiau visi jos taisymai bus pašalinti, jei failas atidaromas naudojant naujesnę „Excel“ versiją. Daugiau informacijos: https://go.microsoft.com/fwlink/?linkid=870924.
Komentaras:
    Grįžo 1 laiškas, nes NŽT persikėlė kitu adresu
+ trasoje sudarytas naujas valstybinis sklypas, dėl kurio reikia naujo laiško į NŽT</t>
      </text>
    </comment>
    <comment ref="AD313" authorId="510" shapeId="0" xr:uid="{5620E1A4-D035-4873-903A-D41F63523F7F}">
      <text>
        <t>[Komentarų gija]
„Excel“ versija leidžia jums skaityti šią komentarų giją, tačiau visi jos taisymai bus pašalinti, jei failas atidaromas naudojant naujesnę „Excel“ versiją. Daugiau informacijos: https://go.microsoft.com/fwlink/?linkid=870924.
Komentaras:
    25SUT-5737
25SUT-5738
25SUT-5742
25SUT-5745
Kerta 4 gyvenvietes
Atsakyti:
Perteikta 10-02 pagal naują tvarką, Balelių k. dalyje suformavo sklypą LR su NŽT patikėjimu.
25SUT-10952 (Dumblio k.)
25SUT-11008 (Varlėnų k.)
25SUT-11012 (Varnėnų k.)
Atsakyti:
10-16 gauta 2-a iš 3 suvų (25SUT-11008)</t>
      </text>
    </comment>
    <comment ref="AF313" authorId="511" shapeId="0" xr:uid="{F4A989A2-5B6C-4448-BE3C-9B6A750D6D08}">
      <text>
        <t>[Komentarų gija]
„Excel“ versija leidžia jums skaityti šią komentarų giją, tačiau visi jos taisymai bus pašalinti, jei failas atidaromas naudojant naujesnę „Excel“ versiją. Daugiau informacijos: https://go.microsoft.com/fwlink/?linkid=870924.
Komentaras:
    07-15 išsiųstas planas, disaraok@gmail.com, pas notarą galės
Atsakyti:
07-29 gautas savininko parašas ant plano
Atsakyti:
Nuo 09-15 neatsiliepė 3kart, parašytas el. laiškas kad suderinti pasirašymą pas notarus
Atsakyti:
Pasirašyta sutartis tarp ESO ir savininko 10-06</t>
      </text>
    </comment>
    <comment ref="AJ313" authorId="512" shapeId="0" xr:uid="{C38527F4-8CEA-44E4-94A9-4476BE57725C}">
      <text>
        <t>[Komentarų gija]
„Excel“ versija leidžia jums skaityti šią komentarų giją, tačiau visi jos taisymai bus pašalinti, jei failas atidaromas naudojant naujesnę „Excel“ versiją. Daugiau informacijos: https://go.microsoft.com/fwlink/?linkid=870924.
Komentaras:
    07-15 išsiųsta
Atsakyti:
08-12 gautas derinimas po pastabų korekcijų</t>
      </text>
    </comment>
    <comment ref="AK313" authorId="513" shapeId="0" xr:uid="{123F9E21-F15B-4D62-AD6F-2A216179F7D6}">
      <text>
        <t>[Komentarų gija]
„Excel“ versija leidžia jums skaityti šią komentarų giją, tačiau visi jos taisymai bus pašalinti, jei failas atidaromas naudojant naujesnę „Excel“ versiją. Daugiau informacijos: https://go.microsoft.com/fwlink/?linkid=870924.
Komentaras:
    07-18 išsiųsta
Atsakyti:
Gautas suderinimas 08-27</t>
      </text>
    </comment>
    <comment ref="AM313" authorId="514" shapeId="0" xr:uid="{E349A34A-3784-48B9-BAC7-328FE7A0A054}">
      <text>
        <t>[Komentarų gija]
„Excel“ versija leidžia jums skaityti šią komentarų giją, tačiau visi jos taisymai bus pašalinti, jei failas atidaromas naudojant naujesnę „Excel“ versiją. Daugiau informacijos: https://go.microsoft.com/fwlink/?linkid=870924.
Komentaras:
    Taujėnų-Užulėnio miškai</t>
      </text>
    </comment>
    <comment ref="E314" authorId="515" shapeId="0" xr:uid="{70E361E3-A7DF-4BB0-84D4-FAD22CD5DF31}">
      <text>
        <t>[Komentarų gija]
„Excel“ versija leidžia jums skaityti šią komentarų giją, tačiau visi jos taisymai bus pašalinti, jei failas atidaromas naudojant naujesnę „Excel“ versiją. Daugiau informacijos: https://go.microsoft.com/fwlink/?linkid=870924.
Komentaras:
    Nedaryta
Atsakyti:
Reikia važiuoti apžiūrėti. Dovydas palėks
Atsakyti:
Reikia susitarti su zoniniu, planas sia savaite nuvaziuot
Atsakyti:
Vietoj buvo
Atsakyti:
Pirminius teikiam iki 04.03
Atsakyti:
Pradėtas, bet taisomos kitų pastabos
Atsakyti:
Pateikti pirminiai
Atsakyti:
Taiso pastabas
Atsakyti:
Pataisytos pastabos, reikia pateikti su nuotraukom dėl movų
Atsakyti:
Taiso pirminių pastabas
Atsakyti:
Pateikti pirminiai po pastabu
Atsakyti:
Nusiųsta užklausa tikrintojui su nuotraukom
Atsakyti:
Pateikti pirminiai po pastabu
Atsakyti:
Išsiųsta priminimai dėl derinimų 
Atsakyti:
Paskambinta dėl derinimo, niekas nekelia, išsiųsta papildomai kitiems skyriaus darbuotojams
Atsakyti:
Perduota sąmatos skaičiavimui, išsiųstas informacinis 
Atsakyti:
Pateikta byla be SUVA
Atsakyti:
Išsiųstas Elgai laiškas su prašymu komerciniam pasiūlymui 
Atsakyti:
Atmetė SUVA dėl regionų derinimo, regionams jau išsiųsta, laukiu, gavus perteiksiu SUVA
Atsakyti:
Gautas regionų derinimas, pateikta SUVA iš naujo
Atsakyti:
Gauta SUVA, ruošiama pilna byla su konkursine, negavau atsakymo iš ELGOS
Atsakyti:
Pateikta po pastabu
Atsakyti:
Laukiam RC sąskaitų</t>
      </text>
    </comment>
    <comment ref="X314" authorId="516" shapeId="0" xr:uid="{033415F1-2C38-4B5D-B271-D8C917E3D235}">
      <text>
        <t>[Komentarų gija]
„Excel“ versija leidžia jums skaityti šią komentarų giją, tačiau visi jos taisymai bus pašalinti, jei failas atidaromas naudojant naujesnę „Excel“ versiją. Daugiau informacijos: https://go.microsoft.com/fwlink/?linkid=870924.
Komentaras:
    Išsiųsta 04-10</t>
      </text>
    </comment>
    <comment ref="Y314" authorId="517" shapeId="0" xr:uid="{B662A38D-399C-4E78-B146-EF1906DC0CF3}">
      <text>
        <t xml:space="preserve">[Komentarų gija]
„Excel“ versija leidžia jums skaityti šią komentarų giją, tačiau visi jos taisymai bus pašalinti, jei failas atidaromas naudojant naujesnę „Excel“ versiją. Daugiau informacijos: https://go.microsoft.com/fwlink/?linkid=870924.
Komentaras:
    05-05 išsiųsta pakartotinai
</t>
      </text>
    </comment>
    <comment ref="Z314" authorId="518" shapeId="0" xr:uid="{13A5090B-FDA0-41A5-88D3-8529C21B4965}">
      <text>
        <t>[Komentarų gija]
„Excel“ versija leidžia jums skaityti šią komentarų giją, tačiau visi jos taisymai bus pašalinti, jei failas atidaromas naudojant naujesnę „Excel“ versiją. Daugiau informacijos: https://go.microsoft.com/fwlink/?linkid=870924.
Komentaras:
    Išsiųsta 04-10</t>
      </text>
    </comment>
    <comment ref="AD314" authorId="519" shapeId="0" xr:uid="{E9B2DD99-BDC6-4D17-BBA4-FD41B100DB0D}">
      <text>
        <t xml:space="preserve">[Komentarų gija]
„Excel“ versija leidžia jums skaityti šią komentarų giją, tačiau visi jos taisymai bus pašalinti, jei failas atidaromas naudojant naujesnę „Excel“ versiją. Daugiau informacijos: https://go.microsoft.com/fwlink/?linkid=870924.
Komentaras:
    05-08 358843 
Atsakyti:
05-20 360457 </t>
      </text>
    </comment>
    <comment ref="AM314" authorId="520" shapeId="0" xr:uid="{DE66C92D-6B2C-48E9-ACAB-9439F84D262E}">
      <text>
        <t>[Komentarų gija]
„Excel“ versija leidžia jums skaityti šią komentarų giją, tačiau visi jos taisymai bus pašalinti, jei failas atidaromas naudojant naujesnę „Excel“ versiją. Daugiau informacijos: https://go.microsoft.com/fwlink/?linkid=870924.
Komentaras:
    05-09 išsiųsta</t>
      </text>
    </comment>
    <comment ref="E315" authorId="521" shapeId="0" xr:uid="{C495E327-E538-4420-8133-A9F4B2B98829}">
      <text>
        <t>[Komentarų gija]
„Excel“ versija leidžia jums skaityti šią komentarų giją, tačiau visi jos taisymai bus pašalinti, jei failas atidaromas naudojant naujesnę „Excel“ versiją. Daugiau informacijos: https://go.microsoft.com/fwlink/?linkid=870924.
Komentaras:
    Iki 03-21 turim pateikti pirminius
Atsakyti:
Reikia pateikti pirminius, perduota Tomui į teamsus
Atsakyti:
Pateikti pirminiai
Atsakyti:
Taiso pastabas
Atsakyti:
Pataisiau. Perduota Kostui įkelt į TIVI
Atsakyti:
Pateikta
Atsakyti:
Pateikta po pastabu
Atsakyti:
Pateikta po pakartotinu pastabu
Atsakyti:
Reikia padaryti RAA
Atsakyti:
KAS vietą derina su užsakovu, skaičiuoja RAA, derina su inst.
Atsakyti:
Derinamės dar vis vietą su užsakovu, prie laiškų ir Kostas kabinamas tai žino situaciją.
Atsakyti:
Paskaičiavau RAA, perdaviau Kostui, kad pabaigtų.
Atsakyti:
Pasirašė sutikimą. 
Likę institucijų derinimai, rėlinė Kostui
Atsakyti:
Bandžiau susisiekt su Circle, prašė užpildyt užklausą ir bandys nukreipt kur reikia.
Atsakyti:
Pateikti pirminiai po pastabu
Atsakyti:
Atmete Povilavicius del spintos vietos, Janonis sugalvos kazka, kad atsipistu povilavicius ir tvirtintu sprendinius
Atsakyti:
Dėl CIRCLE.
17d. Gavau laišką, kad mano laiškas gautas ir perduotas atsakingiems asmenins, ir su manim bus susisiekta atskiru laišku. Jokių kontaktų neturiu. Kolkas niekas nesusisiekė. 
Atsakyti:
Skambino iš circle, klausimą Tomui į teams'us parašiau.
Atsakyti:
Janonis parase komentara, kad skydo vietai reikia pritarti, todel pateikiau is naujo pirminius
Atsakyti:
Circle viskas ok, atsiųs el. paštu laišką, kad prieš darbų pradžią būtų susisiekta.
Liko ESO pirminius kad patvirtintų, pasiteikt SUVA ir pilną bylą ruoštis. Mel. projektas.
Atsakyti:
Circle sutikimą gavau. 
Atsakyti:
ESO atmetė dėl apskaitų skaičiaus neatitikimo
Atsakyti:
Kostas šiandien perdavė info, kad reik su klientu važiuot į vietą apsitart dėl skydo vietos, nes jis dabar stovės valstybinėj žemėj, ko pasekoj, keisis trasa, derinimus reiks susirinkt iš naujo.
Atsakyti:
Turi atsiųst užsakovas spintos vietą, šiandien kalbėjau tel.
Atsakyti:
05-22 pateikiau atnaujintus sprendinius užsakovui.
Atsakyti:
Galima pateikti pirminius
Atsakyti:
Pateikti pirminiai
Atsakyti:
Kai patvirtins sprendinius, reikės persiderint su institucijomis
Atsakyti:
Pirminius patvirtino, persiųsta institucijoms.
Atsakyti:
Užsakovas suderino sprendinius
Atsakyti:
Savivaldybė neleidžia statyt valstybinėj žemėj spintos, ESO nenori sklype. Kostas parašė į TIVI
Atsakyti:
Kostas sutarė (su ESO) spintą statyti sklype.
Išsiųsti sprendiniai užsakovui ir Kauno m. sav.
Atsakyti:
Likę Telia ir Kauno m.sav. suderinimai
Atsakyti:
ESO turi pasirašyt ant plano, kad pasiteikti SUVA. Anai teikiu žiniaraštį.
Atsakyti:
Pateikta sąmata 06-06, SUVA 06-09 
Atsakyti:
Sąmata gavau, Kostas pateiks be SUVA
Atsakyti:
Pateiktas projektas be SUVA
Atsakyti:
Gautos pastabos pataisytos. Kai gausim SUVA, teiksim atgal.
Atsakyti:
Pateiktas prašymas dėl perkėlimo
Atsakyti:
Perkelta užduotis
Atsakyti:
Gavau SUVA, galima pateikti pilną projektą.
Atsakyti:
Pateiktas pilnas projektas
Atsakyti:
Pastabos pataisytos, Kostas pateiks atgal su atsakymais.
Atsakyti:
Pateikta po pastabu
Atsakyti:
Perduota Paulinai
Atsakyti:
Trūksta vienos žymos</t>
      </text>
    </comment>
    <comment ref="T315" authorId="522" shapeId="0" xr:uid="{04E15876-C995-444C-B837-7F297CDAC0A0}">
      <text>
        <t>[Komentarų gija]
„Excel“ versija leidžia jums skaityti šią komentarų giją, tačiau visi jos taisymai bus pašalinti, jei failas atidaromas naudojant naujesnę „Excel“ versiją. Daugiau informacijos: https://go.microsoft.com/fwlink/?linkid=870924.
Komentaras:
    Paduotas informacinis administratorei 05-06</t>
      </text>
    </comment>
    <comment ref="W315" authorId="523" shapeId="0" xr:uid="{5BBE784F-E738-407E-A24E-1541FA593DD5}">
      <text>
        <t>[Komentarų gija]
„Excel“ versija leidžia jums skaityti šią komentarų giją, tačiau visi jos taisymai bus pašalinti, jei failas atidaromas naudojant naujesnę „Excel“ versiją. Daugiau informacijos: https://go.microsoft.com/fwlink/?linkid=870924.
Komentaras:
    04-11 išsiųstas sutikimas pasirašymui užsakovui
Atsakyti:
05-26 užsakovas pasirašė ant atnaujintų sprendinių.</t>
      </text>
    </comment>
    <comment ref="X315" authorId="524" shapeId="0" xr:uid="{1071184C-5D93-45F5-974C-564CAF3295A6}">
      <text>
        <t>[Komentarų gija]
„Excel“ versija leidžia jums skaityti šią komentarų giją, tačiau visi jos taisymai bus pašalinti, jei failas atidaromas naudojant naujesnę „Excel“ versiją. Daugiau informacijos: https://go.microsoft.com/fwlink/?linkid=870924.
Komentaras:
    04-11 išsiųsta
Atsakyti:
04-23
Atsakyti:
05-26 išsiųsta po pasikeitusios trasos
Atsakyti:
GD-8046 
KRS
Atsakyti:
06-06 suderinta su KMS</t>
      </text>
    </comment>
    <comment ref="Z315" authorId="525" shapeId="0" xr:uid="{0C896A13-77CF-43DB-8E7D-C4E1C93A86B1}">
      <text>
        <t>[Komentarų gija]
„Excel“ versija leidžia jums skaityti šią komentarų giją, tačiau visi jos taisymai bus pašalinti, jei failas atidaromas naudojant naujesnę „Excel“ versiją. Daugiau informacijos: https://go.microsoft.com/fwlink/?linkid=870924.
Komentaras:
    04-11 išsiųsta
Atsakyti:
04-15 suderinta
Atsakyti:
05-26 išsiųsta po pasikeitusios trasos
Atsakyti:
26d suderino</t>
      </text>
    </comment>
    <comment ref="AA315" authorId="526" shapeId="0" xr:uid="{7478F620-B183-4AE5-A52C-99C914ECFC14}">
      <text>
        <t>[Komentarų gija]
„Excel“ versija leidžia jums skaityti šią komentarų giją, tačiau visi jos taisymai bus pašalinti, jei failas atidaromas naudojant naujesnę „Excel“ versiją. Daugiau informacijos: https://go.microsoft.com/fwlink/?linkid=870924.
Komentaras:
    04-11 išsiųsta
Atsakyti:
04-15 suderinta
Atsakyti:
05-26 išsiųsta po pasikeitusios trasos</t>
      </text>
    </comment>
    <comment ref="AB315" authorId="527" shapeId="0" xr:uid="{7B613414-C121-4ECB-B3E4-39DEA2B19893}">
      <text>
        <t>[Komentarų gija]
„Excel“ versija leidžia jums skaityti šią komentarų giją, tačiau visi jos taisymai bus pašalinti, jei failas atidaromas naudojant naujesnę „Excel“ versiją. Daugiau informacijos: https://go.microsoft.com/fwlink/?linkid=870924.
Komentaras:
    04-11 išsiųsta
Atsakyti:
04-17 suderinta
Atsakyti:
05-26 išsiųsta po pasikeitusios trasos
Atsakyti:
06-02 gauta</t>
      </text>
    </comment>
    <comment ref="AD315" authorId="528" shapeId="0" xr:uid="{BCE30F43-81AF-4399-B961-016E02CD5BDF}">
      <text>
        <t>[Komentarų gija]
„Excel“ versija leidžia jums skaityti šią komentarų giją, tačiau visi jos taisymai bus pašalinti, jei failas atidaromas naudojant naujesnę „Excel“ versiją. Daugiau informacijos: https://go.microsoft.com/fwlink/?linkid=870924.
Komentaras:
    356549 04-23
Atsakyti:
Atmetė, reik ESO suderinimo.
Atsakyti:
Reiks per nauja derintis kai gausiu suderinimus
Atsakyti:
363183 06-09
Atsakyti:
Buvo vėl pastabų, pateikta iš naujo 06-19 365013 
Atsakyti:
07-14 gauta</t>
      </text>
    </comment>
    <comment ref="E316" authorId="529" shapeId="0" xr:uid="{8C50752B-9A1D-49B2-9750-58ACDF6A005F}">
      <text>
        <t>[Komentarų gija]
„Excel“ versija leidžia jums skaityti šią komentarų giją, tačiau visi jos taisymai bus pašalinti, jei failas atidaromas naudojant naujesnę „Excel“ versiją. Daugiau informacijos: https://go.microsoft.com/fwlink/?linkid=870924.
Komentaras:
    Reikia užsakinėti topo, neleidžia stabdyti
Atsakyti:
Pakamaris darė topo
Atsakyti:
05-27 važiuoju derinti į vietą.
Atsakyti:
Pateikti pirminiai
Atsakyti:
Su gyventojais suderina, derina su institucijomis (pirma su kauno energija)
Atsakyti:
Taiso pastabas
Atsakyti:
Laukiam NRA
Atsakyti:
Pateikti pirminiai po pastabu
Atsakyti:
Pateikti pirminiai po pastabu vel
Atsakyti:
Pateikta po pastabų pirminiai
Atsakyti:
Pirminiai patvirtinti
Atsakyti:
06-21 pateikta derinti
Atsakyti:
06-30 pateikta Pakamariui papildyti topkę ryšių tinklais
Atsakyti:
Pateikta su papildymu Telia derint 07-01, seniūnijai skambinau, sakė 07-02 peržiūrės.
Atsakyti:
Perduota ESO dėl užduoties perkėlimo ant gretutinės sutarties
Atsakyti:
Laukiu savivaldybės ir telia derinimo
Atsakyti:
Gautos VIA pastabos, trūksta savivaldybės derinimo.
Atsakyti:
Pateikta viai, savivaldybė turėjo 07-11 atsiųst, skambinau po pietų, nieks neatsiliepia. 
Atsakyti:
Savivaldybė derina 20d.d., sakė iki 22 liepos jų terminas, iki to laiko ir gausim.
Atsakyti:
Savivaldybė derina iki 22 liepos, Via priedo nepasirašo ESO, Via laukia kol atsiųsim pataisytą tikrintojai, kad nereikėtų laukti per naujo
Atsakyti:
07-22 skambinau į savivaldybę, atsakymas paruoštas, sistemoje turi pasirašyt atsakingi asmenys, vėliausiai rytoj turėtumėm gauti. Via tikrintojai pateikta ištaisytas priedas. 
Atsakyti:
07-23 skambino iš savivaldybės melioracijos, negausim derinimo, reikia nusiųst pataisytą planą su pastabomis apie melioraciją. Tomas sakė nesiųst, užsakom melioracijos projektą.
Atsakyti:
07-23 užsakytas mel projektas
Atsakyti:
Servitutai pateikti į savivaldybę, institucijų derinimai yra, laukiam mel. projekto.
Atsakyti:
08-13 ir 08-14 Surenku likusius žmonių derinimus, klausimas lieka dėl vieno vartotojo perjungimo, nesutinka jokiems darbams savo sklype.
Atsakyti:
Del sito dar negautas ats is tivis
Atsakyti:
Paraginta per TIVIS atsakyti i klausima
Atsakyti:
Gautas atsakymas dėl vartotojo perjungimo, reikia sutvarkyt brėžinius, žiniaraštį, pateikt sąmatą perskaičiuot ir galėsim teikt projektą.
Atsakyti:
08-22 pateikta skaičiuot sąmatą, derinimai dėl servituto yra, reikia per ŽIS pateikt kai turėsim įgaliojimą.
Atsakyti:
Parengta byla be SUVA ir servituto
Atsakyti:
Pateiktas projektas
Atsakyti:
Pastabos ištaisytos, konkursinė paruošta, trūksta tik SUVA
Atsakyti:
Pateiktas servitutas nžt
Atsakyti:
Susisiekė vartotojas po informacinio, info perduota ESO, laukiam atsakymo ar keisti sprendinius.
Atsakyti:
Suva ir servitutas pateikti NŽT.
Atsakyti:
25SUT-9682
09-29
Atsakyti:
Servitutas pas NŽT užstrigęs.
Atsakyti:
Servitutas perduotas apmokėjimui.
Atsakyti:
Trūksta tik servituto
Atsakyti:
10-28 kompensacijos kopija bus įkelta į tivį
Atsakyti:
10-28 pateikta notaram.
Atsakyti:
Taiso pastabas, teikiam be pasirasyto servituto
Atsakyti:
Pateiktas projektas su SUVA be servituto
Atsakyti:
Pateiktas projektas po pastabu
Atsakyti:
Pateikti įkainiai
Atsakyti:
2025-12-11 servitutas pasirasytas kauno 27biure
Atsakyti:
pateikti įkainiai tvirtinimui
Atsakyti:
Pateiktas ADA
Atsakyti:
REIKIA DELSPINIGIŲ RAŠTO</t>
      </text>
    </comment>
    <comment ref="AB316" authorId="530" shapeId="0" xr:uid="{F5F4525E-CC04-4BB1-BFB7-F5E7B1DE9B90}">
      <text>
        <t>[Komentarų gija]
„Excel“ versija leidžia jums skaityti šią komentarų giją, tačiau visi jos taisymai bus pašalinti, jei failas atidaromas naudojant naujesnę „Excel“ versiją. Daugiau informacijos: https://go.microsoft.com/fwlink/?linkid=870924.
Komentaras:
    05-30 pateikta</t>
      </text>
    </comment>
    <comment ref="AJ316" authorId="531" shapeId="0" xr:uid="{22D5AC02-39AC-427C-95FF-D3126DD69696}">
      <text>
        <t>[Komentarų gija]
„Excel“ versija leidžia jums skaityti šią komentarų giją, tačiau visi jos taisymai bus pašalinti, jei failas atidaromas naudojant naujesnę „Excel“ versiją. Daugiau informacijos: https://go.microsoft.com/fwlink/?linkid=870924.
Komentaras:
    06-16 pateikta</t>
      </text>
    </comment>
    <comment ref="E317" authorId="532" shapeId="0" xr:uid="{FD8C46A7-3865-40C6-848F-EB581247616B}">
      <text>
        <t>[Komentarų gija]
„Excel“ versija leidžia jums skaityti šią komentarų giją, tačiau visi jos taisymai bus pašalinti, jei failas atidaromas naudojant naujesnę „Excel“ versiją. Daugiau informacijos: https://go.microsoft.com/fwlink/?linkid=870924.
Komentaras:
    Topo SImas
Atsakyti:
Pateikti pirminiai
Atsakyti:
Derina su institucijomis
Atsakyti:
07-01 skambinau į seniūniją, sakė neleido savivaldybė derinti, tik susipažint su projektu. Savivaldybė organizuoja posėdį ir spręs dėl demontavimo. Atsakymo galima tikėtis 9-11 diena.
Atsakyti:
Pateikta suva, laukiu vieno žmogaus atsakymo ar jam tinka viskas, jei tinka, reikia ruošt servitutą.
Atsakyti:
07.08 bendrauja su savininku
Atsakyti:
Pateikta skaičiuot sąmatą.
Atsakyti:
Pateiktas projektas tvirtinimui be servitutu
Atsakyti:
+37060692964 Bažnyčios g 18, skambino dėl informacinio, viskas kaip ir tinka. Jei ESO prašis parašo, sakė tik gyvai, nes vyresnio amžiaus moteris jau.
Atsakyti:
07-17 pateikti servitutai kompensacijom. Gautos bylos pastabos.
Atsakyti:
07-18 ištaisyta byla, pateikti servitutai savivaldybei pasirašyt.
Atsakyti:
Pateiktas projektas po pastabu
Atsakyti:
07-23 pateikta 1-ajam notarų biurui.
Atsakyti:
Pateiktas projektas, servitutas pasirasytas</t>
      </text>
    </comment>
    <comment ref="W317" authorId="533" shapeId="0" xr:uid="{2FB1EB92-1176-4A6A-B669-010B074090E4}">
      <text>
        <t>[Komentarų gija]
„Excel“ versija leidžia jums skaityti šią komentarų giją, tačiau visi jos taisymai bus pašalinti, jei failas atidaromas naudojant naujesnę „Excel“ versiją. Daugiau informacijos: https://go.microsoft.com/fwlink/?linkid=870924.
Komentaras:
    07-02 pateikta</t>
      </text>
    </comment>
    <comment ref="AD317" authorId="534" shapeId="0" xr:uid="{6BA19A48-F2D1-4E12-BB65-716EF1EAD8A9}">
      <text>
        <t>[Komentarų gija]
„Excel“ versija leidžia jums skaityti šią komentarų giją, tačiau visi jos taisymai bus pašalinti, jei failas atidaromas naudojant naujesnę „Excel“ versiją. Daugiau informacijos: https://go.microsoft.com/fwlink/?linkid=870924.
Komentaras:
    07-03
SAV-366629</t>
      </text>
    </comment>
    <comment ref="E318" authorId="535" shapeId="0" xr:uid="{5E4BC6F2-CFBD-457A-B500-B4E6A50F157D}">
      <text>
        <t>[Komentarų gija]
„Excel“ versija leidžia jums skaityti šią komentarų giją, tačiau visi jos taisymai bus pašalinti, jei failas atidaromas naudojant naujesnę „Excel“ versiją. Daugiau informacijos: https://go.microsoft.com/fwlink/?linkid=870924.
Komentaras:
    Iki 02-07 reikia pateikti pirminius į ESO
Atsakyti:
Taisyti trasą
Atsakyti:
@Tomas Ruzveltas pataisyta, paruošta pirminiam derinimui
Atsakyti:
Pateikti pirminiai
Atsakyti:
Gautos pastabos0212, pataisytos pastabos galima teikti
Atsakyti:
Pateikti pirminiai po pastabu
Atsakyti:
Taiso pastabas
Atsakyti:
@Tomas Ruzveltas pataisytos pastabos galima kelti
Atsakyti:
Pateikti pirminiai po pastabu
Atsakyti:
Patvirtinti sprendiniai
Atsakyti:
Skambina derintojam
Atsakyti:
Rengia MŽ. Pateikia 03-19
Atsakyti:
Perduota sąmatai
Atsakyti:
Sąmata pateikta, daro bylą
Atsakyti:
Pateikta byla
Atsakyti:
04/03 paduota iš naujo NŽT kitą savaitę bandysiu skambintid kad neatmestų dėl sodininkų derinimo nebuvimo
Atsakyti:
Telia, SUVA
Atsakyti:
Gauta Telia, teikia SUVA
Atsakyti:
Pateikta dėl SUVA
Atsakyti:
Teiksim pakartotinai derinti ESO tik sulaukus SUVA, dar nėra leidimo
Atsakyti:
Gautas SUVA, šalinam ESO pastabas ir keliam
Atsakyti:
Pataisytos ESO pastabos 
Atsakyti:
Pateiktas projektas su SUVA
Atsakyti:
Taiso pastabas
Atsakyti:
Pateiktas projektas po pastabu
Atsakyti:
Pateiktas projektas po pastabu
Atsakyti:
Pateikti įkainiai, laukiam RC sąskaitos
Atsakyti:
Pateiktas ADA maciukevičiui</t>
      </text>
    </comment>
    <comment ref="T318" authorId="536" shapeId="0" xr:uid="{46B7407A-9451-4CBF-B868-3A2A2534024B}">
      <text>
        <t>[Komentarų gija]
„Excel“ versija leidžia jums skaityti šią komentarų giją, tačiau visi jos taisymai bus pašalinti, jei failas atidaromas naudojant naujesnę „Excel“ versiją. Daugiau informacijos: https://go.microsoft.com/fwlink/?linkid=870924.
Komentaras:
    Paruošti, reikia išsiųsti
Atsakyti:
išsiųsti</t>
      </text>
    </comment>
    <comment ref="AA318" authorId="537" shapeId="0" xr:uid="{6A245AE6-2C3E-40C0-9CA7-BF10D3755E2D}">
      <text>
        <t>[Komentarų gija]
„Excel“ versija leidžia jums skaityti šią komentarų giją, tačiau visi jos taisymai bus pašalinti, jei failas atidaromas naudojant naujesnę „Excel“ versiją. Daugiau informacijos: https://go.microsoft.com/fwlink/?linkid=870924.
Komentaras:
    Pateikta 04/08</t>
      </text>
    </comment>
    <comment ref="E320" authorId="538" shapeId="0" xr:uid="{0F64ACD9-5FED-461D-B375-5F6ED2733349}">
      <text>
        <t>[Komentarų gija]
„Excel“ versija leidžia jums skaityti šią komentarų giją, tačiau visi jos taisymai bus pašalinti, jei failas atidaromas naudojant naujesnę „Excel“ versiją. Daugiau informacijos: https://go.microsoft.com/fwlink/?linkid=870924.
Komentaras:
    Geoprojektai rengė topo
Atsakyti:
03-04 teiksim pirmiius
Atsakyti:
Pateikti pirminiai
Atsakyti:
Taiso pastabas
Atsakyti:
Pateikta po pastabu
Atsakyti:
Taiso pastabas
Atsakyti:
Reikia palekt iki TR pasifotkint ir pakoreguot pagal fakta
Atsakyti:
Dovydas derinasi nuvykimą į TR
Atsakyti:
Foto yra
Atsakyti:
04-04 teiks pirminius
Atsakyti:
Pataisytos pastabos
Atsakyti:
Pateikta
Atsakyti:
Išsiųsti informaciniai, išsiųsta Vainorui ir Telia pakartotinai
Atsakyti:
Perduota sąmatos skaičavimui, pateikta SUVA
Atsakyti:
Paruošta byla be SUVA
Atsakyti:
Pateiktas projektas be SUVA
Atsakyti:
Pateiktas po pastabu
Atsakyti:
Taiso pastabas
Atsakyti:
Pateikta po pastabu
Atsakyti:
REIKIA PATEIKTI RC SĄSKAITĄ Į TIVĮ</t>
      </text>
    </comment>
    <comment ref="X320" authorId="539" shapeId="0" xr:uid="{9FEC7BCD-E39E-4074-898E-2BA55FD5F765}">
      <text>
        <t>[Komentarų gija]
„Excel“ versija leidžia jums skaityti šią komentarų giją, tačiau visi jos taisymai bus pašalinti, jei failas atidaromas naudojant naujesnę „Excel“ versiją. Daugiau informacijos: https://go.microsoft.com/fwlink/?linkid=870924.
Komentaras:
    04-08 išsiųsta Vainorui</t>
      </text>
    </comment>
    <comment ref="AD320" authorId="540" shapeId="0" xr:uid="{F2EAF187-D888-40A2-A557-8058D64018B9}">
      <text>
        <t xml:space="preserve">[Komentarų gija]
„Excel“ versija leidžia jums skaityti šią komentarų giją, tačiau visi jos taisymai bus pašalinti, jei failas atidaromas naudojant naujesnę „Excel“ versiją. Daugiau informacijos: https://go.microsoft.com/fwlink/?linkid=870924.
Komentaras:
    04-16 ; 355637 </t>
      </text>
    </comment>
    <comment ref="E322" authorId="541" shapeId="0" xr:uid="{ACDA281C-0C9A-4DD3-A365-7088BE5F2D94}">
      <text>
        <t>[Komentarų gija]
„Excel“ versija leidžia jums skaityti šią komentarų giją, tačiau visi jos taisymai bus pašalinti, jei failas atidaromas naudojant naujesnę „Excel“ versiją. Daugiau informacijos: https://go.microsoft.com/fwlink/?linkid=870924.
Komentaras:
    eimantasnerijus@gmail.com
Atsakyti:
Išsiunčiau pasirašyti sutikimą dėl a.z. Ir brėžinį.
Atsakyti:
Buvau vietoje pasižiūrėti TELIA šulinį. Kostas parašė į ESO dėl kliento.
Atsakyti:
Laukiam informacijos iš rangovo ar pagal aptartus sprendinius vietoje pavyk padaryti rangos darbus.
Atsakyti:
Kostas pateiks pirminius, išsiunčiau Vainorui dėl asfalto ardymo 02-12
Atsakyti:
Vainoro derinimą turiu, bet neturiu info ar rangovai ten atliks tuos darbus.
Atsakyti:
Pateikti pirminiai
Atsakyti:
Pateiktas projektas
Atsakyti:
Taisom pastabas
Atsakyti:
Perima SUVA iš naujo
Atsakyti:
348819
Pateikta SUVA 02-28
Atsakyti:
Pateikta su nauju SUVA, kad tvirtintu
Atsakyti:
Laukiam rc sąskaitos
Atsakyti:
Pateiktas ADA Maciukevičiui</t>
      </text>
    </comment>
    <comment ref="X322" authorId="542" shapeId="0" xr:uid="{A7138680-B5B8-4458-9AAE-4ACB29ECE13F}">
      <text>
        <t>[Komentarų gija]
„Excel“ versija leidžia jums skaityti šią komentarų giją, tačiau visi jos taisymai bus pašalinti, jei failas atidaromas naudojant naujesnę „Excel“ versiją. Daugiau informacijos: https://go.microsoft.com/fwlink/?linkid=870924.
Komentaras:
    02-14 atrašė su klausimu, patikslinau situaciją ir nusiunčiau atgal sprendinius 02-14
Atsakyti:
02-14 suderinta</t>
      </text>
    </comment>
    <comment ref="E323" authorId="543" shapeId="0" xr:uid="{8F8F5A73-3BFF-46CC-AC91-3F8EAC255240}">
      <text>
        <t>[Komentarų gija]
„Excel“ versija leidžia jums skaityti šią komentarų giją, tačiau visi jos taisymai bus pašalinti, jei failas atidaromas naudojant naujesnę „Excel“ versiją. Daugiau informacijos: https://go.microsoft.com/fwlink/?linkid=870924.
Komentaras:
    Pateikti pirminiai po pastabu
Atsakyti:
Laukiam sklp. Sav. suderinimo
Atsakyti:
Pateiktas projektas
Atsakyti:
Pateiktos žymos</t>
      </text>
    </comment>
    <comment ref="E325" authorId="544" shapeId="0" xr:uid="{DB145E9B-2B98-47EF-BB75-28C4BCEAF2B7}">
      <text>
        <t>[Komentarų gija]
„Excel“ versija leidžia jums skaityti šią komentarų giją, tačiau visi jos taisymai bus pašalinti, jei failas atidaromas naudojant naujesnę „Excel“ versiją. Daugiau informacijos: https://go.microsoft.com/fwlink/?linkid=870924.
Komentaras:
    Pateiktas projektas
Atsakyti:
TIVIS įkeltas ESO pasirašytas servitutas
Atsakyti:
Pateiktas servitutas nzt
Atsakyti:
2025-03-05 Nr. 1GD-15605 
Atsakyti:
Nusiusta komp, kad apmoketu
Atsakyti:
Pateikti dokai notarei</t>
      </text>
    </comment>
    <comment ref="E326" authorId="545" shapeId="0" xr:uid="{D00976FC-05DA-4543-B4BC-56EE5C4D1871}">
      <text>
        <t>[Komentarų gija]
„Excel“ versija leidžia jums skaityti šią komentarų giją, tačiau visi jos taisymai bus pašalinti, jei failas atidaromas naudojant naujesnę „Excel“ versiją. Daugiau informacijos: https://go.microsoft.com/fwlink/?linkid=870924.
Komentaras:
    Pateikti pirminiai
Atsakyti:
VIA 01.09; 1-25-738 
Atsakyti:
Gautas Via derinimas
Atsakyti:
Pateiktas Delspinigiu rastas</t>
      </text>
    </comment>
    <comment ref="E327" authorId="546" shapeId="0" xr:uid="{3E753268-3072-4B78-B036-11C93502126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Išsiųsti informaciniai
Atsakyti:
Rengia sprendinius
Atsakyti:
Išsiųsta Arūnui
Atsakyti:
Pateikti pirminiai
Atsakyti:
Siunčiamas derinimui
Atsakyti:
Vainoras teigė pirma derinti su Kauno NT skyriumi, išsiųsta 03-07 su prašymu 
Atsakyti:
Pateiktas SUVA 
SAV-351086 
Atsakyti:
Rengia pilną bylą be SUVA ir KMS
Atsakyti:
Gauta sąmata, bus ruošiama pilna byla be SUVA ir KMS
Atsakyti:
Pateiktas projektas
Atsakyti:
Atmetė SUVA nes trūksta savivaldybės derinimo
Atsakyti:
03-31 išsiųstas Vainorui laiškas su paaiškinimais
Atsakyti:
Gautas derinimas, pateikta SUVA
Atsakyti:
04-24 teiks pilną projektą
Atsakyti:
Laukiam RC SĄSKAITŲ
Atsakyti:
Pateikta ADA maciukevičiui</t>
      </text>
    </comment>
    <comment ref="X327" authorId="547" shapeId="0" xr:uid="{03512196-E59F-470C-8225-FCFD35FD9C35}">
      <text>
        <t>[Komentarų gija]
„Excel“ versija leidžia jums skaityti šią komentarų giją, tačiau visi jos taisymai bus pašalinti, jei failas atidaromas naudojant naujesnę „Excel“ versiją. Daugiau informacijos: https://go.microsoft.com/fwlink/?linkid=870924.
Komentaras:
    Išsiųsta 03-03</t>
      </text>
    </comment>
    <comment ref="Z327" authorId="548" shapeId="0" xr:uid="{38A0C303-A531-4933-A651-6F8B9941B7D2}">
      <text>
        <t>[Komentarų gija]
„Excel“ versija leidžia jums skaityti šią komentarų giją, tačiau visi jos taisymai bus pašalinti, jei failas atidaromas naudojant naujesnę „Excel“ versiją. Daugiau informacijos: https://go.microsoft.com/fwlink/?linkid=870924.
Komentaras:
    Išsiųsta 03-03</t>
      </text>
    </comment>
    <comment ref="AA327" authorId="549" shapeId="0" xr:uid="{B2B083B4-6D32-4A13-8F7F-B836CC2FAC61}">
      <text>
        <t>[Komentarų gija]
„Excel“ versija leidžia jums skaityti šią komentarų giją, tačiau visi jos taisymai bus pašalinti, jei failas atidaromas naudojant naujesnę „Excel“ versiją. Daugiau informacijos: https://go.microsoft.com/fwlink/?linkid=870924.
Komentaras:
    Išsiųsta 03-03</t>
      </text>
    </comment>
    <comment ref="AD327" authorId="550" shapeId="0" xr:uid="{14C3272C-BDAD-4051-8808-868D8FE43592}">
      <text>
        <t xml:space="preserve">[Komentarų gija]
„Excel“ versija leidžia jums skaityti šią komentarų giją, tačiau visi jos taisymai bus pašalinti, jei failas atidaromas naudojant naujesnę „Excel“ versiją. Daugiau informacijos: https://go.microsoft.com/fwlink/?linkid=870924.
Komentaras:
    351086 
Atsakyti:
Atmetė suva dėl miesto tvarkymo derinimo
Atsakyti:
353584 naujas su derinimu
</t>
      </text>
    </comment>
    <comment ref="E328" authorId="551" shapeId="0" xr:uid="{8C18622F-0D42-4431-B5C3-1F7C24BF264E}">
      <text>
        <t>[Komentarų gija]
„Excel“ versija leidžia jums skaityti šią komentarų giją, tačiau visi jos taisymai bus pašalinti, jei failas atidaromas naudojant naujesnę „Excel“ versiją. Daugiau informacijos: https://go.microsoft.com/fwlink/?linkid=870924.
Komentaras:
    Rengia sprendinius 03-23
Atsakyti:
Pateikti pirminiai
Atsakyti:
Taiso pastabas
Atsakyti:
03-28 taiso pastabas
Atsakyti:
Pateikti pirminiai po pastabu
Atsakyti:
Laukiam derinimų, Marijus padaro servitutą ir paima parašą iš sklp. Sav.
Atsakyti:
Su servituto sklypo savininke susiskambinau, viskas tinka pasirašys servitutą. Reikia išsiųsti informacinius (tegul padaro Marijus, nes su tuo servitutu realiai nieko ir nedarė tik į geomatininką sukėlė). Nėra vandenų derinimo, sakmbinau 04-10 sakė peržiūrės. Perduota Kostui įkelti ViaLT priedą
Atsakyti:
ViaLT paprašė brėžinio papildymo, 04-11 nusiunčiau papildytus, laukiu atsakymo.
Atsakyti:
04-15 pateiktas priedas ViaLT
Atsakyti:
Informaciniai išsiųsti
Atsakyti:
Šiandien parėjo Via derinimas
Atsakyti:
Nėra SUVA ir servituto. Dėl servituto sutarta, reikia teikti notaram ir derintis pasirašymo laiką su sklypo savininku.
Atsakyti:
SUVA pateikta, pateiksiu dok notarui ir derinsiuos pasirašymą su savininku.
Atsakyti:
Suva gauta. Nusiųsiu servituto dok notarui ir skambinsiu sklypo savininkui dėl pasirašymo. Šią savaitę padarysiu sąmatą.
Atsakyti:
Servitutą pasirašo 06-10, pateikta sąmatai 06-06
Atsakyti:
Pateiktas projektas
Atsakyti:
Šiandien teiksim po pastabų
Atsakyti:
Pateiktas projektas po pastabu
Atsakyti:
Taiso pastabas
Atsakyti:
Taiso sąmatą
Atsakyti:
07-02 teiksim projektą po pastabų
Atsakyti:
Pateiktas projektas po pastabu
Atsakyti:
Turi atmesti įkainius
Atsakyti:
Persuoti įkainiai</t>
      </text>
    </comment>
    <comment ref="X328" authorId="552" shapeId="0" xr:uid="{5B7C5173-81A7-4F2A-8E87-20C483A94D18}">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Z328" authorId="553" shapeId="0" xr:uid="{357340EC-446C-4465-A1F1-D3A0C17E091B}">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AA328" authorId="554" shapeId="0" xr:uid="{270FCE20-5CA2-4681-BD73-46B6667D1C55}">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AD328" authorId="555" shapeId="0" xr:uid="{E1D127CA-5046-4145-B264-489F966DCAD0}">
      <text>
        <t>[Komentarų gija]
„Excel“ versija leidžia jums skaityti šią komentarų giją, tačiau visi jos taisymai bus pašalinti, jei failas atidaromas naudojant naujesnę „Excel“ versiją. Daugiau informacijos: https://go.microsoft.com/fwlink/?linkid=870924.
Komentaras:
    05-13
1GST-5968</t>
      </text>
    </comment>
    <comment ref="AJ328" authorId="556" shapeId="0" xr:uid="{0568546E-1BFD-4A71-8989-30E629F43654}">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E329" authorId="557" shapeId="0" xr:uid="{E9B1826A-CD0A-4CD4-9282-FDCC7F5D44F8}">
      <text>
        <t>[Komentarų gija]
„Excel“ versija leidžia jums skaityti šią komentarų giją, tačiau visi jos taisymai bus pašalinti, jei failas atidaromas naudojant naujesnę „Excel“ versiją. Daugiau informacijos: https://go.microsoft.com/fwlink/?linkid=870924.
Komentaras:
    Galima teikti pirminiams
Atsakyti:
Pateikti pirminiai
Atsakyti:
Pateikti pirminiai po pasatabu
Atsakyti:
02-14 pateikta seniūnijai.
02-17 parengti informaciniai laiškai.
Atsakyti:
02-19 pateikta SUVA
Padarytas žiniaraštis, bet reiktų Kostui permest akim bent jau.
Mel. Projektas
Atsakyti:
SUVA atmetė. Reik ESO suderinimo ir melioracijos projekto.
Atsakyti:
Reikia važiuot filmuot trasą.
Atsakyti:
Išsiųsta Sličiui į emailą kad užmestu parašą ant brėž.
Atsakyti:
02-27 teikie SUVA ir MZ sąmatai
Atsakyti:
SUVA pateikta. Tvarkausi trasą dėl gręžimu, žiniaraštį ir pateiksiu Anai.
Atsakyti:
Pateiktas žiniaraštis Anai.
Atsakyti:
Paruošta pilna bylą įkėlimui.
Perduota Kostui.
Atsakyti:
Pateiktas projektas
Atsakyti:
Laukiam RC sąskaitų
Atsakyti:
Pateikti įkainiai tvritinimui</t>
      </text>
    </comment>
    <comment ref="Y329" authorId="558" shapeId="0" xr:uid="{4A961A4A-765F-4011-A8E8-F3432FD3727A}">
      <text>
        <t>[Komentarų gija]
„Excel“ versija leidžia jums skaityti šią komentarų giją, tačiau visi jos taisymai bus pašalinti, jei failas atidaromas naudojant naujesnę „Excel“ versiją. Daugiau informacijos: https://go.microsoft.com/fwlink/?linkid=870924.
Komentaras:
    02-14 išsiųsta
Atsakyti:
02-19 gauta</t>
      </text>
    </comment>
    <comment ref="AD329" authorId="559" shapeId="0" xr:uid="{8EFAA645-1CE1-47F9-87B9-EE9FA0094BB7}">
      <text>
        <t>[Komentarų gija]
„Excel“ versija leidžia jums skaityti šią komentarų giją, tačiau visi jos taisymai bus pašalinti, jei failas atidaromas naudojant naujesnę „Excel“ versiją. Daugiau informacijos: https://go.microsoft.com/fwlink/?linkid=870924.
Komentaras:
    347562
02-19
Atsakyti:
Atmetė, reiks ESO suderinimo ir mel. projekto.
Atsakyti:
348677 02-27 pateikta
Atsakyti:
Gavau 02-27</t>
      </text>
    </comment>
    <comment ref="E330" authorId="560" shapeId="0" xr:uid="{BCE692D8-598A-42C6-8E79-592559E39143}">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pirminiams
Atsakyti:
Galima teikti pirminiams
Atsakyti:
Pateikti pirminiai
Atsakyti:
Taiso pastabas
Atsakyti:
Pateikta po pastabu
Atsakyti:
Reikia pateikti po pastabų.
Atsakyti:
Pateikti pirminiai po pastabu
Atsakyti:
Taiso pastabas
Atsakyti:
Reikia važiuot filmuot trasą.
Atsakyti:
Rida važiuos fotografuoti objekto. Tiksli data nenutarta
Atsakyti:
Nuotraukos gautos teiks po pastabų
Atsakyti:
Pateikta po pastabu
Atsakyti:
Pirminius suderino. 
Kad pateikt SUVA reik gaut melioracijos (savivaldybės) derinimą (bus kai bus projektas parengtas).
Atsakyti:
Pateiktas žiniaraštis sąmatai
Atsakyti:
Gavau sąmatą. Likę sulaukt mel. Projekto, išsitraukt derinimą ir pasiteikt SUVA
Atsakyti:
Pateikta SUVA 03-13
Atsakyti:
Paruošta pilna byla.
Keliant, nepamiršt mel. projekto.
Atsakyti:
Pateikta byla be SUVA
Atsakyti:
Žymos Arnas pateikė 43365420 
Atsakyti:
SUVA atmetė, išsiųsta VMU
Atsakyti:
Gautas VMU atsakymas. Pateikta SUVA 03-25 352153 </t>
      </text>
    </comment>
    <comment ref="T330" authorId="561" shapeId="0" xr:uid="{60CB17F0-6F36-456C-A19E-E94B5D59D732}">
      <text>
        <t>[Komentarų gija]
„Excel“ versija leidžia jums skaityti šią komentarų giją, tačiau visi jos taisymai bus pašalinti, jei failas atidaromas naudojant naujesnę „Excel“ versiją. Daugiau informacijos: https://go.microsoft.com/fwlink/?linkid=870924.
Komentaras:
    02-28 perduota administratorei</t>
      </text>
    </comment>
    <comment ref="Y330" authorId="562" shapeId="0" xr:uid="{812493DC-7703-4DC2-8DF0-F791DF87EEE8}">
      <text>
        <t>[Komentarų gija]
„Excel“ versija leidžia jums skaityti šią komentarų giją, tačiau visi jos taisymai bus pašalinti, jei failas atidaromas naudojant naujesnę „Excel“ versiją. Daugiau informacijos: https://go.microsoft.com/fwlink/?linkid=870924.
Komentaras:
    02-28 išsiųsta
Atsakyti:
02-28 gauta</t>
      </text>
    </comment>
    <comment ref="AD330" authorId="563" shapeId="0" xr:uid="{DA97178E-FFF8-4EE7-9682-0397AA42552A}">
      <text>
        <t>[Komentarų gija]
„Excel“ versija leidžia jums skaityti šią komentarų giją, tačiau visi jos taisymai bus pašalinti, jei failas atidaromas naudojant naujesnę „Excel“ versiją. Daugiau informacijos: https://go.microsoft.com/fwlink/?linkid=870924.
Komentaras:
    350358 03-13 pateikta
Atsakyti:
Atmetė, prašo VMU derinimo.</t>
      </text>
    </comment>
    <comment ref="AM330" authorId="564" shapeId="0" xr:uid="{2767DCD5-4D78-4D35-9373-35B47A0A9506}">
      <text>
        <t>[Komentarų gija]
„Excel“ versija leidžia jums skaityti šią komentarų giją, tačiau visi jos taisymai bus pašalinti, jei failas atidaromas naudojant naujesnę „Excel“ versiją. Daugiau informacijos: https://go.microsoft.com/fwlink/?linkid=870924.
Komentaras:
    rokiskis@vmu.lt 03-20 išsiųsta</t>
      </text>
    </comment>
    <comment ref="E331" authorId="565" shapeId="0" xr:uid="{49B3B1AD-D304-441E-9D5A-2943BF2A8F97}">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Taiso pastabas
Atsakyti:
Trūksta ryšių matavimo protokolų, planas, kad Ridas pamatuos
Atsakyti:
Blauzdžiūnas ryšius matuoja 03-13
Atsakyti:
Ryšiai pamatuoti, taiso pastabas
Atsakyti:
Pateikta po pastabų
Atsakyti:
Taiso pastabas
Atsakyti:
03-28 taiso pastabas
Atsakyti:
Pateikti pirminiai
Atsakyti:
Reikia taisyti pirminius
Atsakyti:
Pirminius pateiks 04-08
Atsakyti:
Pateikta po pastabu
Atsakyti:
Nėra AmberGrid, pateikta 04-10. Reikia įkelti Via priedą
Atsakyti:
ViaLT priedas pateiktas 04-11. Trūksta AmberGrid derinimo
Atsakyti:
AmberGrid pateikė pastabas 04-22. Nusiųsta po pastabų
Atsakyti:
Ambergrid suderino
Atsakyti:
ViaLT suderino
Atsakyti:
Nėra SUVA, neišsiųsti informaciniai, nesuderintas servitutas. Prisėsiu prie servituto ant dienų
Atsakyti:
Pateiktas servitutas kompensacijom.
Atsakyti:
Išsiųsti informaciniai, derinamas servitutas, SUVA pateiksiu gavęs patvirtinimą iš sklypo savininkų dėl servituto.
Atsakyti:
Servitutą buvau suderinęs, ketvirtadienį paskambinau vienam iš savininkų apsitart kada būtų patogu vykti pas notarą. Šeštadienį gaunu laišką, kad nebesutinka ir kalbėt su kažkokiu atstovu. Atrašiau, laukiu argumentų.
Atsakyti:
Sprendiniai pakeisti ir nusiųsti nesutikusiam sklypo savininkui
Atsakyti:
Perderinama su institucijom
Atsakyti:
Trūksta Via derinimo, SUVA
Atsakyti:
Trūksta SUVA
Atsakyti:
Planas pateikt byla be SUVA ir VIA
Atsakyti:
Pateiktas projektas
Atsakyti:
Pateiktas po pastabu
Atsakyti:
Patvirtinta, perduota paulinai</t>
      </text>
    </comment>
    <comment ref="X331" authorId="566" shapeId="0" xr:uid="{307E2B36-089E-4722-A276-B1E9E6BB456B}">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Z331" authorId="567" shapeId="0" xr:uid="{695C8297-5229-4EC3-8313-33097EE7FDC6}">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AA331" authorId="568" shapeId="0" xr:uid="{ED49CDC8-1EDE-44FC-922F-99BAC87B8659}">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AD331" authorId="569" shapeId="0" xr:uid="{1C4471B8-CC1C-4734-AC7F-2F7A667FFCE1}">
      <text>
        <t xml:space="preserve">[Komentarų gija]
„Excel“ versija leidžia jums skaityti šią komentarų giją, tačiau visi jos taisymai bus pašalinti, jei failas atidaromas naudojant naujesnę „Excel“ versiją. Daugiau informacijos: https://go.microsoft.com/fwlink/?linkid=870924.
Komentaras:
    367673 </t>
      </text>
    </comment>
    <comment ref="AJ331" authorId="570" shapeId="0" xr:uid="{506BECE9-FCBB-474E-A7B1-B04FDB717331}">
      <text>
        <t>[Komentarų gija]
„Excel“ versija leidžia jums skaityti šią komentarų giją, tačiau visi jos taisymai bus pašalinti, jei failas atidaromas naudojant naujesnę „Excel“ versiją. Daugiau informacijos: https://go.microsoft.com/fwlink/?linkid=870924.
Komentaras:
    Pateikta 03-30
Atsakyti:
Daryti priedą,bus patvirtintas kai bus pirminiai</t>
      </text>
    </comment>
    <comment ref="AK331" authorId="571" shapeId="0" xr:uid="{FA4A17DB-B1D3-42BE-B1FE-FB937F9CA462}">
      <text>
        <t>[Komentarų gija]
„Excel“ versija leidžia jums skaityti šią komentarų giją, tačiau visi jos taisymai bus pašalinti, jei failas atidaromas naudojant naujesnę „Excel“ versiją. Daugiau informacijos: https://go.microsoft.com/fwlink/?linkid=870924.
Komentaras:
    pateikta 04-10</t>
      </text>
    </comment>
    <comment ref="AO331" authorId="572" shapeId="0" xr:uid="{141F4B70-AB05-4229-A2FC-D61402E782E1}">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E332" authorId="573" shapeId="0" xr:uid="{A1A95B29-0192-4321-AC18-93BEC5DAAECC}">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@Tomas Ruzveltas 
Atsakyti:
Planas 02-10 pateikti pirminius
Atsakyti:
Pateikti pirminiai
Atsakyti:
Taiso pastabas
Atsakyti:
Kostas pateiks po postabų
Atsakyti:
Pateikta po pastabu
Atsakyti:
Taiso pastabas
Atsakyti:
Reik įkelt BR02 po pastabų.
Atsakyti:
Pateikta
Atsakyti:
Taiso pastabas
Atsakyti:
02-27 važiuoja fotografuoti trasos
Atsakyti:
Pataisytos pastabos.
Perduota Kostui, įkels pirminius po pastabų.
Atsakyti:
Pateikta po pastabu
Atsakyti:
Galima pateikt po pastabų. Perduota Kostui į teamsus.
Atsakyti:
pateikta
Atsakyti:
Išsiųsta institucijoms
Atsakyti:
Išsiųsta SUVA, likę informaciniai, MŽ, sąmata ir dokai.
Atsakyti:
Derina su sklp. Sav.
Atsakyti:
Nederina sklp sav., parasyta i TIVIS
Atsakyti:
Pakeista PU, Reikia pildyti TOPO
Atsakyti:
Topo užsakyta pas pakamarį 04-04
Atsakyti:
Laukiam topo, kitos info neturiu.
Atsakyti:
Pateiktas papildymas
Atsakyti:
Pataisyti sprendiniai pagal atnaujintas sąlygas.
Pateiktas žiniaraštis sąmatai.
Atsakyti:
Teiks pilną bylą
Atsakyti:
Perduota Kostui, kad pateiktų pilną bylą.
Atsakyti:
Pateiktas projektas
Atsakyti:
Trūko konkursinės, perdaviau Kostui, kad įkeltų.
Atsakyti:
Pateikta su konkursine
Atsakyti:
Pateikta po pastabu
Atsakyti:
Laukiam RC Sąskaitų
Atsakyti:
ADA pateiktas maciukevičiui
Atsakyti:
Delspinigius grindžiam</t>
      </text>
    </comment>
    <comment ref="T332" authorId="574" shapeId="0" xr:uid="{BA947BDD-2C3B-40D2-9C69-37070F3DC883}">
      <text>
        <t>[Komentarų gija]
„Excel“ versija leidžia jums skaityti šią komentarų giją, tačiau visi jos taisymai bus pašalinti, jei failas atidaromas naudojant naujesnę „Excel“ versiją. Daugiau informacijos: https://go.microsoft.com/fwlink/?linkid=870924.
Komentaras:
    04-22 padaryti ir perduoti administratorei.</t>
      </text>
    </comment>
    <comment ref="X332" authorId="575" shapeId="0" xr:uid="{DC4B054C-1858-4BEB-93CD-64AAAEEABDDE}">
      <text>
        <t>[Komentarų gija]
„Excel“ versija leidžia jums skaityti šią komentarų giją, tačiau visi jos taisymai bus pašalinti, jei failas atidaromas naudojant naujesnę „Excel“ versiją. Daugiau informacijos: https://go.microsoft.com/fwlink/?linkid=870924.
Komentaras:
    03-07 išsiųsta
Atsakyti:
03-17</t>
      </text>
    </comment>
    <comment ref="Y332" authorId="576" shapeId="0" xr:uid="{7B9C2716-F567-4859-806F-CFDE0AF78C1F}">
      <text>
        <t>[Komentarų gija]
„Excel“ versija leidžia jums skaityti šią komentarų giją, tačiau visi jos taisymai bus pašalinti, jei failas atidaromas naudojant naujesnę „Excel“ versiją. Daugiau informacijos: https://go.microsoft.com/fwlink/?linkid=870924.
Komentaras:
    03-07 išsiųsta
Atsakyti:
Viena suderino, kitos laukiu dar.</t>
      </text>
    </comment>
    <comment ref="AD332" authorId="577" shapeId="0" xr:uid="{59D92731-DAD5-4580-8B46-5D0A12D7BAF2}">
      <text>
        <t>[Komentarų gija]
„Excel“ versija leidžia jums skaityti šią komentarų giją, tačiau visi jos taisymai bus pašalinti, jei failas atidaromas naudojant naujesnę „Excel“ versiją. Daugiau informacijos: https://go.microsoft.com/fwlink/?linkid=870924.
Komentaras:
    03-18 351135
Atsakyti:
03-19 gauta</t>
      </text>
    </comment>
    <comment ref="AL332" authorId="578" shapeId="0" xr:uid="{FA9FAB0A-B166-40D2-8B68-73DB2581BC41}">
      <text>
        <t>[Komentarų gija]
„Excel“ versija leidžia jums skaityti šią komentarų giją, tačiau visi jos taisymai bus pašalinti, jei failas atidaromas naudojant naujesnę „Excel“ versiją. Daugiau informacijos: https://go.microsoft.com/fwlink/?linkid=870924.
Komentaras:
    03-06 išsiųsta
Atsakyti:
03-13 gavau</t>
      </text>
    </comment>
    <comment ref="AO332" authorId="579" shapeId="0" xr:uid="{125E6F12-7B65-4457-A9CA-31A67CFA99B7}">
      <text>
        <t>[Komentarų gija]
„Excel“ versija leidžia jums skaityti šią komentarų giją, tačiau visi jos taisymai bus pašalinti, jei failas atidaromas naudojant naujesnę „Excel“ versiją. Daugiau informacijos: https://go.microsoft.com/fwlink/?linkid=870924.
Komentaras:
    Išsiųsta 03-06
Atsakyti:
03-07 gauta</t>
      </text>
    </comment>
    <comment ref="E333" authorId="580" shapeId="0" xr:uid="{51168C61-B8DA-4113-B637-788C0B802B54}">
      <text>
        <t xml:space="preserve">[Komentarų gija]
„Excel“ versija leidžia jums skaityti šią komentarų giją, tačiau visi jos taisymai bus pašalinti, jei failas atidaromas naudojant naujesnę „Excel“ versiją. Daugiau informacijos: https://go.microsoft.com/fwlink/?linkid=870924.
Komentaras:
    Rengia sprendinius
Atsakyti:
Sukelti pirminiai, reikia ryšių
Atsakyti:
Taiso pastabas
Atsakyti:
02-28 pirminiai po pastabų pateikti
Atsakyti:
Pateikta po pastabu
Atsakyti:
Taiso pastabas
Atsakyti:
Pateikta po pastabu
Atsakyti:
Taiso pastabas
Atsakyti:
Pateikta po pastabu
Atsakyti:
Taiso pastabas
Atsakyti:
03-24 Ridas fotkina
Atsakyti:
03-28 taiso pastabas
Atsakyti:
Arnas issiunte derinti
Atsakyti:
Pateikta po pastabu
Atsakyti:
Nėra savivaldybės derinimo. LTG suderino, reikia dar sutikimą gaut.
Atsakyti:
niekas nepasikeitė
Atsakyti:
savivaldybė suderino. Sutikimai LTG išsiųsti, kolkas pasirašytų negavau.
Atsakyti:
sutikimai gauti, pateikta SUVA. Darysiu sąmatą, bylą
Atsakyti:
SUVA gauta, sąmata pateikta skaičiuoti
Atsakyti:
Sąmata gauta, kada teiksi bylą ?
Atsakyti:
Padaryta byla galima kelti
Atsakyti:
Pateikta byla
Atsakyti:
Konkursinę reikia padaryti
Atsakyti:
Konkursinė padaryta
Atsakyti:
Pateiktas projektas
Atsakyti:
Gautos kelios pastabos bylai. Aš pataisysiu šiandien, bet reikia ir sąmatos pakoregavimo.
Atsakyti:
Pateikta po pastabu
Atsakyti:
Laukiam AZ įregistravimo
Atsakyti:
Pateikta ADA maciukui
</t>
      </text>
    </comment>
    <comment ref="W333" authorId="581" shapeId="0" xr:uid="{AC3E1CF4-5CA2-4209-B2F6-32C7D72570B4}">
      <text>
        <t>[Komentarų gija]
„Excel“ versija leidžia jums skaityti šią komentarų giją, tačiau visi jos taisymai bus pašalinti, jei failas atidaromas naudojant naujesnę „Excel“ versiją. Daugiau informacijos: https://go.microsoft.com/fwlink/?linkid=870924.
Komentaras:
    nusiųsti sutikimai LTG 04-17</t>
      </text>
    </comment>
    <comment ref="X333" authorId="582" shapeId="0" xr:uid="{EFE01D61-61D3-4FE3-BE3B-54B3CFDCF5B6}">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Z333" authorId="583" shapeId="0" xr:uid="{093E50CE-DF65-4131-9EF4-AC053AE73E98}">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AA333" authorId="584" shapeId="0" xr:uid="{E4C19850-0FD3-4682-A2DC-F8B2C5DE2FED}">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AD333" authorId="585" shapeId="0" xr:uid="{373CC983-EB59-40CE-B4AF-64EC2F97B364}">
      <text>
        <t>[Komentarų gija]
„Excel“ versija leidžia jums skaityti šią komentarų giją, tačiau visi jos taisymai bus pašalinti, jei failas atidaromas naudojant naujesnę „Excel“ versiją. Daugiau informacijos: https://go.microsoft.com/fwlink/?linkid=870924.
Komentaras:
    1GST-5332</t>
      </text>
    </comment>
    <comment ref="AP333" authorId="586" shapeId="0" xr:uid="{1DAF8D27-19E7-4FAC-AA21-0E72470B6A2E}">
      <text>
        <t>[Komentarų gija]
„Excel“ versija leidžia jums skaityti šią komentarų giją, tačiau visi jos taisymai bus pašalinti, jei failas atidaromas naudojant naujesnę „Excel“ versiją. Daugiau informacijos: https://go.microsoft.com/fwlink/?linkid=870924.
Komentaras:
    Pateikta 03-30</t>
      </text>
    </comment>
    <comment ref="E334" authorId="587" shapeId="0" xr:uid="{AD60E568-60DC-4C54-B397-154572C31AAC}">
      <text>
        <t>[Komentarų gija]
„Excel“ versija leidžia jums skaityti šią komentarų giją, tačiau visi jos taisymai bus pašalinti, jei failas atidaromas naudojant naujesnę „Excel“ versiją. Daugiau informacijos: https://go.microsoft.com/fwlink/?linkid=870924.
Komentaras:
    02-10 planas pateikti pirminius
Atsakyti:
Pateikti pirminiai
Atsakyti:
Yra LAKD
Atsakyti:
Pateikti pirminiai po pastabu
Atsakyti:
Taiso pastabas
Atsakyti:
Pataisyta pagal pastabas
Atsakyti:
Pateikta po pastabų
Atsakyti:
Pirminiai patvirtinti pradedam derinimus
Atsakyti:
02-24
nusiųsta vialietuva, seniūnija, natura 2000, savivaldybė
Atsakyti:
Gautas seniūnijos derinimas
išsiųsta savivaldybei dar kartą
02-25
Atsakyti:
Informaciniai išsiųsti
Atsakyti:
Natura 2000 prašo reikšmingumo nustatymo
Atsakyti:
Natura išsiųsta pakartotinai
ViaLietuva davė pastabų, reikia pildyti top, kad matytųsi važiuojamoji dalis
Atsakyti:
Topo papildyta, siunčiu Via pakartotinai, be priedo
Atsakyti:
Išsiųsta į KRS po pastabų, reikia pasirašyti priedą ViaLietuva išsiuntimui
Atsakyti:
Pateiktas ESO kelių priedas
Atsakyti:
Gautas savivaldybės derinimas
Atsakyti:
Skambina NATURAI, rengia MŽ
Atsakyti:
Gautas natura derinimas
Atsakyti:
Nusiųsta sąmatai
Atsakyti:
Nusiųstas priedas į Via
Atsakyti:
Gautas sąmata ir via derinimas, keliam suva
Atsakyti:
Byla ruošiama
Atsakyti:
Byla pabaigta, laukiama eso derinimo suvai
Atsakyti:
Pateiktas projektas be SUVA
Atsakyti:
Pateikta suva
Atsakyti:
SDKŽ padarytas
Atsakyti:
Po suvos gavimo pataisom bylą ir atiduodam tvirtinimui
Atsakyti:
SUVA terminas 04-11
Atsakyti:
Vis dar laukiam suva, tik gavus atiduodam projektą
Atsakyti:
Suva gauta, koreguojama byla.
Byla pakoreguota, konkursinė paruošta, atiduodam projektą tvirtinimui
Atsakyti:
Pateiktas projektas su SUVA po pastabu
Atsakyti:
Taiso pastabas (neeasminės)
Atsakyti:
Pateikta po pastabu
Atsakyti:
Pateikta su pataisytu SDKZ</t>
      </text>
    </comment>
    <comment ref="X334" authorId="588" shapeId="0" xr:uid="{CE27E3E9-2BD3-4C9B-8F78-4A82850379F9}">
      <text>
        <t>[Komentarų gija]
„Excel“ versija leidžia jums skaityti šią komentarų giją, tačiau visi jos taisymai bus pašalinti, jei failas atidaromas naudojant naujesnę „Excel“ versiją. Daugiau informacijos: https://go.microsoft.com/fwlink/?linkid=870924.
Komentaras:
    Pateikta
02-24
Atsakyti:
GD-2683</t>
      </text>
    </comment>
    <comment ref="Y334" authorId="589" shapeId="0" xr:uid="{CA17AA19-185C-4581-904B-1C8E35F98D08}">
      <text>
        <t>[Komentarų gija]
„Excel“ versija leidžia jums skaityti šią komentarų giją, tačiau visi jos taisymai bus pašalinti, jei failas atidaromas naudojant naujesnę „Excel“ versiją. Daugiau informacijos: https://go.microsoft.com/fwlink/?linkid=870924.
Komentaras:
    Peteikta 02-24</t>
      </text>
    </comment>
    <comment ref="AD334" authorId="590" shapeId="0" xr:uid="{30996F1D-732B-44DD-B1AF-000BEAD4FED9}">
      <text>
        <t xml:space="preserve">[Komentarų gija]
„Excel“ versija leidžia jums skaityti šią komentarų giją, tačiau visi jos taisymai bus pašalinti, jei failas atidaromas naudojant naujesnę „Excel“ versiją. Daugiau informacijos: https://go.microsoft.com/fwlink/?linkid=870924.
Komentaras:
    352787 </t>
      </text>
    </comment>
    <comment ref="AJ334" authorId="591" shapeId="0" xr:uid="{52C20D37-D16D-4353-BC2E-476C977AE8EB}">
      <text>
        <t>[Komentarų gija]
„Excel“ versija leidžia jums skaityti šią komentarų giją, tačiau visi jos taisymai bus pašalinti, jei failas atidaromas naudojant naujesnę „Excel“ versiją. Daugiau informacijos: https://go.microsoft.com/fwlink/?linkid=870924.
Komentaras:
    02-24
1-25-6015
Atsakyti:
03-18 laukiam pasirašyto kelių priedo
Atsakyti:
03-21 priedas pateiktas via</t>
      </text>
    </comment>
    <comment ref="AN334" authorId="592" shapeId="0" xr:uid="{F50D2FAC-EB5B-432C-9937-9C3A0141EAF2}">
      <text>
        <t>[Komentarų gija]
„Excel“ versija leidžia jums skaityti šią komentarų giją, tačiau visi jos taisymai bus pašalinti, jei failas atidaromas naudojant naujesnę „Excel“ versiją. Daugiau informacijos: https://go.microsoft.com/fwlink/?linkid=870924.
Komentaras:
    Pateikta 02-24
Nr. G1-507
Atsakyti:
Pateikta reikšmingumo nustatymui
03-06
G1-604</t>
      </text>
    </comment>
    <comment ref="E335" authorId="593" shapeId="0" xr:uid="{C9286E4E-4660-40F4-B4CA-533D9AE31EB8}">
      <text>
        <t>[Komentarų gija]
„Excel“ versija leidžia jums skaityti šią komentarų giją, tačiau visi jos taisymai bus pašalinti, jei failas atidaromas naudojant naujesnę „Excel“ versiją. Daugiau informacijos: https://go.microsoft.com/fwlink/?linkid=870924.
Komentaras:
    Edgaras matavo
Atsakyti:
Kliente tariasi su vyru ar prisiimt moduline, gal sake pakalbes tu kaimunu dar
Atsakyti:
Pakalbeta su Janoniu, sutarem kad paderinam su gretimais sklp dar. Gretimi sklp taip pat tam paciam zmogui priklauso, isskyrus viena, kuriam skambinsim kai gausim nr
Atsakyti:
Gretimo sklypo savininkas taip pat nesutinka
Atsakyti:
Renkami nesutikimai, kuriuos pateiksime i ESO.
Atsakyti:
Ne visi sklp savininkai atsiunte sutikimus, laukiam
Atsakyti:
Vienas is priestaravimu pridetas i TIVIS
Atsakyti:
Supiestas topo uzsakymas, reikia uzsakyti
Atsakyti:
06-19 užsakyta topo Pakamaris
Atsakyti:
Topo pateikta 
Atsakyti:
Braižoma trasa
Atsakyti:
Penktadieni važiuoju derint, su dviem savininkais neišėjo susisiekt, bandysiu ieškot vietoj
Atsakyti:
Braižoma principinė, derinama su likusiais sklypų savininkais
Atsakyti:
08-05 teiksim pirminius
Atsakyti:
Pateikti pirminiai
Atsakyti:
Taisomos pastabos
08/06 teiksim po pastabų
Atsakyti:
Pateikti pirminiai po pastabu
Atsakyti:
Pateikti pirminiai po pastabu
Atsakyti:
Pataisytos pirminių pastabos, trūksta prijungiamo naujo vartotojo pasirašyto plano, kurį turėtų atsiųst šiandien arba ryt.
Atsakyti:
Pateikti pirminiai po pastabu
Atsakyti:
Derinama su institucijomis
Atsakyti:
Nusiųstas savivaldybei po pastabų
Atsakyti:
Išsiųsta skaičiuot sąmatą, trūksta SUVA ir mel. projekto
Atsakyti:
Paruošta byla. Trūksta SUVA i mel. projekto
Atsakyti:
Pateiktas projektas be SUVA ir mel projekto
Atsakyti:
Gautas mel projektas
Atsakyti:
Taisomos pastabos
Atsakyti:
Pastabos pataisytos, trūksta SUVOS ir TELIA derinimo
Atsakyti:
Telia derinimas gautas, trūksta tik suva
Atsakyti:
25SUT-9729
Pateikta suva
Atsakyti:
Pataisytos pastabos
Atsakyti:
Pateiktas projektas su SUVA
Atsakyti:
Pateiktas projektas su SUVA
Atsakyti:
taiso rodiklius
Atsakyti:
pataisyta
Atsakyti:
Pateikta po pastabu
Atsakyti:
Pateikta po pastabu
Atsakyti:
pateiktos žymos
Atsakyti:
Laukiam kol įkainius atmes
Atsakyti:
Laukiam RC SĄSKAITŲ
Atsakyti:
Pateikti įkainiai</t>
      </text>
    </comment>
    <comment ref="X335" authorId="594" shapeId="0" xr:uid="{CD650C70-5AD4-4C71-8757-D8FF4F005D2D}">
      <text>
        <t>[Komentarų gija]
„Excel“ versija leidžia jums skaityti šią komentarų giją, tačiau visi jos taisymai bus pašalinti, jei failas atidaromas naudojant naujesnę „Excel“ versiją. Daugiau informacijos: https://go.microsoft.com/fwlink/?linkid=870924.
Komentaras:
    išsiųsta
Atsakyti:
21 baigsis atostogos
Atsakyti:
Paskambinta, sakė dabar žiūri tą projektą</t>
      </text>
    </comment>
    <comment ref="Y335" authorId="595" shapeId="0" xr:uid="{2BDF6218-231B-4980-8AC5-8E170A44901F}">
      <text>
        <t>[Komentarų gija]
„Excel“ versija leidžia jums skaityti šią komentarų giją, tačiau visi jos taisymai bus pašalinti, jei failas atidaromas naudojant naujesnę „Excel“ versiją. Daugiau informacijos: https://go.microsoft.com/fwlink/?linkid=870924.
Komentaras:
    išsiųsta</t>
      </text>
    </comment>
    <comment ref="AA335" authorId="596" shapeId="0" xr:uid="{DF553647-8B14-4504-B476-384CD4B57301}">
      <text>
        <t>[Komentarų gija]
„Excel“ versija leidžia jums skaityti šią komentarų giją, tačiau visi jos taisymai bus pašalinti, jei failas atidaromas naudojant naujesnę „Excel“ versiją. Daugiau informacijos: https://go.microsoft.com/fwlink/?linkid=870924.
Komentaras:
    Išsiųsta 09-22</t>
      </text>
    </comment>
    <comment ref="AD335" authorId="597" shapeId="0" xr:uid="{B971FC5F-A60C-41ED-9BDF-AAC36AF69FA7}">
      <text>
        <t xml:space="preserve">[Komentarų gija]
„Excel“ versija leidžia jums skaityti šią komentarų giją, tačiau visi jos taisymai bus pašalinti, jei failas atidaromas naudojant naujesnę „Excel“ versiją. Daugiau informacijos: https://go.microsoft.com/fwlink/?linkid=870924.
Komentaras:
    25SUT-9729
</t>
      </text>
    </comment>
    <comment ref="E337" authorId="598" shapeId="0" xr:uid="{243BCE38-25CB-4569-BFF2-6742CD2D6A8D}">
      <text>
        <t>[Komentarų gija]
„Excel“ versija leidžia jums skaityti šią komentarų giją, tačiau visi jos taisymai bus pašalinti, jei failas atidaromas naudojant naujesnę „Excel“ versiją. Daugiau informacijos: https://go.microsoft.com/fwlink/?linkid=870924.
Komentaras:
    02-10 atiduoti pirminiai
Atsakyti:
Pateikti pirminiai
Atsakyti:
Taiso pastabas
Atsakyti:
Pateikta po pastabu
Atsakyti:
Taiso pastabas
Atsakyti:
Perduota po pastabų
Atsakyti:
Taiso pastabas
Atsakyti:
Pateikti pirminiai po pastabu
Atsakyti:
Taiso pastabas
Atsakyti:
Pateikta po pastabu
Atsakyti:
Reikia nuotraukų
Atsakyti:
Taiso pirminius
Atsakyti:
PATEIKTOS NUOTRAUKOS, 03/17 UZDUOTA UZKLAUSA, KAD PERKELT PIRMINIUS REIKIA. Visi derinimai, suva - yra. Reikia sulaukt pirminiu, pabaigt ziniarascius, teikt sąmatai ir baigt projektą.
Atsakyti:
Pateikti pirminiai po pastabų
Atsakyti:
Taiso pastabas
Atsakyti:
Pateikta popastabų
Atsakyti:
Pateiktas projektas
Atsakyti:
Reikia konkursinės
Atsakyti:
Pateikta po pastabu tvirtinimui
Atsakyti:
Pateiktos žymos RC
Atsakyti:
Laukiam RC sąskaitos
Atsakyti:
Laukiam kol atmes įkainius
Atsakyti:
Pateikti įkainiai
Atsakyti:
Pateiktas ADA Maciukevičiui</t>
      </text>
    </comment>
    <comment ref="U337" authorId="599" shapeId="0" xr:uid="{E2CD7539-9E6B-4867-A993-B3772F6BDA62}">
      <text>
        <t>[Komentarų gija]
„Excel“ versija leidžia jums skaityti šią komentarų giją, tačiau visi jos taisymai bus pašalinti, jei failas atidaromas naudojant naujesnę „Excel“ versiją. Daugiau informacijos: https://go.microsoft.com/fwlink/?linkid=870924.
Komentaras:
    Marijus workin on it
Atsakyti:
pataisytas</t>
      </text>
    </comment>
    <comment ref="V337" authorId="600" shapeId="0" xr:uid="{98F5D815-7E84-4ACE-8854-2152518DC5F2}">
      <text>
        <t>[Komentarų gija]
„Excel“ versija leidžia jums skaityti šią komentarų giją, tačiau visi jos taisymai bus pašalinti, jei failas atidaromas naudojant naujesnę „Excel“ versiją. Daugiau informacijos: https://go.microsoft.com/fwlink/?linkid=870924.
Komentaras:
    03/21 išsiųsta sąmatai</t>
      </text>
    </comment>
    <comment ref="Y337" authorId="601" shapeId="0" xr:uid="{01EFCADD-7335-47C8-8F71-EC9CEE88C952}">
      <text>
        <t xml:space="preserve">[Komentarų gija]
„Excel“ versija leidžia jums skaityti šią komentarų giją, tačiau visi jos taisymai bus pašalinti, jei failas atidaromas naudojant naujesnę „Excel“ versiją. Daugiau informacijos: https://go.microsoft.com/fwlink/?linkid=870924.
Komentaras:
    02/14 išsiųsta </t>
      </text>
    </comment>
    <comment ref="AA337" authorId="602" shapeId="0" xr:uid="{FD9F7428-09E2-496E-8742-8780349E7DEB}">
      <text>
        <t xml:space="preserve">[Komentarų gija]
„Excel“ versija leidžia jums skaityti šią komentarų giją, tačiau visi jos taisymai bus pašalinti, jei failas atidaromas naudojant naujesnę „Excel“ versiją. Daugiau informacijos: https://go.microsoft.com/fwlink/?linkid=870924.
Komentaras:
    02/14 išsiųsta </t>
      </text>
    </comment>
    <comment ref="AD337" authorId="603" shapeId="0" xr:uid="{BC1FCBA0-34A4-49BD-86DA-8EEAFD745DC5}">
      <text>
        <t xml:space="preserve">[Komentarų gija]
„Excel“ versija leidžia jums skaityti šią komentarų giją, tačiau visi jos taisymai bus pašalinti, jei failas atidaromas naudojant naujesnę „Excel“ versiją. Daugiau informacijos: https://go.microsoft.com/fwlink/?linkid=870924.
Komentaras:
    347971 
Atsakyti:
348825 </t>
      </text>
    </comment>
    <comment ref="E338" authorId="604" shapeId="0" xr:uid="{8267E317-A66A-4DE1-B43B-48AD28794CF1}">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Pagalvoti preliminarūs sprendiniai, reiks vykti į vietą pasidaryti nuotraukų ir pamatuoti ryšį
Atsakyti:
05-19 planas vykti į vietą
Atsakyti:
Pateikti pirminiai, susiskambinta su sodų bendrija
Atsakyti:
Laukiam normalių pastabų
Atsakyti:
Pataisytos pastabos, pakoreguoti sprendiniai
Atsakyti:
Pateikta po pastabu
Atsakyti:
Pateikta po pastabu
Atsakyti:
Tikrintojas sakė BR1 pastabų neturi, tai išsiųstas derinti institucijoms, ruošiamas MZDZ
Atsakyti:
Perduota sąmatos skaičiavimui
Atsakyti:
Vienas tikrintojas patvirtino pirminius sprendinius, kitas vėl davė pastabų, pakoreguosiu brėžinį, pateiksim su argumentais
Atsakyti:
Pateiktas po pastabu vel 
Atsakyti:
Patvirtino pirminius, išsiųsta sodų bendrijai
Atsakyti:
Turi šiom dienom atsiųst sodų derinimą, bandysiu teikti SUVA
Atsakyti:
Jei 06-30 iki pietų negausiu sodų derinimo, skambinsiu vėl
Atsakyti:
Gautas sodų derinimas, pateikta SUVA
Atsakyti:
Pateiktas projektas be SUVA
Atsakyti:
Perkeltas ant kitos sutarties
Atsakyti:
Pateiktas projektas ant naujos sutarties
Atsakyti:
Pateiktas po pastabu
Atsakyti:
Laukiam įkainių patvirtinimo
Atsakyti:
Pateikta ada</t>
      </text>
    </comment>
    <comment ref="W338" authorId="605" shapeId="0" xr:uid="{BDF7F671-EC8D-4793-8CA9-E0200A75DE57}">
      <text>
        <t>[Komentarų gija]
„Excel“ versija leidžia jums skaityti šią komentarų giją, tačiau visi jos taisymai bus pašalinti, jei failas atidaromas naudojant naujesnę „Excel“ versiją. Daugiau informacijos: https://go.microsoft.com/fwlink/?linkid=870924.
Komentaras:
    06-18 sodų bendrijai</t>
      </text>
    </comment>
    <comment ref="X338" authorId="606" shapeId="0" xr:uid="{9E2C07A5-6BF9-43DB-B54C-2ACA2C4A969B}">
      <text>
        <t>[Komentarų gija]
„Excel“ versija leidžia jums skaityti šią komentarų giją, tačiau visi jos taisymai bus pašalinti, jei failas atidaromas naudojant naujesnę „Excel“ versiją. Daugiau informacijos: https://go.microsoft.com/fwlink/?linkid=870924.
Komentaras:
    06-10 kelių skyriui</t>
      </text>
    </comment>
    <comment ref="Y338" authorId="607" shapeId="0" xr:uid="{B9DB19CB-75C4-4554-A145-6D8DA39943D9}">
      <text>
        <t>[Komentarų gija]
„Excel“ versija leidžia jums skaityti šią komentarų giją, tačiau visi jos taisymai bus pašalinti, jei failas atidaromas naudojant naujesnę „Excel“ versiją. Daugiau informacijos: https://go.microsoft.com/fwlink/?linkid=870924.
Komentaras:
    06-10</t>
      </text>
    </comment>
    <comment ref="AA338" authorId="608" shapeId="0" xr:uid="{3379873D-92BD-46E3-818A-F281ACBED281}">
      <text>
        <t>[Komentarų gija]
„Excel“ versija leidžia jums skaityti šią komentarų giją, tačiau visi jos taisymai bus pašalinti, jei failas atidaromas naudojant naujesnę „Excel“ versiją. Daugiau informacijos: https://go.microsoft.com/fwlink/?linkid=870924.
Komentaras:
    06-10
Atsakyti:
06-18 po pastabų</t>
      </text>
    </comment>
    <comment ref="AD338" authorId="609" shapeId="0" xr:uid="{9139F615-F330-42A0-B7D7-A2B9B70EC88A}">
      <text>
        <t>[Komentarų gija]
„Excel“ versija leidžia jums skaityti šią komentarų giją, tačiau visi jos taisymai bus pašalinti, jei failas atidaromas naudojant naujesnę „Excel“ versiją. Daugiau informacijos: https://go.microsoft.com/fwlink/?linkid=870924.
Komentaras:
    07-01 366221</t>
      </text>
    </comment>
    <comment ref="AM338" authorId="610" shapeId="0" xr:uid="{47CB35FC-8F94-40E9-A4B0-4A72B70695E6}">
      <text>
        <t>[Komentarų gija]
„Excel“ versija leidžia jums skaityti šią komentarų giją, tačiau visi jos taisymai bus pašalinti, jei failas atidaromas naudojant naujesnę „Excel“ versiją. Daugiau informacijos: https://go.microsoft.com/fwlink/?linkid=870924.
Komentaras:
    06-10</t>
      </text>
    </comment>
    <comment ref="E340" authorId="611" shapeId="0" xr:uid="{CC07691E-5AD6-46F9-85BC-EE22BD0C4ACD}">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Pataisytos pastabos, pateiktas po pastabų
Atsakyti:
Duota užklausa eso patikslinti pastabas 
Atsakyti:
Pataisytas BR2 pagal paskutines gautas pastabas, reikia patikslinti ar neatrašė į pastabų klausimus
Atsakyti:
Pateiktas po pastabų
Atsakyti:
Taiso pastabas
Atsakyti:
Pateikti pirminiai po pastabu
Atsakyti:
Patvirtinti pirminiai
Atsakyti:
Laukiu atsakymo dėl ryšio tinklo iš pakamario, išsiųstas priminimas
Atsakyti:
Gautas ryšių tinklas, išsiųsta derinti
Atsakyti:
Gautas Telia ir Savivaldybės kelių derinimas, reiks paskambint į seniuniją
Atsakyti:
Teikia SUVA, daro MŽ
Atsakyti:
Pateiktas SUVA
Atsakyti:
Neprisiskambinu seniūnijai, laukiam ką suva pasakys, pamėginsiu dar paskambinėt 
Atsakyti:
Pateiktas projektas be SUVA ir mel samatos
Atsakyti:
Atmetė SUVA dėl melioracijos derinimo
Atsakyti:
Gautas derinimas, pateikta SUVA
Atsakyti:
Dar kart pateikta SUVA
Atsakyti:
Reikia pildyti topo
Atsakyti:
Pakamariui perduota papildyti topo 04-14
Atsakyti:
Iš seniunijos taip ir negavau atsaykmo, bet SUVA patvirtino, reikia sulaukt topo papildymo, patraukti kabelį ir gaut sutikimą 
Atsakyti:
Susisiekta su sklypo savininku, sakė pasirašys sutikimus ir atsiųs kelių dienų bėgyje, persiųstas informacinis, kur keitėsi trasa
Atsakyti:
Perduota sąmatos perskaičiavimui, gavus, bus koreguojama byla ir ruošiama konkursinė medžiaga 
Atsakyti:
Pataisytos pastabos, pataisyta byla, paruošta konkursinė
Atsakyti:
05-14 pateiks projektą po pastabų
Atsakyti:
Pateiktas po pastabu Galutinis
Atsakyti:
Pateiktas po pastabu Galutinis
Atsakyti:
Perduotos AZ ESO
Atsakyti:
Pateiktas ADA maciukevičiui</t>
      </text>
    </comment>
    <comment ref="X340" authorId="612" shapeId="0" xr:uid="{0C85E2C0-49BE-4993-9427-805B6C8BCA42}">
      <text>
        <t>[Komentarų gija]
„Excel“ versija leidžia jums skaityti šią komentarų giją, tačiau visi jos taisymai bus pašalinti, jei failas atidaromas naudojant naujesnę „Excel“ versiją. Daugiau informacijos: https://go.microsoft.com/fwlink/?linkid=870924.
Komentaras:
    Išsiųsta 03-03</t>
      </text>
    </comment>
    <comment ref="Y340" authorId="613" shapeId="0" xr:uid="{CA8053D7-5AA0-4719-A3F9-4D37821A4B86}">
      <text>
        <t>[Komentarų gija]
„Excel“ versija leidžia jums skaityti šią komentarų giją, tačiau visi jos taisymai bus pašalinti, jei failas atidaromas naudojant naujesnę „Excel“ versiją. Daugiau informacijos: https://go.microsoft.com/fwlink/?linkid=870924.
Komentaras:
    Išsiųsta 03-03</t>
      </text>
    </comment>
    <comment ref="AA340" authorId="614" shapeId="0" xr:uid="{1946038E-5B81-4246-BF3B-053EF1CE9B20}">
      <text>
        <t>[Komentarų gija]
„Excel“ versija leidžia jums skaityti šią komentarų giją, tačiau visi jos taisymai bus pašalinti, jei failas atidaromas naudojant naujesnę „Excel“ versiją. Daugiau informacijos: https://go.microsoft.com/fwlink/?linkid=870924.
Komentaras:
    Išsiųsta 03-03</t>
      </text>
    </comment>
    <comment ref="AD340" authorId="615" shapeId="0" xr:uid="{D087FE5C-8186-42B5-9708-175507CDCD77}">
      <text>
        <t xml:space="preserve">[Komentarų gija]
„Excel“ versija leidžia jums skaityti šią komentarų giją, tačiau visi jos taisymai bus pašalinti, jei failas atidaromas naudojant naujesnę „Excel“ versiją. Daugiau informacijos: https://go.microsoft.com/fwlink/?linkid=870924.
Komentaras:
    351938 
Atsakyti:
353642 naujas
Atsakyti:
353826 naujausias
</t>
      </text>
    </comment>
    <comment ref="AE340" authorId="616" shapeId="0" xr:uid="{97981CB6-B6F3-43B5-BB11-438A24B78926}">
      <text>
        <t>[Komentarų gija]
„Excel“ versija leidžia jums skaityti šią komentarų giją, tačiau visi jos taisymai bus pašalinti, jei failas atidaromas naudojant naujesnę „Excel“ versiją. Daugiau informacijos: https://go.microsoft.com/fwlink/?linkid=870924.
Komentaras:
    KRS sakė atsakinga seniūnija</t>
      </text>
    </comment>
    <comment ref="AG340" authorId="617" shapeId="0" xr:uid="{7194F9C8-01DB-4270-B613-1344478F5792}">
      <text>
        <t>[Komentarų gija]
„Excel“ versija leidžia jums skaityti šią komentarų giją, tačiau visi jos taisymai bus pašalinti, jei failas atidaromas naudojant naujesnę „Excel“ versiją. Daugiau informacijos: https://go.microsoft.com/fwlink/?linkid=870924.
Komentaras:
    Keletoje vietų kertami mel. statiniai</t>
      </text>
    </comment>
    <comment ref="AN340" authorId="618" shapeId="0" xr:uid="{E059DFBB-10F2-41B0-9221-1B3A61D004AD}">
      <text>
        <t>[Komentarų gija]
„Excel“ versija leidžia jums skaityti šią komentarų giją, tačiau visi jos taisymai bus pašalinti, jei failas atidaromas naudojant naujesnę „Excel“ versiją. Daugiau informacijos: https://go.microsoft.com/fwlink/?linkid=870924.
Komentaras:
    Išsiųsta 03-03, nes draustinis</t>
      </text>
    </comment>
    <comment ref="E341" authorId="619" shapeId="0" xr:uid="{7B88CFC2-98B6-4B09-A472-77FA64A9D9AB}">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Pateikti pirminiai po pastabu
Atsakyti:
Taiso pastabas
Atsakyti:
Pataisytos pastabos
Atsakyti:
Pateikti pirminiai po pastabu
Atsakyti:
Suformuoti informaciniai
Atsakyti:
Taiso pastabas
Atsakyti:
Pateikta po pastabu
Atsakyti:
Išsiųsta derinimai
Atsakyti:
Siunčiami informaciniai
Atsakyti:
Liko statybų skyriaus derinimas, pasiteiravus atsakė, kad nagrinėjimo terminas 20 d.d. 
Atsakyti:
Bandau susisiekti su skyriaus atsakingu asmeniu 
Atsakyti:
Rengti MŽ
Atsakyti:
Laukia info iš sklp. Sav. Dėl valymo įrenginių, teikia savivaldybei patikslintą planą su pjūviais, poderinimų teiks SUVA
Atsakyti:
Patikslintas planas išsiųstas savivaldybei su projekto paaiškinimais 
Atsakyti:
Gautas savivaldybės derinimas, gautas laiškas iš vieno sklypo savininko, reiks pakoreguoti sprendinius ir teikti SUVA
Atsakyti:
Ruošia bylą
Atsakyti:
Pateiktas projektas
Atsakyti:
Taiso pastabas
Atsakyti:
Atmetė nžt SUVA dėl miškų derinimo, nors suformuoto miško sklypo ten nėra
Atsakyti:
Pateikta SUVA su raštu dėl miškų, kad jie nederina
Atsakyti:
Gautas SUVA, redaguojamos bylos pastabos ir bus teikiama 
Atsakyti:
Reikia teikti bylą
Atsakyti:
Pateiktas galutinis projektas tvirtinimui
Atsakyti:
Pateiktas galutinis po pastabu
Atsakyti:
Perduoti įkainiai ESO
Atsakyti:
Pateiktas ADA pasirašymui</t>
      </text>
    </comment>
    <comment ref="X341" authorId="620" shapeId="0" xr:uid="{BFEC337F-2E7C-42A9-AFDE-421A5E167388}">
      <text>
        <t>[Komentarų gija]
„Excel“ versija leidžia jums skaityti šią komentarų giją, tačiau visi jos taisymai bus pašalinti, jei failas atidaromas naudojant naujesnę „Excel“ versiją. Daugiau informacijos: https://go.microsoft.com/fwlink/?linkid=870924.
Komentaras:
    02-26 išsiųsta architekturos skyriui, architekturos skyrius suderino, išsiųsta papildomai dar kelių skyriui 03-03</t>
      </text>
    </comment>
    <comment ref="Y341" authorId="621" shapeId="0" xr:uid="{626B3DCB-1653-487B-9284-293698959168}">
      <text>
        <t>[Komentarų gija]
„Excel“ versija leidžia jums skaityti šią komentarų giją, tačiau visi jos taisymai bus pašalinti, jei failas atidaromas naudojant naujesnę „Excel“ versiją. Daugiau informacijos: https://go.microsoft.com/fwlink/?linkid=870924.
Komentaras:
    02-26 išsiųsta</t>
      </text>
    </comment>
    <comment ref="AD341" authorId="622" shapeId="0" xr:uid="{FC989FA0-0BAC-4A6D-A85E-283C046231AD}">
      <text>
        <t xml:space="preserve">[Komentarų gija]
„Excel“ versija leidžia jums skaityti šią komentarų giją, tačiau visi jos taisymai bus pašalinti, jei failas atidaromas naudojant naujesnę „Excel“ versiją. Daugiau informacijos: https://go.microsoft.com/fwlink/?linkid=870924.
Komentaras:
    352074  savivaldybe
Atsakyti:
352088  nzt
Atsakyti:
352990 naujas nzt
</t>
      </text>
    </comment>
    <comment ref="AN341" authorId="623" shapeId="0" xr:uid="{DE9445C9-A573-4C1B-8BC8-42E6F5EFAD29}">
      <text>
        <t xml:space="preserve">[Komentarų gija]
„Excel“ versija leidžia jums skaityti šią komentarų giją, tačiau visi jos taisymai bus pašalinti, jei failas atidaromas naudojant naujesnę „Excel“ versiją. Daugiau informacijos: https://go.microsoft.com/fwlink/?linkid=870924.
Komentaras:
    02-26 išsiųsta dėl Nemuno Kilpų
</t>
      </text>
    </comment>
    <comment ref="E342" authorId="624" shapeId="0" xr:uid="{66CC7DD8-4772-4772-A0E1-E0A622F7F5AE}">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Atmesti pirminiai
Atsakyti:
Pateikti pirminiai po pastabu
Atsakyti:
02-20 planuojam teikti SUVA
Atsakyti:
02.20 pateikta SUVA, parengtas žiniaraštis.
Atsakyti:
SUVA gauta, laukiam sąmatos
Atsakyti:
Pateiktas projektas
Atsakyti:
aktuojama</t>
      </text>
    </comment>
    <comment ref="U342" authorId="625" shapeId="0" xr:uid="{49F196D6-21C5-4B79-9B66-4F1BCDF1BACD}">
      <text>
        <t>[Komentarų gija]
„Excel“ versija leidžia jums skaityti šią komentarų giją, tačiau visi jos taisymai bus pašalinti, jei failas atidaromas naudojant naujesnę „Excel“ versiją. Daugiau informacijos: https://go.microsoft.com/fwlink/?linkid=870924.
Komentaras:
    Reiktų kažkam peržėt.</t>
      </text>
    </comment>
    <comment ref="Z342" authorId="626" shapeId="0" xr:uid="{2F5AABF3-3967-4E55-BF88-BCF2162F93DC}">
      <text>
        <t>[Komentarų gija]
„Excel“ versija leidžia jums skaityti šią komentarų giją, tačiau visi jos taisymai bus pašalinti, jei failas atidaromas naudojant naujesnę „Excel“ versiją. Daugiau informacijos: https://go.microsoft.com/fwlink/?linkid=870924.
Komentaras:
    nebūtinas</t>
      </text>
    </comment>
    <comment ref="AD342" authorId="627" shapeId="0" xr:uid="{DEE5E131-9FB8-4125-8E02-4432B51DCEEE}">
      <text>
        <t xml:space="preserve">[Komentarų gija]
„Excel“ versija leidžia jums skaityti šią komentarų giją, tačiau visi jos taisymai bus pašalinti, jei failas atidaromas naudojant naujesnę „Excel“ versiją. Daugiau informacijos: https://go.microsoft.com/fwlink/?linkid=870924.
Komentaras:
    02.20
1GST-1954 </t>
      </text>
    </comment>
    <comment ref="E343" authorId="628" shapeId="0" xr:uid="{FBCB1B0E-6BC9-44AB-9523-60E6A76169BA}">
      <text>
        <t>[Komentarų gija]
„Excel“ versija leidžia jums skaityti šią komentarų giją, tačiau visi jos taisymai bus pašalinti, jei failas atidaromas naudojant naujesnę „Excel“ versiją. Daugiau informacijos: https://go.microsoft.com/fwlink/?linkid=870924.
Komentaras:
    02-10 pateikti pirminiai
Atsakyti:
Pateikti pirminiai po pastabu
Atsakyti:
Taiso pastabas
Atsakyti:
Pateikta po pastabu
Atsakyti:
Informaciniai išsiųsti, derinama su institucijom
Atsakyti:
Gautas seniunijos derinimas
Atsakyti:
SUVA pateikta
Atsakyti:
Kabelių lentelė padaryta ruošiamas žiniaraštis
Atsakyti:
Žiniaraštis pabaigtas, nusiųsta sąmatai
Pradėta rengti byla 
Atsakyti:
Gauta sąmata, po suvos baigiam bylą
Atsakyti:
Sąmata gauta, laukiam SUVA
Atsakyti:
Atmesta suva, reikia eso derinimo
Atsakyti:
Pateikta suva naujai
03-04
nr. 349313 
Atsakyti:
Reikia pildyti topo, pasipilde PU
Atsakyti:
03-06 perduota geoprojektams parengti papildymą
Atsakyti:
Laukiam topo papildymo, reikės perderinti
Atsakyti:
Topo pateikta
Atsakyti:
Koreguojama trasa
Atsakyti:
Pakoreguota, išsiųsta institucijoms perderinti, byla pradėta ruošti, laukiam naujos sąmatos
Atsakyti:
Byla paruošta, sąmata gauta, trūksta derinimų
Atsakyti:
Gautas, seniūnijos derinimas, laukiam eso ir savivaldybės, teiksim suvą
Atsakyti:
Savivaldybė pateikė pastabas dėl melioracinių statinių, seniūnijos derinimas gautas
Atsakyti:
Laukiam melioracijos projekto tada derinam su savivaldybe, teikiam suva, atiduodam projektą
Atsakyti:
Išsiųsta pakartotinai į savivaldybę 05-05
Atsakyti:
Gautas savivaldybės derinimas, teikiam suva
Atsakyti:
Laukiam suvos patvirtinimo
Atsakyti:
Keliam bylą be suvos
Atsakyti:
Pateiktas projektas be SUVA
Atsakyti:
Suva gauta
Atsakyti:
AZ registruoja
Atsakyti:
Pateikta ADA</t>
      </text>
    </comment>
    <comment ref="T343" authorId="629" shapeId="0" xr:uid="{B3B28090-BFA5-47B5-9916-A497C1A21201}">
      <text>
        <t>[Komentarų gija]
„Excel“ versija leidžia jums skaityti šią komentarų giją, tačiau visi jos taisymai bus pašalinti, jei failas atidaromas naudojant naujesnę „Excel“ versiją. Daugiau informacijos: https://go.microsoft.com/fwlink/?linkid=870924.
Komentaras:
    Ruošiami išsiųsti 2 informaciniai</t>
      </text>
    </comment>
    <comment ref="U343" authorId="630" shapeId="0" xr:uid="{EF69B83B-30FF-447E-BF7A-350DCE4378C8}">
      <text>
        <t>[Komentarų gija]
„Excel“ versija leidžia jums skaityti šią komentarų giją, tačiau visi jos taisymai bus pašalinti, jei failas atidaromas naudojant naujesnę „Excel“ versiją. Daugiau informacijos: https://go.microsoft.com/fwlink/?linkid=870924.
Komentaras:
    Keisis po top papildymo
Atsakyti:
Pataisyta</t>
      </text>
    </comment>
    <comment ref="V343" authorId="631" shapeId="0" xr:uid="{D56B7090-067D-4FA7-8609-591A793FB373}">
      <text>
        <t>[Komentarų gija]
„Excel“ versija leidžia jums skaityti šią komentarų giją, tačiau visi jos taisymai bus pašalinti, jei failas atidaromas naudojant naujesnę „Excel“ versiją. Daugiau informacijos: https://go.microsoft.com/fwlink/?linkid=870924.
Komentaras:
    nusiųsta
Atsakyti:
Keisis po top papildymo
Atsakyti:
Laukiam naujos sąmatos</t>
      </text>
    </comment>
    <comment ref="X343" authorId="632" shapeId="0" xr:uid="{BB543444-E553-423E-A316-82BC6D781325}">
      <text>
        <t>[Komentarų gija]
„Excel“ versija leidžia jums skaityti šią komentarų giją, tačiau visi jos taisymai bus pašalinti, jei failas atidaromas naudojant naujesnę „Excel“ versiją. Daugiau informacijos: https://go.microsoft.com/fwlink/?linkid=870924.
Komentaras:
    Po papildymo derinti
Atsakyti:
Siųsta 03-26</t>
      </text>
    </comment>
    <comment ref="Y343" authorId="633" shapeId="0" xr:uid="{CA62B580-2234-4A4C-913F-C1E8D1035681}">
      <text>
        <t>[Komentarų gija]
„Excel“ versija leidžia jums skaityti šią komentarų giją, tačiau visi jos taisymai bus pašalinti, jei failas atidaromas naudojant naujesnę „Excel“ versiją. Daugiau informacijos: https://go.microsoft.com/fwlink/?linkid=870924.
Komentaras:
    Po papildymo perderinti
Atsakyti:
03-26 išsiųsta</t>
      </text>
    </comment>
    <comment ref="AD343" authorId="634" shapeId="0" xr:uid="{41BBD705-4F0F-4BB5-8060-28FC1FEF5F97}">
      <text>
        <t xml:space="preserve">[Komentarų gija]
„Excel“ versija leidžia jums skaityti šią komentarų giją, tačiau visi jos taisymai bus pašalinti, jei failas atidaromas naudojant naujesnę „Excel“ versiją. Daugiau informacijos: https://go.microsoft.com/fwlink/?linkid=870924.
Komentaras:
    Nr. 347847
1GST-1957
02-20
Atsakyti:
02-28
348847
Atsakyti:
Gauta suva, bet reikės teikti iš naujo po papildymo
Atsakyti:
Pateikta naujai 05-13
359360 </t>
      </text>
    </comment>
    <comment ref="E344" authorId="635" shapeId="0" xr:uid="{44672950-C681-427A-8137-AE6499F24D9E}">
      <text>
        <t>[Komentarų gija]
„Excel“ versija leidžia jums skaityti šią komentarų giją, tačiau visi jos taisymai bus pašalinti, jei failas atidaromas naudojant naujesnę „Excel“ versiją. Daugiau informacijos: https://go.microsoft.com/fwlink/?linkid=870924.
Komentaras:
    Planas pirminius pateikti 02-18
Atsakyti:
Paruošta peržiūrai, galima bus teikti
Atsakyti:
Taiso pastabas, 02-19 teiksim pirminius
Atsakyti:
Pataisyta galima kelti
Atsakyti:
Pateikti pirminiai
Atsakyti:
Taiso pastabas
Atsakyti:
Pastabos pataisytos galima kelti
Atsakyti:
Pateikta po pastabu
Atsakyti:
Taiso pastabas
Atsakyti:
Pateitka po pastabu
Atsakyti:
Pateikta po pastabu
Atsakyti:
Taiso pastabas
Atsakyti:
Pateikta po pastabu
Atsakyti:
Pirminiai suderinti
Atsakyti:
Derina su institucijoms, siunčia VIA
Atsakyti:
Priduota VIA 03/24
Atsakyti:
Išsiųsti informaciniai
Atsakyti:
Nusiusti Via prieda, laukiam samatos, daryti byla ir teikti be situ trukstamu
Atsakyti:
Išsiųsta į VIALietuva pasirašytas priedo adocas
Atsakyti:
Išsiųsta į VIA pakoreguotas pjūvis naujas pasirašytas adocas
Atsakyti:
Neaišku ką daryti dėl melioracijos
Atsakyti:
Pagal ZIS kertam keliose vietose drenaza
Atsakyti:
Sulaukiam VIA derinimo ir pateikiam galutiniam derinimui ESO
Atsakyti:
Trūksta melioracijos atstatymo sprendinių
Atsakyti:
Priduota galutiniam derinimui  ESO
Atsakyti:
Pateiktas projektas be VIA ir SUVA
Atsakyti:
Gautos ESO  pastabos
Atsakyti:
Via nagrinejimui net nepriskirta dar niekam, terminas 05.15, SUVAI yra pateikta
Atsakyti:
Negauta, skambins
Atsakyti:
Nauja SUVA 05.21; 360723 
Atsakyti:
Suva nera dar
Atsakyti:
Nauja suva 363316;    06.09
Atsakyti:
SUVA gauta, dar bandau pagaut melioratoriu
Atsakyti:
Pateiktas projektas po pastabu
Atsakyti:
Teikia žymas į RC
Atsakyti:
ESO turi atmesti įkainius
Atsakyti:
Pateikti įkainiai ESO</t>
      </text>
    </comment>
    <comment ref="X344" authorId="636" shapeId="0" xr:uid="{D88ED966-9498-41F7-9966-F50758CFE3A1}">
      <text>
        <t>[Komentarų gija]
„Excel“ versija leidžia jums skaityti šią komentarų giją, tačiau visi jos taisymai bus pašalinti, jei failas atidaromas naudojant naujesnę „Excel“ versiją. Daugiau informacijos: https://go.microsoft.com/fwlink/?linkid=870924.
Komentaras:
    Suderino savivaldybės melioracijos specialistas su pastaba</t>
      </text>
    </comment>
    <comment ref="AD344" authorId="637" shapeId="0" xr:uid="{33577934-2EFE-4BC2-AA2D-CEB86CFF0DCA}">
      <text>
        <t xml:space="preserve">[Komentarų gija]
„Excel“ versija leidžia jums skaityti šią komentarų giją, tačiau visi jos taisymai bus pašalinti, jei failas atidaromas naudojant naujesnę „Excel“ versiją. Daugiau informacijos: https://go.microsoft.com/fwlink/?linkid=870924.
Komentaras:
    04.29 Nr. 357308 </t>
      </text>
    </comment>
    <comment ref="AJ344" authorId="638" shapeId="0" xr:uid="{473D4870-0563-4426-852E-0798186817D6}">
      <text>
        <t>[Komentarų gija]
„Excel“ versija leidžia jums skaityti šią komentarų giją, tačiau visi jos taisymai bus pašalinti, jei failas atidaromas naudojant naujesnę „Excel“ versiją. Daugiau informacijos: https://go.microsoft.com/fwlink/?linkid=870924.
Komentaras:
    neišsiųsta
Atsakyti:
Išsiųsta VIA 03/24
Atsakyti:
Gautas atsakymas dėl korekcijos
Atsakyti:
Pakoreguoti sprendinai gautas naujas adocas ir išsiųstas į VIA 04/14
Atsakyti:
1-25-11540</t>
      </text>
    </comment>
    <comment ref="AM344" authorId="639" shapeId="0" xr:uid="{46626610-B5DA-4235-B34B-E425D9081566}">
      <text>
        <t>[Komentarų gija]
„Excel“ versija leidžia jums skaityti šią komentarų giją, tačiau visi jos taisymai bus pašalinti, jei failas atidaromas naudojant naujesnę „Excel“ versiją. Daugiau informacijos: https://go.microsoft.com/fwlink/?linkid=870924.
Komentaras:
    Išsiųsta 03/10
Atsakyti:
Gautas atsakymas kad derinti nereikia</t>
      </text>
    </comment>
    <comment ref="E345" authorId="640" shapeId="0" xr:uid="{5C124855-E376-42EB-9E74-E6FA6F2A03BC}">
      <text>
        <t>[Komentarų gija]
„Excel“ versija leidžia jums skaityti šią komentarų giją, tačiau visi jos taisymai bus pašalinti, jei failas atidaromas naudojant naujesnę „Excel“ versiją. Daugiau informacijos: https://go.microsoft.com/fwlink/?linkid=870924.
Komentaras:
    Rengia sprendinius
Atsakyti:
Pateikti pirminiai
Atsakyti:
Taiso pastabas
Atsakyti:
Pateikti pirminiai po pastabu
Atsakyti:
Taiso pastabas
Atsakyti:
Sumažintas gręžimų skaičius pagal pastabas, reikia bandyti kelti
Atsakyti:
Suformuoti informaciniai
Atsakyti:
Reikia nuotraukų pasigrįsti gręžimus
Atsakyti:
Pateikta po pastabu
Atsakyti:
Taiso pastabas dėl gręžimų
Atsakyti:
Sumąžinti gręžimai jau kiek įmanoma, padarytos nuotraukos su paaiškinimais 
Atsakyti:
Pateikta su pagrindimais
Atsakyti:
Išsiųstas derint 
Atsakyti:
Siunčiami informaciniai
Atsakyti:
Ruošiamas reikšmingumo nustatymas ir siunčiama pakartotinai naturai
Atsakyti:
Išsiųsti priminimai dėl likusių derinimų
Atsakyti:
Rengti MŽ
Atsakyti:
Ruošiamas MŽ, 03-24 bus perduotas apskaičiuoti 
Atsakyti:
Pateiktas pilnas projektas
Atsakyti:
Pateiktas projektas po pastabu
Atsakyti:
Taiso pastabas
Atsakyti:
Pateikta galutiniam tvirtinimui
Atsakyti:
Laukiam kol ESO patvirtins AZ</t>
      </text>
    </comment>
    <comment ref="T345" authorId="641" shapeId="0" xr:uid="{DADB3443-BB48-4338-9580-8E76021DC227}">
      <text>
        <t>[Komentarų gija]
„Excel“ versija leidžia jums skaityti šią komentarų giją, tačiau visi jos taisymai bus pašalinti, jei failas atidaromas naudojant naujesnę „Excel“ versiją. Daugiau informacijos: https://go.microsoft.com/fwlink/?linkid=870924.
Komentaras:
    Suformuota, dar neišsiųsta</t>
      </text>
    </comment>
    <comment ref="X345" authorId="642" shapeId="0" xr:uid="{10F6F2F2-7C67-4E62-BE52-72EAA1278257}">
      <text>
        <t>[Komentarų gija]
„Excel“ versija leidžia jums skaityti šią komentarų giją, tačiau visi jos taisymai bus pašalinti, jei failas atidaromas naudojant naujesnę „Excel“ versiją. Daugiau informacijos: https://go.microsoft.com/fwlink/?linkid=870924.
Komentaras:
    02-28 išsiųsta</t>
      </text>
    </comment>
    <comment ref="Y345" authorId="643" shapeId="0" xr:uid="{9AE650D3-E95B-4F82-A89A-00BD2674DCD1}">
      <text>
        <t>[Komentarų gija]
„Excel“ versija leidžia jums skaityti šią komentarų giją, tačiau visi jos taisymai bus pašalinti, jei failas atidaromas naudojant naujesnę „Excel“ versiją. Daugiau informacijos: https://go.microsoft.com/fwlink/?linkid=870924.
Komentaras:
    02-28 išsiųsta dviem seniūnam
Atsakyti:
Parovejos sen. suderino</t>
      </text>
    </comment>
    <comment ref="AA345" authorId="644" shapeId="0" xr:uid="{B25AA623-8595-4326-B109-4619F50EEE6F}">
      <text>
        <t>[Komentarų gija]
„Excel“ versija leidžia jums skaityti šią komentarų giją, tačiau visi jos taisymai bus pašalinti, jei failas atidaromas naudojant naujesnę „Excel“ versiją. Daugiau informacijos: https://go.microsoft.com/fwlink/?linkid=870924.
Komentaras:
    02-28 išsiųsta</t>
      </text>
    </comment>
    <comment ref="AD345" authorId="645" shapeId="0" xr:uid="{69454DBA-C9A7-46F8-AB60-532C6A850A34}">
      <text>
        <t>[Komentarų gija]
„Excel“ versija leidžia jums skaityti šią komentarų giją, tačiau visi jos taisymai bus pašalinti, jei failas atidaromas naudojant naujesnę „Excel“ versiją. Daugiau informacijos: https://go.microsoft.com/fwlink/?linkid=870924.
Komentaras:
    351785 nr</t>
      </text>
    </comment>
    <comment ref="AI345" authorId="646" shapeId="0" xr:uid="{9D743966-0739-41B1-BA4A-02EE30A0E857}">
      <text>
        <t xml:space="preserve">[Komentarų gija]
„Excel“ versija leidžia jums skaityti šią komentarų giją, tačiau visi jos taisymai bus pašalinti, jei failas atidaromas naudojant naujesnę „Excel“ versiją. Daugiau informacijos: https://go.microsoft.com/fwlink/?linkid=870924.
Komentaras:
    02-28 išsiųsta ne kpd bet pasienio ruozas
</t>
      </text>
    </comment>
    <comment ref="AJ345" authorId="647" shapeId="0" xr:uid="{1410FC5F-DF55-49E4-B0C4-FE621C161EFB}">
      <text>
        <t>[Komentarų gija]
„Excel“ versija leidžia jums skaityti šią komentarų giją, tačiau visi jos taisymai bus pašalinti, jei failas atidaromas naudojant naujesnę „Excel“ versiją. Daugiau informacijos: https://go.microsoft.com/fwlink/?linkid=870924.
Komentaras:
    02-28 išsiųsta</t>
      </text>
    </comment>
    <comment ref="AL345" authorId="648" shapeId="0" xr:uid="{4E57E43E-C86E-4C4B-B5B6-FD15E19B9AFF}">
      <text>
        <t xml:space="preserve">[Komentarų gija]
„Excel“ versija leidžia jums skaityti šią komentarų giją, tačiau visi jos taisymai bus pašalinti, jei failas atidaromas naudojant naujesnę „Excel“ versiją. Daugiau informacijos: https://go.microsoft.com/fwlink/?linkid=870924.
Komentaras:
    </t>
      </text>
    </comment>
    <comment ref="AM345" authorId="649" shapeId="0" xr:uid="{B440B650-5DB5-4E4C-BE86-204A3520DE38}">
      <text>
        <t xml:space="preserve">[Komentarų gija]
„Excel“ versija leidžia jums skaityti šią komentarų giją, tačiau visi jos taisymai bus pašalinti, jei failas atidaromas naudojant naujesnę „Excel“ versiją. Daugiau informacijos: https://go.microsoft.com/fwlink/?linkid=870924.
Komentaras:
    02-28 išsiųsta
Atsakyti:
03-06 išsiųsta pakartotinai, Registracijos Nr. G1-596   
</t>
      </text>
    </comment>
    <comment ref="AN345" authorId="650" shapeId="0" xr:uid="{4DED060A-EA61-4E1B-9277-4677B7DC7380}">
      <text>
        <t>[Komentarų gija]
„Excel“ versija leidžia jums skaityti šią komentarų giją, tačiau visi jos taisymai bus pašalinti, jei failas atidaromas naudojant naujesnę „Excel“ versiją. Daugiau informacijos: https://go.microsoft.com/fwlink/?linkid=870924.
Komentaras:
    02-28 išsiųsta
Atsakyti:
03-06 išsiųsta su reikšmingumu</t>
      </text>
    </comment>
    <comment ref="AO345" authorId="651" shapeId="0" xr:uid="{13E53C34-69BA-4941-9CCB-9DACD3891098}">
      <text>
        <t>[Komentarų gija]
„Excel“ versija leidžia jums skaityti šią komentarų giją, tačiau visi jos taisymai bus pašalinti, jei failas atidaromas naudojant naujesnę „Excel“ versiją. Daugiau informacijos: https://go.microsoft.com/fwlink/?linkid=870924.
Komentaras:
    02-28 išsiųsta</t>
      </text>
    </comment>
    <comment ref="E346" authorId="652" shapeId="0" xr:uid="{14208856-3E3E-4908-87DF-95672733DD08}">
      <text>
        <t>[Komentarų gija]
„Excel“ versija leidžia jums skaityti šią komentarų giją, tačiau visi jos taisymai bus pašalinti, jei failas atidaromas naudojant naujesnę „Excel“ versiją. Daugiau informacijos: https://go.microsoft.com/fwlink/?linkid=870924.
Komentaras:
    Rengiami sprendiniai
Atsakyti:
Paruošta pirminiams
Atsakyti:
Pateikti pirminiai
Atsakyti:
Taiso pastabas
Atsakyti:
02-17 pataisyta pagal pastabas ar Kostas pateikė su argumentu ?
Drenažo vamzdžiai užnešti ant BR1
Atsakyti:
Taiso pastabas
Atsakyti:
pataisyta
Atsakyti:
Pateikti pirminiai po pastabu
Atsakyti:
Taiso pastabas
Atsakyti:
Pateikta po pastabu
Atsakyti:
Išsiųsta savivaldybei ir seniūnijai
formuojami informaciniai
Atsakyti:
Gauti seniūnijos ir savivaldybės derinimai, siunčiam miškininkams
Atsakyti:
Laukiam miškininkų derinimo, tada teikiam suva
Atsakyti:
Pateikta suva be miškų derinimo 
350721 
Atsakyti:
Ruošia MŽ
Atsakyti:
Suva pakartotinai
350824 
Atsakyti:
Renia MŽ
Atsakyti:
Nusiųsta sąmatai
Atsakyti:
Gauta sąmata, formuojama byla, laukiam suva
Atsakyti:
Byla suformuota, teikti be suvos
Atsakyti:
Ridas daro konkursinę
Atsakyti:
Konkursinė done
Atsakyti:
pateikta
Atsakyti:
Gautas NŽT derinimas (SUVA)
Atsakyti:
Laukiam kol Žymas patvirtins ESO
Atsakyti:
Perduoti įkainiai ESO</t>
      </text>
    </comment>
    <comment ref="T346" authorId="653" shapeId="0" xr:uid="{E9BD8A8D-DC7F-46AF-A99E-79CA278B3D6C}">
      <text>
        <t>[Komentarų gija]
„Excel“ versija leidžia jums skaityti šią komentarų giją, tačiau visi jos taisymai bus pašalinti, jei failas atidaromas naudojant naujesnę „Excel“ versiją. Daugiau informacijos: https://go.microsoft.com/fwlink/?linkid=870924.
Komentaras:
    Formuojami</t>
      </text>
    </comment>
    <comment ref="X346" authorId="654" shapeId="0" xr:uid="{986CA145-52B7-464E-AA63-FEE899C9004B}">
      <text>
        <t>[Komentarų gija]
„Excel“ versija leidžia jums skaityti šią komentarų giją, tačiau visi jos taisymai bus pašalinti, jei failas atidaromas naudojant naujesnę „Excel“ versiją. Daugiau informacijos: https://go.microsoft.com/fwlink/?linkid=870924.
Komentaras:
    išsiųsta</t>
      </text>
    </comment>
    <comment ref="Y346" authorId="655" shapeId="0" xr:uid="{694B5E1C-676A-4581-96D8-A39EBB32229F}">
      <text>
        <t>[Komentarų gija]
„Excel“ versija leidžia jums skaityti šią komentarų giją, tačiau visi jos taisymai bus pašalinti, jei failas atidaromas naudojant naujesnę „Excel“ versiją. Daugiau informacijos: https://go.microsoft.com/fwlink/?linkid=870924.
Komentaras:
    išsiųsta</t>
      </text>
    </comment>
    <comment ref="AD346" authorId="656" shapeId="0" xr:uid="{94F045CD-257B-43CC-A8DE-1FFB15B535D7}">
      <text>
        <t>[Komentarų gija]
„Excel“ versija leidžia jums skaityti šią komentarų giją, tačiau visi jos taisymai bus pašalinti, jei failas atidaromas naudojant naujesnę „Excel“ versiją. Daugiau informacijos: https://go.microsoft.com/fwlink/?linkid=870924.
Komentaras:
    03-14
350721 
Atsakyti:
Naujas 
350824</t>
      </text>
    </comment>
    <comment ref="AM346" authorId="657" shapeId="0" xr:uid="{73751F18-69ED-4FBC-91BB-17E8BFB13807}">
      <text>
        <t>[Komentarų gija]
„Excel“ versija leidžia jums skaityti šią komentarų giją, tačiau visi jos taisymai bus pašalinti, jei failas atidaromas naudojant naujesnę „Excel“ versiją. Daugiau informacijos: https://go.microsoft.com/fwlink/?linkid=870924.
Komentaras:
    03-06 siųsta</t>
      </text>
    </comment>
    <comment ref="E347" authorId="658" shapeId="0" xr:uid="{30879BC0-CD40-4127-B734-F4626690C5A8}">
      <text>
        <t>[Komentarų gija]
„Excel“ versija leidžia jums skaityti šią komentarų giją, tačiau visi jos taisymai bus pašalinti, jei failas atidaromas naudojant naujesnę „Excel“ versiją. Daugiau informacijos: https://go.microsoft.com/fwlink/?linkid=870924.
Komentaras:
    Pagal mane trūksta topkės (perduota Tomui, emailas).
Taip pat yra vienas gabaliukas topkės, kurio pagal mane nereikia šitam projektui.
Atsakyti:
Užklausta Donato ar yra trūkstama topo. Augustas rengia sprendinius
Atsakyti:
Donatas papildys topo artimiausiu metu.
Atsakyti:
Papildyta topo gauta
Atsakyti:
Kostas gavo kontaktą sklypo savininko su kuriuo reiks susiderint sprendinius. 
Šiandien skambinau, kaip ir viskas ok, bet sunku kažką konkrečiai kalbėtis nes laukai ten, tai nusiunčiau iškarpų, sakė pasižiūrės ir duos žinot.
Atsakyti:
Pateikt pirminius, perduota Kostui.
Atsakyti:
Pateikti pirminiai
Atsakyti:
Taiso pastabas
Atsakyti:
Pateikta po pastabų
Atsakyti:
Reikia nuotraukų
Atsakyti:
Nuotraukas turi padaryt, nusiunčiau Andriui info.
Dėl parašo su privačiais. Reik nuvažiuot, seni žmonės, sutinka, tik negali nuotoliu pasirašyt. Turėjo važiuot Dominykas į tą pusę, bet dabar važiuos Karolis tik nežino tiksliai kada.
Atsakyti:
Andrius fotografuoja 03-24
Atsakyti:
Pateikti pirminiai po pastabu
Atsakyti:
Patvirtinti pirminiai
Atsakyti:
Suderinta su privačiu sklypu.
Atsakyti:
Išsiųsta institucijoms 03-26
Atsakyti:
Pateiktas pasirasytas priedas Via suderinimui
Atsakyti:
Eso pasirašė peidą
Atsakyti:
Informaciniai, žiniaraščiai, suva ir t.t.
Atsakyti:
Dar trūksta Orleno, geležinkelių suderinimų.
Atsakyti:
Orlenui skambinau, sakė dar laukia atsakymo iš kažko jis, kai gaus, duos žinot.
Atsakyti:
Gavau suderinimus, darau informacinius, SUVA, bylą.
Atsakyti:
Informaciniai išsiųsti, žiniaraštis perduotas Anai.
Atsakyti:
Gavau sąmatą, padariau konkursinę, perdaviau Kostui, kad pateiktų pilną bylą.
Atsakyti:
Pateiktas projektas
Atsakyti:
Laukiam RC sąskaitų
Atsakyti:
Laukiam kol Gedas pasirašys ADA</t>
      </text>
    </comment>
    <comment ref="T347" authorId="659" shapeId="0" xr:uid="{4CEDABF5-BC4C-44AE-8CF9-30F31F013372}">
      <text>
        <t>[Komentarų gija]
„Excel“ versija leidžia jums skaityti šią komentarų giją, tačiau visi jos taisymai bus pašalinti, jei failas atidaromas naudojant naujesnę „Excel“ versiją. Daugiau informacijos: https://go.microsoft.com/fwlink/?linkid=870924.
Komentaras:
    04-24 perduota administratorei.</t>
      </text>
    </comment>
    <comment ref="X347" authorId="660" shapeId="0" xr:uid="{A5B6580A-B016-426C-A19D-3EEDED74FA34}">
      <text>
        <t>[Komentarų gija]
„Excel“ versija leidžia jums skaityti šią komentarų giją, tačiau visi jos taisymai bus pašalinti, jei failas atidaromas naudojant naujesnę „Excel“ versiją. Daugiau informacijos: https://go.microsoft.com/fwlink/?linkid=870924.
Komentaras:
    GD-1289
03-26
Atsakyti:
27d suderinta</t>
      </text>
    </comment>
    <comment ref="Y347" authorId="661" shapeId="0" xr:uid="{78D0ABED-6F4D-4D62-A9A7-426CDCB6BA41}">
      <text>
        <t>[Komentarų gija]
„Excel“ versija leidžia jums skaityti šią komentarų giją, tačiau visi jos taisymai bus pašalinti, jei failas atidaromas naudojant naujesnę „Excel“ versiją. Daugiau informacijos: https://go.microsoft.com/fwlink/?linkid=870924.
Komentaras:
    03-26 išsiųsta</t>
      </text>
    </comment>
    <comment ref="AA347" authorId="662" shapeId="0" xr:uid="{A61EC742-F536-49F8-BD57-872F061D93EE}">
      <text>
        <t>[Komentarų gija]
„Excel“ versija leidžia jums skaityti šią komentarų giją, tačiau visi jos taisymai bus pašalinti, jei failas atidaromas naudojant naujesnę „Excel“ versiją. Daugiau informacijos: https://go.microsoft.com/fwlink/?linkid=870924.
Komentaras:
    Dar nzn ar plačiajuostis ar telia, Dimšos paprašiau, kad prachekintų.</t>
      </text>
    </comment>
    <comment ref="AD347" authorId="663" shapeId="0" xr:uid="{CA36539B-78AA-49D7-B696-793F93E030E0}">
      <text>
        <t>[Komentarų gija]
„Excel“ versija leidžia jums skaityti šią komentarų giją, tačiau visi jos taisymai bus pašalinti, jei failas atidaromas naudojant naujesnę „Excel“ versiją. Daugiau informacijos: https://go.microsoft.com/fwlink/?linkid=870924.
Komentaras:
    356749 04-24</t>
      </text>
    </comment>
    <comment ref="AJ347" authorId="664" shapeId="0" xr:uid="{BBC77CD7-5C5A-40D6-935F-41C5F42255F4}">
      <text>
        <t>[Komentarų gija]
„Excel“ versija leidžia jums skaityti šią komentarų giją, tačiau visi jos taisymai bus pašalinti, jei failas atidaromas naudojant naujesnę „Excel“ versiją. Daugiau informacijos: https://go.microsoft.com/fwlink/?linkid=870924.
Komentaras:
    03-26 išsiųsta
Atsakyti:
PO pastabų Kostas pateikė 1-25-10281. 
Atsakyti:
04-09 suderinta</t>
      </text>
    </comment>
    <comment ref="AK347" authorId="665" shapeId="0" xr:uid="{630A3E73-979C-488A-8F43-07A68240D91F}">
      <text>
        <t>[Komentarų gija]
„Excel“ versija leidžia jums skaityti šią komentarų giją, tačiau visi jos taisymai bus pašalinti, jei failas atidaromas naudojant naujesnę „Excel“ versiją. Daugiau informacijos: https://go.microsoft.com/fwlink/?linkid=870924.
Komentaras:
    Naftotiekis
Atsakyti:
Išsiųsta Orlenui 03-26 'post@orlenlietuva.lt'
Atsakyti:
Po pastabų pateikta 04-07
Parašė pastabas, kad turi būt gręžimas ir pan.
Atsakyti:
04-16 Orlenui skambinau, sakė dar laukia atsakymo iš kažko jis, kai gaus, duos žinot.
Atsakyti:
04-23 suderinta</t>
      </text>
    </comment>
    <comment ref="AL347" authorId="666" shapeId="0" xr:uid="{B5F0D517-A378-4123-B4B2-789751DC0620}">
      <text>
        <t>[Komentarų gija]
„Excel“ versija leidžia jums skaityti šią komentarų giją, tačiau visi jos taisymai bus pašalinti, jei failas atidaromas naudojant naujesnę „Excel“ versiją. Daugiau informacijos: https://go.microsoft.com/fwlink/?linkid=870924.
Komentaras:
    Dar nzn ar plačiajuostis ar telia, Dimšos paprašiau, kad prachekintų.
Atsakyti:
Nereikia derintis.</t>
      </text>
    </comment>
    <comment ref="AP347" authorId="667" shapeId="0" xr:uid="{5BC67810-C93F-4CF0-9BA8-E8E1C31E1C99}">
      <text>
        <t>[Komentarų gija]
„Excel“ versija leidžia jums skaityti šią komentarų giją, tačiau visi jos taisymai bus pašalinti, jei failas atidaromas naudojant naujesnę „Excel“ versiją. Daugiau informacijos: https://go.microsoft.com/fwlink/?linkid=870924.
Komentaras:
    04-07 pateikta informacija@ltglink.lt
71405 numeris
Atsakyti:
04-10 pateikiau 'info@ltginfra.lt, nes kiti šitu emailu siuntę yra. Gavau skambutį, nes pasirodo abu siųsti laiškai nuėjo tam pačiam žmogui, klausė ar čia atskiri projektai ar dubliuojasi, pasakiau kad dubliuojasi, sakė okey laukit atsakymo.
Atsakyti:
04-23 gauta</t>
      </text>
    </comment>
    <comment ref="E348" authorId="668" shapeId="0" xr:uid="{29D96ED3-6FC4-4DAD-9DAB-CFEC8D017798}">
      <text>
        <t>[Komentarų gija]
„Excel“ versija leidžia jums skaityti šią komentarų giją, tačiau visi jos taisymai bus pašalinti, jei failas atidaromas naudojant naujesnę „Excel“ versiją. Daugiau informacijos: https://go.microsoft.com/fwlink/?linkid=870924.
Komentaras:
    Užklausta ar tikrai reikia projekto
Atsakyti:
Reikia pamatuoti signalus
Atsakyti:
Pateikti pirminiai po pastabu
Atsakyti:
Taiso pastabas
Atsakyti:
Pateikti pirminiai po pastabu
Atsakyti:
Taiso pastabas
Atsakyti:
Pateikta po pastabų
Atsakyti:
Patvirtinti pirminiai
Atsakyti:
Laukiam sąmatos ir teiksim pilną bylą
Atsakyti:
03-04 pateiks Ana sąmatą
Atsakyti:
Pateiktas projektas
Atsakyti:
Taiso pastabas
Atsakyti:
BR2 pataisyta, koreguojamas žiniaraštis
Atsakyti:
Pateikta po pastabų
Atsakyti:
Taiso pastabas
Atsakyti:
03-28 planas su zoniniu važiuot susifotkint, nes kitaip nesigaus pataisyti pastabų
Atsakyti:
Susifotkinta vietoje, pataisytos pastabos, koreguojama byla
Atsakyti:
Pateiktas projektas po pastabu
Atsakyti:
Pateikti įkainiai tvirtinti
Atsakyti:
Pateiktas ADA</t>
      </text>
    </comment>
    <comment ref="AD348" authorId="669" shapeId="0" xr:uid="{C35F2F6D-F8E2-4477-889B-41FB56A514DD}">
      <text>
        <t xml:space="preserve">[Komentarų gija]
„Excel“ versija leidžia jums skaityti šią komentarų giją, tačiau visi jos taisymai bus pašalinti, jei failas atidaromas naudojant naujesnę „Excel“ versiją. Daugiau informacijos: https://go.microsoft.com/fwlink/?linkid=870924.
Komentaras:
    349087 </t>
      </text>
    </comment>
    <comment ref="E349" authorId="670" shapeId="0" xr:uid="{BF3693BA-7A26-4BA0-A65A-DD68E0340076}">
      <text>
        <t>[Komentarų gija]
„Excel“ versija leidžia jums skaityti šią komentarų giją, tačiau visi jos taisymai bus pašalinti, jei failas atidaromas naudojant naujesnę „Excel“ versiją. Daugiau informacijos: https://go.microsoft.com/fwlink/?linkid=870924.
Komentaras:
    Prašome eso sustabdyti projektą
Atsakyti:
Užsakytas papildymas pas pakamarį
Atsakyti:
Topo yra
Atsakyti:
Augustas braižo trasą
Atsakyti:
*Martynas braizo ne Augustas
Atsakyti:
Lukiam atsakymo is VDU, reikia nulekt prasieit trasa, pabaigt principine
Atsakyti:
Gyvai persižiūrėta trasa 08-13, sudarytas naujas trasos variantas 08-14
Atsakyti:
08-27 trasa apruošta ir išsiųsta derinimams į Via, KPD, dėl Natura teritorijos
Atsakyti:
08-29 išsiųsta miesto ir rajono savivaldybių derinimams
Atsakyti:
09-04 išsiųsta papildomiems derinimams bei į VDU su prašytais priedais
Atsakyti:
09-12 taisymai po pastabų išsiųsti Kauno energijai, Teliai, laukiama kitų institucijų ats.
Atsakyti:
09-16 atlikti ryšio matavimai
Atsakyti:
09-18 su VDU tartasi dėl trasos variantų jų panaudoje, išsiųsti papildomi variantai, suderinus reikia su kelių priedu perteikti į Via
Atsakyti:
Pateikti pirminiai po pastabu
Atsakyti:
Pateikta po pastabu
Atsakyti:
09-29 vdu atsakyta papildomai, bandom išaiškint kad dėl šilumotiekio sunkiai keistina trasa jų panaudoje nes nesusiderinam su jais iki galo
Atsakyti:
09-30 KRS skambino su pastabom, koreguojama trasa
Atsakyti:
Pateikti pirminiai po pastabu
Atsakyti:
10-09 vdu skambinta, tarpusavyje persisiuntę derinasi, paskubins
Atsakyti:
Nurodyti VDU tinkami variantai iš siūlytų, koreguojama pagal ats.
Atsakyti:
Išsiųsta Litgrid derinimui, perklausta kitų institucijų dėl derinimo
Atsakyti:
Gauta Litgrid pastaba, tvarkoma
Atsakyti:
Tikslinami sprendiniai su Litgrid, derinami servitutų planai
Atsakyti:
Skubinama informacija iš prieplaukos, VDU, persiųsti taisymai į Litgrid
Atsakyti:
Gautas Litgrid derinimas, VDU trasa patvirtinta - išsiųstas serv. planas pasirašymui. Prieplaukos serv. planas pasirašytas
Atsakyti:
KRS servitutui skaičiuojamas kompensacijos aktas, užklausta KMS, dar derinamas, laukiama
Atsakyti:
Pateiktas servitutas į KRS, su KMS skambintasi dėl pakeitimų, tikrinasi
Atsakyti:
KMS perderinimas gautas, pirmadienį siunčiami 2 servitutai
Atsakyti:
Prieplaukos sklypo servitutas pateiktas į savivaldybę, gatvės servitutas ruošiamas (ESO, kompensacinis aktas)
Atsakyti:
Gatvės servitutas paruoštas ir išsiųstas savivaldybei nagrinėti, visi servitutai pateikti
Atsakyti:
Via Lietuva terminas iki 12-15, atsakingas inžinierius informuotas kad skubinamas
Atsakyti:
Via klaidingai išsiųstas atsakymas, informavo sudarytoją kad taisytų ir atsiųstų
Atsakyti:
Via neigiamas ats., taisyti
Atsakyti:
Paruoštas trasos variantas derinimui su sklypais už Via nederinamo ruožo, išsiųsta savininkams
Atsakyti:
Gautas Akademijos servitutui derinimas, apmokėti. Susisiekti su sklypo savininku dėl sutikimo Via kelio apėjimui susiderinti
Atsakyti:
Akademijos servitutas bus apmokėtas ir įkeltas 01-19
Atsakyti:
Po ESO ir Via susirinkimo aptartas dar vienas variantas, derinama koreguota trasos vieta: telia, vdu (panauda sklype)
Atsakyti:
Telia suderintas, išsiųstas į KPD ir VDU
Atsakyti:
KPD suderintas, VDU skambinta, info nuėjusi iki skyriaus vadovo, kuris anksčiau suderino, nagrinėjasi
Atsakyti:
VDU Turto valdymo skyrius pateikęs į aukščiau, kad neprieštarauti, laukia patvirtinimo
Atsakyti:
Pateikta suva
Atsakyti:
Kol laukiama VDU patvirtinimo perteikta pakartotinai po pakeitimų į seniūniją, KRS, Via
Atsakyti:
Perderinimai gauti iš VDU, seniūno, su VDU suderintam sklypui ruošiami servituto dokumentai
Atsakyti:
Užbaigti žiniaraščiai, pateikta sąmatos skaičiavimui. Sudaryta byla be laukiamų perderinimų, suvų
Atsakyti:
Po patikrinimo į Via teikiamas ESO pasirašytas kelių priedas
Atsakyti:
4400-2205-7927 Kauno m. 27 notarų biuras planuoja su savivaldybe 03-25 13 val., po KRS perderinimo pateiktas prašymas servitutui skl. 4400-5896-3650
Atsakyti:
03-13 gautas Via derinimas
Trūkstami dokumentai: 1/2 suvų, 3/4 servitutų (2 suplanuotos datos)
Atsakyti:
Trūkstamas vienas servitutas, Kauno raj. sav. patvirtintas, pateiktas apmokėjimui į ESO
2-a suva buvo perteikta ir papildyta, dar neišnagrinėta
Atsakyti:
Antra suva gauta, paskutinis servitutas išnagrinėtas ir pritartas iš raj. sav. pusės, jie iš savo pusės pasiteikė į 8-ą Kauno m. biurą
Atsakyti:
Servitutai:
4400-1089-7648 Sudarytas 2026-03-25 Kauno raj. 1 biure
4400-2205-7927 Sudarytas 2026-03-19 Kauno m. 27 biure
4400-5896-3650 Sudarytas 2026-05-04 Kauno m. 8 biure (pasiteikė savivaldybė)
5250-0005-0234 Sudarytas 2026-02-06 (pasiteikė savivaldybė, biuro nenurodė)
Suvos:
26SUT-4080 Kauno raj. Gautas 2026-02-11
26SUT-9315 Kauno m. Gautas 2026-04-13</t>
      </text>
    </comment>
    <comment ref="I349" authorId="671" shapeId="0" xr:uid="{6D672DBB-20B2-44A2-8CDE-C16280278155}">
      <text>
        <t>[Komentarų gija]
„Excel“ versija leidžia jums skaityti šią komentarų giją, tačiau visi jos taisymai bus pašalinti, jei failas atidaromas naudojant naujesnę „Excel“ versiją. Daugiau informacijos: https://go.microsoft.com/fwlink/?linkid=870924.
Komentaras:
    12.10 uzsakyta</t>
      </text>
    </comment>
    <comment ref="X349" authorId="672" shapeId="0" xr:uid="{AFA6B791-C21A-4E66-A290-1803AD7EA94B}">
      <text>
        <t>[Komentarų gija]
„Excel“ versija leidžia jums skaityti šią komentarų giją, tačiau visi jos taisymai bus pašalinti, jei failas atidaromas naudojant naujesnę „Excel“ versiją. Daugiau informacijos: https://go.microsoft.com/fwlink/?linkid=870924.
Komentaras:
    10-07 gauta iš Kauno rajono, senesniam trasos variantui prieš atkarpų sujungimą
Atsakyti:
Kauno miesto perderinimas gautas 11-21
Atsakyti:
Pateikta perderinimui į KRS, KMS tvarkoj
Atsakyti:
KRS suderinta 03-03</t>
      </text>
    </comment>
    <comment ref="Y349" authorId="673" shapeId="0" xr:uid="{956662DD-CB48-45D1-BBF4-32F1DAE42536}">
      <text>
        <t>[Komentarų gija]
„Excel“ versija leidžia jums skaityti šią komentarų giją, tačiau visi jos taisymai bus pašalinti, jei failas atidaromas naudojant naujesnę „Excel“ versiją. Daugiau informacijos: https://go.microsoft.com/fwlink/?linkid=870924.
Komentaras:
    09-04 gautas derinimas iš Akademijos seniūno
Atsakyti:
Seniūno perderinimas gautas 11-19
Atsakyti:
Pateikta perderinimui</t>
      </text>
    </comment>
    <comment ref="Z349" authorId="674" shapeId="0" xr:uid="{4775BE4E-D22B-4767-9F00-20832AD95D42}">
      <text>
        <t>[Komentarų gija]
„Excel“ versija leidžia jums skaityti šią komentarų giją, tačiau visi jos taisymai bus pašalinti, jei failas atidaromas naudojant naujesnę „Excel“ versiją. Daugiau informacijos: https://go.microsoft.com/fwlink/?linkid=870924.
Komentaras:
    09-05 gauta iš Kauno vandenų, laukiama iš Giraitės vandenų
Atsakyti:
Suderinta atnaujinta trasa, visos trasos teritorijoje eksploatuoja Kauno vandenys</t>
      </text>
    </comment>
    <comment ref="AD349" authorId="675" shapeId="0" xr:uid="{4FAA879F-ABAE-4AC6-B58D-C6EE6F040DB5}">
      <text>
        <t>[Komentarų gija]
„Excel“ versija leidžia jums skaityti šią komentarų giją, tačiau visi jos taisymai bus pašalinti, jei failas atidaromas naudojant naujesnę „Excel“ versiją. Daugiau informacijos: https://go.microsoft.com/fwlink/?linkid=870924.
Komentaras:
    Pateiktos
Kauno mieste 26SUT-4078
Kauno rajone 26SUT-4080
Atsakyti:
26SUT-4080 (Kauno raj.) gauta
Atsakyti:
Nauja mieste 26SUT-7531
Atsakyti:
Atnaujinta suva mieste 26SUT-9315 gauta</t>
      </text>
    </comment>
    <comment ref="AF349" authorId="676" shapeId="0" xr:uid="{3956A0DB-BD96-4DC2-B8B8-63E39865DB1B}">
      <text>
        <t>[Komentarų gija]
„Excel“ versija leidžia jums skaityti šią komentarų giją, tačiau visi jos taisymai bus pašalinti, jei failas atidaromas naudojant naujesnę „Excel“ versiją. Daugiau informacijos: https://go.microsoft.com/fwlink/?linkid=870924.
Komentaras:
    Į KRS servitutas 5250-0005-0234 išsiųstas 11-21
Atsakyti:
Prieplaukos sklypo servitutas - Reg.data 2025-11-24, Reg. Nr. R12-9572
Atsakyti:
4400-2205-7927 (VVKD sklypo) servitutas išsiųstas į Kauno m. 27-ą biurą, prelim. data nuo vasario 18
migle.cirbaite@notarai.lt
Atsakyti:
5250-0005-0234 servitutas pasirašomas vasario 6 d., suderinta
Atsakyti:
4400-1089-7648 sav. sutikimas gautas, 03-06 pateikta į Kauno raj. 1-ą biurą (planuoja nuo kovo 16 anksčiausiai)
4400-2205-7927	Planuojamas sudarymas kovo 25 d. 13 val.
4400-5896-3650	Pateiktas prašymas į KRS 03-06
5250-0005-0234	Sudarytas vasario 6
Atsakyti:
Gegužės 6 d. planuojamas 4400-5896-3650 sutarties sudarymas</t>
      </text>
    </comment>
    <comment ref="AI349" authorId="677" shapeId="0" xr:uid="{1744FAC1-B2FA-428A-A144-3DEE2DA9A86F}">
      <text>
        <t>[Komentarų gija]
„Excel“ versija leidžia jums skaityti šią komentarų giją, tačiau visi jos taisymai bus pašalinti, jei failas atidaromas naudojant naujesnę „Excel“ versiją. Daugiau informacijos: https://go.microsoft.com/fwlink/?linkid=870924.
Komentaras:
    Kertamas Marvelės kapinynas (33046)
Atsakyti:
Pagal naują trasos variantą naujai kertama teritorija: Kauno tvirtovės Marvos forto liekanos (26356)</t>
      </text>
    </comment>
    <comment ref="AJ349" authorId="678" shapeId="0" xr:uid="{B83EECCF-60CC-48B7-A795-BF6DE2E37F7A}">
      <text>
        <t>[Komentarų gija]
„Excel“ versija leidžia jums skaityti šią komentarų giją, tačiau visi jos taisymai bus pašalinti, jei failas atidaromas naudojant naujesnę „Excel“ versiją. Daugiau informacijos: https://go.microsoft.com/fwlink/?linkid=870924.
Komentaras:
    Gautas derinimas variantui prieš Litgrid pastabas
Atsakyti:
Pateikta perderinimui
Atsakyti:
Perteikta su ESO priedu (1-26-5558)
Atsakyti:
Suderintas 03-13</t>
      </text>
    </comment>
    <comment ref="AM349" authorId="679" shapeId="0" xr:uid="{6490BD72-8416-4D34-93CF-EDFDAF701AE1}">
      <text>
        <t>[Komentarų gija]
„Excel“ versija leidžia jums skaityti šią komentarų giją, tačiau visi jos taisymai bus pašalinti, jei failas atidaromas naudojant naujesnę „Excel“ versiją. Daugiau informacijos: https://go.microsoft.com/fwlink/?linkid=870924.
Komentaras:
    Kamšos miškas</t>
      </text>
    </comment>
    <comment ref="AO349" authorId="680" shapeId="0" xr:uid="{9B34047B-F9DF-46ED-9BB8-D380C125ABE2}">
      <text>
        <t>[Komentarų gija]
„Excel“ versija leidžia jums skaityti šią komentarų giją, tačiau visi jos taisymai bus pašalinti, jei failas atidaromas naudojant naujesnę „Excel“ versiją. Daugiau informacijos: https://go.microsoft.com/fwlink/?linkid=870924.
Komentaras:
    10-30 išsiųstas koreguotas po pastabų</t>
      </text>
    </comment>
    <comment ref="E350" authorId="681" shapeId="0" xr:uid="{0A42D6EE-4EE5-4108-95F7-63FFD8F759D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po pastabų
Atsakyti:
Išsiųsta institucijoms, rengiami MŽ
Atsakyti:
Rengia MŽ, teiks sąmatai, po to teiksim bylą
Atsakyti:
Skaičiuoja sąmatą
Atsakyti:
Pateiktas projektas
Atsakyti:
Atsiuntė Karolis nuotraukas, pakalbėta su zoniniu, bandau taisyt pastabas su turima info
Atsakyti:
Nusiųsta Elgai užklausa
Atsakyti:
Pataisytos pastabos, laukiama atsakymo iš elgos dėl komercinio pasiūlymo ir metalo konstrukcijos pakelimui
Atsakyti:
Pataisyta byla
Atsakyti:
Pateikta byla po pastabu
Atsakyti:
Taiso pastabas
Atsakyti:
Pateiktas projektas</t>
      </text>
    </comment>
    <comment ref="AD350" authorId="682" shapeId="0" xr:uid="{4EB27E4A-BA67-42DA-AF3D-652975F9F4E8}">
      <text>
        <t>[Komentarų gija]
„Excel“ versija leidžia jums skaityti šią komentarų giją, tačiau visi jos taisymai bus pašalinti, jei failas atidaromas naudojant naujesnę „Excel“ versiją. Daugiau informacijos: https://go.microsoft.com/fwlink/?linkid=870924.
Komentaras:
    350146 03-12</t>
      </text>
    </comment>
    <comment ref="E355" authorId="683" shapeId="0" xr:uid="{F2BC74E8-C35E-417D-A031-890EDF693EC2}">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Pateikti pirminiai po pastabu
Atsakyti:
Taiso pastabas
Atsakyti:
Pateikta po pastabų
Atsakyti:
Parasytas paraginimas del pirminiu
Atsakyti:
Taiso pirminius
Atsakyti:
Pateikti pirminiai
Atsakyti:
Taisyt pirminius, reikia, kad eso pasirašytų BR01, perteikt suvai (prieš teikiant suvai pasižiūrėt prie suvos stulpelio reg. Nr.). Sulaukt pirminių, žiniaraščiai, sąmata. Teikt projektą
Atsakyti:
Pirminiai pateikti
Atsakyti:
Taiso vamzdžių kiekius
Atsakyti:
Pateikta byla be SUVA
Atsakyti:
Pateikta po pastabu
Atsakyti:
Laukiam RC sąskaitos
Atsakyti:
Laukiam kol atmes įkainius
Atsakyti:
Pateikta ADA maciukevičiui</t>
      </text>
    </comment>
    <comment ref="T355" authorId="684" shapeId="0" xr:uid="{EB6F813A-A58E-4E7B-AD2D-511A90683512}">
      <text>
        <t xml:space="preserve">[Komentarų gija]
„Excel“ versija leidžia jums skaityti šią komentarų giją, tačiau visi jos taisymai bus pašalinti, jei failas atidaromas naudojant naujesnę „Excel“ versiją. Daugiau informacijos: https://go.microsoft.com/fwlink/?linkid=870924.
Komentaras:
    Reikia 2 papildomai issiust </t>
      </text>
    </comment>
    <comment ref="U355" authorId="685" shapeId="0" xr:uid="{58A7B7BB-5008-4BF7-9952-F5121016BA0C}">
      <text>
        <t>[Komentarų gija]
„Excel“ versija leidžia jums skaityti šią komentarų giją, tačiau visi jos taisymai bus pašalinti, jei failas atidaromas naudojant naujesnę „Excel“ versiją. Daugiau informacijos: https://go.microsoft.com/fwlink/?linkid=870924.
Komentaras:
    Marijus workin on it</t>
      </text>
    </comment>
    <comment ref="Y355" authorId="686" shapeId="0" xr:uid="{CA6CAF02-3546-4B71-B6D1-DC66F832203F}">
      <text>
        <t>[Komentarų gija]
„Excel“ versija leidžia jums skaityti šią komentarų giją, tačiau visi jos taisymai bus pašalinti, jei failas atidaromas naudojant naujesnę „Excel“ versiją. Daugiau informacijos: https://go.microsoft.com/fwlink/?linkid=870924.
Komentaras:
    02/14 išsiųsta</t>
      </text>
    </comment>
    <comment ref="AA355" authorId="687" shapeId="0" xr:uid="{113C58E6-7934-4CC7-8D6E-E4126D00C5FE}">
      <text>
        <t xml:space="preserve">[Komentarų gija]
„Excel“ versija leidžia jums skaityti šią komentarų giją, tačiau visi jos taisymai bus pašalinti, jei failas atidaromas naudojant naujesnę „Excel“ versiją. Daugiau informacijos: https://go.microsoft.com/fwlink/?linkid=870924.
Komentaras:
    02/14 išsiųsta </t>
      </text>
    </comment>
    <comment ref="AD355" authorId="688" shapeId="0" xr:uid="{1B3DD1F5-89D3-4146-ABE2-D5DB51DE7D88}">
      <text>
        <t xml:space="preserve">[Komentarų gija]
„Excel“ versija leidžia jums skaityti šią komentarų giją, tačiau visi jos taisymai bus pašalinti, jei failas atidaromas naudojant naujesnę „Excel“ versiją. Daugiau informacijos: https://go.microsoft.com/fwlink/?linkid=870924.
Komentaras:
    348459 
Atsakyti:
352965 </t>
      </text>
    </comment>
    <comment ref="AM355" authorId="689" shapeId="0" xr:uid="{BD6ECBB4-ADE9-4013-8CF8-DC76C668A86A}">
      <text>
        <t>[Komentarų gija]
„Excel“ versija leidžia jums skaityti šią komentarų giją, tačiau visi jos taisymai bus pašalinti, jei failas atidaromas naudojant naujesnę „Excel“ versiją. Daugiau informacijos: https://go.microsoft.com/fwlink/?linkid=870924.
Komentaras:
    info@vmu.lt išsiųsta 03/31</t>
      </text>
    </comment>
    <comment ref="E356" authorId="690" shapeId="0" xr:uid="{0518744C-9DFC-45D2-9540-F5DECFBCDF6A}">
      <text>
        <t>[Komentarų gija]
„Excel“ versija leidžia jums skaityti šią komentarų giją, tačiau visi jos taisymai bus pašalinti, jei failas atidaromas naudojant naujesnę „Excel“ versiją. Daugiau informacijos: https://go.microsoft.com/fwlink/?linkid=870924.
Komentaras:
    Geoprojektai rengė topo
Atsakyti:
Pateikti pirminiai
Atsakyti:
Reikia ryšį permatuoti, važiuos Dovydas
Atsakyti:
Pateikta po pastabu
Atsakyti:
Taiso pastabas
Atsakyti:
Reikia vaziuoti i vieta padaryti nuotraukas
Atsakyti:
03-28 nesigavo, planas nuo 03-31 suderinti laika su Gailiunu
Atsakyti:
Pateikta po pastabu
Atsakyti:
Patvirtinti pirminiai
Atsakyti:
Išsiųsta dar vandenims dėl visa ko
Atsakyti:
Pateikta SUVA
Atsakyti:
Skaičiuojama sąmata
Atsakyti:
Suformuota byla be SUVA
Atsakyti:
Pateiktas SUVA su eso derinimu
Atsakyti:
Pateiktas projektas be SUVA
Atsakyti:
Gavus SUVA, pataisyti pastabas ir pateikti
Atsakyti:
Pateiktas projektas po pastabų
Atsakyti:
Taiso pastabas
Atsakyti:
Turėjo pateikti bylą ir pagrįsti kainą
Atsakyti:
05.16 pateiktas projektas po pastabu
Atsakyti:
Registgruoja AZ
Atsakyti:
Pateikti įkainiai ESO</t>
      </text>
    </comment>
    <comment ref="AD356" authorId="691" shapeId="0" xr:uid="{3665783F-F2BE-495C-BE9A-17B1360F8C4E}">
      <text>
        <t>[Komentarų gija]
„Excel“ versija leidžia jums skaityti šią komentarų giją, tačiau visi jos taisymai bus pašalinti, jei failas atidaromas naudojant naujesnę „Excel“ versiją. Daugiau informacijos: https://go.microsoft.com/fwlink/?linkid=870924.
Komentaras:
    354239 
Atsakyti:
04-17 ; 355853 naujas</t>
      </text>
    </comment>
    <comment ref="E357" authorId="692" shapeId="0" xr:uid="{A897DBCB-92EC-4153-B7E3-66DD892A100E}">
      <text>
        <t>[Komentarų gija]
„Excel“ versija leidžia jums skaityti šią komentarų giją, tačiau visi jos taisymai bus pašalinti, jei failas atidaromas naudojant naujesnę „Excel“ versiją. Daugiau informacijos: https://go.microsoft.com/fwlink/?linkid=870924.
Komentaras:
    Paruošta pirmininiams derinimams, perduota peržiūrėti Kostui
Atsakyti:
Pateikti pirminiai
Atsakyti:
Taiso pastabas
Atsakyti:
Pastabos pataisytos galima kelti
Atsakyti:
Reikia teikti derinti.
Atsakyti:
@reik užsakyti melioracijos projektą
Atsakyti:
Rengia pilną bylą pateikia 03-20
Atsakyti:
Perduota sąmatoms
Atsakyti:
Pateikta sąmata
Atsakyti:
Paruošta pilna dokumentacija
Atsakyti:
Atiduota pilnam derinimui
Atsakyti:
Trūksta NŽT derinimo, laukiam saug. ter. Departamento derinimo
Atsakyti:
Pateiktas projektas
Atsakyti:
ESO suderintas
Atsakyti:
Pateikta ADA
Atsakyti:
Pateikta NŽT nr. 356632
Atsakyti:
SUVA gauta</t>
      </text>
    </comment>
    <comment ref="T357" authorId="693" shapeId="0" xr:uid="{7F598C95-EC85-444E-A63F-336C351EDB79}">
      <text>
        <t>[Komentarų gija]
„Excel“ versija leidžia jums skaityti šią komentarų giją, tačiau visi jos taisymai bus pašalinti, jei failas atidaromas naudojant naujesnę „Excel“ versiją. Daugiau informacijos: https://go.microsoft.com/fwlink/?linkid=870924.
Komentaras:
    Paruošti, reikia išsiųsti
Atsakyti:
Išsiųstiu 02-27</t>
      </text>
    </comment>
    <comment ref="X357" authorId="694" shapeId="0" xr:uid="{46978D55-7045-4C04-B3C9-B84CA2D8335E}">
      <text>
        <t>[Komentarų gija]
„Excel“ versija leidžia jums skaityti šią komentarų giją, tačiau visi jos taisymai bus pašalinti, jei failas atidaromas naudojant naujesnę „Excel“ versiją. Daugiau informacijos: https://go.microsoft.com/fwlink/?linkid=870924.
Komentaras:
    Suderinta ūkio sk. 03/24</t>
      </text>
    </comment>
    <comment ref="AD357" authorId="695" shapeId="0" xr:uid="{0494F04A-838B-4513-8ABF-D047B8D8E61C}">
      <text>
        <t>[Komentarų gija]
„Excel“ versija leidžia jums skaityti šią komentarų giją, tačiau visi jos taisymai bus pašalinti, jei failas atidaromas naudojant naujesnę „Excel“ versiją. Daugiau informacijos: https://go.microsoft.com/fwlink/?linkid=870924.
Komentaras:
    Užsakytas 02/27
Atsakyti:
03-19 teikia iš naujo
Atsakyti:
Pateikta iš naujo ir gautas nesutikimas Nr.352048, trūksta saugomų teritorijų derinimo
Atsakyti:
Pateikta iš naujo su Saug. Ter. D. Derinimu NR. 356632</t>
      </text>
    </comment>
    <comment ref="AH357" authorId="696" shapeId="0" xr:uid="{195F854F-BDF5-410B-A141-4B2D81943148}">
      <text>
        <t>[Komentarų gija]
„Excel“ versija leidžia jums skaityti šią komentarų giją, tačiau visi jos taisymai bus pašalinti, jei failas atidaromas naudojant naujesnę „Excel“ versiją. Daugiau informacijos: https://go.microsoft.com/fwlink/?linkid=870924.
Komentaras:
    Reikia užsakyti</t>
      </text>
    </comment>
    <comment ref="E358" authorId="697" shapeId="0" xr:uid="{7A6EDCB9-6FD4-41DA-ABF0-6AEF7503253A}">
      <text>
        <t>[Komentarų gija]
„Excel“ versija leidžia jums skaityti šią komentarų giją, tačiau visi jos taisymai bus pašalinti, jei failas atidaromas naudojant naujesnę „Excel“ versiją. Daugiau informacijos: https://go.microsoft.com/fwlink/?linkid=870924.
Komentaras:
    02-10 teiksim pirminius
Atsakyti:
Pateikti pirminiai
Atsakyti:
Taiso pastabas
Atsakyti:
02.18 Gytis vaziuoja daryti nuotrauka ir teiksim pirminius
Atsakyti:
02-20 pateikti pirminiai po pastabų
Atsakyti:
02-21 pateikta derinti
Atsakyti:
Laukiam savivaldybės ir teiksim SUVA
Atsakyti:
Pateiktas SUVA, darys MŽ
Atsakyti:
Anai pateikta MŽ
Atsakyti:
Pateiktas projektas be SUVA
Atsakyti:
SUVA teikia iš naujo
Atsakyti:
03.18
1GST-3072 
Atsakyti:
Atmetė projektą, laukiam SUVA
Atsakyti:
Arnas teikia žymą.
Atsakyti:
Taiso pastabas
Atsakyti:
Kostas pateiks po pastabų
Atsakyti:
pateikta
Atsakyti:
Pateiktos žymos</t>
      </text>
    </comment>
    <comment ref="AD358" authorId="698" shapeId="0" xr:uid="{279C9666-78E3-49DC-AA67-712CFB96F985}">
      <text>
        <t xml:space="preserve">[Komentarų gija]
„Excel“ versija leidžia jums skaityti šią komentarų giją, tačiau visi jos taisymai bus pašalinti, jei failas atidaromas naudojant naujesnę „Excel“ versiją. Daugiau informacijos: https://go.microsoft.com/fwlink/?linkid=870924.
Komentaras:
    03.06
1GST-2630 
Atsakyti:
349777 
Atsakyti:
351049 </t>
      </text>
    </comment>
    <comment ref="E359" authorId="699" shapeId="0" xr:uid="{FFCC3FE0-2961-4F41-BFF4-6611856D9B00}">
      <text>
        <t>[Komentarų gija]
„Excel“ versija leidžia jums skaityti šią komentarų giją, tačiau visi jos taisymai bus pašalinti, jei failas atidaromas naudojant naujesnę „Excel“ versiją. Daugiau informacijos: https://go.microsoft.com/fwlink/?linkid=870924.
Komentaras:
    Trūksta vienos užduoties dalies topkės, sklypų
Atsakyti:
02-13 važiuoju į vietą susižiūrėt dėl paramsčio ir gręžimo.
Atsakyti:
Parengti pirminiai
Atsakyti:
Pateikti pirminiai
Atsakyti:
Taiso pastabas
Atsakyti:
Galima pateikti atgal.
Atsakyti:
Pateikta po pastabų
Atsakyti:
Taiso pastabas
Atsakyti:
Reik pateikti po pastabų.
Atsakyti:
Pateikta po pastabų
Atsakyti:
Taiso pastabas
Atsakyti:
Galima pateikt po pastabų. Perduota Kostui į teamsus.
Atsakyti:
Pateikta po pastabu
Atsakyti:
Išsiųsta savivaldybei ir seniūnijai
Atsakyti:
Darau žiniaraštį, dokus, laukiu seniūnijos suderinimo ir teiksiu SUVA
Atsakyti:
Žiniaraštis pateiktas Anai.
Atsakyti:
Taiso MŽ pagal ANA pastabas
Atsakyti:
Tomui perduota, galima teikt pilną proj. be SUVA.
Atsakyti:
Taiso pastabas
Atsakyti:
Pastabos pataisytos, keitėsi sąmata, likę SUVA gaut.
Atsakyti:
Perduota Kostui pateikti pilną bylą.
Atsakyti:
pateitka
Atsakyti:
Laukiam RC sąskaitos
Atsakyti:
Pateikti įkainiai tvirtinimui
Atsakyti:
Laukiam kol ada patvirtins</t>
      </text>
    </comment>
    <comment ref="T359" authorId="700" shapeId="0" xr:uid="{5AC6962E-DC08-4C9A-B5E4-8E4D8D1A876C}">
      <text>
        <t>[Komentarų gija]
„Excel“ versija leidžia jums skaityti šią komentarų giją, tačiau visi jos taisymai bus pašalinti, jei failas atidaromas naudojant naujesnę „Excel“ versiją. Daugiau informacijos: https://go.microsoft.com/fwlink/?linkid=870924.
Komentaras:
    03-07 perduoti Živilei</t>
      </text>
    </comment>
    <comment ref="X359" authorId="701" shapeId="0" xr:uid="{03D31DC3-063B-4106-A5B2-7EE24C1DAEA0}">
      <text>
        <t>[Komentarų gija]
„Excel“ versija leidžia jums skaityti šią komentarų giją, tačiau visi jos taisymai bus pašalinti, jei failas atidaromas naudojant naujesnę „Excel“ versiją. Daugiau informacijos: https://go.microsoft.com/fwlink/?linkid=870924.
Komentaras:
    03-06 išsiųsta administracija@jonava.lt
Atsakyti:
03-07 suderinta</t>
      </text>
    </comment>
    <comment ref="Y359" authorId="702" shapeId="0" xr:uid="{BD2E95B2-4367-4B87-8FBF-4CF1C6C882EB}">
      <text>
        <t>[Komentarų gija]
„Excel“ versija leidžia jums skaityti šią komentarų giją, tačiau visi jos taisymai bus pašalinti, jei failas atidaromas naudojant naujesnę „Excel“ versiją. Daugiau informacijos: https://go.microsoft.com/fwlink/?linkid=870924.
Komentaras:
    03-06 išsiųsta</t>
      </text>
    </comment>
    <comment ref="AD359" authorId="703" shapeId="0" xr:uid="{06D090CA-7D2D-42A8-B285-19BEB3DA9AE6}">
      <text>
        <t>[Komentarų gija]
„Excel“ versija leidžia jums skaityti šią komentarų giją, tačiau visi jos taisymai bus pašalinti, jei failas atidaromas naudojant naujesnę „Excel“ versiją. Daugiau informacijos: https://go.microsoft.com/fwlink/?linkid=870924.
Komentaras:
    350823 03-17</t>
      </text>
    </comment>
    <comment ref="E360" authorId="704" shapeId="0" xr:uid="{E1C1F6F3-05B1-4133-AB4B-6DA3F5FD91FC}">
      <text>
        <t xml:space="preserve">[Komentarų gija]
„Excel“ versija leidžia jums skaityti šią komentarų giją, tačiau visi jos taisymai bus pašalinti, jei failas atidaromas naudojant naujesnę „Excel“ versiją. Daugiau informacijos: https://go.microsoft.com/fwlink/?linkid=870924.
Komentaras:
    Edgaras darė topo
Atsakyti:
Pateikti pirminiai sprendiniai
Atsakyti:
Taiso pastabas
Atsakyti:
03-21 taiso pastabas
Atsakyti:
Pateikta po pastabų
Atsakyti:
Taiso pastabas
Atsakyti:
Pateikta po pastabu
Atsakyti:
Zinirastis pas Ana, liko informaciniai, derinimu sulaukt ir pateikt SUVA
Atsakyti:
Ruošiami informaciniai ir SUVA
Atsakyti:
Ruošiama pilnam pridavimui ESO
Atsakyti:
Pateiktas projektas be MS ir SUVA
Atsakyti:
Pateikta SUVA 04.29 Nr. 357346 
Atsakyti:
Gavus SUVA, taisyti pastabas ir pateikti
Atsakyti:
Teikia iš naujo SUVA
Atsakyti:
Naujas SUVA prasymas 05.14; 359728 
Atsakyti:
Naujas SUVA 05.21; 360712 
Atsakyti:
Gauta SUVA, pateiktas projektas po pastabu
Atsakyti:
Reikia taisyti pastabas
Atsakyti:
Pateikta po pastabu
Atsakyti:
Taiso pastabas
Atsakyti:
Pateikta po pastabu
Atsakyti:
"Dėl kompensacinės ritės įrengimo Rizgonių TP klausimas šiuo metu sprendžiamas, informuosime. "
Atsakyti:
Pateiktas projektas po pastabu
Atsakyti:
Taiso RAA pastabas
Atsakyti:
Šiandien planuoja pataisyti pastabas
Atsakyti:
Nusiusta Valciukui pasiziureti
Atsakyti:
Grizo petrikenas, ikelta i tivis
Atsakyti:
Taiso pastabas, reikia perskaičiuoti Itj
Atsakyti:
Pateiktas po pastabu
Atsakyti:
Pateiktas projektas po pastabu
Atsakyti:
Taiso pastabas
Atsakyti:
Pateiktas projektas tvirtinimui
Atsakyti:
Pateiktas delspinigių pagrindimas
</t>
      </text>
    </comment>
    <comment ref="X360" authorId="705" shapeId="0" xr:uid="{A4B9F507-88B5-40FA-A0AE-91D7C5785036}">
      <text>
        <t>[Komentarų gija]
„Excel“ versija leidžia jums skaityti šią komentarų giją, tačiau visi jos taisymai bus pašalinti, jei failas atidaromas naudojant naujesnę „Excel“ versiją. Daugiau informacijos: https://go.microsoft.com/fwlink/?linkid=870924.
Komentaras:
    Suderino Tautvydas Arbutavičius</t>
      </text>
    </comment>
    <comment ref="AM360" authorId="706" shapeId="0" xr:uid="{B2A3B18C-FF77-47B6-9791-F76CD8C5134C}">
      <text>
        <t>[Komentarų gija]
„Excel“ versija leidžia jums skaityti šią komentarų giją, tačiau visi jos taisymai bus pašalinti, jei failas atidaromas naudojant naujesnę „Excel“ versiją. Daugiau informacijos: https://go.microsoft.com/fwlink/?linkid=870924.
Komentaras:
    Išsiųsta 04/01</t>
      </text>
    </comment>
    <comment ref="E361" authorId="707" shapeId="0" xr:uid="{438C5F05-5A99-48E4-BD7B-1751FD02FBC2}">
      <text>
        <t>[Komentarų gija]
„Excel“ versija leidžia jums skaityti šią komentarų giją, tačiau visi jos taisymai bus pašalinti, jei failas atidaromas naudojant naujesnę „Excel“ versiją. Daugiau informacijos: https://go.microsoft.com/fwlink/?linkid=870924.
Komentaras:
    Donatas topo darė
Atsakyti:
Pateikti pirminiai
Atsakyti:
Taiso pastabas
Atsakyti:
Taiso pastabas
Atsakyti:
03.06 pateikta po pastabu
Atsakyti:
Taiso pastabas
Atsakyti:
Pateikta po pastabu
Atsakyti:
Taiso pastabas
Atsakyti:
03-21 taiso pastabas
Atsakyti:
03-24 ridas fotografuoja
Atsakyti:
Informaciniai, Ziniarastis damusinejamas, 04.11 nusius reiksmingumo isvada.
Atsakyti:
Reiksmingumas daromas....
Atsakyti:
Priedas Nr. 3 išsiųstas derinimui
Atsakyti:
Ruošiama dokumentacija pilnam derinimui
Atsakyti:
Pateiktas projektas be MS ir SUVA
Atsakyti:
Pateikta SUVA Nr. 357460; Issiusta papidomai Kaisiadoriu seniunui ir kelininkui
Atsakyti:
Gautos pastabos, reikia taisyti
Atsakyti:
Taiso pastabas
Atsakyti:
Taiso projektą, suva yra. Reikia pateikti
Atsakyti:
Laukiam papildytos sąmatos
Atsakyti:
Pateiktas projektas su padidinta samata
Atsakyti:
Taiso pastabas
Atsakyti:
Pateikta po pastabu
Atsakyti:
Pateikta po pastabu
Atsakyti:
Reikia teikti AZ
Atsakyti:
Perduota ESO įkainiai</t>
      </text>
    </comment>
    <comment ref="X361" authorId="708" shapeId="0" xr:uid="{2DD774A9-C866-4E4D-8853-D5881D2EE889}">
      <text>
        <t>[Komentarų gija]
„Excel“ versija leidžia jums skaityti šią komentarų giją, tačiau visi jos taisymai bus pašalinti, jei failas atidaromas naudojant naujesnę „Excel“ versiją. Daugiau informacijos: https://go.microsoft.com/fwlink/?linkid=870924.
Komentaras:
    Suderino Tautvydas Arbutavičius</t>
      </text>
    </comment>
    <comment ref="AM361" authorId="709" shapeId="0" xr:uid="{01FAC037-6010-47EB-8E49-F42A1DAB071C}">
      <text>
        <t>[Komentarų gija]
„Excel“ versija leidžia jums skaityti šią komentarų giją, tačiau visi jos taisymai bus pašalinti, jei failas atidaromas naudojant naujesnę „Excel“ versiją. Daugiau informacijos: https://go.microsoft.com/fwlink/?linkid=870924.
Komentaras:
    Išsiųsta 03/28</t>
      </text>
    </comment>
    <comment ref="E362" authorId="710" shapeId="0" xr:uid="{E4822960-B7D6-4750-AEFB-33F30F8D6C22}">
      <text>
        <t>[Komentarų gija]
„Excel“ versija leidžia jums skaityti šią komentarų giją, tačiau visi jos taisymai bus pašalinti, jei failas atidaromas naudojant naujesnę „Excel“ versiją. Daugiau informacijos: https://go.microsoft.com/fwlink/?linkid=870924.
Komentaras:
    02-10 pateiks topo
Atsakyti:
02-20 pateikti pirminiai
Atsakyti:
Taiso pastabas
Atsakyti:
Pateikta po pastabų
Atsakyti:
Derina su institucijomis
Atsakyti:
Išsiųstas derinimas su seniūnija
Atsakyti:
Išsiųsta derinimui su kpd
Atsakyti:
Išsiųsta derinimui su vmu
Atsakyti:
Teikia SUVA, daro bylą
Atsakyti:
Pateikta byla be SUVA
Atsakyti:
SUVA atmetė nes nėra VMU ir ESO derinimo
Atsakyti:
Suva gauta, projektą tikrina ESO</t>
      </text>
    </comment>
    <comment ref="T362" authorId="711" shapeId="0" xr:uid="{2D55ADF8-12C9-40EA-9F3A-25EFC2ADDD3F}">
      <text>
        <t>[Komentarų gija]
„Excel“ versija leidžia jums skaityti šią komentarų giją, tačiau visi jos taisymai bus pašalinti, jei failas atidaromas naudojant naujesnę „Excel“ versiją. Daugiau informacijos: https://go.microsoft.com/fwlink/?linkid=870924.
Komentaras:
    Išsiųsti 02-27</t>
      </text>
    </comment>
    <comment ref="U362" authorId="712" shapeId="0" xr:uid="{63975BB9-95B3-4664-875D-66E69A87BDC1}">
      <text>
        <t>[Komentarų gija]
„Excel“ versija leidžia jums skaityti šią komentarų giją, tačiau visi jos taisymai bus pašalinti, jei failas atidaromas naudojant naujesnę „Excel“ versiją. Daugiau informacijos: https://go.microsoft.com/fwlink/?linkid=870924.
Komentaras:
    03-20</t>
      </text>
    </comment>
    <comment ref="V362" authorId="713" shapeId="0" xr:uid="{0E039084-E344-4B98-A49F-00ADD2F24F11}">
      <text>
        <t>[Komentarų gija]
„Excel“ versija leidžia jums skaityti šią komentarų giją, tačiau visi jos taisymai bus pašalinti, jei failas atidaromas naudojant naujesnę „Excel“ versiją. Daugiau informacijos: https://go.microsoft.com/fwlink/?linkid=870924.
Komentaras:
    03-20</t>
      </text>
    </comment>
    <comment ref="X362" authorId="714" shapeId="0" xr:uid="{4BE689E9-51A4-4ECF-AE4B-A80A1A4333F3}">
      <text>
        <t>[Komentarų gija]
„Excel“ versija leidžia jums skaityti šią komentarų giją, tačiau visi jos taisymai bus pašalinti, jei failas atidaromas naudojant naujesnę „Excel“ versiją. Daugiau informacijos: https://go.microsoft.com/fwlink/?linkid=870924.
Komentaras:
    Išsiųsta 02-27
Atsakyti:
Suderinta 03-17</t>
      </text>
    </comment>
    <comment ref="Y362" authorId="715" shapeId="0" xr:uid="{62BBF5B6-C684-4A9A-B799-E9AEDBDD2B7A}">
      <text>
        <t>[Komentarų gija]
„Excel“ versija leidžia jums skaityti šią komentarų giją, tačiau visi jos taisymai bus pašalinti, jei failas atidaromas naudojant naujesnę „Excel“ versiją. Daugiau informacijos: https://go.microsoft.com/fwlink/?linkid=870924.
Komentaras:
    Išsiųsta 03-03
Atsakyti:
Išsiųsta pakartotinai 03-18
Atsakyti:
Suderinta 03-20</t>
      </text>
    </comment>
    <comment ref="AD362" authorId="716" shapeId="0" xr:uid="{CF6D00FB-B80F-4625-857E-9B3B574A38F8}">
      <text>
        <t xml:space="preserve">[Komentarų gija]
„Excel“ versija leidžia jums skaityti šią komentarų giją, tačiau visi jos taisymai bus pašalinti, jei failas atidaromas naudojant naujesnę „Excel“ versiją. Daugiau informacijos: https://go.microsoft.com/fwlink/?linkid=870924.
Komentaras:
    Pateikta 351395 
Atsakyti:
Pateikta po pastabų 352155 </t>
      </text>
    </comment>
    <comment ref="AG362" authorId="717" shapeId="0" xr:uid="{EDA8B01A-5C16-4948-B068-923BDDC106BF}">
      <text>
        <t>[Komentarų gija]
„Excel“ versija leidžia jums skaityti šią komentarų giją, tačiau visi jos taisymai bus pašalinti, jei failas atidaromas naudojant naujesnę „Excel“ versiją. Daugiau informacijos: https://go.microsoft.com/fwlink/?linkid=870924.
Komentaras:
    Suderinta 03-07</t>
      </text>
    </comment>
    <comment ref="AI362" authorId="718" shapeId="0" xr:uid="{ABA5BD3D-36F5-4200-9C47-2CE50F37B2CC}">
      <text>
        <t>[Komentarų gija]
„Excel“ versija leidžia jums skaityti šią komentarų giją, tačiau visi jos taisymai bus pašalinti, jei failas atidaromas naudojant naujesnę „Excel“ versiją. Daugiau informacijos: https://go.microsoft.com/fwlink/?linkid=870924.
Komentaras:
    Išsiųsta 03-03
Atsakyti:
Suderinta 03-07</t>
      </text>
    </comment>
    <comment ref="AM362" authorId="719" shapeId="0" xr:uid="{5ACA4842-52D7-4B06-A553-B59DEA64506F}">
      <text>
        <t>[Komentarų gija]
„Excel“ versija leidžia jums skaityti šią komentarų giją, tačiau visi jos taisymai bus pašalinti, jei failas atidaromas naudojant naujesnę „Excel“ versiją. Daugiau informacijos: https://go.microsoft.com/fwlink/?linkid=870924.
Komentaras:
    Išsiųsta 03-03
Atsakyti:
Išsiųsta dėl sklypo 03-25</t>
      </text>
    </comment>
    <comment ref="E363" authorId="720" shapeId="0" xr:uid="{843B95AC-FA66-490C-9532-E898FF5BA05C}">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Pateikta po pastabu
Atsakyti:
Laukiam derinimu
Atsakyti:
Teikia SUVA daro žiniaraščius
Atsakyti:
Daro bylą. Laukiam SUVA
Atsakyti:
Pateiktas projektas be SUVA
Atsakyti:
Laukiam RC sąskaitos
Atsakyti:
Truksta SUVA</t>
      </text>
    </comment>
    <comment ref="T363" authorId="721" shapeId="0" xr:uid="{4ACE8388-3D21-4FAF-930E-559A805CBA6C}">
      <text>
        <t xml:space="preserve">[Komentarų gija]
„Excel“ versija leidžia jums skaityti šią komentarų giją, tačiau visi jos taisymai bus pašalinti, jei failas atidaromas naudojant naujesnę „Excel“ versiją. Daugiau informacijos: https://go.microsoft.com/fwlink/?linkid=870924.
Komentaras:
    Išsiųsta 03-10
</t>
      </text>
    </comment>
    <comment ref="V363" authorId="722" shapeId="0" xr:uid="{1D707D25-0392-4A94-9B0D-E263DA632E21}">
      <text>
        <t>[Komentarų gija]
„Excel“ versija leidžia jums skaityti šią komentarų giją, tačiau visi jos taisymai bus pašalinti, jei failas atidaromas naudojant naujesnę „Excel“ versiją. Daugiau informacijos: https://go.microsoft.com/fwlink/?linkid=870924.
Komentaras:
    Pateikta skaičiuoti</t>
      </text>
    </comment>
    <comment ref="X363" authorId="723" shapeId="0" xr:uid="{492C5E7E-EBC2-4F1F-A581-CBAE3BACBA7E}">
      <text>
        <t>[Komentarų gija]
„Excel“ versija leidžia jums skaityti šią komentarų giją, tačiau visi jos taisymai bus pašalinti, jei failas atidaromas naudojant naujesnę „Excel“ versiją. Daugiau informacijos: https://go.microsoft.com/fwlink/?linkid=870924.
Komentaras:
    03.04
Atsakyti:
Pateikta 03-12
Atsakyti:
Išsiųsta pakartotinai 03-20
Atsakyti:
Suderinta 03-20</t>
      </text>
    </comment>
    <comment ref="Y363" authorId="724" shapeId="0" xr:uid="{E8B07AC8-320E-4EA1-BFD1-CFFDB6054356}">
      <text>
        <t>[Komentarų gija]
„Excel“ versija leidžia jums skaityti šią komentarų giją, tačiau visi jos taisymai bus pašalinti, jei failas atidaromas naudojant naujesnę „Excel“ versiją. Daugiau informacijos: https://go.microsoft.com/fwlink/?linkid=870924.
Komentaras:
    03.04
Atsakyti:
Suderinta 03-10</t>
      </text>
    </comment>
    <comment ref="AD363" authorId="725" shapeId="0" xr:uid="{4E0D248F-A574-4843-8371-6C89153A8F8C}">
      <text>
        <t xml:space="preserve">[Komentarų gija]
„Excel“ versija leidžia jums skaityti šią komentarų giją, tačiau visi jos taisymai bus pašalinti, jei failas atidaromas naudojant naujesnę „Excel“ versiją. Daugiau informacijos: https://go.microsoft.com/fwlink/?linkid=870924.
Komentaras:
    Pateikta 351574 
Atsakyti:
353145 
Atsakyti:
354555 </t>
      </text>
    </comment>
    <comment ref="E364" authorId="726" shapeId="0" xr:uid="{B2B0D787-6C4F-4064-9E53-586AA86D2674}">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Rengia MŽ, daro bylą. Trūksta MS ir SUVA
Atsakyti:
Byla yra, trūksta MS ir SUVA
Atsakyti:
Teikiam bylą be mel. Proj ir suva
Atsakyti:
Pateikta be MP ir SUVA
Atsakyti:
Laukiam mel. projekto
Atsakyti:
Atmetė suva, išsiųsta derinti su keliais
Atsakyti:
Suva gauta</t>
      </text>
    </comment>
    <comment ref="T364" authorId="727" shapeId="0" xr:uid="{473F11B6-A611-4EF2-8D77-97E95E19E4FF}">
      <text>
        <t>[Komentarų gija]
„Excel“ versija leidžia jums skaityti šią komentarų giją, tačiau visi jos taisymai bus pašalinti, jei failas atidaromas naudojant naujesnę „Excel“ versiją. Daugiau informacijos: https://go.microsoft.com/fwlink/?linkid=870924.
Komentaras:
    išsiųsta</t>
      </text>
    </comment>
    <comment ref="X364" authorId="728" shapeId="0" xr:uid="{1DF13210-5787-40A6-B7F5-6DA10A3B46B3}">
      <text>
        <t>[Komentarų gija]
„Excel“ versija leidžia jums skaityti šią komentarų giją, tačiau visi jos taisymai bus pašalinti, jei failas atidaromas naudojant naujesnę „Excel“ versiją. Daugiau informacijos: https://go.microsoft.com/fwlink/?linkid=870924.
Komentaras:
    03-17
Atsakyti:
Suderinta su pastabomis 03-19</t>
      </text>
    </comment>
    <comment ref="Y364" authorId="729" shapeId="0" xr:uid="{2CD9EE23-EF40-4B14-B144-66D7A34452A8}">
      <text>
        <t>[Komentarų gija]
„Excel“ versija leidžia jums skaityti šią komentarų giją, tačiau visi jos taisymai bus pašalinti, jei failas atidaromas naudojant naujesnę „Excel“ versiją. Daugiau informacijos: https://go.microsoft.com/fwlink/?linkid=870924.
Komentaras:
    03-17
Atsakyti:
Suderinta 03-21</t>
      </text>
    </comment>
    <comment ref="AD364" authorId="730" shapeId="0" xr:uid="{5FC0DCC9-57A5-4554-87AB-C36C876251AC}">
      <text>
        <t xml:space="preserve">[Komentarų gija]
„Excel“ versija leidžia jums skaityti šią komentarų giją, tačiau visi jos taisymai bus pašalinti, jei failas atidaromas naudojant naujesnę „Excel“ versiją. Daugiau informacijos: https://go.microsoft.com/fwlink/?linkid=870924.
Komentaras:
    355281 
Atsakyti:
356127 </t>
      </text>
    </comment>
    <comment ref="AM364" authorId="731" shapeId="0" xr:uid="{986A1F19-77C5-49FE-AE10-DC97A674528B}">
      <text>
        <t>[Komentarų gija]
„Excel“ versija leidžia jums skaityti šią komentarų giją, tačiau visi jos taisymai bus pašalinti, jei failas atidaromas naudojant naujesnę „Excel“ versiją. Daugiau informacijos: https://go.microsoft.com/fwlink/?linkid=870924.
Komentaras:
    03-17</t>
      </text>
    </comment>
    <comment ref="E365" authorId="732" shapeId="0" xr:uid="{59C89CA1-0B39-4B19-B8CC-1E246AFB5C57}">
      <text>
        <t>[Komentarų gija]
„Excel“ versija leidžia jums skaityti šią komentarų giją, tačiau visi jos taisymai bus pašalinti, jei failas atidaromas naudojant naujesnę „Excel“ versiją. Daugiau informacijos: https://go.microsoft.com/fwlink/?linkid=870924.
Komentaras:
    Teiks pirminius
Atsakyti:
Pateikti pirminiai
Atsakyti:
Patvirtinti pirminiai
Atsakyti:
Gaunam natura ir teikiam SUVA, darom MZ
Atsakyti:
Natura specialiste sake iki 04.11, nes jie pas save daro kazkoki reiksminguma
Atsakyti:
04.14 perduota Anai skaiciuot, gavus samata keliam byla be SUVA
Atsakyti:
Pateiktas projektas be SUVA
Atsakyti:
SUVA gauta</t>
      </text>
    </comment>
    <comment ref="X365" authorId="733" shapeId="0" xr:uid="{2322EF59-CBE1-4098-BEB7-A3791295F647}">
      <text>
        <t xml:space="preserve">[Komentarų gija]
„Excel“ versija leidžia jums skaityti šią komentarų giją, tačiau visi jos taisymai bus pašalinti, jei failas atidaromas naudojant naujesnę „Excel“ versiją. Daugiau informacijos: https://go.microsoft.com/fwlink/?linkid=870924.
Komentaras:
    Išsiųsta derinti savivaldybės architektui 03-20
Atsakyti:
Išsiųsta statybos ir infrastuktūros skyriui 03-26
Atsakyti:
Suderinta
</t>
      </text>
    </comment>
    <comment ref="Y365" authorId="734" shapeId="0" xr:uid="{E02104A5-9B02-46F8-A295-77A2E0CF52AA}">
      <text>
        <t>[Komentarų gija]
„Excel“ versija leidžia jums skaityti šią komentarų giją, tačiau visi jos taisymai bus pašalinti, jei failas atidaromas naudojant naujesnę „Excel“ versiją. Daugiau informacijos: https://go.microsoft.com/fwlink/?linkid=870924.
Komentaras:
    Išsiųsta papilio sen. 03-20
Atsakyti:
Išsiųsta parovejos sen. 04-01
Atsakyti:
Paroveja suderinta
Atsakyti:
Papilio suderinta</t>
      </text>
    </comment>
    <comment ref="AD365" authorId="735" shapeId="0" xr:uid="{9A2BFC88-7EF0-45F8-A2A2-069A0BD71E6C}">
      <text>
        <t xml:space="preserve">[Komentarų gija]
„Excel“ versija leidžia jums skaityti šią komentarų giją, tačiau visi jos taisymai bus pašalinti, jei failas atidaromas naudojant naujesnę „Excel“ versiją. Daugiau informacijos: https://go.microsoft.com/fwlink/?linkid=870924.
Komentaras:
    355303 </t>
      </text>
    </comment>
    <comment ref="AM365" authorId="736" shapeId="0" xr:uid="{2CF4E663-FADA-4ECA-A3DF-645D50F6FEA8}">
      <text>
        <t>[Komentarų gija]
„Excel“ versija leidžia jums skaityti šią komentarų giją, tačiau visi jos taisymai bus pašalinti, jei failas atidaromas naudojant naujesnę „Excel“ versiją. Daugiau informacijos: https://go.microsoft.com/fwlink/?linkid=870924.
Komentaras:
    Išsiųsta dėl sklypo
Atsakyti:
Išsiųstas informacinis vmu</t>
      </text>
    </comment>
    <comment ref="AN365" authorId="737" shapeId="0" xr:uid="{CB444E04-6A89-4A8D-AD55-4701890F414C}">
      <text>
        <t>[Komentarų gija]
„Excel“ versija leidžia jums skaityti šią komentarų giją, tačiau visi jos taisymai bus pašalinti, jei failas atidaromas naudojant naujesnę „Excel“ versiją. Daugiau informacijos: https://go.microsoft.com/fwlink/?linkid=870924.
Komentaras:
    Išsiųsta 03-20
Atsakyti:
Registracijos Nr. G1- 734 
Atsakyti:
Suderinta 04-11</t>
      </text>
    </comment>
    <comment ref="AO365" authorId="738" shapeId="0" xr:uid="{21C09C9F-6AD7-4C3B-95BC-0B268E01AA27}">
      <text>
        <t>[Komentarų gija]
„Excel“ versija leidžia jums skaityti šią komentarų giją, tačiau visi jos taisymai bus pašalinti, jei failas atidaromas naudojant naujesnę „Excel“ versiją. Daugiau informacijos: https://go.microsoft.com/fwlink/?linkid=870924.
Komentaras:
    Išsiųsta 03-20
Atsakyti:
Suderinta 03-20</t>
      </text>
    </comment>
    <comment ref="E366" authorId="739" shapeId="0" xr:uid="{F72216EC-2110-4494-A777-3FDFE07AD4C4}">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Pateikti pirminiai po pastabu
Atsakyti:
Derinama su institucijomis
Atsakyti:
Gavus mel projektas teikti SUVA
Atsakyti:
Mel projektas pateiktas
Atsakyti:
Daryt mzdz, teikt byla be suva
Atsakyti:
Pateiktas projektas tvirtinimui
Atsakyti:
Pateiktas projektas po pastabu</t>
      </text>
    </comment>
    <comment ref="Y366" authorId="740" shapeId="0" xr:uid="{6E95BA52-2C8E-4DC7-A2B8-B81861E7AEB9}">
      <text>
        <t>[Komentarų gija]
„Excel“ versija leidžia jums skaityti šią komentarų giją, tačiau visi jos taisymai bus pašalinti, jei failas atidaromas naudojant naujesnę „Excel“ versiją. Daugiau informacijos: https://go.microsoft.com/fwlink/?linkid=870924.
Komentaras:
    Laiškas išsiųstas, bet dar negauta atsakymo</t>
      </text>
    </comment>
    <comment ref="AD366" authorId="741" shapeId="0" xr:uid="{7F359E35-08E4-43C8-8D21-130237CAB9AA}">
      <text>
        <t>[Komentarų gija]
„Excel“ versija leidžia jums skaityti šią komentarų giją, tačiau visi jos taisymai bus pašalinti, jei failas atidaromas naudojant naujesnę „Excel“ versiją. Daugiau informacijos: https://go.microsoft.com/fwlink/?linkid=870924.
Komentaras:
    361806  2025-05-29</t>
      </text>
    </comment>
    <comment ref="E367" authorId="742" shapeId="0" xr:uid="{7D319C07-45C6-43D8-9EC1-5DB3BBA43CDD}">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10d važiuoju derintis
Atsakyti:
Pakamaris turi pildyt tinklus
Atsakyti:
Savivaldybė turi pateikti papildomai informaciją dėl kątik pakloto asfalto
Atsakyti:
Pakamaris atrašė, kad papildomai tinklų nepridės nes negavo jokios papildomos info nei iš savivaldybės nei iš vandenų
Atsakyti:
Galima pateikt pirminius, Kostui perduota
Atsakyti:
Pateikti pirminiai
Atsakyti:
Taiso pastabas
Atsakyti:
Pasikreipiau į H2O dėl tinklų papildymo
Atsakyti:
1-25-19397
06-19 pateikta VIA
Atsakyti:
Galima pateikt po pastabų pirminius
Atsakyti:
Pateikti sprendiniai po pastabu
Atsakyti:
Pirmadieni 06-30 važiuoju su vienu žmogum derintis sprendinius, sakė vietoj reikia pasižiūrėti.
Atsakyti:
Taiso pastabas, reikia nuotrauku su spintos ir kabelio vieta objekte.....
Atsakyti:
Šiandien prieš darbo galą/ryt pirmos dienos pusėj pateiksim pirminius po pastabų
Atsakyti:
Perduota Kostui, galima pateikt pirminius po pastabų.
Atsakyti:
Gavau H2O tinklą, taisau sprendinius
Atsakyti:
Liko pasitaisyt KL, principinę, vizulkę ir galima bus teikt pirminiams po pastabų.
Atsakyti:
Paruošta pirminių pateikimui po pastabų
Atsakyti:
Išsiųsta institucijoms.
Atsakyti:
Išsiųsti pakoreguoti sprendiniai savivaldybei 07-11
Atsakyti:
Jei iki ryt negausiu ats iš savivaldybės, skambinsiu. Via atsiuntė pastabų, taisausi, reiks pasidaryt kelių priedą ir t.t.
Atsakyti:
Pateikta savivaldybei po pastabų 07-17
Atsakyti:
Savivaldybė suderino. Tomas pateikė į TIVI kelių priedą.
Atsakyti:
Liko ViaLT derinimas, seniūnijos (bus teigiamas, tik parašys grįžęs iš atostogų 08-01), SUVA
Atsakyti:
Turi pasirašyti ESO kelių priedą ir pateiksiu VIA po pastabų.
Atsakyti:
Pateikta Via po pastabų 07-29
Atsakyti:
Seniūnijos suderinimą gavau, liko gaut VIA pritarimą (buvo pateikta 07-29 po pastabų), bus galima tada pasiteikt SUVA ir formuotis bylą.
Atsakyti:
Mel. Projektą pateikiau savivaldybės atstovui suderinimui.
Atsakyti:
Liko mel. Projektą suderint ir SUVA
Atsakyti:
25SUT-2249 SUVA 08-14
Byla paruošta, trūksta SUVA.
Atsakyti:
Pateikta byla be SUVA ir mel samatos
Atsakyti:
Pataisytos pastabos. Galima pateikti po pastabų.
Atsakyti:
Pateikta po pastabu</t>
      </text>
    </comment>
    <comment ref="V367" authorId="743" shapeId="0" xr:uid="{E1559C21-ED76-4775-BAC3-D8302E51CD15}">
      <text>
        <t>[Komentarų gija]
„Excel“ versija leidžia jums skaityti šią komentarų giją, tačiau visi jos taisymai bus pašalinti, jei failas atidaromas naudojant naujesnę „Excel“ versiją. Daugiau informacijos: https://go.microsoft.com/fwlink/?linkid=870924.
Komentaras:
    08-07 pateikiau Anai
Atsakyti:
08-08 gauta sąmata</t>
      </text>
    </comment>
    <comment ref="X367" authorId="744" shapeId="0" xr:uid="{6D4B8959-CDED-48B2-BBAD-2F389D282A0E}">
      <text>
        <t>[Komentarų gija]
„Excel“ versija leidžia jums skaityti šią komentarų giją, tačiau visi jos taisymai bus pašalinti, jei failas atidaromas naudojant naujesnę „Excel“ versiją. Daugiau informacijos: https://go.microsoft.com/fwlink/?linkid=870924.
Komentaras:
    07-07 išsiųsta
Atsakyti:
Viena suderino, kitas turėjo pastėbėjimų, nusiunčiau atgal 07-09
Atsakyti:
po pastabų 07-17
Atsakyti:
07-18 suderinta</t>
      </text>
    </comment>
    <comment ref="Y367" authorId="745" shapeId="0" xr:uid="{5300E7A2-5965-4B91-8F0B-DB615001F61F}">
      <text>
        <t>[Komentarų gija]
„Excel“ versija leidžia jums skaityti šią komentarų giją, tačiau visi jos taisymai bus pašalinti, jei failas atidaromas naudojant naujesnę „Excel“ versiją. Daugiau informacijos: https://go.microsoft.com/fwlink/?linkid=870924.
Komentaras:
    07-07 išsiųsta
Atsakyti:
07-21 pateikta demontavimo schema suderinimui. Iki 08-01 atostogose.</t>
      </text>
    </comment>
    <comment ref="Z367" authorId="746" shapeId="0" xr:uid="{6CB4C637-62AE-4169-96C0-3F60C858D4F7}">
      <text>
        <t>[Komentarų gija]
„Excel“ versija leidžia jums skaityti šią komentarų giją, tačiau visi jos taisymai bus pašalinti, jei failas atidaromas naudojant naujesnę „Excel“ versiją. Daugiau informacijos: https://go.microsoft.com/fwlink/?linkid=870924.
Komentaras:
    07-07 išsiųsta
Atsakyti:
Bandžiau skambinti, nekelia
Atsakyti:
07-23 pavyko dasiskambint, sakė šiandien pažiūrės
Atsakyti:
23d suderinta</t>
      </text>
    </comment>
    <comment ref="AA367" authorId="747" shapeId="0" xr:uid="{8D119E04-954C-48AC-9C9F-C8775225E6B9}">
      <text>
        <t>[Komentarų gija]
„Excel“ versija leidžia jums skaityti šią komentarų giją, tačiau visi jos taisymai bus pašalinti, jei failas atidaromas naudojant naujesnę „Excel“ versiją. Daugiau informacijos: https://go.microsoft.com/fwlink/?linkid=870924.
Komentaras:
    07-07 išsiųsta
Atsakyti:
Išsiunčiau laišką pakartotinai su pasiteiravimu, ar nepasimetė sprendiniai.
Atsakyti:
Atrašė, kad trūksta tinklų, perduota Tomui.
Atsakyti:
23d suderinta</t>
      </text>
    </comment>
    <comment ref="AD367" authorId="748" shapeId="0" xr:uid="{5BE11B9A-6BD1-4AB6-9E87-8F1D372C8401}">
      <text>
        <t>[Komentarų gija]
„Excel“ versija leidžia jums skaityti šią komentarų giją, tačiau visi jos taisymai bus pašalinti, jei failas atidaromas naudojant naujesnę „Excel“ versiją. Daugiau informacijos: https://go.microsoft.com/fwlink/?linkid=870924.
Komentaras:
    25SUT-2249 SUVA 08-14</t>
      </text>
    </comment>
    <comment ref="AE367" authorId="749" shapeId="0" xr:uid="{B8A9603D-734E-431F-BB74-7AC0FBEC51C6}">
      <text>
        <t>[Komentarų gija]
„Excel“ versija leidžia jums skaityti šią komentarų giją, tačiau visi jos taisymai bus pašalinti, jei failas atidaromas naudojant naujesnę „Excel“ versiją. Daugiau informacijos: https://go.microsoft.com/fwlink/?linkid=870924.
Komentaras:
    07-07 išsiųsta
Atsakyti:
07-21 pateikta demontavimo schema suderinimui. Iki 08-01 atostogose.</t>
      </text>
    </comment>
    <comment ref="AH367" authorId="750" shapeId="0" xr:uid="{28E55F57-E1CD-42D7-9FAE-E9CB10C8F3A8}">
      <text>
        <t>[Komentarų gija]
„Excel“ versija leidžia jums skaityti šią komentarų giją, tačiau visi jos taisymai bus pašalinti, jei failas atidaromas naudojant naujesnę „Excel“ versiją. Daugiau informacijos: https://go.microsoft.com/fwlink/?linkid=870924.
Komentaras:
    Spėju, kad reikės, nes yra naujas drenažas paklotas kurį kertu.</t>
      </text>
    </comment>
    <comment ref="AJ367" authorId="751" shapeId="0" xr:uid="{D4288308-8C6B-4383-A820-26C0FD2BACB0}">
      <text>
        <t>[Komentarų gija]
„Excel“ versija leidžia jums skaityti šią komentarų giją, tačiau visi jos taisymai bus pašalinti, jei failas atidaromas naudojant naujesnę „Excel“ versiją. Daugiau informacijos: https://go.microsoft.com/fwlink/?linkid=870924.
Komentaras:
    06-19 pateikta
Atsakyti:
07-28 pateikta po pastabų</t>
      </text>
    </comment>
    <comment ref="E368" authorId="752" shapeId="0" xr:uid="{E5CC5C1D-4577-4F6C-9A58-3ACD44FAC4FE}">
      <text>
        <t>[Komentarų gija]
„Excel“ versija leidžia jums skaityti šią komentarų giją, tačiau visi jos taisymai bus pašalinti, jei failas atidaromas naudojant naujesnę „Excel“ versiją. Daugiau informacijos: https://go.microsoft.com/fwlink/?linkid=870924.
Komentaras:
    Patiekti pirminiai tvirtinimui
Atsakyti:
Turi pateikti pirmini bylos variantą
Atsakyti:
Pateiktas projektas
Atsakyti:
Pateikta po pastabu
Atsakyti:
Taiso pastabas
Atsakyti:
Pateikta po pastabu
Atsakyti:
Pateiktas rastas del delspinigiu, nauja uzduotis nepateikta dar
Atsakyti:
Pateikti pirminiai ant naujos uzduoties
Atsakyti:
Pateiktas projektas
Atsakyti:
Pateikto pastabos
Atsakyti:
Laukiam po pastabu bylos, samatos pataisytos
Atsakyti:
Pateitkas projektas po pastabu
Atsakyti:
Atmesta del derinimu, laukiam daugiau info ir asirintos ir reiks kreiptis i ESO
Atsakyti:
Pateiktas projektas po pastabu
Atsakyti:
Ziede pateike zymas
Atsakyti:
Zyma ikelta tivis</t>
      </text>
    </comment>
    <comment ref="AQ368" authorId="38" shapeId="0" xr:uid="{389BAC09-CFD4-4FE0-8251-DE9134860ED1}">
      <text>
        <r>
          <rPr>
            <b/>
            <sz val="9"/>
            <color indexed="81"/>
            <rFont val="Tahoma"/>
            <charset val="1"/>
          </rPr>
          <t>Ziede Rumsaite:</t>
        </r>
        <r>
          <rPr>
            <sz val="9"/>
            <color indexed="81"/>
            <rFont val="Tahoma"/>
            <charset val="1"/>
          </rPr>
          <t xml:space="preserve">
49289818
2026-06-22</t>
        </r>
      </text>
    </comment>
    <comment ref="E371" authorId="753" shapeId="0" xr:uid="{80F71F68-652C-40F5-9C2E-17CEF7FA5971}">
      <text>
        <t>[Komentarų gija]
„Excel“ versija leidžia jums skaityti šią komentarų giją, tačiau visi jos taisymai bus pašalinti, jei failas atidaromas naudojant naujesnę „Excel“ versiją. Daugiau informacijos: https://go.microsoft.com/fwlink/?linkid=870924.
Komentaras:
    Reikia pakeisti SB
Atsakyti:
Pateiktas SB ESO suderinimui
Atsakyti:
Laurynas Lapėnas 2025-03-13 07:58:44Kol kas su užduotimi luktelkim, tikriname informaciją. 
Atsakyti:
Servitutas pas notare, uzduotis ivykdyta</t>
      </text>
    </comment>
    <comment ref="E373" authorId="754" shapeId="0" xr:uid="{3618A3FB-970F-410C-89CF-7C732E27E4C7}">
      <text>
        <t>[Komentarų gija]
„Excel“ versija leidžia jums skaityti šią komentarų giją, tačiau visi jos taisymai bus pašalinti, jei failas atidaromas naudojant naujesnę „Excel“ versiją. Daugiau informacijos: https://go.microsoft.com/fwlink/?linkid=870924.
Komentaras:
    Rengiami sprendiniai
Atsakyti:
Pateikti pirminiai
Atsakyti:
Pateikti pirminiai po pastabu
Atsakyti:
Byla paruošta įkėlimui
Atsakyti:
Pateiktas projektas</t>
      </text>
    </comment>
    <comment ref="E374" authorId="755" shapeId="0" xr:uid="{B46AA70D-2B23-4D7C-967D-C7B7D2CD7646}">
      <text>
        <t>[Komentarų gija]
„Excel“ versija leidžia jums skaityti šią komentarų giją, tačiau visi jos taisymai bus pašalinti, jei failas atidaromas naudojant naujesnę „Excel“ versiją. Daugiau informacijos: https://go.microsoft.com/fwlink/?linkid=870924.
Komentaras:
    Papildymas užsakytas 04-22 Geoprojektai
Atsakyti:
Pateiktas papildymas
Atsakyti:
Parengti sprendiniai, galima teikti pirminiams
Atsakyti:
Pataisyti sprendiniai, reikia derint su sklypų savininkais ir kad leistų išpjaut krūmus.
Atsakyti:
Derinama su institucijomis, laukiami zmoniu derinimai
Atsakyti:
Taiso pastabas
Atsakyti:
Pastabos pataisytos
Atsakyti:
Pateikti pirminiai po pastabu
Atsakyti:
Taiso pastabas
Atsakyti:
Pataisytos pastabos
Atsakyti:
Pateikti pirminiai po pastabu
Atsakyti:
Pirminiai patvirtinti
Atsakyti:
Paskutinį derinimą del az turėtų atsiusti kitą savaitę
Atsakyti:
Byla padaryta. Trūksta vieno sutikimo ir SUVA
Atsakyti:
Pateikta byla be vieno sutikimo ir SUVA
Atsakyti:
Paskutinis sutikimas išsiųstas registruotu paštu 06-12
Atsakyti:
Laukiam sutikimo ir SUVOS
Atsakyti:
Paruošta pilna byla
Atsakyti:
Pateiktas projektas po pastabu su sutikimais ir SUVA
Atsakyti:
Pateiks šiandien po pastabų
Atsakyti:
Pateiktas projektas po pastabu
Atsakyti:
Negalim pateikti projekto į ESO etapus
Atsakyti:
Julija sake uzregistruos gedima
Atsakyti:
Kazkas pasikeite, bet vis tiek neveikia, uzregistravau dar viena uzklausa
Atsakyti:
Pateiktas projektas po pastabu
Atsakyti:
Pataisytos pastabos</t>
      </text>
    </comment>
    <comment ref="T374" authorId="756" shapeId="0" xr:uid="{C2F9C34B-34AC-4786-AD9B-4783A338CF15}">
      <text>
        <t>[Komentarų gija]
„Excel“ versija leidžia jums skaityti šią komentarų giją, tačiau visi jos taisymai bus pašalinti, jei failas atidaromas naudojant naujesnę „Excel“ versiją. Daugiau informacijos: https://go.microsoft.com/fwlink/?linkid=870924.
Komentaras:
    Išsiųsti 06-03</t>
      </text>
    </comment>
    <comment ref="X374" authorId="757" shapeId="0" xr:uid="{1918768D-C2E0-43EA-88A5-FC8007762454}">
      <text>
        <t xml:space="preserve">[Komentarų gija]
„Excel“ versija leidžia jums skaityti šią komentarų giją, tačiau visi jos taisymai bus pašalinti, jei failas atidaromas naudojant naujesnę „Excel“ versiją. Daugiau informacijos: https://go.microsoft.com/fwlink/?linkid=870924.
Komentaras:
    Išsiųsta infrastruktūros plėtros ir statybos skyriaus vyriausiajam inžinieriui 05-22
Atsakyti:
Išsiųsta architektūros ir urbanistikos skyriaus vyriausiajam architektui 05-22
Atsakyti:
Suderinta 05-27 </t>
      </text>
    </comment>
    <comment ref="Y374" authorId="758" shapeId="0" xr:uid="{9083ABEE-21D9-4D5B-9D9A-5303CD17912D}">
      <text>
        <t>[Komentarų gija]
„Excel“ versija leidžia jums skaityti šią komentarų giją, tačiau visi jos taisymai bus pašalinti, jei failas atidaromas naudojant naujesnę „Excel“ versiją. Daugiau informacijos: https://go.microsoft.com/fwlink/?linkid=870924.
Komentaras:
    Išsiųsta 05-22
Atsakyti:
Suderinta 05-30</t>
      </text>
    </comment>
    <comment ref="AD374" authorId="759" shapeId="0" xr:uid="{B1883641-E1AD-485D-AC5C-A86DB27DBE41}">
      <text>
        <t>[Komentarų gija]
„Excel“ versija leidžia jums skaityti šią komentarų giją, tačiau visi jos taisymai bus pašalinti, jei failas atidaromas naudojant naujesnę „Excel“ versiją. Daugiau informacijos: https://go.microsoft.com/fwlink/?linkid=870924.
Komentaras:
    362267 
Atsakyti:
362636 
Atsakyti:
Gauta 06-18</t>
      </text>
    </comment>
    <comment ref="AG374" authorId="760" shapeId="0" xr:uid="{016AEF4C-B821-4AF5-9814-B69E5E214BC0}">
      <text>
        <t>[Komentarų gija]
„Excel“ versija leidžia jums skaityti šią komentarų giją, tačiau visi jos taisymai bus pašalinti, jei failas atidaromas naudojant naujesnę „Excel“ versiją. Daugiau informacijos: https://go.microsoft.com/fwlink/?linkid=870924.
Komentaras:
    Išsiųsta melioratoriui 05-22
Atsakyti:
Suderinta 05-30</t>
      </text>
    </comment>
    <comment ref="E375" authorId="761" shapeId="0" xr:uid="{A1827DAC-F897-40C3-A4B5-1BE14C59E255}">
      <text>
        <t>[Komentarų gija]
„Excel“ versija leidžia jums skaityti šią komentarų giją, tačiau visi jos taisymai bus pašalinti, jei failas atidaromas naudojant naujesnę „Excel“ versiją. Daugiau informacijos: https://go.microsoft.com/fwlink/?linkid=870924.
Komentaras:
    Parengtas, galima pateikti pirminiams
Atsakyti:
Pataisyti sprendiniai
Atsakyti:
Derinama su institucijomis
Atsakyti:
Pateikti pirminiai po pastabu
Atsakyti:
Taiso pastabas
Atsakyti:
Pastabos pataisytos
Atsakyti:
Pateikta po pastabu
Atsakyti:
Laukiam derinimu
Atsakyti:
Derinimai gauti truksta SUVA
Atsakyti:
Paruošta byla be SUVA
Atsakyti:
Pateiktas projektas be SUVA
Atsakyti:
Papildyta SUVA byloje
Atsakyti:
Pateiktas projektas po pastabu su SUVA
Atsakyti:
Patvirtintas projektas</t>
      </text>
    </comment>
    <comment ref="T375" authorId="762" shapeId="0" xr:uid="{2AC2039B-60E3-40F8-884C-FE99225240DF}">
      <text>
        <t>[Komentarų gija]
„Excel“ versija leidžia jums skaityti šią komentarų giją, tačiau visi jos taisymai bus pašalinti, jei failas atidaromas naudojant naujesnę „Excel“ versiją. Daugiau informacijos: https://go.microsoft.com/fwlink/?linkid=870924.
Komentaras:
    06-09</t>
      </text>
    </comment>
    <comment ref="X375" authorId="763" shapeId="0" xr:uid="{FFE5E115-8311-42A2-84F4-659AC396008C}">
      <text>
        <t>[Komentarų gija]
„Excel“ versija leidžia jums skaityti šią komentarų giją, tačiau visi jos taisymai bus pašalinti, jei failas atidaromas naudojant naujesnę „Excel“ versiją. Daugiau informacijos: https://go.microsoft.com/fwlink/?linkid=870924.
Komentaras:
    Išsiųsta savivaldybės vyriausiajam architektui
Atsakyti:
Paskambinta paprašė atsiųst iš naujo
Atsakyti:
Nusiusta is naujo su melioracijos derinimu, kurio prase
Atsakyti:
Suderinta 06-18</t>
      </text>
    </comment>
    <comment ref="Y375" authorId="764" shapeId="0" xr:uid="{CAE36389-2A1F-46DA-BDD0-1E291820720F}">
      <text>
        <t>[Komentarų gija]
„Excel“ versija leidžia jums skaityti šią komentarų giją, tačiau visi jos taisymai bus pašalinti, jei failas atidaromas naudojant naujesnę „Excel“ versiją. Daugiau informacijos: https://go.microsoft.com/fwlink/?linkid=870924.
Komentaras:
    Išsiųsta seniūnui 05-26
Atsakyti:
Skambinau pasirašys iki 06-02
Atsakyti:
Paskambinta, snd turėtų suderint
Atsakyti:
Seniūną sakė informuos is savivaldybės, nes pats nesupras brėžinių
Atsakyti:
Suderinta 06-18</t>
      </text>
    </comment>
    <comment ref="AD375" authorId="765" shapeId="0" xr:uid="{17F5E27E-F8B8-46DB-AF6C-B9ECDE9DAB65}">
      <text>
        <t xml:space="preserve">[Komentarų gija]
„Excel“ versija leidžia jums skaityti šią komentarų giją, tačiau visi jos taisymai bus pašalinti, jei failas atidaromas naudojant naujesnę „Excel“ versiją. Daugiau informacijos: https://go.microsoft.com/fwlink/?linkid=870924.
Komentaras:
    364841 </t>
      </text>
    </comment>
    <comment ref="AG375" authorId="766" shapeId="0" xr:uid="{5B791B1B-585E-4812-BDBD-A4C3E111476B}">
      <text>
        <t>[Komentarų gija]
„Excel“ versija leidžia jums skaityti šią komentarų giją, tačiau visi jos taisymai bus pašalinti, jei failas atidaromas naudojant naujesnę „Excel“ versiją. Daugiau informacijos: https://go.microsoft.com/fwlink/?linkid=870924.
Komentaras:
    Išsiųsta 05-26
Atsakyti:
Išsiųsta vytautas.unguvaitis@sakiai.lt
Atsakyti:
Suderinta 06-12</t>
      </text>
    </comment>
    <comment ref="AK375" authorId="767" shapeId="0" xr:uid="{537B7143-D7DF-42B4-AF60-DD595F2353B4}">
      <text>
        <t>[Komentarų gija]
„Excel“ versija leidžia jums skaityti šią komentarų giją, tačiau visi jos taisymai bus pašalinti, jei failas atidaromas naudojant naujesnę „Excel“ versiją. Daugiau informacijos: https://go.microsoft.com/fwlink/?linkid=870924.
Komentaras:
    Išsiųsta į ambergrid dėl darbų dujotiekio apsaugos zonoje. 05-27. Terminas 20d.d
Atsakyti:
Terminas iki 06-25
Atsakyti:
Pridėtas projekto aiskinamasis rastas
Atsakyti:
Pateikta po pastabų
Atsakyti:
Suderinta 06-17</t>
      </text>
    </comment>
    <comment ref="E376" authorId="768" shapeId="0" xr:uid="{B4A130F3-6F26-4660-B807-B01870EDA51C}">
      <text>
        <t>[Komentarų gija]
„Excel“ versija leidžia jums skaityti šią komentarų giją, tačiau visi jos taisymai bus pašalinti, jei failas atidaromas naudojant naujesnę „Excel“ versiją. Daugiau informacijos: https://go.microsoft.com/fwlink/?linkid=870924.
Komentaras:
    Parengtas, galima teikti pirminiams
Atsakyti:
Perduota Pauliui V peržiūrai
Atsakyti:
Pataisyti sprendiniai, reikia suderint su sklypo savininku
Atsakyti:
Derinama su institucijomis
Atsakyti:
Pataisytos pastabos
Atsakyti:
Gautas sklypo savininko sutikimas su pastaba, kad dieną prieš darbų pradžią pranešti
Atsakyti:
Pateikti pirminiai po pastabu
Atsakyti:
Taiso pastabas
Atsakyti:
Pataisytos pastabos
Atsakyti:
Pateikti pirminiai po pastabu
Atsakyti:
Pataisytos pastabos
Atsakyti:
Trūksta pirminių, savivaldybės derinimo ir SUVOS
Atsakyti:
Derinimai gauti
Atsakyti:
Pateikti pirminiai po pastabu
Atsakyti:
SUVA gauta, trūksta pirminių
Atsakyti:
Byla paruošta
Atsakyti:
06.25 pateiktas projektas
Atsakyti:
Patvirtintas, Kostas teikia žymas RC</t>
      </text>
    </comment>
    <comment ref="T376" authorId="769" shapeId="0" xr:uid="{08E56C3C-4580-4D6D-9E90-E37F130CF217}">
      <text>
        <t>[Komentarų gija]
„Excel“ versija leidžia jums skaityti šią komentarų giją, tačiau visi jos taisymai bus pašalinti, jei failas atidaromas naudojant naujesnę „Excel“ versiją. Daugiau informacijos: https://go.microsoft.com/fwlink/?linkid=870924.
Komentaras:
    06-10</t>
      </text>
    </comment>
    <comment ref="X376" authorId="770" shapeId="0" xr:uid="{7A1A30FE-DB20-4C43-AF5A-8D0A48CC96BE}">
      <text>
        <t xml:space="preserve">[Komentarų gija]
„Excel“ versija leidžia jums skaityti šią komentarų giją, tačiau visi jos taisymai bus pašalinti, jei failas atidaromas naudojant naujesnę „Excel“ versiją. Daugiau informacijos: https://go.microsoft.com/fwlink/?linkid=870924.
Komentaras:
    Išsiųsta 05-26
Atsakyti:
Išsiųsta i bendrą priimamasiskazluruda.lt 05-30
Atsakyti:
GD-2717
Atsakyti:
Suderinta 06-20
</t>
      </text>
    </comment>
    <comment ref="Y376" authorId="771" shapeId="0" xr:uid="{8783F836-64BA-4304-BFC0-6DCB7B684A0E}">
      <text>
        <t>[Komentarų gija]
„Excel“ versija leidžia jums skaityti šią komentarų giją, tačiau visi jos taisymai bus pašalinti, jei failas atidaromas naudojant naujesnę „Excel“ versiją. Daugiau informacijos: https://go.microsoft.com/fwlink/?linkid=870924.
Komentaras:
    Išsiųsta 05-26
Atsakyti:
Išsiųsta i bendrą priimamasiskazluruda.lt 05-30
Atsakyti:
Pirmadieni turetu atsiust, seniunas atostogose, pavaduoja donatas akranglis
Atsakyti:
Suderinta 06-09</t>
      </text>
    </comment>
    <comment ref="AD376" authorId="772" shapeId="0" xr:uid="{D3EB568D-0952-435B-BB94-00B03BF89EDD}">
      <text>
        <t>[Komentarų gija]
„Excel“ versija leidžia jums skaityti šią komentarų giją, tačiau visi jos taisymai bus pašalinti, jei failas atidaromas naudojant naujesnę „Excel“ versiją. Daugiau informacijos: https://go.microsoft.com/fwlink/?linkid=870924.
Komentaras:
    363434 
Atsakyti:
Gauta 06-20</t>
      </text>
    </comment>
    <comment ref="AG376" authorId="773" shapeId="0" xr:uid="{2225FA98-0DCE-4AB0-9D30-6619965071C6}">
      <text>
        <t>[Komentarų gija]
„Excel“ versija leidžia jums skaityti šią komentarų giją, tačiau visi jos taisymai bus pašalinti, jei failas atidaromas naudojant naujesnę „Excel“ versiją. Daugiau informacijos: https://go.microsoft.com/fwlink/?linkid=870924.
Komentaras:
    Išsiųsta i bendrą priimamasiskazluruda.lt 05-30
Atsakyti:
Turetu perzet iki pirmadienio
Atsakyti:
Suderinta 06-09</t>
      </text>
    </comment>
    <comment ref="E377" authorId="774" shapeId="0" xr:uid="{0F528E3A-4B14-43CD-8B8D-F2D70947A74A}">
      <text>
        <t>[Komentarų gija]
„Excel“ versija leidžia jums skaityti šią komentarų giją, tačiau visi jos taisymai bus pašalinti, jei failas atidaromas naudojant naujesnę „Excel“ versiją. Daugiau informacijos: https://go.microsoft.com/fwlink/?linkid=870924.
Komentaras:
    Perduota vartotojų sąrašas ir topo nuotrauka
Atsakyti:
Taiso pastabas planui, derina su savininkais
Atsakyti:
Pateikti pirminiai
Atsakyti:
12.05 pateiktos pirminiu pastabos
Atsakyti:
Pateikti pirminiai po pastabu
Atsakyti:
01-26 atmesti pirminiai
Atsakyti:
Pateikti pirminiai
Atsakyti:
02.19 tik issiunte Via, tai cia nezinia kada bus projektas
Atsakyti:
Pirmini be Via ir SUVA atsiunte, Mildai nusiusta samatai
Atsakyti:
Pateiktas nepilnas projektas tvirtinimui
Atsakyti:
Pateiktas rastas delspinigiu
Atsakyti:
Pateiktas projektas
Atsakyti:
Taiso pastabas
Atsakyti:
Laukiam po pastabu bylos, samatos pataisytos
Atsakyti:
Taiso pastabas, servitutas jau i pabaiga, turi atsiusti zmones numeriu paieskai del derinimu</t>
      </text>
    </comment>
    <comment ref="E378" authorId="775" shapeId="0" xr:uid="{8976C8A5-C81B-4916-B1D0-E567837B55F6}">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PATVIRTINTI PIRMINIAI
Atsakyti:
Pateiktas kelių priedas pasirašymui
Atsakyti:
09-22 pateikta via
Atsakyti:
09-25 išsiųsta bendru paštu į savivaldybę derint.
Atsakyti:
Gauti derinimai, pateikta skaičiuot sąmatą.
Atsakyti:
25SUT-12302
Atsakyti:
Pateiktas projektas
Atsakyti:
Daro konkursine
Atsakyti:
Pateiktas projektas po pastabu
Atsakyti:
registruoja žymas
Atsakyti:
laukiam kol atmes įkainius
Atsakyti:
perduoti įkainiai</t>
      </text>
    </comment>
    <comment ref="AI378" authorId="776" shapeId="0" xr:uid="{1247272B-0D63-423B-8816-360BB4792447}">
      <text>
        <t>[Komentarų gija]
„Excel“ versija leidžia jums skaityti šią komentarų giją, tačiau visi jos taisymai bus pašalinti, jei failas atidaromas naudojant naujesnę „Excel“ versiją. Daugiau informacijos: https://go.microsoft.com/fwlink/?linkid=870924.
Komentaras:
    09-18 pateikta</t>
      </text>
    </comment>
    <comment ref="AJ378" authorId="777" shapeId="0" xr:uid="{DBBCE85D-97F9-4490-ACEB-D08DD51ABC82}">
      <text>
        <t>[Komentarų gija]
„Excel“ versija leidžia jums skaityti šią komentarų giją, tačiau visi jos taisymai bus pašalinti, jei failas atidaromas naudojant naujesnę „Excel“ versiją. Daugiau informacijos: https://go.microsoft.com/fwlink/?linkid=870924.
Komentaras:
    09-22 pateikta</t>
      </text>
    </comment>
    <comment ref="E380" authorId="778" shapeId="0" xr:uid="{5690CD3F-E5BB-469F-AF96-CDCF6162C00F}">
      <text>
        <t>[Komentarų gija]
„Excel“ versija leidžia jums skaityti šią komentarų giją, tačiau visi jos taisymai bus pašalinti, jei failas atidaromas naudojant naujesnę „Excel“ versiją. Daugiau informacijos: https://go.microsoft.com/fwlink/?linkid=870924.
Komentaras:
    Braižomi pirminiai
Atsakyti:
Laikiama trafo schema ir vartotojų sarašo
Atsakyti:
Pateikti pirminiai
Atsakyti:
Taiso pastabas
Atsakyti:
Vienas iš vartotojų turėtų atsiųs KAS4228 schema ir foto, laukiam. Del vieno sutikimo Kostas užprašė eso kontakto
Atsakyti:
Pataisytos pastabos
Atsakyti:
Pateikti pirminiai po pastabu
Atsakyti:
Persiusta LTG į kitą paštą, ambergrid sakė peržiūrės kuo greičiau
Atsakyti:
Taisomos pirminių ir LTG pastabos
Atsakyti:
Pakoreguota trasa, išsiųsta derinti į LTG.
Atsakyti:
Amber grid derintojas 08-01 išeina atostogaut, sakė būtų gerai susiderint iki to laiko, laukiam geležinkelių derinimo
Atsakyti:
Paskambinta geležinkeliam, iki savaites galo turėtų suderint
Atsakyti:
Priminta ukininkui del rasto
Atsakyti:
Pataisytos pirminių pastabos
Atsakyti:
Pateikti pirminiai
Atsakyti:
Patvirtino pirminius
Atsakyti:
Laukiam kelių priedo iš ESO, trūksta VIA derinimo, mzdz ir SUVOS.
Atsakyti:
08/07 teiksim byla be suvos ir via derinimo
Atsakyti:
08.07 pateiktas projektas tvirtinimui
Atsakyti:
Trūksta VIA derinimo
Atsakyti:
VIA terminas 09-05
Atsakyti:
Gautas via derinimas
Atsakyti:
Daromas servitutas
Atsakyti:
25SUT-4877 
25SUT-4898 
25SUT-4902 
Pateiktos suvos
Atsakyti:
Laukiam kol nzt pasirašys servituto planą ir galima bus derintis su notaru, daugiau trūksta tik SUVOS
Atsakyti:
25SUT-9715+
25SUT-9723+
25SUT-9725+
Atsakyti:
Laukiam spalio 6d. Abu notarų biurai išvykę
Atsakyti:
Pateiktas projektas po pastabu
Atsakyti:
Atmetė suva, išsiųsta perderint į seniūniją ir savivaldybę
Atsakyti:
Perderinta, teikiam suva is naujo
Atsakyti:
Atmestas dėl VIA ir servituto
Atsakyti:
servituta pasirasynes 10-20 14h
Atsakyti:
Pateiktas po pastabu
Atsakyti:
Uzklausta Julijos kada bus pasirasymas
Atsakyti:
nusiųsta notarei pavedimo kopija, turėtų informuoti del naujos pasirašymo datos
Atsakyti:
servitutą pasirašynėja 11-06 14:00
Atsakyti:
Pateiktas projektas po pastirasymo</t>
      </text>
    </comment>
    <comment ref="X380" authorId="779" shapeId="0" xr:uid="{B6E72612-EB80-4E90-ADA5-3ED6731A674C}">
      <text>
        <t>[Komentarų gija]
„Excel“ versija leidžia jums skaityti šią komentarų giją, tačiau visi jos taisymai bus pašalinti, jei failas atidaromas naudojant naujesnę „Excel“ versiją. Daugiau informacijos: https://go.microsoft.com/fwlink/?linkid=870924.
Komentaras:
    Išsiųsta architektūros skyriaus vyr. atchitektui valdas.naumaviciuslazdijai.lt
Atsakyti:
Išsiųsta infrastruktūros skyriaus vyr. specialistui virginijus.blazauskaslazdijai.lt
Atsakyti:
Suderinta infrastruktūros skyrius
Atsakyti:
Sake architektūros skyriaus derinimo nereikia, užtenka infrastruktūros
Atsakyti:
perderinta</t>
      </text>
    </comment>
    <comment ref="Y380" authorId="780" shapeId="0" xr:uid="{9F5759C2-32D6-4689-9F51-9BADFE90D1C4}">
      <text>
        <t>[Komentarų gija]
„Excel“ versija leidžia jums skaityti šią komentarų giją, tačiau visi jos taisymai bus pašalinti, jei failas atidaromas naudojant naujesnę „Excel“ versiją. Daugiau informacijos: https://go.microsoft.com/fwlink/?linkid=870924.
Komentaras:
    Išsiųsta Būdviečio seniūnei Laimutei Šiuikienei 07-01
Atsakyti:
Išsiųsta šeštokų seniūnijos vyr. specialistui dainius. kunigonis
Atsakyti:
Išsiųsta pavaduojančiai būdviečio seniūnei
Atsakyti:
Budviecio seniunija pasirasys tik gavus savivaldybes derinima
Atsakyti:
Šeštokų seniunija suderino
Atsakyti:
Abi suderino</t>
      </text>
    </comment>
    <comment ref="AA380" authorId="781" shapeId="0" xr:uid="{E6787E33-1B80-4F31-9405-ACD6D26BF5E1}">
      <text>
        <t>[Komentarų gija]
„Excel“ versija leidžia jums skaityti šią komentarų giją, tačiau visi jos taisymai bus pašalinti, jei failas atidaromas naudojant naujesnę „Excel“ versiją. Daugiau informacijos: https://go.microsoft.com/fwlink/?linkid=870924.
Komentaras:
    išsiųsta
Atsakyti:
Suderinta 08-12</t>
      </text>
    </comment>
    <comment ref="AD380" authorId="782" shapeId="0" xr:uid="{E9E414B3-646A-4ED2-899B-8FD4D8BCF5D5}">
      <text>
        <t>[Komentarų gija]
„Excel“ versija leidžia jums skaityti šią komentarų giją, tačiau visi jos taisymai bus pašalinti, jei failas atidaromas naudojant naujesnę „Excel“ versiją. Daugiau informacijos: https://go.microsoft.com/fwlink/?linkid=870924.
Komentaras:
    +
Atsakyti:
25SUT-9715
25SUT-9723
25SUT-9725
Atsakyti:
1/3</t>
      </text>
    </comment>
    <comment ref="AF380" authorId="783" shapeId="0" xr:uid="{B6AE624C-54B4-46CE-846C-FBE852164D8D}">
      <text>
        <t>[Komentarų gija]
„Excel“ versija leidžia jums skaityti šią komentarų giją, tačiau visi jos taisymai bus pašalinti, jei failas atidaromas naudojant naujesnę „Excel“ versiją. Daugiau informacijos: https://go.microsoft.com/fwlink/?linkid=870924.
Komentaras:
    Pateiktas kompensacijai
Atsakyti:
Pateiktas i nzt
Atsakyti:
1GD-69740
Atsakyti:
Yra dokai, laukiam 10-06 kol grįš notarai 
Atsakyti:
Išsiųsti dokai notarui</t>
      </text>
    </comment>
    <comment ref="AG380" authorId="784" shapeId="0" xr:uid="{217C7E06-E7F7-4157-B26C-6B9C473492E1}">
      <text>
        <t>[Komentarų gija]
„Excel“ versija leidžia jums skaityti šią komentarų giją, tačiau visi jos taisymai bus pašalinti, jei failas atidaromas naudojant naujesnę „Excel“ versiją. Daugiau informacijos: https://go.microsoft.com/fwlink/?linkid=870924.
Komentaras:
    Išsiųsta gintas.zukauskas@lazdijai.lt zemes ūkio skyrius
Atsakyti:
Išsiųsta su TS
Atsakyti:
Suderinta sena trasa</t>
      </text>
    </comment>
    <comment ref="AJ380" authorId="785" shapeId="0" xr:uid="{BF8D83F6-51A1-47E5-BBD8-5C504B61B94C}">
      <text>
        <t>[Komentarų gija]
„Excel“ versija leidžia jums skaityti šią komentarų giją, tačiau visi jos taisymai bus pašalinti, jei failas atidaromas naudojant naujesnę „Excel“ versiją. Daugiau informacijos: https://go.microsoft.com/fwlink/?linkid=870924.
Komentaras:
    Išsiųsta 07-14
Atsakyti:
1-25-21967
Atsakyti:
Išsiųsta
Atsakyti:
1-25-24904
Atsakyti:
Terminas iki 5</t>
      </text>
    </comment>
    <comment ref="AK380" authorId="786" shapeId="0" xr:uid="{F07E70E2-165A-4AE1-A094-0AE5CEB47CD0}">
      <text>
        <t>[Komentarų gija]
„Excel“ versija leidžia jums skaityti šią komentarų giją, tačiau visi jos taisymai bus pašalinti, jei failas atidaromas naudojant naujesnę „Excel“ versiją. Daugiau informacijos: https://go.microsoft.com/fwlink/?linkid=870924.
Komentaras:
    Išsiųsta 07-01. terminas 20 d.d
Atsakyti:
Paskambinta sakė pasistengs peržiūrėt greičiau
Atsakyti:
Suderinta 07-31</t>
      </text>
    </comment>
    <comment ref="AP380" authorId="787" shapeId="0" xr:uid="{B318FCEB-F6CA-4585-B8AF-7B89FD34F663}">
      <text>
        <t>[Komentarų gija]
„Excel“ versija leidžia jums skaityti šią komentarų giją, tačiau visi jos taisymai bus pašalinti, jei failas atidaromas naudojant naujesnę „Excel“ versiją. Daugiau informacijos: https://go.microsoft.com/fwlink/?linkid=870924.
Komentaras:
    išsiųsta
Atsakyti:
77664
Atsakyti:
Išsiųsta į projektai@ltginfra.lt
Atsakyti:
suderinta</t>
      </text>
    </comment>
    <comment ref="E381" authorId="788" shapeId="0" xr:uid="{3223DA3C-47C3-4F8C-9EAF-33867844D86D}">
      <text>
        <t xml:space="preserve">[Komentarų gija]
„Excel“ versija leidžia jums skaityti šią komentarų giją, tačiau visi jos taisymai bus pašalinti, jei failas atidaromas naudojant naujesnę „Excel“ versiją. Daugiau informacijos: https://go.microsoft.com/fwlink/?linkid=870924.
Komentaras:
    07-29 ruošiamas tinklo planas, tikslinami sklypai
Atsakyti:
07-30 preliminariam derinimui išsiųsta Telia
Atsakyti:
08-06 suderinta važiuoti pas vartotojus
Atsakyti:
08-07 tvarkoma po gyventojų derinimų
Atsakyti:
~50% suderinta, tačiau dėl kelio darbų reikės koreguoti trasą, taip pat trūksta topo 2 sklypų (3 vartotojų)
Atsakyti:
08-18 seniūnijos ir savivaldybės užklausta dėl gatvių apšvietimo, kad turėti ats. į vartotojų klausimus, gautus derinimo metu
Atsakyti:
08-27 trasos korekcija dėl naujai asfaltuoto kelio paruošta, seniūnija siekia išlaikyti apšvietimą
Atsakyti:
09-01 derinama dėl naujai asfaltuoto kelio su sav. Kelininku, jei suderins bus galima derinti su gyv., siunčiama į Via
Atsakyti:
09-09 pakartotinai, tiesiogiai kelininkei nusiųsta
Atsakyti:
09-12 sav. Kelininko suderinimas gautas su pastabom
Atsakyti:
09-15 prasiųsti derinimai gyventojams, priimantiems el. paštu, toliau planuotis važiuoti į vietą
Atsakyti:
Susiderinta su gyventojais (min. 12) 09-18 susitikti
Atsakyti:
09-18 nuvykta, surinkta dalis parašų/trūkstamų kontaktų. Vienas vart. nepasiektas, vienas nesutikęs. Kiti gauti arba derinami nuotoliu.
Atsakyti:
09-23 trasos/spintų korekcijos pgl derinimus su gyentojais, principinės schemos sudarymas
Atsakyti:
Suruošta pirminiams 09-26
Atsakyti:
Pateikti pirminiai
Atsakyti:
10-01 gautos ESO pastaboms pirminiams
Atsakyti:
10-03 pakoreguota pagal pastabas
Atsakyti:
Pateikta po pastabu
Atsakyti:
Patvirtinti pirminiai, išsiųsta derinimams su kuo nederinta/kur reikia perderinti
Atsakyti:
Paraginta eso, kad rasytusi kelio prieda
Atsakyti:
kelio priedas pasirašytas
Atsakyti:
10-21 pateikta į Via su kelių priedu po patikrinimo
Atsakyti:
Ruošiama byla, žiniaraštis sąmatos skaičiavimui
Atsakyti:
VIA derinimas gautas, žiniaraščiai suruošti, sąmatai išsiųsta
Atsakyti:
Mel. projektas gautas, pateikta SUVA
Atsakyti:
Sąmata gauta, ruošiama byla
Atsakyti:
Pateiktas projektas su suva
Atsakyti:
Taiso pastabas
Atsakyti:
Pateikta po pastabu
Atsakyti:
aktuosim sausio mėn
Atsakyti:
Perduoti įkainiai iš naujo
Atsakyti:
Pateiktas ADA
</t>
      </text>
    </comment>
    <comment ref="X381" authorId="789" shapeId="0" xr:uid="{B31A8AD8-2BA4-4AAD-B30E-2B65501114D0}">
      <text>
        <t>[Komentarų gija]
„Excel“ versija leidžia jums skaityti šią komentarų giją, tačiau visi jos taisymai bus pašalinti, jei failas atidaromas naudojant naujesnę „Excel“ versiją. Daugiau informacijos: https://go.microsoft.com/fwlink/?linkid=870924.
Komentaras:
    Iš anksto išsiųsta dėl naujai asfaltuoto kelio susiderinimo
Atsakyti:
09-12 suderinta su pastabom: nepažeisti asfalto - pažeidus reikalaus atstatyti visą kelio ruožą, atstatyti kelkraštį po darbų, taikomas 5 metų garantinis laikotarpis</t>
      </text>
    </comment>
    <comment ref="Y381" authorId="790" shapeId="0" xr:uid="{3897EC26-0636-49F7-8FE1-3FB0A3F0E3E5}">
      <text>
        <t>[Komentarų gija]
„Excel“ versija leidžia jums skaityti šią komentarų giją, tačiau visi jos taisymai bus pašalinti, jei failas atidaromas naudojant naujesnę „Excel“ versiją. Daugiau informacijos: https://go.microsoft.com/fwlink/?linkid=870924.
Komentaras:
    skambinta, pasirašo 10-17</t>
      </text>
    </comment>
    <comment ref="Z381" authorId="791" shapeId="0" xr:uid="{C7F399A4-982D-46B1-9BDB-0A2CBF10F558}">
      <text>
        <t>[Komentarų gija]
„Excel“ versija leidžia jums skaityti šią komentarų giją, tačiau visi jos taisymai bus pašalinti, jei failas atidaromas naudojant naujesnę „Excel“ versiją. Daugiau informacijos: https://go.microsoft.com/fwlink/?linkid=870924.
Komentaras:
    Gautas ats., kad tinklų neeksploatuoja vietovėje, el. laiškas išsaugotas.</t>
      </text>
    </comment>
    <comment ref="AD381" authorId="792" shapeId="0" xr:uid="{F5322B36-296A-42C0-9BBB-39E65273DAD5}">
      <text>
        <t>[Komentarų gija]
„Excel“ versija leidžia jums skaityti šią komentarų giją, tačiau visi jos taisymai bus pašalinti, jei failas atidaromas naudojant naujesnę „Excel“ versiją. Daugiau informacijos: https://go.microsoft.com/fwlink/?linkid=870924.
Komentaras:
    25SUT-17078</t>
      </text>
    </comment>
    <comment ref="AJ381" authorId="793" shapeId="0" xr:uid="{09065715-0BB4-4EA3-878B-47618FE70267}">
      <text>
        <t>[Komentarų gija]
„Excel“ versija leidžia jums skaityti šią komentarų giją, tačiau visi jos taisymai bus pašalinti, jei failas atidaromas naudojant naujesnę „Excel“ versiją. Daugiau informacijos: https://go.microsoft.com/fwlink/?linkid=870924.
Komentaras:
    10-21 pateikta su kelių priedu po patikrinimo</t>
      </text>
    </comment>
    <comment ref="E382" authorId="794" shapeId="0" xr:uid="{AE142575-394A-49CC-87A2-2A623013C23B}">
      <text>
        <t>[Komentarų gija]
„Excel“ versija leidžia jums skaityti šią komentarų giją, tačiau visi jos taisymai bus pašalinti, jei failas atidaromas naudojant naujesnę „Excel“ versiją. Daugiau informacijos: https://go.microsoft.com/fwlink/?linkid=870924.
Komentaras:
    Paruoštas BR1 ir išsiųstas derint, planas 08-07 vykti į vietą su zoniniu
Atsakyti:
Pateikti pirminiai
Atsakyti:
Pateikta sąmatos skaičiavimui, pateikta SUVA, pradėta ruošti byla, kad liktų tik viską apjungt
Atsakyti:
Viską kaip ir turim, paruošta pilna byla su konkursine, reikia pateikti
Atsakyti:
Pateiktas projektas
Atsakyti:
Pataisyta byla
Atsakyti:
Pateiktas projektas po pastabu
Atsakyti:
Laukiam kol patvirtins žymas
Atsakyti:
Zymu SF sake bus 09.08d</t>
      </text>
    </comment>
    <comment ref="X382" authorId="795" shapeId="0" xr:uid="{ED5FA35B-21EC-4E39-8348-ED02067A7D2F}">
      <text>
        <t>[Komentarų gija]
„Excel“ versija leidžia jums skaityti šią komentarų giją, tačiau visi jos taisymai bus pašalinti, jei failas atidaromas naudojant naujesnę „Excel“ versiją. Daugiau informacijos: https://go.microsoft.com/fwlink/?linkid=870924.
Komentaras:
    08-01</t>
      </text>
    </comment>
    <comment ref="AA382" authorId="796" shapeId="0" xr:uid="{8CFE028E-D0BD-4694-9B5D-DD23E68FE819}">
      <text>
        <t>[Komentarų gija]
„Excel“ versija leidžia jums skaityti šią komentarų giją, tačiau visi jos taisymai bus pašalinti, jei failas atidaromas naudojant naujesnę „Excel“ versiją. Daugiau informacijos: https://go.microsoft.com/fwlink/?linkid=870924.
Komentaras:
    08-01</t>
      </text>
    </comment>
    <comment ref="AD382" authorId="797" shapeId="0" xr:uid="{C74C3577-99E1-4599-B506-6DE6F2D84392}">
      <text>
        <t>[Komentarų gija]
„Excel“ versija leidžia jums skaityti šią komentarų giją, tačiau visi jos taisymai bus pašalinti, jei failas atidaromas naudojant naujesnę „Excel“ versiją. Daugiau informacijos: https://go.microsoft.com/fwlink/?linkid=870924.
Komentaras:
    25SUT-2374 08-18</t>
      </text>
    </comment>
    <comment ref="E383" authorId="798" shapeId="0" xr:uid="{99D29EAD-D501-4F7E-A6C1-91EA3756F21C}">
      <text>
        <t xml:space="preserve">[Komentarų gija]
„Excel“ versija leidžia jums skaityti šią komentarų giją, tačiau visi jos taisymai bus pašalinti, jei failas atidaromas naudojant naujesnę „Excel“ versiją. Daugiau informacijos: https://go.microsoft.com/fwlink/?linkid=870924.
Komentaras:
    Braižoma trasa
Atsakyti:
Taiso trasa
Atsakyti:
Kostas parašė, kad pateiktų vidaus tinklą dėl KSB nominalų numatymo MT
Atsakyti:
Savaite praejo, dar viena laiska parasiau
Atsakyti:
Pateikta Via po pastabų. Tvarkomos KPD pastabos.
Atsakyti:
Pateikta KPD po pastabų.
Atsakyti:
Kai gausim KPD (11-03 išsiųsta), bus galima pasiteikti Via. Via prašo KPD suderinimo. Tada reikės pasiteikti krašto apsaugos ministerijai.
Reikės turbūt papildomai susiderinti ir su užsakovu (kariuomene?).
Koreguoti BR02, nes taip informacijos jei ir nepateikė (bent jau iki manęs ji neatėjo).
Atsakyti:
11-26 KPD pastabos, neigiamas ats. gautas
Atsakyti:
12-02 išsiųstas KPD prašymas po pastabų
Atsakyti:
Skambinta transachemai dėl dalies nuomuojamam sklype derinimo, perskambinti prašė pirmadienį
Atsakyti:
Gautas derinimas iš sklypo nuomininko Transachema
Atsakyti:
KPD perklausta ar patikrinta, atsakė, kad ne
Atsakyti:
Gautas teigiamas KPD ats., perteikti Via
Atsakyti:
Ada pateikta ESO
</t>
      </text>
    </comment>
    <comment ref="X383" authorId="799" shapeId="0" xr:uid="{E1ACD723-1AF4-4A5F-B81A-55129435CEB1}">
      <text>
        <t>[Komentarų gija]
„Excel“ versija leidžia jums skaityti šią komentarų giją, tačiau visi jos taisymai bus pašalinti, jei failas atidaromas naudojant naujesnę „Excel“ versiją. Daugiau informacijos: https://go.microsoft.com/fwlink/?linkid=870924.
Komentaras:
    09-26 pateikta
Atsakyti:
Buvo teikta bendru paštu. Seniūnė suderino, derintojas ne, todėl persiunčiau dar kartą 10-06</t>
      </text>
    </comment>
    <comment ref="Z383" authorId="800" shapeId="0" xr:uid="{19DF403E-72C9-4EBA-AE65-385BB6DAFBE6}">
      <text>
        <t>[Komentarų gija]
„Excel“ versija leidžia jums skaityti šią komentarų giją, tačiau visi jos taisymai bus pašalinti, jei failas atidaromas naudojant naujesnę „Excel“ versiją. Daugiau informacijos: https://go.microsoft.com/fwlink/?linkid=870924.
Komentaras:
    09-26 pateikta
Atsakyti:
29d gauta</t>
      </text>
    </comment>
    <comment ref="AA383" authorId="801" shapeId="0" xr:uid="{45E9B54E-E798-4D6F-9983-0CF726E21C76}">
      <text>
        <t>[Komentarų gija]
„Excel“ versija leidžia jums skaityti šią komentarų giją, tačiau visi jos taisymai bus pašalinti, jei failas atidaromas naudojant naujesnę „Excel“ versiją. Daugiau informacijos: https://go.microsoft.com/fwlink/?linkid=870924.
Komentaras:
    09-26 pateikta
Atsakyti:
30d suderinta</t>
      </text>
    </comment>
    <comment ref="AB383" authorId="802" shapeId="0" xr:uid="{0D128EF8-0314-4049-B713-01F52BDF334F}">
      <text>
        <t>[Komentarų gija]
„Excel“ versija leidžia jums skaityti šią komentarų giją, tačiau visi jos taisymai bus pašalinti, jei failas atidaromas naudojant naujesnę „Excel“ versiją. Daugiau informacijos: https://go.microsoft.com/fwlink/?linkid=870924.
Komentaras:
    09-26 pateikta</t>
      </text>
    </comment>
    <comment ref="AI383" authorId="803" shapeId="0" xr:uid="{AC5F565C-8BEA-4670-BE5D-254A33279005}">
      <text>
        <t>[Komentarų gija]
„Excel“ versija leidžia jums skaityti šią komentarų giją, tačiau visi jos taisymai bus pašalinti, jei failas atidaromas naudojant naujesnę „Excel“ versiją. Daugiau informacijos: https://go.microsoft.com/fwlink/?linkid=870924.
Komentaras:
    Pateikta 09-29
Atsakyti:
10-22 pastabos yra
Atsakyti:
Pateikta po pastabų 11-03
Atsakyti:
11-26 gautos pastabos, po jų išsiųstas 12-02</t>
      </text>
    </comment>
    <comment ref="AJ383" authorId="804" shapeId="0" xr:uid="{04F0351C-9DAB-4E3F-B6DE-6A9D9D7CA65E}">
      <text>
        <t>[Komentarų gija]
„Excel“ versija leidžia jums skaityti šią komentarų giją, tačiau visi jos taisymai bus pašalinti, jei failas atidaromas naudojant naujesnę „Excel“ versiją. Daugiau informacijos: https://go.microsoft.com/fwlink/?linkid=870924.
Komentaras:
    09-29 pateikta
Atsakyti:
1-25-30869
Atsakyti:
Yra pastabų.
Atsakyti:
Išsiųsti sprendiniai SRP, nes daro jie savo dalį ir bus kelias vienuose laukuose. Via prašė su jais susiderinti.
Atsakyti:
Suderinta su SRP, pateikta Via po pastabų.
Atsakyti:
Via pastabose nurodžiusi gauti KPD sutikimą, derinama</t>
      </text>
    </comment>
    <comment ref="AL383" authorId="805" shapeId="0" xr:uid="{DEA0E9F8-35BB-48E2-97F0-39E830045BCC}">
      <text>
        <t>[Komentarų gija]
„Excel“ versija leidžia jums skaityti šią komentarų giją, tačiau visi jos taisymai bus pašalinti, jei failas atidaromas naudojant naujesnę „Excel“ versiją. Daugiau informacijos: https://go.microsoft.com/fwlink/?linkid=870924.
Komentaras:
    09-29 pateikta
Atsakyti:
P25-0999</t>
      </text>
    </comment>
    <comment ref="AM383" authorId="806" shapeId="0" xr:uid="{7293261D-5F56-4057-9745-64E3A8C46734}">
      <text>
        <t>[Komentarų gija]
„Excel“ versija leidžia jums skaityti šią komentarų giją, tačiau visi jos taisymai bus pašalinti, jei failas atidaromas naudojant naujesnę „Excel“ versiją. Daugiau informacijos: https://go.microsoft.com/fwlink/?linkid=870924.
Komentaras:
    09-29 pateikta</t>
      </text>
    </comment>
    <comment ref="AN383" authorId="807" shapeId="0" xr:uid="{95874C02-2902-45CD-9D26-0DD0BE9535F9}">
      <text>
        <t>[Komentarų gija]
„Excel“ versija leidžia jums skaityti šią komentarų giją, tačiau visi jos taisymai bus pašalinti, jei failas atidaromas naudojant naujesnę „Excel“ versiją. Daugiau informacijos: https://go.microsoft.com/fwlink/?linkid=870924.
Komentaras:
    09-29 pateikta</t>
      </text>
    </comment>
    <comment ref="AO383" authorId="808" shapeId="0" xr:uid="{F5F17C19-A9D6-49F8-87FC-44C777495B33}">
      <text>
        <t>[Komentarų gija]
„Excel“ versija leidžia jums skaityti šią komentarų giją, tačiau visi jos taisymai bus pašalinti, jei failas atidaromas naudojant naujesnę „Excel“ versiją. Daugiau informacijos: https://go.microsoft.com/fwlink/?linkid=870924.
Komentaras:
    09-29 išsiųsta
Atsakyti:
10-02 gauta</t>
      </text>
    </comment>
    <comment ref="AP383" authorId="809" shapeId="0" xr:uid="{BDB57A89-3D4C-4109-957A-C45950CBA01C}">
      <text>
        <t>[Komentarų gija]
„Excel“ versija leidžia jums skaityti šią komentarų giją, tačiau visi jos taisymai bus pašalinti, jei failas atidaromas naudojant naujesnę „Excel“ versiją. Daugiau informacijos: https://go.microsoft.com/fwlink/?linkid=870924.
Komentaras:
    09-29 išsiųsta
Atsakyti:
Nereik derintis su jais
Atsakyti:
10-15 išsiųsta transachemai
Atsakyti:
Ats. iš Transachemos dėl tinklo dalies nuomuojamame sklype negauta, paskambinta bendru numeriu, prašė perskambinti pirmadienį kai bus vadovas kažkuris
Atsakyti:
Gauta iš Transachemos 12-16</t>
      </text>
    </comment>
    <comment ref="E384" authorId="810" shapeId="0" xr:uid="{8AB8F97C-970C-4FB7-B003-0BD4FB2831D4}">
      <text>
        <t>[Komentarų gija]
„Excel“ versija leidžia jums skaityti šią komentarų giją, tačiau visi jos taisymai bus pašalinti, jei failas atidaromas naudojant naujesnę „Excel“ versiją. Daugiau informacijos: https://go.microsoft.com/fwlink/?linkid=870924.
Komentaras:
    BR01 padarytas
Atsakyti:
Išsiųsta pagr. derinimams (sav./sen., telia, vandenys, šiluma)
Atsakyti:
Skambutis iš savivaldybės, kadangi projektas pilnai karinėje teritorijoje, sav. ir sen. negali ir neturi ko derinti
Atsakyti:
Teikti į KAM, kariuomenei derinimui
Atsakyti:
ADA pateikta ESO</t>
      </text>
    </comment>
    <comment ref="Z384" authorId="811" shapeId="0" xr:uid="{45726064-A0F8-44DD-924B-515FE658BA3D}">
      <text>
        <t>[Komentarų gija]
„Excel“ versija leidžia jums skaityti šią komentarų giją, tačiau visi jos taisymai bus pašalinti, jei failas atidaromas naudojant naujesnę „Excel“ versiją. Daugiau informacijos: https://go.microsoft.com/fwlink/?linkid=870924.
Komentaras:
    Derinimas, kad tinklų nėra gautas</t>
      </text>
    </comment>
    <comment ref="AA384" authorId="812" shapeId="0" xr:uid="{F968CA1A-2B3A-4DB6-BB93-672CCDBD41D5}">
      <text>
        <t>[Komentarų gija]
„Excel“ versija leidžia jums skaityti šią komentarų giją, tačiau visi jos taisymai bus pašalinti, jei failas atidaromas naudojant naujesnę „Excel“ versiją. Daugiau informacijos: https://go.microsoft.com/fwlink/?linkid=870924.
Komentaras:
    Suderinta (tinklų nėra, leidimo nereikia)</t>
      </text>
    </comment>
    <comment ref="E385" authorId="813" shapeId="0" xr:uid="{7D311C2E-EA63-4C52-8DA2-10E835845BD3}">
      <text>
        <t>[Komentarų gija]
„Excel“ versija leidžia jums skaityti šią komentarų giją, tačiau visi jos taisymai bus pašalinti, jei failas atidaromas naudojant naujesnę „Excel“ versiją. Daugiau informacijos: https://go.microsoft.com/fwlink/?linkid=870924.
Komentaras:
    Pildo topo Elimatas 06-19 užsakyta
Atsakyti:
Topo yra
Atsakyti:
Klientai atsiunte E dalis, reikia braizyti schema, nusiusta jiems paziureti ar tinka moduline
Atsakyti:
Nusiusta ir schema, paklausta pakartotinai ar tinka vieta su trasa
Atsakyti:
Pateikti pirminiai
Atsakyti:
Taiso pastabas
Atsakyti:
Pastabas pataisiau, tik dar reiks nuvažiuot ryšius pasimatuot ir narvelių dydžius. Šiandien su Kasparu važiuojam.
Atsakyti:
07-03 buvo siųstas laiškas UAB Celcis, nk neatrašė, paskambinau, paprašė pakartot laišką, pakartojom 08-01
Atsakyti:
Situaciją sprendžia ESO
Atsakyti:
Laukiam sklypų sav. Kontaktų dėl trasos keitimo
Atsakyti:
"Sveiki,
Esame užsakę RC servitutų sutarties kopija. Tikimės gauti per 7k.d. tada pateiksime jums."
Atsakyti:
11.05 pateiktas ESO servitutinis planas, kad duotu i teisma
Atsakyti:
Pateiktas dwg Klientui, kad pasakytu ar vaziuojam toliau
Atsakyti:
Pateikti pirminiai, klientui trasa tinka
Atsakyti:
Pateikti pirminiai po pastabu
Atsakyti:
Pateikti pirminiai po pastabu
Atsakyti:
Pateikti pirminiai po pastabu
Atsakyti:
01.16 nusiusta papildomai suderinimams
Atsakyti:
taiso pastabas
Atsakyti:
Pateikta po pastabu
Atsakyti:
Issiustas sutikimas Celsiui
Atsakyti:
Parasytas laiskas kelininkei, laukiam servituto kompensacijos, galima daryt mzdz ir byla
Atsakyti:
SUVA 26SUT-4956 gauta
26SUT-4962
Atsakyti:
Pateiktas projektas su viena suva
Atsakyti:
Servitutas issiustas notarei Miglei
Atsakyti:
Migle sake nebepasirasineja, ieskau kito biuro
Atsakyti:
Nusiusta 6 biurui Rulienei
Atsakyti:
Patikslinta SUVA 26SUT-4962
Atsakyti:
Gauta suva, pateiktas antras projektas tvirtinimui
Atsakyti:
Notare praso hipotekos ir Egles igaliojimo
Atsakyti:
Abu projektai atmesti del SB, reikia hipotekos rasto, nusiusta Sauliui</t>
      </text>
    </comment>
    <comment ref="X385" authorId="814" shapeId="0" xr:uid="{D754FBD4-E836-4A07-B6BB-99E9A1D54B2B}">
      <text>
        <t xml:space="preserve">[Komentarų gija]
„Excel“ versija leidžia jums skaityti šią komentarų giją, tačiau visi jos taisymai bus pašalinti, jei failas atidaromas naudojant naujesnę „Excel“ versiją. Daugiau informacijos: https://go.microsoft.com/fwlink/?linkid=870924.
Komentaras:
    Išsiųsta 2025-06-19
Atsakyti:
Persiunciau per nauja GD-796 </t>
      </text>
    </comment>
    <comment ref="Z385" authorId="815" shapeId="0" xr:uid="{16BB335E-659F-4480-9107-598ADFF9AE0E}">
      <text>
        <t>[Komentarų gija]
„Excel“ versija leidžia jums skaityti šią komentarų giją, tačiau visi jos taisymai bus pašalinti, jei failas atidaromas naudojant naujesnę „Excel“ versiją. Daugiau informacijos: https://go.microsoft.com/fwlink/?linkid=870924.
Komentaras:
    Išsiųsta 2025-07-23</t>
      </text>
    </comment>
    <comment ref="E386" authorId="816" shapeId="0" xr:uid="{151D927D-F1EF-4F7C-AEFD-81FCAB6FD8D9}">
      <text>
        <t>[Komentarų gija]
„Excel“ versija leidžia jums skaityti šią komentarų giją, tačiau visi jos taisymai bus pašalinti, jei failas atidaromas naudojant naujesnę „Excel“ versiją. Daugiau informacijos: https://go.microsoft.com/fwlink/?linkid=870924.
Komentaras:
    Pateikti pirminiai
Atsakyti:
Gytis siunčia derinti institucijoms ir formuoja informacinius
Atsakyti:
08-25 pateikta derint
Atsakyti:
Taiso pastabas
Atsakyti:
Pateikta po pastabu
Atsakyti:
KPD nederina, bandyt reikia pakeist trasą kad neiti per piliakalnio zoną, planuoju 09-03 pateikt pakeistus sprendinius perderint.
Atsakyti:
Trūksta savivaldybės ir seniūnijos derinimo
Atsakyti:
Su eso Kostas sprendžia VIA klausimą dėl gręžimo šalia kelio
Atsakyti:
Pateiktas kelių priedas ESO pasirašymui
Atsakyti:
reikia bylą be  VIA
Atsakyti:
Pateiktas projektas be via ir suva
Atsakyti:
25SUT-11627
Atsakyti:
Suva gauta, trūksta info iš eso dėl kompensacinių ričių.
Atsakyti:
Pateiktas galutinis projektas
Atsakyti:
Taiso pastabas
Atsakyti:
pateiktas po pastabų
Atsakyti:
Pateikta po pastabu
Atsakyti:
registruoja žymas
Atsakyti:
laukiam kol atmes įkainius</t>
      </text>
    </comment>
    <comment ref="AJ386" authorId="817" shapeId="0" xr:uid="{628626BC-E6B1-4866-A9FB-C59FA3C0CF5F}">
      <text>
        <t>[Komentarų gija]
„Excel“ versija leidžia jums skaityti šią komentarų giją, tačiau visi jos taisymai bus pašalinti, jei failas atidaromas naudojant naujesnę „Excel“ versiją. Daugiau informacijos: https://go.microsoft.com/fwlink/?linkid=870924.
Komentaras:
    1-25-26805</t>
      </text>
    </comment>
    <comment ref="AM386" authorId="818" shapeId="0" xr:uid="{A06FB8F1-8434-4045-AA4F-A054F0600772}">
      <text>
        <t>[Komentarų gija]
„Excel“ versija leidžia jums skaityti šią komentarų giją, tačiau visi jos taisymai bus pašalinti, jei failas atidaromas naudojant naujesnę „Excel“ versiją. Daugiau informacijos: https://go.microsoft.com/fwlink/?linkid=870924.
Komentaras:
    Krašto apsaugos ministerija
Atsakyti:
KAM tikrintojo numeris +37065011716</t>
      </text>
    </comment>
    <comment ref="E387" authorId="819" shapeId="0" xr:uid="{0DAB1AAD-7A07-4056-8349-DD5355187215}">
      <text>
        <t>[Komentarų gija]
„Excel“ versija leidžia jums skaityti šią komentarų giją, tačiau visi jos taisymai bus pašalinti, jei failas atidaromas naudojant naujesnę „Excel“ versiją. Daugiau informacijos: https://go.microsoft.com/fwlink/?linkid=870924.
Komentaras:
    Reikalinga info iš ESO kokią MGT projektuoti.
Atsakyti:
Pateikti pirminiai
Atsakyti:
Pateikti pirminiai po pastabu
Atsakyti:
Pateikti pirminiai po pastabu
Atsakyti:
Pateikti pirminiai po pastabu
Atsakyti:
08-13 pateikta derinti, trūksta savivaldybės derinimo.
Atsakyti:
09-10 natura terminas.
Atsakyti:
Pateikta SUVA:
25SUT-5482 
25SUT-5486 
Atsakyti:
Pateiktas projektas be SUVA
Atsakyti:
Trūksta tik suva
Atsakyti:
Pateiktas projektas su SUVA garantiniu
Atsakyti:
Projektas bus tvirtinamas pateikus tinkamą NŽT sutikimą 
Atsakyti:
25SUT-9688
09-29
Atsakyti:
Pateiktas pilnas projektas su SUVA</t>
      </text>
    </comment>
    <comment ref="Y387" authorId="820" shapeId="0" xr:uid="{3F397F60-BC9B-4033-B5B0-2289BB735211}">
      <text>
        <t>[Komentarų gija]
„Excel“ versija leidžia jums skaityti šią komentarų giją, tačiau visi jos taisymai bus pašalinti, jei failas atidaromas naudojant naujesnę „Excel“ versiją. Daugiau informacijos: https://go.microsoft.com/fwlink/?linkid=870924.
Komentaras:
    Projektus derina savivaldybė.</t>
      </text>
    </comment>
    <comment ref="E388" authorId="821" shapeId="0" xr:uid="{1EC963EB-47A6-4F69-B265-68F10ED1D5CF}">
      <text>
        <t>[Komentarų gija]
„Excel“ versija leidžia jums skaityti šią komentarų giją, tačiau visi jos taisymai bus pašalinti, jei failas atidaromas naudojant naujesnę „Excel“ versiją. Daugiau informacijos: https://go.microsoft.com/fwlink/?linkid=870924.
Komentaras:
    Reik užklausti TIVI dėl suvyto/nesuvyto kabelio naudojimo ir bus galima pateikti pirminius.
Atsakyti:
Galima pateikti pirminius.
Atsakyti:
Pateikti pirminiai
Atsakyti:
Pirminius patvirtino. Pateikta institucijoms.
Atsakyti:
Liko Šilumos derinimas, kai Limap'as papildys tinklus ir pasiteikti SUVA. Pasiruošti pilną bylą.
Atsakyti:
Derinimai gauti. Pateikta SUVA. Ruošiuosi žiniaraštį, per šiandien pateiksiu. 
Atsakyti:
Žiniaraštis pateiktas Anai, kai gausiu sąmatą, galima bus teikt projektą be SUVA
Atsakyti:
Galima pateikti bylą be SUVA
Atsakyti:
Pateiktas projektas be SUVA
Atsakyti:
Gavau ir SUVA. Kai atmes, bus galima iškarto pateikti.
Atsakyti:
Pateikta su SUVA
Atsakyti:
pateiktas projektas po pastabų
Atsakyti:
patvirtintas
Atsakyti:
laukiam žymų
Atsakyti:
pateikti įkainiai</t>
      </text>
    </comment>
    <comment ref="F388" authorId="822" shapeId="0" xr:uid="{070383A1-96BE-4BE3-9C2C-8E1E13B2AB07}">
      <text>
        <t>[Komentarų gija]
„Excel“ versija leidžia jums skaityti šią komentarų giją, tačiau visi jos taisymai bus pašalinti, jei failas atidaromas naudojant naujesnę „Excel“ versiją. Daugiau informacijos: https://go.microsoft.com/fwlink/?linkid=870924.
Komentaras:
    Edgaras su Simu matuoja 08-06</t>
      </text>
    </comment>
    <comment ref="V388" authorId="823" shapeId="0" xr:uid="{9C85CE67-AB3E-4AB5-94C8-F20A19E33825}">
      <text>
        <t>[Komentarų gija]
„Excel“ versija leidžia jums skaityti šią komentarų giją, tačiau visi jos taisymai bus pašalinti, jei failas atidaromas naudojant naujesnę „Excel“ versiją. Daugiau informacijos: https://go.microsoft.com/fwlink/?linkid=870924.
Komentaras:
    10-10 pateikta Anai</t>
      </text>
    </comment>
    <comment ref="X388" authorId="824" shapeId="0" xr:uid="{6C410CDE-6796-4857-87C1-6D6CFA2C9E71}">
      <text>
        <t>[Komentarų gija]
„Excel“ versija leidžia jums skaityti šią komentarų giją, tačiau visi jos taisymai bus pašalinti, jei failas atidaromas naudojant naujesnę „Excel“ versiją. Daugiau informacijos: https://go.microsoft.com/fwlink/?linkid=870924.
Komentaras:
    09-23 pateikta
Atsakyti:
Pateikta pakartotinai 09-30</t>
      </text>
    </comment>
    <comment ref="Z388" authorId="825" shapeId="0" xr:uid="{1BE7EFCC-34F4-420D-8A67-1338305C2E4A}">
      <text>
        <t>[Komentarų gija]
„Excel“ versija leidžia jums skaityti šią komentarų giją, tačiau visi jos taisymai bus pašalinti, jei failas atidaromas naudojant naujesnę „Excel“ versiją. Daugiau informacijos: https://go.microsoft.com/fwlink/?linkid=870924.
Komentaras:
    09-23 pateikta
Atsakyti:
25d gauta</t>
      </text>
    </comment>
    <comment ref="AA388" authorId="826" shapeId="0" xr:uid="{724D03AD-6C42-4BDA-90A4-680A8191A6E3}">
      <text>
        <t>[Komentarų gija]
„Excel“ versija leidžia jums skaityti šią komentarų giją, tačiau visi jos taisymai bus pašalinti, jei failas atidaromas naudojant naujesnę „Excel“ versiją. Daugiau informacijos: https://go.microsoft.com/fwlink/?linkid=870924.
Komentaras:
    09-23 pateikta
Atsakyti:
24d gauta</t>
      </text>
    </comment>
    <comment ref="AB388" authorId="827" shapeId="0" xr:uid="{4C35B6F0-880C-44DE-A321-18B359E76C13}">
      <text>
        <t>[Komentarų gija]
„Excel“ versija leidžia jums skaityti šią komentarų giją, tačiau visi jos taisymai bus pašalinti, jei failas atidaromas naudojant naujesnę „Excel“ versiją. Daugiau informacijos: https://go.microsoft.com/fwlink/?linkid=870924.
Komentaras:
    09-23 pateikta
Atsakyti:
Yra pastabų, reik pildyt topo, parašyta LIMAPUI 29d
Atsakyti:
10-10 suderinta</t>
      </text>
    </comment>
    <comment ref="AD388" authorId="828" shapeId="0" xr:uid="{6FBFF5EB-CA19-46AA-ACC1-B662046DF141}">
      <text>
        <t>[Komentarų gija]
„Excel“ versija leidžia jums skaityti šią komentarų giją, tačiau visi jos taisymai bus pašalinti, jei failas atidaromas naudojant naujesnę „Excel“ versiją. Daugiau informacijos: https://go.microsoft.com/fwlink/?linkid=870924.
Komentaras:
    25SUT-12667 10-10</t>
      </text>
    </comment>
    <comment ref="E389" authorId="829" shapeId="0" xr:uid="{8EDE3948-0205-4C1E-B9B1-794253D2F684}">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po pastabu
Atsakyti:
Pateikti pirminiai po pastabu
Atsakyti:
patvirtinti pirminiai
Atsakyti:
laukiam VIA ir KPD
Atsakyti:
KPD atmetė, pateikta 31d po pastabų
Atsakyti:
11-14 pateikta po pastabų VIA
Atsakyti:
MZDZ ir informaciniai
Atsakyti:
Informaciniai išsiųsti
Atsakyti:
Išsiųsta skaičiuot sąmatą
Atsakyti:
25SUT-21882+
25SUT-21903+
25SUT-21906+
25SUT-21908+
Atsakyti:
Pateiktas projektas su 2/4 SUVA
Atsakyti:
Taiso pastabas
Atsakyti:
pataisyta
Atsakyti:
Pateiktas projektas po pastabu
Atsakyti:
Yra 3/4 suvos, viena pateikta su papildomais dokumentais
Atsakyti:
Laukiam RC sąskaitų</t>
      </text>
    </comment>
    <comment ref="AJ389" authorId="830" shapeId="0" xr:uid="{B388DF87-44F6-47D3-AF51-A413FFD9E691}">
      <text>
        <t xml:space="preserve">[Komentarų gija]
„Excel“ versija leidžia jums skaityti šią komentarų giją, tačiau visi jos taisymai bus pašalinti, jei failas atidaromas naudojant naujesnę „Excel“ versiją. Daugiau informacijos: https://go.microsoft.com/fwlink/?linkid=870924.
Komentaras:
    1-25-32792
</t>
      </text>
    </comment>
    <comment ref="E390" authorId="831" shapeId="0" xr:uid="{02600ACE-48B7-4823-931B-601480CD0910}">
      <text>
        <t>[Komentarų gija]
„Excel“ versija leidžia jums skaityti šią komentarų giją, tačiau visi jos taisymai bus pašalinti, jei failas atidaromas naudojant naujesnę „Excel“ versiją. Daugiau informacijos: https://go.microsoft.com/fwlink/?linkid=870924.
Komentaras:
    Trasa +- paruosta, laukiam kontaktu, kad galutinai trasa paruost
Atsakyti:
Derinama su žmonėmis, ketvirtadienį arba penktadienį vyksiu pas žmogų gyvai parodyt sprendinių.
Atsakyti:
Su dviem žmonėm suderinta, vieno keičiasi sprendiniai, jei viskas gerai, pirmadienį teiksim pirminius.
Atsakyti:
Pateikti pirminiai
Atsakyti:
taiso pastabas
Atsakyti:
Laukiam eso atsakymo del vks
Atsakyti:
Pateikta po pastabu
Atsakyti:
Taiso pastabas
Atsakyti:
taiso pastabas
Atsakyti:
Pateikti pakoreguoti pirminiai
Atsakyti:
Pateikti pakoreguoti pirminiai
Atsakyti:
išsiųsta institucijom 
Atsakyti:
Greitai sujudėjo derinimai, trūksta tik via ir plačiajuosčio derinimų šiam momentui. Gytis turės paimti sutikimus dėl AZ.
Atsakyti:
Gautos Via Lietuva pastabos, liepė siųsti derinti SRP, išsiųsta 12-19 
Atsakyti:
Gautas SRP atsakymas, reikia koreguoti brėžinį
Atsakyti:
Taisomas BR1, siunčiamas perderinimui
Atsakyti:
Gautas SRP derinimas, paruoštas kelių priedas
Atsakyti:
Išsiųsta Via Lietuvai po pastabų
Atsakyti:
Išsiųsta Telia perderinti, gautas vieno sklypo sutikimas dėl AZ, ruošiamas medžiagų žiniaraštis
Atsakyti:
Paskambinta probleminiui sklypui, prašiau atsiųsti kokia trasa tiktų, sakė važiuos į vietą tartis ir atsiųs 16d
Atsakyti:
Reikai nuvaziuot i vieta isivertint del balos, reikia uzsakyti mel projekta
Atsakyti:
Apžiūrėjo Marijus vietoje, pateikti variantai sklypo savininkei, reikia pildyti topo 
Atsakyti:
Supiestas topo papildymas
Atsakyti:
Pateikta SUVA
Atsakyti:
'bendrija.draugyste@gmail.com' išsiųsta
Atsakyti:
Draugystė atsakė, kad ne jų gatvė, siunčiu SB "Pušaitė", j.radvilavicius@gmail.com
Atsakyti:
Gauti derinimai, gautos 3 suvos iš 4, ketvirtai parašytas komentaras, pateikta po pastabų
Atsakyti:
Nusiustas mzdz anai, nusiustas sutikimas tai podukrai
Atsakyti:
Pateiktas projektas be senes sutikimo
Atsakyti:
Siose tikrina ar grezimu ne per daug....
Atsakyti:
Siose bendrauja tiesiai su Kaminsku, Podukta pasuks penktadieni susitart del pirmadienio
Atsakyti:
Siose parasys per teamsa Kaminskui, kad nebesvaigtu jis. Reiks veliau kreiptis i pati kaminska, kad derintu ta projekta greiciau
Atsakyti:
Pateiktas projeketas</t>
      </text>
    </comment>
    <comment ref="X390" authorId="832" shapeId="0" xr:uid="{0F9FD7AE-CD23-497B-A08D-E97BE33FEB4A}">
      <text>
        <t>[Komentarų gija]
„Excel“ versija leidžia jums skaityti šią komentarų giją, tačiau visi jos taisymai bus pašalinti, jei failas atidaromas naudojant naujesnę „Excel“ versiją. Daugiau informacijos: https://go.microsoft.com/fwlink/?linkid=870924.
Komentaras:
    12-10</t>
      </text>
    </comment>
    <comment ref="Y390" authorId="833" shapeId="0" xr:uid="{5737C892-D1C1-43CE-93D0-1C9979FE057B}">
      <text>
        <t>[Komentarų gija]
„Excel“ versija leidžia jums skaityti šią komentarų giją, tačiau visi jos taisymai bus pašalinti, jei failas atidaromas naudojant naujesnę „Excel“ versiją. Daugiau informacijos: https://go.microsoft.com/fwlink/?linkid=870924.
Komentaras:
    12-10</t>
      </text>
    </comment>
    <comment ref="Z390" authorId="834" shapeId="0" xr:uid="{AFF1C2F8-738A-4033-8E10-55B061C1CA74}">
      <text>
        <t>[Komentarų gija]
„Excel“ versija leidžia jums skaityti šią komentarų giją, tačiau visi jos taisymai bus pašalinti, jei failas atidaromas naudojant naujesnę „Excel“ versiją. Daugiau informacijos: https://go.microsoft.com/fwlink/?linkid=870924.
Komentaras:
    12-10</t>
      </text>
    </comment>
    <comment ref="AA390" authorId="835" shapeId="0" xr:uid="{6884DB03-CD14-4F63-8104-6E235BDA783B}">
      <text>
        <t>[Komentarų gija]
„Excel“ versija leidžia jums skaityti šią komentarų giją, tačiau visi jos taisymai bus pašalinti, jei failas atidaromas naudojant naujesnę „Excel“ versiją. Daugiau informacijos: https://go.microsoft.com/fwlink/?linkid=870924.
Komentaras:
    12-10</t>
      </text>
    </comment>
    <comment ref="AD390" authorId="836" shapeId="0" xr:uid="{85CAD147-F436-40A3-BDE9-4A6C069CF7C3}">
      <text>
        <t>[Komentarų gija]
„Excel“ versija leidžia jums skaityti šią komentarų giją, tačiau visi jos taisymai bus pašalinti, jei failas atidaromas naudojant naujesnę „Excel“ versiją. Daugiau informacijos: https://go.microsoft.com/fwlink/?linkid=870924.
Komentaras:
    26SUT-3300
26SUT-3310
26SUT-3313
26SUT-3316</t>
      </text>
    </comment>
    <comment ref="AJ390" authorId="837" shapeId="0" xr:uid="{BECC66A9-920C-461A-BA4D-0B4D17755E1A}">
      <text>
        <t>[Komentarų gija]
„Excel“ versija leidžia jums skaityti šią komentarų giją, tačiau visi jos taisymai bus pašalinti, jei failas atidaromas naudojant naujesnę „Excel“ versiją. Daugiau informacijos: https://go.microsoft.com/fwlink/?linkid=870924.
Komentaras:
    12-10
Atsakyti:
01-06 po pastabų</t>
      </text>
    </comment>
    <comment ref="AL390" authorId="838" shapeId="0" xr:uid="{CEDFD4AB-56B7-4FB9-9341-233DE9E4851E}">
      <text>
        <t>[Komentarų gija]
„Excel“ versija leidžia jums skaityti šią komentarų giją, tačiau visi jos taisymai bus pašalinti, jei failas atidaromas naudojant naujesnę „Excel“ versiją. Daugiau informacijos: https://go.microsoft.com/fwlink/?linkid=870924.
Komentaras:
    12-11</t>
      </text>
    </comment>
    <comment ref="AO390" authorId="839" shapeId="0" xr:uid="{534944AF-F751-462C-A400-47431813E8ED}">
      <text>
        <t>[Komentarų gija]
„Excel“ versija leidžia jums skaityti šią komentarų giją, tačiau visi jos taisymai bus pašalinti, jei failas atidaromas naudojant naujesnę „Excel“ versiją. Daugiau informacijos: https://go.microsoft.com/fwlink/?linkid=870924.
Komentaras:
    01-13</t>
      </text>
    </comment>
    <comment ref="AP390" authorId="840" shapeId="0" xr:uid="{B6B29431-29D4-43B5-B709-ADFB3AC06113}">
      <text>
        <t>[Komentarų gija]
„Excel“ versija leidžia jums skaityti šią komentarų giją, tačiau visi jos taisymai bus pašalinti, jei failas atidaromas naudojant naujesnę „Excel“ versiją. Daugiau informacijos: https://go.microsoft.com/fwlink/?linkid=870924.
Komentaras:
    01-13 po pastabų</t>
      </text>
    </comment>
    <comment ref="E391" authorId="841" shapeId="0" xr:uid="{7E5F040F-E589-44B4-A77E-BEB973D053BF}">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Pateikti pirminiai po pastabu
Atsakyti:
Išsiųsti derinimai su institucijomis 2025-09-26
Atsakyti:
Pateikti SUVA 2025-10-07 (25SUT-11727; 25SUT-11724; 25SUT-11720)
Atsakyti:
Pateiktas projektas be SUVA
Atsakyti:
taiso pastabas
Atsakyti:
Pateikta po pastabu ⅓ SUVA
Atsakyti:
trūksta vienos žymos
Atsakyti:
laukiam kol atmes įkainius</t>
      </text>
    </comment>
    <comment ref="X391" authorId="842" shapeId="0" xr:uid="{81A7C5F2-4B15-4B08-AFBF-6B2AFBEEAC4D}">
      <text>
        <t>[Komentarų gija]
„Excel“ versija leidžia jums skaityti šią komentarų giją, tačiau visi jos taisymai bus pašalinti, jei failas atidaromas naudojant naujesnę „Excel“ versiją. Daugiau informacijos: https://go.microsoft.com/fwlink/?linkid=870924.
Komentaras:
    Išsiųsta 2025-09-26</t>
      </text>
    </comment>
    <comment ref="Y391" authorId="843" shapeId="0" xr:uid="{F0F64C33-1193-4FBF-BE4C-869AB9CA65C9}">
      <text>
        <t>[Komentarų gija]
„Excel“ versija leidžia jums skaityti šią komentarų giją, tačiau visi jos taisymai bus pašalinti, jei failas atidaromas naudojant naujesnę „Excel“ versiją. Daugiau informacijos: https://go.microsoft.com/fwlink/?linkid=870924.
Komentaras:
    Išsiųsta 2025-09-26</t>
      </text>
    </comment>
    <comment ref="Z391" authorId="844" shapeId="0" xr:uid="{63F88823-1724-4C64-B8BE-4AD2B5BA5389}">
      <text>
        <t>[Komentarų gija]
„Excel“ versija leidžia jums skaityti šią komentarų giją, tačiau visi jos taisymai bus pašalinti, jei failas atidaromas naudojant naujesnę „Excel“ versiją. Daugiau informacijos: https://go.microsoft.com/fwlink/?linkid=870924.
Komentaras:
    Išsiųsta 2025-09-26</t>
      </text>
    </comment>
    <comment ref="AA391" authorId="845" shapeId="0" xr:uid="{7869B5DD-0253-4AA6-B2A8-2B5591627F2A}">
      <text>
        <t>[Komentarų gija]
„Excel“ versija leidžia jums skaityti šią komentarų giją, tačiau visi jos taisymai bus pašalinti, jei failas atidaromas naudojant naujesnę „Excel“ versiją. Daugiau informacijos: https://go.microsoft.com/fwlink/?linkid=870924.
Komentaras:
    Išsiųsta 2025-09-26</t>
      </text>
    </comment>
    <comment ref="AO391" authorId="846" shapeId="0" xr:uid="{8759E469-F74D-4FEB-AC3A-D9FA5708CDD7}">
      <text>
        <t>[Komentarų gija]
„Excel“ versija leidžia jums skaityti šią komentarų giją, tačiau visi jos taisymai bus pašalinti, jei failas atidaromas naudojant naujesnę „Excel“ versiją. Daugiau informacijos: https://go.microsoft.com/fwlink/?linkid=870924.
Komentaras:
    Išsiųsta 2025-09-26</t>
      </text>
    </comment>
    <comment ref="E392" authorId="847" shapeId="0" xr:uid="{52651BC0-C00C-4AF3-A36B-1F8ADC35926B}">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Pateiktos pastabos
Atsakyti:
Pateikta po pastabu
Atsakyti:
Pateikta po pastabu
Atsakyti:
10-07 pateikta derint
Atsakyti:
Anykščių kelininkas atmetė derinimą, pateikta per naujo 10-22
Atsakyti:
10-27 kelininkas nesupranta kodėl vienam pdfe skirtingom dalim yra trasa, atrašyta su paaiškinimu.
Atsakyti:
Pateikta skaičiuot sąmatą
Atsakyti:
Pateikta SUVA 
25SUT-19427
25SUT-19444
25SUT-19449
25SUT-19450
25SUT-19454
Atsakyti:
Sumest i byla
Atsakyti:
gautos visos SUVA
Atsakyti:
Paruošta byla
Atsakyti:
Pateiktas projektas
Atsakyti:
Pateikta po pastabu
Atsakyti:
pateiktas ADA prie dokumentų</t>
      </text>
    </comment>
    <comment ref="AD392" authorId="848" shapeId="0" xr:uid="{F39E415E-FCAA-4309-981F-CE36E7E4CA5E}">
      <text>
        <t>[Komentarų gija]
„Excel“ versija leidžia jums skaityti šią komentarų giją, tačiau visi jos taisymai bus pašalinti, jei failas atidaromas naudojant naujesnę „Excel“ versiją. Daugiau informacijos: https://go.microsoft.com/fwlink/?linkid=870924.
Komentaras:
    25SUT-19427
25SUT-19444
25SUT-19449
25SUT-19450
25SUT-19454</t>
      </text>
    </comment>
    <comment ref="AI392" authorId="849" shapeId="0" xr:uid="{22C05C2F-06C0-41BD-87ED-97F9486C4358}">
      <text>
        <t xml:space="preserve">[Komentarų gija]
„Excel“ versija leidžia jums skaityti šią komentarų giją, tačiau visi jos taisymai bus pašalinti, jei failas atidaromas naudojant naujesnę „Excel“ versiją. Daugiau informacijos: https://go.microsoft.com/fwlink/?linkid=870924.
Komentaras:
    Siaurojo geležinkelio kompleksas 
</t>
      </text>
    </comment>
    <comment ref="AM392" authorId="850" shapeId="0" xr:uid="{6D2E6FA2-CDFF-449D-995C-C4F5932F919E}">
      <text>
        <t>[Komentarų gija]
„Excel“ versija leidžia jums skaityti šią komentarų giją, tačiau visi jos taisymai bus pašalinti, jei failas atidaromas naudojant naujesnę „Excel“ versiją. Daugiau informacijos: https://go.microsoft.com/fwlink/?linkid=870924.
Komentaras:
    Anykščių reg. parkas</t>
      </text>
    </comment>
    <comment ref="E393" authorId="851" shapeId="0" xr:uid="{BDA8B089-B055-4F82-B82E-01A4238F704F}">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Pateikta po pastabu
Atsakyti:
Pateikta po pastabu
Atsakyti:
Taiso pastabas
Atsakyti:
Pateikta po pastabu
Atsakyti:
ginamės gręžimus
Atsakyti:
Pateikta po pastabu
Atsakyti:
10-13 pateikta derint, reikia kelių priedo kad pateikt VIA (pateikta 10-13)
Atsakyti:
10-27 kelininkas nesupranta kodėl vienam pdfe skirtingom dalim yra trasa, atrašyta su paaiškinimu.
Atsakyti:
Reikia sąmatos.
Atsakyti:
Pateikta SUVA 
25SUT-19684
25SUT-19697
25SUT-19699
25SUT-19702
25SUT-19703
Atsakyti:
Sumest byla
Atsakyti:
beveik visos SUVA gautos, viena dar nagrinėjama, šiandien/ryt jau bus
Atsakyti:
Pateikta skaičiuot sąmatą
Atsakyti:
pateikta byla
Atsakyti:
taiso pastabas
Atsakyti:
Pateikta po pastabu
Atsakyti:
Pateikta po pastabu
Atsakyti:
registruoja žymas
Atsakyti:
Pateikti ikainiai</t>
      </text>
    </comment>
    <comment ref="AD393" authorId="852" shapeId="0" xr:uid="{99ED5E48-7282-422A-845B-E490E6A2E033}">
      <text>
        <t>[Komentarų gija]
„Excel“ versija leidžia jums skaityti šią komentarų giją, tačiau visi jos taisymai bus pašalinti, jei failas atidaromas naudojant naujesnę „Excel“ versiją. Daugiau informacijos: https://go.microsoft.com/fwlink/?linkid=870924.
Komentaras:
    Pateikta SUVA 
25SUT-19684
25SUT-19697
25SUT-19699
25SUT-19702
25SUT-19703</t>
      </text>
    </comment>
    <comment ref="AI393" authorId="853" shapeId="0" xr:uid="{A4DF0187-7535-4E27-B475-5CEF8A8C0725}">
      <text>
        <t xml:space="preserve">[Komentarų gija]
„Excel“ versija leidžia jums skaityti šią komentarų giją, tačiau visi jos taisymai bus pašalinti, jei failas atidaromas naudojant naujesnę „Excel“ versiją. Daugiau informacijos: https://go.microsoft.com/fwlink/?linkid=870924.
Komentaras:
    Siaurojo geležinkelio kompleksas </t>
      </text>
    </comment>
    <comment ref="AM393" authorId="854" shapeId="0" xr:uid="{35506887-DDB9-4D57-AA79-69047E41659F}">
      <text>
        <t xml:space="preserve">[Komentarų gija]
„Excel“ versija leidžia jums skaityti šią komentarų giją, tačiau visi jos taisymai bus pašalinti, jei failas atidaromas naudojant naujesnę „Excel“ versiją. Daugiau informacijos: https://go.microsoft.com/fwlink/?linkid=870924.
Komentaras:
    Anykščių reg. parkas
Atsakyti:
G1-   2617  , registracijos data 2025-10-13.
</t>
      </text>
    </comment>
    <comment ref="E394" authorId="855" shapeId="0" xr:uid="{4238E655-172F-40D5-9039-462A4B540C61}">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Patvirtinti pirminiai
Atsakyti:
Trūksta natura derinimo ir teiksiu SUVA.
Atsakyti:
Natura derina 20d.d., terminas 09-26
Atsakyti:
Trūksta tik seniūnijų derinimų, priminta 09-25. Pateikta sąmatą skaičiuot.
Atsakyti:
25SUT-10004
09-29
Atsakyti:
Pateikta be SUVA
Atsakyti:
patvirtintas
Atsakyti:
Pateikti įkainiai</t>
      </text>
    </comment>
    <comment ref="E395" authorId="856" shapeId="0" xr:uid="{030AD414-9A31-487F-9228-B4BD9BB482D4}">
      <text>
        <t>[Komentarų gija]
„Excel“ versija leidžia jums skaityti šią komentarų giją, tačiau visi jos taisymai bus pašalinti, jei failas atidaromas naudojant naujesnę „Excel“ versiją. Daugiau informacijos: https://go.microsoft.com/fwlink/?linkid=870924.
Komentaras:
    Paruošti pirminiai
Atsakyti:
Pateikti pirminiai
Atsakyti:
Taiso pastabas
Atsakyti:
Pastabos pataisytos
Atsakyti:
Pateikta po pastabu
Atsakyti:
Patvirtinti pirminiai
Atsakyti:
išsiųsta į via perderint pjūvio per kelią
Atsakyti:
išsiųsta į VIA po pastabų
Atsakyti:
VIA gauta, išsiųsta skaičiuot sąmatą, trūksta suvos, mel proj
Atsakyti:
25SUT-15168
25SUT-15171
Atsakyti:
Gaunam samata, MP ir teikiam
Atsakyti:
paruošta byla ir konkursinė. trūksta SUVOS, MP
Atsakyti:
trūksta tik SUVOS
Atsakyti:
Pateikta projektas be SUVA
Atsakyti:
taiso pastabas
Atsakyti:
pastabos pataisytos, laukiam SUVOS
Atsakyti:
suva gauta
Atsakyti:
Pateiktas po pastabu
Atsakyti:
Pateiktas pakartotinas po pastabu
Atsakyti:
perduoti įkainiai
Atsakyti:
pateiktas ADA</t>
      </text>
    </comment>
    <comment ref="X395" authorId="857" shapeId="0" xr:uid="{4FBB6C05-C75F-4DB5-A1A2-0A18319DFFF6}">
      <text>
        <t>[Komentarų gija]
„Excel“ versija leidžia jums skaityti šią komentarų giją, tačiau visi jos taisymai bus pašalinti, jei failas atidaromas naudojant naujesnę „Excel“ versiją. Daugiau informacijos: https://go.microsoft.com/fwlink/?linkid=870924.
Komentaras:
    Išsiųsta 09-25
Atsakyti:
Suderinta 09-25</t>
      </text>
    </comment>
    <comment ref="Y395" authorId="858" shapeId="0" xr:uid="{8EBA3CE7-8D6F-4E6A-9DF9-5428A8457D9C}">
      <text>
        <t>[Komentarų gija]
„Excel“ versija leidžia jums skaityti šią komentarų giją, tačiau visi jos taisymai bus pašalinti, jei failas atidaromas naudojant naujesnę „Excel“ versiją. Daugiau informacijos: https://go.microsoft.com/fwlink/?linkid=870924.
Komentaras:
    Išsiųsta Debeikių ir Svėdasų seniūnijų seniūnams 09-25
Atsakyti:
Svėdasu sieniunas suderino
Atsakyti:
išsiųsta pakartotinai
Atsakyti:
suderinta</t>
      </text>
    </comment>
    <comment ref="AA395" authorId="859" shapeId="0" xr:uid="{D1D91B48-76C4-4152-A232-2C2F10435CDC}">
      <text>
        <t>[Komentarų gija]
„Excel“ versija leidžia jums skaityti šią komentarų giją, tačiau visi jos taisymai bus pašalinti, jei failas atidaromas naudojant naujesnę „Excel“ versiją. Daugiau informacijos: https://go.microsoft.com/fwlink/?linkid=870924.
Komentaras:
    09-26
Atsakyti:
suderinta</t>
      </text>
    </comment>
    <comment ref="AJ395" authorId="860" shapeId="0" xr:uid="{C52D5179-DDBB-4ECB-AC60-D6888718077F}">
      <text>
        <t>[Komentarų gija]
„Excel“ versija leidžia jums skaityti šią komentarų giją, tačiau visi jos taisymai bus pašalinti, jei failas atidaromas naudojant naujesnę „Excel“ versiją. Daugiau informacijos: https://go.microsoft.com/fwlink/?linkid=870924.
Komentaras:
    Išsiųsta 09-29
Atsakyti:
1-25-30871
1-25-30868
Atsakyti:
1-25-32347</t>
      </text>
    </comment>
    <comment ref="E396" authorId="861" shapeId="0" xr:uid="{1735DCCE-7F93-41AB-A4FD-C97DD60121D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Pateikta po pastabu
Atsakyti:
Pateikti pirminiai po pastabu
Atsakyti:
Taiso pastabas
Atsakyti:
Pateikta po pastabu
Atsakyti:
Buvau vietoje padaryti nuotraukų, bandome pagrįsti gręžimus 
Atsakyti:
Pateikti pirminiai po pastabu
Atsakyti:
Patvirtino pirminius, siunčiamas derint institucijom, ruošiamas žiniaraštis ir byla
Atsakyti:
Perduotas sąmatos skaičiavimas, perduotas ir via lietuvai jau su pasirašytu priedu
Atsakyti:
Telia atsiuntė derinimą, pasirodo ryšių kabelis ne jų, o RAIN, laukiu patikslinimo kokiam gylyje kabelis, kad galėčiau padaryti pjūvį
Atsakyti:
Išsiųstas derinimui plačiajuosčiui, išsiųsti informaciniai laiškai, gauta sąmata
Atsakyti:
Savivaldybės statybos, architektūros skyriai nesiunčia derinimų, teigia, kad neaktualu, gavus via lietuvos derinimą, teiksiu SUVA
Atsakyti:
Paruošta byla, laukiu mel. projekto sąmatos ir teiksim 
Atsakyti:
Pateikta be SUVA
Atsakyti:
Atmestas dėl SUVA ir VIA
Atsakyti:
Bylos pastabos pataisytos. Laukiam via derinimo, terminas 20 d.d., tai šią savaitę arba kitos savaitės pradžioj turi būt atsakymas
Atsakyti:
gautas Via Lietuva derinimas, pateikta suva
Atsakyti:
Laukiam suvos, bus galima teikti pilną projektą
Atsakyti:
suva: NŽT paprašė dokumento, kad nekirsim medžių, papildžiau aiškinąmąjį raštą su STR, paaiškinimais ir pateikiau 
Atsakyti:
Pateiktas pilnas projektas tikrinimui
Atsakyti:
laukiam žymų įregistravimo
Atsakyti:
BUS AKTUOJAMAS 2026-01</t>
      </text>
    </comment>
    <comment ref="X396" authorId="862" shapeId="0" xr:uid="{9F1721F3-3C04-4173-99A5-D8810C450F9D}">
      <text>
        <t>[Komentarų gija]
„Excel“ versija leidžia jums skaityti šią komentarų giją, tačiau visi jos taisymai bus pašalinti, jei failas atidaromas naudojant naujesnę „Excel“ versiją. Daugiau informacijos: https://go.microsoft.com/fwlink/?linkid=870924.
Komentaras:
    09-15</t>
      </text>
    </comment>
    <comment ref="Y396" authorId="863" shapeId="0" xr:uid="{E45EF784-DDD8-45E5-A71F-49C52B998115}">
      <text>
        <t>[Komentarų gija]
„Excel“ versija leidžia jums skaityti šią komentarų giją, tačiau visi jos taisymai bus pašalinti, jei failas atidaromas naudojant naujesnę „Excel“ versiją. Daugiau informacijos: https://go.microsoft.com/fwlink/?linkid=870924.
Komentaras:
    09-15</t>
      </text>
    </comment>
    <comment ref="AA396" authorId="864" shapeId="0" xr:uid="{B9D9E702-1CFD-469D-A486-3EEEC7AD5342}">
      <text>
        <t>[Komentarų gija]
„Excel“ versija leidžia jums skaityti šią komentarų giją, tačiau visi jos taisymai bus pašalinti, jei failas atidaromas naudojant naujesnę „Excel“ versiją. Daugiau informacijos: https://go.microsoft.com/fwlink/?linkid=870924.
Komentaras:
    09-15</t>
      </text>
    </comment>
    <comment ref="AD396" authorId="865" shapeId="0" xr:uid="{4415745D-FAFA-43EC-9409-584E60101DB9}">
      <text>
        <t>[Komentarų gija]
„Excel“ versija leidžia jums skaityti šią komentarų giją, tačiau visi jos taisymai bus pašalinti, jei failas atidaromas naudojant naujesnę „Excel“ versiją. Daugiau informacijos: https://go.microsoft.com/fwlink/?linkid=870924.
Komentaras:
    25SUT-11721</t>
      </text>
    </comment>
    <comment ref="AJ396" authorId="866" shapeId="0" xr:uid="{273DC133-766F-4F20-8BAE-9EC442A1A109}">
      <text>
        <t>[Komentarų gija]
„Excel“ versija leidžia jums skaityti šią komentarų giją, tačiau visi jos taisymai bus pašalinti, jei failas atidaromas naudojant naujesnę „Excel“ versiją. Daugiau informacijos: https://go.microsoft.com/fwlink/?linkid=870924.
Komentaras:
    09-16 su priedu</t>
      </text>
    </comment>
    <comment ref="AL396" authorId="867" shapeId="0" xr:uid="{8A21F307-B5A5-43F5-B852-3C14AFC2FD46}">
      <text>
        <t>[Komentarų gija]
„Excel“ versija leidžia jums skaityti šią komentarų giją, tačiau visi jos taisymai bus pašalinti, jei failas atidaromas naudojant naujesnę „Excel“ versiją. Daugiau informacijos: https://go.microsoft.com/fwlink/?linkid=870924.
Komentaras:
    09-19</t>
      </text>
    </comment>
    <comment ref="AM396" authorId="868" shapeId="0" xr:uid="{9DCAB66B-3732-4F61-940F-8D0FA7E519D6}">
      <text>
        <t>[Komentarų gija]
„Excel“ versija leidžia jums skaityti šią komentarų giją, tačiau visi jos taisymai bus pašalinti, jei failas atidaromas naudojant naujesnę „Excel“ versiją. Daugiau informacijos: https://go.microsoft.com/fwlink/?linkid=870924.
Komentaras:
    09-15</t>
      </text>
    </comment>
    <comment ref="E397" authorId="869" shapeId="0" xr:uid="{C93C8F09-0B77-436C-8C7E-454305FF88CB}">
      <text>
        <t>[Komentarų gija]
„Excel“ versija leidžia jums skaityti šią komentarų giją, tačiau visi jos taisymai bus pašalinti, jei failas atidaromas naudojant naujesnę „Excel“ versiją. Daugiau informacijos: https://go.microsoft.com/fwlink/?linkid=870924.
Komentaras:
    Braižomi pirminiai
Atsakyti:
Paruošti pirminiai
Atsakyti:
Pateikti pirminiai
Atsakyti:
Taiso pastabas
Atsakyti:
Pataisytos pastabos
Atsakyti:
Pateikta po pastabu
Atsakyti:
Taiso pastabas
Atsakyti:
Pastabos pataisytos
Atsakyti:
Pateikta
Atsakyti:
Trūksta mel. Projekto, SUVOS, natūros ir via derinimų 
Atsakyti:
Trūksta mel. Projekto, SUVOS, via derinimo 
Atsakyti:
via suderino
Atsakyti:
25SUT-12392
25SUT-12400+
25SUT-12403 +
25SUT-12409 +
Pateikta suva
Atsakyti:
paruošta byla. Suvos 2/4
Atsakyti:
Pateiktas projektas su SUVA 2/4
Atsakyti:
Taiso pastabas
Atsakyti:
pataisytos
Atsakyti:
Pateiktas projektas po pastabu
Atsakyti:
suvos 4/4
Atsakyti:
laukiam kol įregistruos žymas
Atsakyti:
laukiam kol atmes įkainius</t>
      </text>
    </comment>
    <comment ref="X397" authorId="870" shapeId="0" xr:uid="{F911C630-8393-4E6F-B7A5-26598C6C1013}">
      <text>
        <t>[Komentarų gija]
„Excel“ versija leidžia jums skaityti šią komentarų giją, tačiau visi jos taisymai bus pašalinti, jei failas atidaromas naudojant naujesnę „Excel“ versiją. Daugiau informacijos: https://go.microsoft.com/fwlink/?linkid=870924.
Komentaras:
    Išsiųsta 09-25</t>
      </text>
    </comment>
    <comment ref="Y397" authorId="871" shapeId="0" xr:uid="{4AD435BD-639F-41C1-91DD-ABFE8DC2CA61}">
      <text>
        <t>[Komentarų gija]
„Excel“ versija leidžia jums skaityti šią komentarų giją, tačiau visi jos taisymai bus pašalinti, jei failas atidaromas naudojant naujesnę „Excel“ versiją. Daugiau informacijos: https://go.microsoft.com/fwlink/?linkid=870924.
Komentaras:
    Išsiųsta Kriaunų ir Obelių seniūnijom 09-25
Atsakyti:
Obelių suderino
Atsakyti:
Suderino abi 09-25</t>
      </text>
    </comment>
    <comment ref="AA397" authorId="872" shapeId="0" xr:uid="{AF38A7AA-9CB1-4734-8B01-DCCF2D7CD4BC}">
      <text>
        <t>[Komentarų gija]
„Excel“ versija leidžia jums skaityti šią komentarų giją, tačiau visi jos taisymai bus pašalinti, jei failas atidaromas naudojant naujesnę „Excel“ versiją. Daugiau informacijos: https://go.microsoft.com/fwlink/?linkid=870924.
Komentaras:
    09-26
Atsakyti:
Suderinta 09-26</t>
      </text>
    </comment>
    <comment ref="AD397" authorId="873" shapeId="0" xr:uid="{CADCC09C-4172-4080-85E4-A13E28E5A8DC}">
      <text>
        <t>[Komentarų gija]
„Excel“ versija leidžia jums skaityti šią komentarų giją, tačiau visi jos taisymai bus pašalinti, jei failas atidaromas naudojant naujesnę „Excel“ versiją. Daugiau informacijos: https://go.microsoft.com/fwlink/?linkid=870924.
Komentaras:
    1/4</t>
      </text>
    </comment>
    <comment ref="AJ397" authorId="874" shapeId="0" xr:uid="{1E638AD4-A0E7-4ACC-80C9-00CFEE43419D}">
      <text>
        <t xml:space="preserve">[Komentarų gija]
„Excel“ versija leidžia jums skaityti šią komentarų giją, tačiau visi jos taisymai bus pašalinti, jei failas atidaromas naudojant naujesnę „Excel“ versiją. Daugiau informacijos: https://go.microsoft.com/fwlink/?linkid=870924.
Komentaras:
    Išsiųsta 09-29
Atsakyti:
1-25-30868
Atsakyti:
1-25-30871
</t>
      </text>
    </comment>
    <comment ref="AN397" authorId="875" shapeId="0" xr:uid="{4BEB989A-A285-4E0D-AAC6-3937465FB572}">
      <text>
        <t>[Komentarų gija]
„Excel“ versija leidžia jums skaityti šią komentarų giją, tačiau visi jos taisymai bus pašalinti, jei failas atidaromas naudojant naujesnę „Excel“ versiją. Daugiau informacijos: https://go.microsoft.com/fwlink/?linkid=870924.
Komentaras:
    Išsiųsta 09-25
Atsakyti:
G1-   2475         
Atsakyti:
Suderinta 10-06</t>
      </text>
    </comment>
    <comment ref="E398" authorId="876" shapeId="0" xr:uid="{F9DA1B1E-F21A-4D60-AC84-7983CFD36A5E}">
      <text>
        <t>[Komentarų gija]
„Excel“ versija leidžia jums skaityti šią komentarų giją, tačiau visi jos taisymai bus pašalinti, jei failas atidaromas naudojant naujesnę „Excel“ versiją. Daugiau informacijos: https://go.microsoft.com/fwlink/?linkid=870924.
Komentaras:
    Pateikti pirminiai
Atsakyti:
Išsiusta derinti, ruošiami informaciniai
Atsakyti:
Išsiųsti informaciniai
Atsakyti:
Paruoštas žiniaraštis, laukiam dar ką pasakys VIA ir Natura
Atsakyti:
Perduotas sąmatos skaičiavimui
Atsakyti:
Gaunam samata, MP ir teikiam be VIA ir SUVA
Atsakyti:
natura gavom, liko tik via ir teiksim suva
Atsakyti:
25SUT-15872
25SUT-15876
Atsakyti:
25SUT-15864
25SUT-15875
Atsakyti:
Gavom via lietuvos derinimą, gavom dvi suvas, liko melioracijos projektas ir dar dvi suvos iki pilno projekto, byla paruošta
Atsakyti:
Pateiktas projektas
Atsakyti:
visas SUVAS gavom, sukelta į folderį, projektas pilnas
Atsakyti:
BUS AKTUOJAMAS 2026-01
Atsakyti:
pateikti įkainiai</t>
      </text>
    </comment>
    <comment ref="X398" authorId="877" shapeId="0" xr:uid="{C3D61A20-E36F-4152-8E10-53C94D62FD85}">
      <text>
        <t>[Komentarų gija]
„Excel“ versija leidžia jums skaityti šią komentarų giją, tačiau visi jos taisymai bus pašalinti, jei failas atidaromas naudojant naujesnę „Excel“ versiją. Daugiau informacijos: https://go.microsoft.com/fwlink/?linkid=870924.
Komentaras:
    10-14</t>
      </text>
    </comment>
    <comment ref="Y398" authorId="878" shapeId="0" xr:uid="{20495248-9CD4-4202-955B-AA4CD4FC21A1}">
      <text>
        <t>[Komentarų gija]
„Excel“ versija leidžia jums skaityti šią komentarų giją, tačiau visi jos taisymai bus pašalinti, jei failas atidaromas naudojant naujesnę „Excel“ versiją. Daugiau informacijos: https://go.microsoft.com/fwlink/?linkid=870924.
Komentaras:
    10-14</t>
      </text>
    </comment>
    <comment ref="AA398" authorId="879" shapeId="0" xr:uid="{4B96B7BD-5D86-4584-96C4-A86AB5430DEE}">
      <text>
        <t>[Komentarų gija]
„Excel“ versija leidžia jums skaityti šią komentarų giją, tačiau visi jos taisymai bus pašalinti, jei failas atidaromas naudojant naujesnę „Excel“ versiją. Daugiau informacijos: https://go.microsoft.com/fwlink/?linkid=870924.
Komentaras:
    10-14</t>
      </text>
    </comment>
    <comment ref="AJ398" authorId="880" shapeId="0" xr:uid="{D612E80F-2462-40AE-A387-AE4CD849E41F}">
      <text>
        <t>[Komentarų gija]
„Excel“ versija leidžia jums skaityti šią komentarų giją, tačiau visi jos taisymai bus pašalinti, jei failas atidaromas naudojant naujesnę „Excel“ versiją. Daugiau informacijos: https://go.microsoft.com/fwlink/?linkid=870924.
Komentaras:
    10-14</t>
      </text>
    </comment>
    <comment ref="AM398" authorId="881" shapeId="0" xr:uid="{D8D580FE-1B7B-4D86-A16B-C331E411C994}">
      <text>
        <t xml:space="preserve">[Komentarų gija]
„Excel“ versija leidžia jums skaityti šią komentarų giją, tačiau visi jos taisymai bus pašalinti, jei failas atidaromas naudojant naujesnę „Excel“ versiją. Daugiau informacijos: https://go.microsoft.com/fwlink/?linkid=870924.
Komentaras:
    </t>
      </text>
    </comment>
    <comment ref="AN398" authorId="882" shapeId="0" xr:uid="{D26CC29E-07E1-463F-814A-B5DF4F25ACEF}">
      <text>
        <t>[Komentarų gija]
„Excel“ versija leidžia jums skaityti šią komentarų giją, tačiau visi jos taisymai bus pašalinti, jei failas atidaromas naudojant naujesnę „Excel“ versiją. Daugiau informacijos: https://go.microsoft.com/fwlink/?linkid=870924.
Komentaras:
    10-13</t>
      </text>
    </comment>
    <comment ref="E399" authorId="883" shapeId="0" xr:uid="{17BDCA57-FA69-40BD-89DC-C84BDBC9A96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pastabas
Atsakyti:
Pateikta po pastabu
Atsakyti:
09-03 pateikta derinti
Atsakyti:
09-23 skambinau vandenys suderins iki šios sav galo, tada teiksiu kelininkui.
Atsakyti:
Vandenys suderino
Atsakyti:
Pateikta skaičiuot sąmatą.
Atsakyti:
Pateiktas projektas be SUVA
Atsakyti:
25SUT-9957
09-29
Atsakyti:
Pastabos ištaisytos, trūksta NŽT sutikimo, pateikta suva 09-29
Atsakyti:
Pateiktas projektas tvirtinimui su SUVA</t>
      </text>
    </comment>
    <comment ref="E400" authorId="884" shapeId="0" xr:uid="{410CA583-1315-4E83-A480-80ADCC72AD55}">
      <text>
        <t>[Komentarų gija]
„Excel“ versija leidžia jums skaityti šią komentarų giją, tačiau visi jos taisymai bus pašalinti, jei failas atidaromas naudojant naujesnę „Excel“ versiją. Daugiau informacijos: https://go.microsoft.com/fwlink/?linkid=870924.
Komentaras:
    Galima pateikti pirminius
Atsakyti:
Pateikti pirminiai
Atsakyti:
Išsiųsta institucijoms
Atsakyti:
Galima pateikti po pastabų.
Atsakyti:
Pateikta 08.25
Atsakyti:
Pastaba: „,221/14 reikia ne montuoti naują paramstį į OL pusę, o permontuoti visą ST". Reik važiuot į vietą
Kitas pastabas pataisiau.
Atsakyti:
Taiso pastabas
Atsakyti:
Reiks į vietą važiuoti, susižiūrėt dėl ST į kurią pusę pastatyta.
Atsakyti:
Galima pateikti po pastabų.
Atsakyti:
Pateikta po pastabu
Atsakyti:
Kostas pateiks Via priedą į TIVI 
Atsakyti:
Paruošta byla be SUVA ir VIa
Atsakyti:
Pateikta byla be SUVA ir VIA
Atsakyti:
Pateiktas kelių priedas Via 09-18
Atsakyti:
Tvirtinimui teikti gavus Via Lietuva ir NŽT sutikimus.
Atsakyti:
Via'ai priedas pateiktas 18d. Kai gausiu, teiksiu SUVA.
Atsakyti:
Via gavau, pateikta SUVA 25SUT-10883
10-02
Atsakyti:
Galima pateikti pilną bylą su SUVA.
Atsakyti:
Pateiktas projektas su SUVA
Atsakyti:
laukiam žymų
Atsakyti:
žymos patvirtintos</t>
      </text>
    </comment>
    <comment ref="T400" authorId="885" shapeId="0" xr:uid="{D37C7252-A837-4DF2-9E5A-F358EF997CDA}">
      <text>
        <t>[Komentarų gija]
„Excel“ versija leidžia jums skaityti šią komentarų giją, tačiau visi jos taisymai bus pašalinti, jei failas atidaromas naudojant naujesnę „Excel“ versiją. Daugiau informacijos: https://go.microsoft.com/fwlink/?linkid=870924.
Komentaras:
    Informaciniai paruošti, reikia juos tik išsiųsti.</t>
      </text>
    </comment>
    <comment ref="X400" authorId="886" shapeId="0" xr:uid="{E68D785D-10C6-480C-9465-ADEBB2FF7E27}">
      <text>
        <t>[Komentarų gija]
„Excel“ versija leidžia jums skaityti šią komentarų giją, tačiau visi jos taisymai bus pašalinti, jei failas atidaromas naudojant naujesnę „Excel“ versiją. Daugiau informacijos: https://go.microsoft.com/fwlink/?linkid=870924.
Komentaras:
    08-22 išsiųsta
Atsakyti:
K27-5077
25d persiunčiau iš naujo.
Atsakyti:
09-10 suderinta</t>
      </text>
    </comment>
    <comment ref="Y400" authorId="887" shapeId="0" xr:uid="{5F448999-7964-4B99-83CF-9CC169B15E0D}">
      <text>
        <t>[Komentarų gija]
„Excel“ versija leidžia jums skaityti šią komentarų giją, tačiau visi jos taisymai bus pašalinti, jei failas atidaromas naudojant naujesnę „Excel“ versiją. Daugiau informacijos: https://go.microsoft.com/fwlink/?linkid=870924.
Komentaras:
    08-22 išsiųsta</t>
      </text>
    </comment>
    <comment ref="AA400" authorId="888" shapeId="0" xr:uid="{61015582-99E3-4E12-A314-7230F09FD4E2}">
      <text>
        <t>[Komentarų gija]
„Excel“ versija leidžia jums skaityti šią komentarų giją, tačiau visi jos taisymai bus pašalinti, jei failas atidaromas naudojant naujesnę „Excel“ versiją. Daugiau informacijos: https://go.microsoft.com/fwlink/?linkid=870924.
Komentaras:
    08-22 išsiųsta
Atsakyti:
Suderinta 22d</t>
      </text>
    </comment>
    <comment ref="AD400" authorId="889" shapeId="0" xr:uid="{4EE84B20-5EC7-485C-9E1D-25748A9E2A4B}">
      <text>
        <t>[Komentarų gija]
„Excel“ versija leidžia jums skaityti šią komentarų giją, tačiau visi jos taisymai bus pašalinti, jei failas atidaromas naudojant naujesnę „Excel“ versiją. Daugiau informacijos: https://go.microsoft.com/fwlink/?linkid=870924.
Komentaras:
    111kv.m.</t>
      </text>
    </comment>
    <comment ref="AJ400" authorId="890" shapeId="0" xr:uid="{A5277BB5-A9FF-471B-9FB6-56F062467922}">
      <text>
        <t xml:space="preserve">[Komentarų gija]
„Excel“ versija leidžia jums skaityti šią komentarų giją, tačiau visi jos taisymai bus pašalinti, jei failas atidaromas naudojant naujesnę „Excel“ versiją. Daugiau informacijos: https://go.microsoft.com/fwlink/?linkid=870924.
Komentaras:
    08-22 išsiųsta
Atsakyti:
1-25-26633 arba 1-25-26637. 
Atsakyti:
Kelių priedas pateiktas 09-18
Atsakyti:
1-25-29735. 
</t>
      </text>
    </comment>
    <comment ref="E401" authorId="891" shapeId="0" xr:uid="{728E1B09-302C-45BF-88D3-EF6887E7B7D8}">
      <text>
        <t>[Komentarų gija]
„Excel“ versija leidžia jums skaityti šią komentarų giją, tačiau visi jos taisymai bus pašalinti, jei failas atidaromas naudojant naujesnę „Excel“ versiją. Daugiau informacijos: https://go.microsoft.com/fwlink/?linkid=870924.
Komentaras:
    Galima pateikti pirminius
Atsakyti:
Išsiųsta institucijoms
Atsakyti:
Pateikti pirminiai
Atsakyti:
Galima pateikti po pastabų.
Atsakyti:
Pateikta
Atsakyti:
Taiso pastabas
Atsakyti:
Pataisytos pastabos apart nuotraukų pateikimo
Atsakyti:
Reiks važiuot į vietą.
Atsakyti:
Galima pateikti po pastabų
Atsakyti:
Pateikta po pastabu
Atsakyti:
Derina su techniniu
Atsakyti:
Pasiskambinau, sakė atsiųst laišką ir pasuks.
Atsakyti:
Galima pateikti pirminius po pastabų.
Atsakyti:
Pateikti pirminiai
Atsakyti:
Pateikta po pastabu
Atsakyti:
Pirminius patvirtino. Ruošiu pilną bylą be SUVA
Atsakyti:
Byla paruošta, bet Kostas turbūt pirmiau pateiks dokus SUVA gavimui.
Atsakyti:
Pateikta SUVA 29d, kai gausim, teiksim pilną bylą.
Atsakyti:
Skambinau dėl SUVA, sakė dabar po pokalbio pažiūrės
Atsakyti:
Pateiktas projektas be SUVA
Atsakyti:
SUVA matau, kad teigiamas, šiom dienom turėtų ADOC'as būt.
Atsakyti:
Skambinau dėl SUVA, sakė stringa sistema, negali prisijungt ar kažkas tokio, užsirašė numeriuką, sakė bandys greičiau pajudint 
Atsakyti:
Specialistė nekelia ragelio, pasukau kitai, sakė parašė jai laišką, jei iki ryt niekas nepasikeis, persiųst trūkstamus dokumentus el. paštu ir bandys šita sutvarkyti. 070685283
justina.kaminskaite@nzt.lt
Atsakyti:
Leido pateikti papildomus dokumentus. Pateikiau.
Atsakyti:
Gauta SUVA galima pasiteikt bylą
Atsakyti:
žymas registruoja</t>
      </text>
    </comment>
    <comment ref="T401" authorId="892" shapeId="0" xr:uid="{B77B5833-2D4F-480E-9250-705A5D93DA00}">
      <text>
        <t>[Komentarų gija]
„Excel“ versija leidžia jums skaityti šią komentarų giją, tačiau visi jos taisymai bus pašalinti, jei failas atidaromas naudojant naujesnę „Excel“ versiją. Daugiau informacijos: https://go.microsoft.com/fwlink/?linkid=870924.
Komentaras:
    Informaciniai paruošti, reikia juos tik išsiųsti.</t>
      </text>
    </comment>
    <comment ref="X401" authorId="893" shapeId="0" xr:uid="{414C85C0-F64E-4BDA-BF31-222A03D5D076}">
      <text>
        <t>[Komentarų gija]
„Excel“ versija leidžia jums skaityti šią komentarų giją, tačiau visi jos taisymai bus pašalinti, jei failas atidaromas naudojant naujesnę „Excel“ versiją. Daugiau informacijos: https://go.microsoft.com/fwlink/?linkid=870924.
Komentaras:
    08-22 išsiųsta
Atsakyti:
K27-5078
25d išsiųsta
Atsakyti:
09-10 suderinta</t>
      </text>
    </comment>
    <comment ref="Y401" authorId="894" shapeId="0" xr:uid="{39286900-D18E-4A77-B5BE-D04DDA00F32D}">
      <text>
        <t>[Komentarų gija]
„Excel“ versija leidžia jums skaityti šią komentarų giją, tačiau visi jos taisymai bus pašalinti, jei failas atidaromas naudojant naujesnę „Excel“ versiją. Daugiau informacijos: https://go.microsoft.com/fwlink/?linkid=870924.
Komentaras:
    08-22 išsiųsta</t>
      </text>
    </comment>
    <comment ref="AD401" authorId="895" shapeId="0" xr:uid="{517348B7-98F4-4AF8-A00F-D4ED63544BB3}">
      <text>
        <t xml:space="preserve">[Komentarų gija]
„Excel“ versija leidžia jums skaityti šią komentarų giją, tačiau visi jos taisymai bus pašalinti, jei failas atidaromas naudojant naujesnę „Excel“ versiją. Daugiau informacijos: https://go.microsoft.com/fwlink/?linkid=870924.
Komentaras:
    /.
Atsakyti:
Nr. 25SUT-9170
</t>
      </text>
    </comment>
    <comment ref="E402" authorId="896" shapeId="0" xr:uid="{F74A66CD-868F-4717-BEBF-9AD9BD8BDB1E}">
      <text>
        <t>[Komentarų gija]
„Excel“ versija leidžia jums skaityti šią komentarų giją, tačiau visi jos taisymai bus pašalinti, jei failas atidaromas naudojant naujesnę „Excel“ versiją. Daugiau informacijos: https://go.microsoft.com/fwlink/?linkid=870924.
Komentaras:
    Galima teikt pirminius.
Atsakyti:
Pateikti pirminiai
Atsakyti:
Išsiųsta institucijoms
Atsakyti:
Išsiųsti informaciniai
Atsakyti:
Likę gaut SUVA ir darytis pilną bylą. Poros dienų begyje galėsim pateikt be SUVA
Atsakyti:
Galima pateikti pilną bylą be SUVA.
Atsakyti:
Pateikta byla be SUVA
Atsakyti:
Tvirtinimui teikti gavus NŽT sutikimą. 
Atsakyti:
Pateikta SUVA 29d, kai gausim, teiksim pilną bylą.
Atsakyti:
Suva pdf'as yra, laukiam adoc'o ir pateiksim.
Atsakyti:
Galima pateikt pilną bylą su SUVA
Atsakyti:
Pateiktas projektas su SUVA
Atsakyti:
registruoja AZ</t>
      </text>
    </comment>
    <comment ref="T402" authorId="897" shapeId="0" xr:uid="{F969B99F-AAD9-489F-9D59-B01AE87934EF}">
      <text>
        <t>[Komentarų gija]
„Excel“ versija leidžia jums skaityti šią komentarų giją, tačiau visi jos taisymai bus pašalinti, jei failas atidaromas naudojant naujesnę „Excel“ versiją. Daugiau informacijos: https://go.microsoft.com/fwlink/?linkid=870924.
Komentaras:
    Informaciniai paruošti, reikia juos tik išsiųsti.</t>
      </text>
    </comment>
    <comment ref="X402" authorId="898" shapeId="0" xr:uid="{D4088612-756B-427C-81C6-D7463AD837E9}">
      <text>
        <t>[Komentarų gija]
„Excel“ versija leidžia jums skaityti šią komentarų giją, tačiau visi jos taisymai bus pašalinti, jei failas atidaromas naudojant naujesnę „Excel“ versiją. Daugiau informacijos: https://go.microsoft.com/fwlink/?linkid=870924.
Komentaras:
    08-22 išsiųsta
Atsakyti:
K27-5079
08-25 persiųsta
Atsakyti:
09-10 suderinta</t>
      </text>
    </comment>
    <comment ref="Y402" authorId="899" shapeId="0" xr:uid="{97807F77-84DD-43C5-8B87-1862430ECE5E}">
      <text>
        <t>[Komentarų gija]
„Excel“ versija leidžia jums skaityti šią komentarų giją, tačiau visi jos taisymai bus pašalinti, jei failas atidaromas naudojant naujesnę „Excel“ versiją. Daugiau informacijos: https://go.microsoft.com/fwlink/?linkid=870924.
Komentaras:
    08-22 išsiųsta
Atsakyti:
Sakė derintis su savivaldybe (jau suderinta), seniūnija užtenka informuoti.</t>
      </text>
    </comment>
    <comment ref="AD402" authorId="900" shapeId="0" xr:uid="{99CE5343-551A-41CF-9AB3-D091A461CBA5}">
      <text>
        <t xml:space="preserve">[Komentarų gija]
„Excel“ versija leidžia jums skaityti šią komentarų giją, tačiau visi jos taisymai bus pašalinti, jei failas atidaromas naudojant naujesnę „Excel“ versiją. Daugiau informacijos: https://go.microsoft.com/fwlink/?linkid=870924.
Komentaras:
    Nr. 25SUT-9183
</t>
      </text>
    </comment>
    <comment ref="E403" authorId="901" shapeId="0" xr:uid="{19564F56-57CE-4B6E-9862-129974D5CEBD}">
      <text>
        <t>[Komentarų gija]
„Excel“ versija leidžia jums skaityti šią komentarų giją, tačiau visi jos taisymai bus pašalinti, jei failas atidaromas naudojant naujesnę „Excel“ versiją. Daugiau informacijos: https://go.microsoft.com/fwlink/?linkid=870924.
Komentaras:
    Galima pateikt pirminius
Atsakyti:
Išsiųsta institucijoms
Atsakyti:
09-04 pateikta melioratoriui
Atsakyti:
Negaliu pateikt ViaLT po pastabų, nes nėra patvirtinti pirminiai (reik, kad kelių priedą pasirašytų).
Atsakyti:
Galima pateikti pirminius
Atsakyti:
Pateikti pirminiai
Atsakyti:
Taiso pastabas
Atsakyti:
Galima pateikt po pastabų.
Atsakyti:
Pateikta po pastabu
Atsakyti:
Pateikta po pastabu
Atsakyti:
Pateikta pakartotinia po pastabų
Atsakyti:
Pateikta po pastabu
Atsakyti:
Galima pateikti kelių priedą į TIVĮ
Atsakyti:
Kostas pateikęs priedą į TIVĮ
Atsakyti:
Pateikta VIA po pastabų.
Atsakyti:
Via gavau. SUVA pateikta 10-15 25SUT-13548 ir 25SUT-13550
Atsakyti:
Vieną gavau, kito dar laukiam.
Atsakyti:
Pateikta su ½ SUVA
Atsakyti:
11-05 pateikiau papildomus dokumentus trūkstamai SUVAI
Atsakyti:
Gauta ir kita SUVA 11-11</t>
      </text>
    </comment>
    <comment ref="T403" authorId="902" shapeId="0" xr:uid="{5C30D552-8903-451D-BB03-35652C7F768C}">
      <text>
        <t>[Komentarų gija]
„Excel“ versija leidžia jums skaityti šią komentarų giją, tačiau visi jos taisymai bus pašalinti, jei failas atidaromas naudojant naujesnę „Excel“ versiją. Daugiau informacijos: https://go.microsoft.com/fwlink/?linkid=870924.
Komentaras:
    Informaciniai paruošti, reikia juos tik išsiųsti.</t>
      </text>
    </comment>
    <comment ref="X403" authorId="903" shapeId="0" xr:uid="{9325294C-AA37-4E8D-BA8F-81A2D65B84F3}">
      <text>
        <t>[Komentarų gija]
„Excel“ versija leidžia jums skaityti šią komentarų giją, tačiau visi jos taisymai bus pašalinti, jei failas atidaromas naudojant naujesnę „Excel“ versiją. Daugiau informacijos: https://go.microsoft.com/fwlink/?linkid=870924.
Komentaras:
    08-22 išsiųsta
Atsakyti:
K27-5080. 
25d persiųsta
Atsakyti:
09-10 suderinta</t>
      </text>
    </comment>
    <comment ref="Y403" authorId="904" shapeId="0" xr:uid="{F6DE1BB3-5C23-476F-8FE8-3D5B5F63161F}">
      <text>
        <t>[Komentarų gija]
„Excel“ versija leidžia jums skaityti šią komentarų giją, tačiau visi jos taisymai bus pašalinti, jei failas atidaromas naudojant naujesnę „Excel“ versiją. Daugiau informacijos: https://go.microsoft.com/fwlink/?linkid=870924.
Komentaras:
    08-22 išsiųsta
Atsakyti:
Sakė derintis su savivaldybe (jau suderinta), seniūnija užtenka informuoti.</t>
      </text>
    </comment>
    <comment ref="AD403" authorId="905" shapeId="0" xr:uid="{6DBC3364-2962-454C-B88F-7C4E6346B05D}">
      <text>
        <t>[Komentarų gija]
„Excel“ versija leidžia jums skaityti šią komentarų giją, tačiau visi jos taisymai bus pašalinti, jei failas atidaromas naudojant naujesnę „Excel“ versiją. Daugiau informacijos: https://go.microsoft.com/fwlink/?linkid=870924.
Komentaras:
    25SUT-13548 ir 25SUT-13550</t>
      </text>
    </comment>
    <comment ref="AJ403" authorId="906" shapeId="0" xr:uid="{33CCD622-C668-4E25-B541-956348589A07}">
      <text>
        <t>[Komentarų gija]
„Excel“ versija leidžia jums skaityti šią komentarų giją, tačiau visi jos taisymai bus pašalinti, jei failas atidaromas naudojant naujesnę „Excel“ versiją. Daugiau informacijos: https://go.microsoft.com/fwlink/?linkid=870924.
Komentaras:
    08-22 išsiųsta
Atsakyti:
1-25-26633 arba 1-25-26637. 
Atsakyti:
Buvo pastabų, reik kad suderintų pirminius ESO ir teiksim kelių priedą, tada pateiskiu po pastabų VIA'ai.
Atsakyti:
Nr. 1-25-26637 ir vykdytojas – Eugenijus Rudaitis.
Atsakyti:
1-25-32702
Atsakyti:
10-15 gauta</t>
      </text>
    </comment>
    <comment ref="E404" authorId="907" shapeId="0" xr:uid="{70BCE79F-A7E9-4FEC-89E2-0CD8C8A3DDB1}">
      <text>
        <t>[Komentarų gija]
„Excel“ versija leidžia jums skaityti šią komentarų giją, tačiau visi jos taisymai bus pašalinti, jei failas atidaromas naudojant naujesnę „Excel“ versiją. Daugiau informacijos: https://go.microsoft.com/fwlink/?linkid=870924.
Komentaras:
    Galima pateikt pirminius.
Atsakyti:
Pateikti pirminiai
Atsakyti:
Išsiųsta institucijoms
Atsakyti:
Yra pastabų iš ESO, pasitaisysiu nebent pirmadieni, kai Donatas bus, nes klausimas dėl esamos atramos.
Atsakyti:
Pateikti pirminiai po pastabu
Atsakyti:
Pateikti pirminiai po pastabu
Atsakyti:
Taiso pastabas
Atsakyti:
Pateikti pirminiai po pastabu
Atsakyti:
Išsiųsti informaciniai.
Atsakyti:
Likę gaut SUVA ir darytis pilną bylą. Poros dienų begyje galėsim pateikt be SUVA
Atsakyti:
Galima pateikti pilną bylą be SUVA
Atsakyti:
Pateikta byla be VIA ir SUVA
Atsakyti:
Tvirtinimui teikti gavus NŽT sutikimą. 
Atsakyti:
Gavau NŽT sutikimą, galima pateikti po pastabų.
Atsakyti:
Pateiktas projeketas su SUVA</t>
      </text>
    </comment>
    <comment ref="T404" authorId="908" shapeId="0" xr:uid="{04F7AB78-3D29-428A-838E-0725D458D9EA}">
      <text>
        <t>[Komentarų gija]
„Excel“ versija leidžia jums skaityti šią komentarų giją, tačiau visi jos taisymai bus pašalinti, jei failas atidaromas naudojant naujesnę „Excel“ versiją. Daugiau informacijos: https://go.microsoft.com/fwlink/?linkid=870924.
Komentaras:
    Informaciniai paruošti, reikia juos tik išsiųsti.</t>
      </text>
    </comment>
    <comment ref="X404" authorId="909" shapeId="0" xr:uid="{FBD78E6D-FCB3-4380-BD1B-36A4B2CE8B73}">
      <text>
        <t>[Komentarų gija]
„Excel“ versija leidžia jums skaityti šią komentarų giją, tačiau visi jos taisymai bus pašalinti, jei failas atidaromas naudojant naujesnę „Excel“ versiją. Daugiau informacijos: https://go.microsoft.com/fwlink/?linkid=870924.
Komentaras:
    08-22 išsiųsta
Atsakyti:
K27-5081. 
25d persiųsta
Atsakyti:
09-10 suderinta</t>
      </text>
    </comment>
    <comment ref="Y404" authorId="910" shapeId="0" xr:uid="{E80FA662-AF5F-4C74-A42C-BA187816C5BB}">
      <text>
        <t>[Komentarų gija]
„Excel“ versija leidžia jums skaityti šią komentarų giją, tačiau visi jos taisymai bus pašalinti, jei failas atidaromas naudojant naujesnę „Excel“ versiją. Daugiau informacijos: https://go.microsoft.com/fwlink/?linkid=870924.
Komentaras:
    08-22 išsiųsta
Atsakyti:
Sakė derintis su savivaldybe (jau suderinta), seniūnija užtenka informuoti.</t>
      </text>
    </comment>
    <comment ref="AD404" authorId="911" shapeId="0" xr:uid="{784C197D-7A92-47D5-83C7-F27B363CF8DA}">
      <text>
        <t>[Komentarų gija]
„Excel“ versija leidžia jums skaityti šią komentarų giją, tačiau visi jos taisymai bus pašalinti, jei failas atidaromas naudojant naujesnę „Excel“ versiją. Daugiau informacijos: https://go.microsoft.com/fwlink/?linkid=870924.
Komentaras:
    25SUT-9203
Atsakyti:
30d gauta</t>
      </text>
    </comment>
    <comment ref="E405" authorId="912" shapeId="0" xr:uid="{BEDA535A-FB48-4164-A66C-6CB00204D7DF}">
      <text>
        <t>[Komentarų gija]
„Excel“ versija leidžia jums skaityti šią komentarų giją, tačiau visi jos taisymai bus pašalinti, jei failas atidaromas naudojant naujesnę „Excel“ versiją. Daugiau informacijos: https://go.microsoft.com/fwlink/?linkid=870924.
Komentaras:
    Galima pateikt pirminius.
Atsakyti:
Derinti su niekuo nereikia.
Atsakyti:
Pateikti pirminiai
Atsakyti:
Jei patvirins pirminius, yra paruošta pilna byla.
Atsakyti:
Taiso pastabas
Atsakyti:
Reiks važiuot į vietą.
Atsakyti:
Pateikti pirminiai po pastabu
Atsakyti:
Taiso pastabas
Atsakyti:
Reiks važiuot į vietą, fotkint atramas.
Atsakyti:
Galima pateikti po pastabų.
Atsakyti:
Kostas lyg pateikė.
Atsakyti:
Pateikti pirminiai
Atsakyti:
Galima bylą pateikti.
Atsakyti:
Pateiktas projektas</t>
      </text>
    </comment>
    <comment ref="E406" authorId="913" shapeId="0" xr:uid="{049F5D10-41B5-4F2A-872F-82E0E73FB8B8}">
      <text>
        <t>[Komentarų gija]
„Excel“ versija leidžia jums skaityti šią komentarų giją, tačiau visi jos taisymai bus pašalinti, jei failas atidaromas naudojant naujesnę „Excel“ versiją. Daugiau informacijos: https://go.microsoft.com/fwlink/?linkid=870924.
Komentaras:
    Ruošiami pirminiai, duota užklausa ESO dėl išpildomosios
Atsakyti:
Susisiekta su užsakovu dėl patikslinimo 
Atsakyti:
Gauta išpildomoji iš ESO
Atsakyti:
Išsiųstas laiškas sklypo pastatų projektuotojams, kad gauti dwg failą
Atsakyti:
Subraižyti br1, br2, reiks šią savaitę pamatuoti ryšius
Atsakyti:
Pataisytos pastabos, pamatuoti ryšiai, apskaičiuota RAA iki nuostatų, dar reiks paskambinti užduoties vadovui dėl MTT pasiteiraut, zoninis nežino 
Atsakyti:
Išsiuntėm laišką užduoties vadovui su užklausa dėl mtt
Atsakyti:
Išsiųstos užklausos MTT gamintojam
Atsakyti:
Gauti atsakymai iš dviejų, laukiu dar ELGOS ir siųsiu visą info užsakovams
Atsakyti:
Perdaviau gautą info užsakovams iš OZO ir Armetlinos, ELGA neatsako 
Atsakyti:
Pakoreguota principinė ir išsiųsta gamintojams. Ozas atostogauja.
Atsakyti:
Pakalbėjau su Ana, išsiunčiau tiesiai vadybininkams elgos ir asistemų 
Atsakyti:
išsiųsta info užsakovams
Atsakyti:
Negavau atsakymo, skambinsiu 
Atsakyti:
Grįžo iš atostogų PDV, turi priimti sprendimą, kaip suprantu nori organizuoti pokalbį su ESO ir su mumis
Atsakyti:
išsiųstas priminimas
Atsakyti:
"Laba diena, bus susirinkimas su Užsakovu, ESO atstovu ir Jumis. Duosime žinoti kada"
Atsakyti:
Susisiekiau su ELGA, Arūnu, nusiunčiau laišką, laukiu pasiūlymo
Atsakyti:
Gautas pasiūlymas, nusiunčiau, netinka, grįžtam prie pirminio MTT išdėstymo.... 
Atsakyti:
Subraižiau ir nusiunčiau KL užvedimo schemas į MTT užsakovams
Atsakyti:
Pateikti pirminiai po pastabu
Atsakyti:
laukiam MT altitudžių
Atsakyti:
Išsiųstas priminimas
Atsakyti:
Gautos altitudės, pataisytos pastabos, padarytas RAA iki nuostatų, reikia pabaigti raa skaičiavimus ir bus galima teikti
Atsakyti:
Pateikti pirminiai po pastabu
Atsakyti:
Taiso pirminius
Atsakyti:
pataisytas br2, tspį sąrašai 
Atsakyti:
Pateikti pirminiai po pastabu
Atsakyti:
išsiųsta derinti
Atsakyti:
Atsirado asfaltuotas kelias, apšvietimo tinklai, vandens tinklai, seniūnė dwg neturi, mūsų naudojama topo sena. Parašiau Alkestai ar turi dwg.
Atsakyti:
Reikia taisyti TSPĮ sąrašą
Atsakyti:
Pateikta po pastabu
Atsakyti:
apšvietimą gavau, nuotėkas gavau, dėl vandentiekio dar klausimas ar gausiu, reiks perskambinti 
Atsakyti:
Užmesti tinklai, persiųsta derinti iš naujo 
Atsakyti:
Gauti derinimai, pateikti servitutai kompensacijų skaičiavimui
Atsakyti:
Pateikti servitutai jonavos r sav
Atsakyti:
Pateikti servitutai Kleintui Julei susiderinti su nuomininkais
Atsakyti:
Perduotas mzdz Anai
Atsakyti:
Julija daro byla, kelsim be servitutu
Atsakyti:
Pateikta be servitutu. Servitutai jonavos savivaldybej pas bobeles
Atsakyti:
Gauti, nusiusta ESO pavedimui
Atsakyti:
03.13 bus pervesta kompensacija
Atsakyti:
Gautas komp apmokejimas, reikia teikt notarui
Atsakyti:
Pateiktas pataisytas projektas po pastabu, servitutai 3-iam biure
Atsakyti:
04.20-24 tom dienom planuoja pasirasyma</t>
      </text>
    </comment>
    <comment ref="X406" authorId="914" shapeId="0" xr:uid="{0296A6D6-84A7-4B9B-B56C-D720BE3952F5}">
      <text>
        <t>[Komentarų gija]
„Excel“ versija leidžia jums skaityti šią komentarų giją, tačiau visi jos taisymai bus pašalinti, jei failas atidaromas naudojant naujesnę „Excel“ versiją. Daugiau informacijos: https://go.microsoft.com/fwlink/?linkid=870924.
Komentaras:
    01-23</t>
      </text>
    </comment>
    <comment ref="Y406" authorId="915" shapeId="0" xr:uid="{1400CBCD-0B22-4E6D-AF02-0F42D21EE741}">
      <text>
        <t>[Komentarų gija]
„Excel“ versija leidžia jums skaityti šią komentarų giją, tačiau visi jos taisymai bus pašalinti, jei failas atidaromas naudojant naujesnę „Excel“ versiją. Daugiau informacijos: https://go.microsoft.com/fwlink/?linkid=870924.
Komentaras:
    01-23</t>
      </text>
    </comment>
    <comment ref="AA406" authorId="916" shapeId="0" xr:uid="{70657A0C-F6DE-4E2C-82E2-0F27A25D5DE9}">
      <text>
        <t>[Komentarų gija]
„Excel“ versija leidžia jums skaityti šią komentarų giją, tačiau visi jos taisymai bus pašalinti, jei failas atidaromas naudojant naujesnę „Excel“ versiją. Daugiau informacijos: https://go.microsoft.com/fwlink/?linkid=870924.
Komentaras:
    01-23</t>
      </text>
    </comment>
    <comment ref="E407" authorId="917" shapeId="0" xr:uid="{451F3807-40A9-4BEF-9FCE-0F6DEE6D2D15}">
      <text>
        <t>[Komentarų gija]
„Excel“ versija leidžia jums skaityti šią komentarų giją, tačiau visi jos taisymai bus pašalinti, jei failas atidaromas naudojant naujesnę „Excel“ versiją. Daugiau informacijos: https://go.microsoft.com/fwlink/?linkid=870924.
Komentaras:
    Apžvelgta galima trasa, išsiųsta užklausa Jonavos šilumos tinklams patikslinti jų trasą, nes gali paskui nederinti
Atsakyti:
Laukiu šilumos tinklų ir dalies vandenų dwg, ne pilna topo
Atsakyti:
pirminis variantas nusiųstas vandenims ir keliams pažiūrėt ar derintų, vandenys suderino
Atsakyti:
Simas vis dar negavo likusių tinklų (šilumos tinklai, puse vandentiekio)
Atsakyti:
Kelininkui išsiųstas priminimas, taip pat išsiunčiau klausimus dėl trūkstamų tinklų asmeniškai, gal pajudės
Atsakyti:
gautas atsakymas: "Sveiki, iš TIIIS užsiprašėte, jie kas pateikta atsiunčia...", Simas dar tinklų negavo
Atsakyti:
gauti vandens tinklai, dėl šilumos tinklų aiškinuosi
Atsakyti:
Subražiau šilumos tinklus ranka, atsirado vandens tinklai ant kabelio trasos, koreguosiu 
Atsakyti:
Pakartota vandenims prašymas patikslint vandens tinklus, atrodo puse nesutampa pagal faktą
Atsakyti:
Išsiųsta šilumai ir kelininkui paderint vėl
Atsakyti:
siųsta bendruoju Jonavos savivaldybei,
laiškas gautas ir registruotas 2025-12-29, reg. nr. 3B-12123
Atsakyti:
Išsiųstas priminimas šilumotiekiui
Atsakyti:
Pateikti pirminiai
Atsakyti:
Pateikta po pastabu
Atsakyti:
Taiso pirminius
Atsakyti:
Pateikti pirminiai po pastabu
Atsakyti:
Išsiųstas priminimas derintojams, seniūnė atsiuntė
Atsakyti:
Kelininko derinimas gautas, šilumai paskambinta, sakė atsiųs, formuojamas KPD prašymas ir bus išsiųstas 
Atsakyti:
02.02 pateikta KPD, siandien issiusta Via
Atsakyti:
KPD derinimas gautas, laukiam Via pastabu ir suderininus teikt SUVA
Atsakyti:
Nusiusta Via Reginai Solienei po pastabu 1-26-7560 . Telia ir vandenys perderine
Atsakyti:
Ziniarastis pas milda
Atsakyti:
Samata gauta, galima pateikt be via ir suva, issiust informacini
Atsakyti:
Prieda rasosi ESO
Atsakyti:
Priedas nusiustas i Via 1-26-8886 
Atsakyti:
ESO rasosi servituto plana. Galima daryt byla ir pateikt be suva, servituto ir via
Atsakyti:
Laukiam kompensacijos, Galima daryt byla ir pateikt be suva, servituto ir via
Atsakyti:
Issiustas servituto prasymas i jonava, Galima daryt byla ir pateikt be suva, servituto, SUVA reikia pateikt, nes jau gauta via
Atsakyti:
Pateiktas projektas be SUVA ir servitutu
Atsakyti:
Laukiam kompensacijos apmokejimo
Atsakyti:
Kompensacija bus pervesta 04.24, pateiktas projektas ant kitos sutarties
Atsakyti:
Pateiktas projektas po pastabu su servituto garantiniu
Atsakyti:
Gauta kompensacija, nusiusta Jonavos 3-ciam notaru biurui
Atsakyti:
Atmesta del servituto, reikia pataisyti minor pastabas ir samata
Atsakyti:
20d gal pasirasys</t>
      </text>
    </comment>
    <comment ref="X407" authorId="918" shapeId="0" xr:uid="{9AEFD228-E3AC-4E64-9A00-B54F81878DE1}">
      <text>
        <t>[Komentarų gija]
„Excel“ versija leidžia jums skaityti šią komentarų giją, tačiau visi jos taisymai bus pašalinti, jei failas atidaromas naudojant naujesnę „Excel“ versiją. Daugiau informacijos: https://go.microsoft.com/fwlink/?linkid=870924.
Komentaras:
    10-29, bendruoju, reg. nr. 3B-12123</t>
      </text>
    </comment>
    <comment ref="AB407" authorId="919" shapeId="0" xr:uid="{6DEA96B7-FB08-4619-9A6B-1E065625F7C1}">
      <text>
        <t>[Komentarų gija]
„Excel“ versija leidžia jums skaityti šią komentarų giją, tačiau visi jos taisymai bus pašalinti, jei failas atidaromas naudojant naujesnę „Excel“ versiją. Daugiau informacijos: https://go.microsoft.com/fwlink/?linkid=870924.
Komentaras:
    10-29 siųsta tiems, kuriem siunčiau užklausą, 01-07 siųsta bendruoju</t>
      </text>
    </comment>
    <comment ref="AI407" authorId="920" shapeId="0" xr:uid="{23B0921D-3A76-4164-80AC-B69BD24984F6}">
      <text>
        <t>[Komentarų gija]
„Excel“ versija leidžia jums skaityti šią komentarų giją, tačiau visi jos taisymai bus pašalinti, jei failas atidaromas naudojant naujesnę „Excel“ versiją. Daugiau informacijos: https://go.microsoft.com/fwlink/?linkid=870924.
Komentaras:
    02-02 su pilnu prašymu</t>
      </text>
    </comment>
    <comment ref="AJ407" authorId="921" shapeId="0" xr:uid="{395A87CC-E468-48BF-93BE-E962D0C870F6}">
      <text>
        <t>[Komentarų gija]
„Excel“ versija leidžia jums skaityti šią komentarų giją, tačiau visi jos taisymai bus pašalinti, jei failas atidaromas naudojant naujesnę „Excel“ versiją. Daugiau informacijos: https://go.microsoft.com/fwlink/?linkid=870924.
Komentaras:
    02-13
Atsakyti:
Dokumento numeris 1-26-4180. </t>
      </text>
    </comment>
    <comment ref="E408" authorId="922" shapeId="0" xr:uid="{B74C0719-1369-4BE7-B05C-C4878DC727C0}">
      <text>
        <t>[Komentarų gija]
„Excel“ versija leidžia jums skaityti šią komentarų giją, tačiau visi jos taisymai bus pašalinti, jei failas atidaromas naudojant naujesnę „Excel“ versiją. Daugiau informacijos: https://go.microsoft.com/fwlink/?linkid=870924.
Komentaras:
    braižoma trasa
Atsakyti:
Laukiam tinklų papildymo
Atsakyti:
Užklausta šilumininkų dėl jų tinklų kirtimo
Atsakyti:
Pateikti pirminiai
Atsakyti:
Išsiųsta institucijoms
Atsakyti:
Pateikti pirminiai po pastabu
Atsakyti:
pateikta derinti institucijoms
Atsakyti:
Savivaldybė nederina trasos nes eis dviraciu takas pagal ateities ir paneriu gatve kur projektuojama KL
Atsakyti:
Sausio gale bus parengtas dwg tako ir kitos gatves, reiks uzsimest paziuret ant kiek blogai viskas
Atsakyti:
Pakartotinai užklausta pas tako projektuotojus Urbanline dwg
Atsakyti:
Ignor, pakartota
Atsakyti:
Ignor, pakartota
Atsakyti:
Issiusta visiem susiderinti, kai gausim pagrindinius daryt kelio prieda ir pateikt Via po pastabu
Atsakyti:
Nusiusta Tautvydui kelininkui po pastabu
Atsakyti:
Myzniu kontora, siandien arba ryt pasitars ir atsakys
Atsakyti:
Adzgauskui pakartotas laiskas derinimui gauti, Via issiustas priedas galutiniam derinimui Nr.1-26-7591. Servitutu planus rasosi Arselina, gaunam kompensacijas ir teikiam savivaldybei
Atsakyti:
SUVA 26SUT-8658
Atsakyti:
Nusiusti servitutu planai Jonavai
Atsakyti:
Ziniarastis pas Milda
Atsakyti:
Gautas Via suderinimas
Atsakyti:
Gauta SUVA, pateiktas projektas, liko tik servitutai
Atsakyti:
Reikia servitutui gaut daugiabucio derinimus ir hipoteka su derinimu is Arselinos. Kontaktai uzprasyti ESO
Atsakyti:
Arselina grizta po velyku
Atsakyti:
Gauti visi parasai, bet reikia dar hipotekos sutikimo, paprasyta pas Arselina
Atsakyti:
Pateiktas naujas prasymas Jonavos savivaldybei
Atsakyti:
Nusiusti servitutai kompensacijoms apmoketi, 04.28 pervesta bus
Atsakyti:
Viena pavedimo kopija gauta
Atsakyti:
Pateiktas projektas ant naujos sutarties
Atsakyti:
Atmestas del SB ir dar keliu pastabu
Atsakyti:
Pateikti servitutai Zenonui notarui 05.15 11.30val pasirasymas
Atsakyti:
20d galimai bus pasirasymas</t>
      </text>
    </comment>
    <comment ref="AJ408" authorId="923" shapeId="0" xr:uid="{3C1FD36C-B74D-4593-BA69-F74933C31036}">
      <text>
        <t xml:space="preserve">[Komentarų gija]
„Excel“ versija leidžia jums skaityti šią komentarų giją, tačiau visi jos taisymai bus pašalinti, jei failas atidaromas naudojant naujesnę „Excel“ versiją. Daugiau informacijos: https://go.microsoft.com/fwlink/?linkid=870924.
Komentaras:
    Išsiųsta be priedo
Atsakyti:
1-25-41170. 
</t>
      </text>
    </comment>
    <comment ref="AO408" authorId="924" shapeId="0" xr:uid="{68AABE14-D51B-40DD-9CF9-A15F6B318BDC}">
      <text>
        <t>[Komentarų gija]
„Excel“ versija leidžia jums skaityti šią komentarų giją, tačiau visi jos taisymai bus pašalinti, jei failas atidaromas naudojant naujesnę „Excel“ versiją. Daugiau informacijos: https://go.microsoft.com/fwlink/?linkid=870924.
Komentaras:
    išsiųsta</t>
      </text>
    </comment>
    <comment ref="AP408" authorId="925" shapeId="0" xr:uid="{7B24A67C-53AA-4DB8-BC7F-9658C7F43CF7}">
      <text>
        <t>[Komentarų gija]
„Excel“ versija leidžia jums skaityti šią komentarų giją, tačiau visi jos taisymai bus pašalinti, jei failas atidaromas naudojant naujesnę „Excel“ versiją. Daugiau informacijos: https://go.microsoft.com/fwlink/?linkid=870924.
Komentaras:
    Išsiųsta po pastabų</t>
      </text>
    </comment>
    <comment ref="E409" authorId="926" shapeId="0" xr:uid="{D40AC698-EA78-4B12-8A17-24E8E8FB866D}">
      <text>
        <t>[Komentarų gija]
„Excel“ versija leidžia jums skaityti šią komentarų giją, tačiau visi jos taisymai bus pašalinti, jei failas atidaromas naudojant naujesnę „Excel“ versiją. Daugiau informacijos: https://go.microsoft.com/fwlink/?linkid=870924.
Komentaras:
    Ruošiama trasa (BR01)
Atsakyti:
Ruošiama schema (BR02)
Atsakyti:
Pateikti pirminiai
Atsakyti:
Po pirminių patvirtinimo išsiųsta derinimams su institucijomis
Atsakyti:
Gautos Ukmergės vandenų pastabos, keletoje vietų nori keisti trasą, taisyti
Atsakyti:
Išsiųsta po korekcijų Ukmergės vandenims, jei suderins reiks perderinimų kitur
Atsakyti:
Vandenys suderinę, išsiųstas šilumai ir į Telia perderinimams, gavus SU SUDERINIMAIS siunčiamas į savivaldybę
Atsakyti:
Išsiųsta pagal reikalavimus į savivaldybę
Atsakyti:
Servitutas bus valstybiniame sklype, išsiųsta info derinimui su skl. nuominkais - AB Ukmergės gelžbetonis
Atsakyti:
Papildyti plana isnasomis del vidaus tinklu, pratesti derinima su Gelzbetoniu, SUVA
Atsakyti:
UG prašymu nusiųsta jų sklype esančios trasos dalies DWG, bandys susitikrinti su savo vidaus tinklų informacija
Atsakyti:
Skambinta, ruošia (šiandien arba 17 d.) dwg peržiūrai kad galėtume pasikoreguoti ir nekirsti jų garo trasos
Atsakyti:
02-23 pateiktas koreguotas trasos variantas pagal vidaus tinklų info, papildomai 02-25 skambino aptarti, bando svarstyt ar tinkama
Atsakyti:
02-27 gauta UG vidaus dujų trasa, koreguojama kabelio trasa pagal informaciją
Atsakyti:
Išsiųstas atnaujintas variantas derinimui su UG
Atsakyti:
03-13 važiuojama į vietą išsispręsti, nuo 16 d. UG atsakingas atostogaus, bet klausimą bus perdavęs kitam žmogui
Atsakyti:
Vizito metu apeitos probleminės vietos, surinkta daugiau info apie vidaus tinklus, pasitarta dėl galimų sprendimų
Atsakyti:
Reikia pakoreguoti plana
Atsakyti:
Peržiūrėta situacija, sudarytas naujas variantas ir išsiųstas gelžbetoniui
Atsakyti:
Gelžbetonis šįryt atsakė, kad atostogauja, dėl pavadavimo užklausta - ats. nedavė, tai priimu kad nepavaduoja niekas, žiniaraštis užbaigtas pagal dabartinį variantą, sąmatos užklausta
Atsakyti:
Susisiekė iš po atostogų šiandien, aptarta, išsiųsta prašyta informacija, laukiama sprendimo, jei sutiks reiks perderint su institucijomis
Atsakyti:
Išsiųstas atnaujintas brėžinys, į jį perkelta daugiau vidinių tinklų, prieš tai teigė kad linksta sutikt tik iki galo nori viską matyt
Atsakyti:
Gelžbetoniui tinkamas variantas, persiųsta institucijoms (išskyrus savivaldybę, ten derina tik pateikus visus kitus derinimus. Bus pateikta gavus)
Atsakyti:
Negauti vandenų ir šilumos tinklų perderinimai, suskambinta kad persižiūrėtų, vandenims pakartotinai nusiųsta
Atsakyti:
Pateikta vandenims po jų pastabos, gavus derinti su savivaldybe
Atsakyti:
Gauti visi tinklų derinimai, pateikta į savivaldybę perderinimui
Atsakyti:
Nusiųsti trasos ir servituto planai gelžbetoniui, sakė rytoj spręs
Atsakyti:
05-20 papildomi atsakymai gelžbetoniui, 05-21 savivaldybė atnaujintą planą suderino
Atsakyti:
Derinimas su gelžbetoniu gautas, laukiama kompensacijos akto
Atsakyti:
Aktas gautas, pateiktas servituto prašymas savivaldybei (patikėtinis), ruošiama projekto byla
Atsakyti:
Pateiktas projektas be servitutu
Atsakyti:
Atnaujinta sąmata bei byla projekto derinimui
Atsakyti:
Pateiktos zymos
Atsakyti:
Zymos ikeltos tivis</t>
      </text>
    </comment>
    <comment ref="X409" authorId="927" shapeId="0" xr:uid="{F05D1B83-7C1A-483A-A357-5D946D65A4BB}">
      <text>
        <t>[Komentarų gija]
„Excel“ versija leidžia jums skaityti šią komentarų giją, tačiau visi jos taisymai bus pašalinti, jei failas atidaromas naudojant naujesnę „Excel“ versiją. Daugiau informacijos: https://go.microsoft.com/fwlink/?linkid=870924.
Komentaras:
    Išsiųsta 01-05
Atsakyti:
Suderintas po pakeitimų 05-21</t>
      </text>
    </comment>
    <comment ref="Y409" authorId="928" shapeId="0" xr:uid="{0F073878-81BB-480F-B572-BB182E1AC9FD}">
      <text>
        <t>[Komentarų gija]
„Excel“ versija leidžia jums skaityti šią komentarų giją, tačiau visi jos taisymai bus pašalinti, jei failas atidaromas naudojant naujesnę „Excel“ versiją. Daugiau informacijos: https://go.microsoft.com/fwlink/?linkid=870924.
Komentaras:
    Išsiųsta 01-05
Atsakyti:
Miesto seniūnijos gautas 01-06
Atsakyti:
Suderintas po pakeitimų 04-30</t>
      </text>
    </comment>
    <comment ref="Z409" authorId="929" shapeId="0" xr:uid="{10A4642F-B019-411C-8EEA-78A4C0A25F0A}">
      <text>
        <t>[Komentarų gija]
„Excel“ versija leidžia jums skaityti šią komentarų giją, tačiau visi jos taisymai bus pašalinti, jei failas atidaromas naudojant naujesnę „Excel“ versiją. Daugiau informacijos: https://go.microsoft.com/fwlink/?linkid=870924.
Komentaras:
    Išsiųsta 01-05
Atsakyti:
Suderintas po pakeitimų 05-11</t>
      </text>
    </comment>
    <comment ref="AA409" authorId="930" shapeId="0" xr:uid="{57601F60-56A1-4566-97A9-6212BEB4E504}">
      <text>
        <t>[Komentarų gija]
„Excel“ versija leidžia jums skaityti šią komentarų giją, tačiau visi jos taisymai bus pašalinti, jei failas atidaromas naudojant naujesnę „Excel“ versiją. Daugiau informacijos: https://go.microsoft.com/fwlink/?linkid=870924.
Komentaras:
    Išsiųsta 01-05
Atsakyti:
Suderintas po pakeitimų 04-30</t>
      </text>
    </comment>
    <comment ref="AB409" authorId="931" shapeId="0" xr:uid="{15D0A32A-12CD-41F9-A05B-17A93AC8103C}">
      <text>
        <t>[Komentarų gija]
„Excel“ versija leidžia jums skaityti šią komentarų giją, tačiau visi jos taisymai bus pašalinti, jei failas atidaromas naudojant naujesnę „Excel“ versiją. Daugiau informacijos: https://go.microsoft.com/fwlink/?linkid=870924.
Komentaras:
    Išsiųsta 01-05</t>
      </text>
    </comment>
    <comment ref="AD409" authorId="932" shapeId="0" xr:uid="{4C2D39A0-41AF-49B0-9CFA-D6E9221009A9}">
      <text>
        <t>[Komentarų gija]
„Excel“ versija leidžia jums skaityti šią komentarų giją, tačiau visi jos taisymai bus pašalinti, jei failas atidaromas naudojant naujesnę „Excel“ versiją. Daugiau informacijos: https://go.microsoft.com/fwlink/?linkid=870924.
Komentaras:
    Pateikta
26SUT-3390</t>
      </text>
    </comment>
    <comment ref="AF409" authorId="933" shapeId="0" xr:uid="{E5840BD8-7771-4827-9FD1-740121995F47}">
      <text>
        <t>[Komentarų gija]
„Excel“ versija leidžia jums skaityti šią komentarų giją, tačiau visi jos taisymai bus pašalinti, jei failas atidaromas naudojant naujesnę „Excel“ versiją. Daugiau informacijos: https://go.microsoft.com/fwlink/?linkid=870924.
Komentaras:
    Išsiųsti patikslinimai dėl vidaus tinklų derinimui su Ukmergės gelžbetoniu</t>
      </text>
    </comment>
    <comment ref="E410" authorId="934" shapeId="0" xr:uid="{555AC294-669A-4960-9C34-62D1CAE19B1F}">
      <text>
        <t>[Komentarų gija]
„Excel“ versija leidžia jums skaityti šią komentarų giją, tačiau visi jos taisymai bus pašalinti, jei failas atidaromas naudojant naujesnę „Excel“ versiją. Daugiau informacijos: https://go.microsoft.com/fwlink/?linkid=870924.
Komentaras:
    Paruošti pirminiai
Atsakyti:
Issiustas sutikimas az, 
Pateikti pirminiai
Atsakyti:
Išsiųsti derinimai institucijoms
Atsakyti:
Išsiųsti informaciniai
Atsakyti:
Laukiam, sutikimu ir užsakynėsim mel projektą
Atsakyti:
Sutikimai gauti, laukiam mel projekto
Atsakyti:
Išsiųsta Blinstrubui su visais derinimais. Daromas žiniaraštis
Atsakyti:
Išįsiųsta skaičiuot sąmatą
Atsakyti:
Padaryta byla be savivaldybės derinimo, suvos, sąmatos
Atsakyti:
26SUT-968+
26SUT-970+
26SUT-972+
26SUT-973+
26SUT-975
26SUT-976+
Atsakyti:
Pateiktas projektas be suva
Atsakyti:
Taiso pastabas
Atsakyti:
pataisyta
Atsakyti:
Pateiktas po pastabu
Atsakyti:
Suvos 4/6
Atsakyti:
Žymas registruoja
Atsakyti:
Zymos pas eso
Atsakyti:
Perduoti ikainiai</t>
      </text>
    </comment>
    <comment ref="X410" authorId="935" shapeId="0" xr:uid="{45366C47-4A85-4B77-811A-82B6372BDFD4}">
      <text>
        <t>[Komentarų gija]
„Excel“ versija leidžia jums skaityti šią komentarų giją, tačiau visi jos taisymai bus pašalinti, jei failas atidaromas naudojant naujesnę „Excel“ versiją. Daugiau informacijos: https://go.microsoft.com/fwlink/?linkid=870924.
Komentaras:
    arturas.blinstrubas@ukmerge.lt</t>
      </text>
    </comment>
    <comment ref="Y410" authorId="936" shapeId="0" xr:uid="{43C7F6BF-2E19-4181-90BA-D28FDEEF739B}">
      <text>
        <t>[Komentarų gija]
„Excel“ versija leidžia jums skaityti šią komentarų giją, tačiau visi jos taisymai bus pašalinti, jei failas atidaromas naudojant naujesnę „Excel“ versiją. Daugiau informacijos: https://go.microsoft.com/fwlink/?linkid=870924.
Komentaras:
    rita.mikutiene@ukmerge.lt</t>
      </text>
    </comment>
    <comment ref="E411" authorId="937" shapeId="0" xr:uid="{930CCAEF-28AD-45CC-8DAE-DF80B034EC8B}">
      <text>
        <t>[Komentarų gija]
„Excel“ versija leidžia jums skaityti šią komentarų giją, tačiau visi jos taisymai bus pašalinti, jei failas atidaromas naudojant naujesnę „Excel“ versiją. Daugiau informacijos: https://go.microsoft.com/fwlink/?linkid=870924.
Komentaras:
    Pirminiai paruošti, tačiau reikia nuotraukų, gali keistis sprendiniai dėl sudėtingo/neįgyvendinamo gręžimo
Atsakyti:
nufotkinta vieta, reiks pasitart su ranga
Atsakyti:
Pateikti pirminiai su paaiskinimu ir foto nepadaromos vietos
Atsakyti:
Pateikti pirminiai po pastabu
Atsakyti:
Išsiųsta derinti, kaip visada ukmergės kelininkui su visais derinimais reiks siųst
Atsakyti:
Liko Naturos derinimas, paruoštas žiniaraštis
Atsakyti:
Natura gauta, formuosiu informacinius, liks tik suva ir samata
Atsakyti:
Suva pateikta, informaciniai išsiųsti, sąmata pateikta skaičiavimui
Atsakyti:
Paruošta byla be suva
Atsakyti:
Pateikta byla be SUVA
Atsakyti:
Pateikta po pastabu
Atsakyti:
Pateikta paulinai zymas daryt
Atsakyti:
Pateiktos zymos
Atsakyti:
Pateikti ikainiai
Atsakyti:
Nusiusta ADA Anai</t>
      </text>
    </comment>
    <comment ref="X411" authorId="938" shapeId="0" xr:uid="{E09D9C71-C52E-4572-9105-0F8B85058F11}">
      <text>
        <t>[Komentarų gija]
„Excel“ versija leidžia jums skaityti šią komentarų giją, tačiau visi jos taisymai bus pašalinti, jei failas atidaromas naudojant naujesnę „Excel“ versiją. Daugiau informacijos: https://go.microsoft.com/fwlink/?linkid=870924.
Komentaras:
    12-17</t>
      </text>
    </comment>
    <comment ref="Y411" authorId="939" shapeId="0" xr:uid="{09FB721C-DC59-46EE-A3A0-3D6C82BBC0DA}">
      <text>
        <t>[Komentarų gija]
„Excel“ versija leidžia jums skaityti šią komentarų giją, tačiau visi jos taisymai bus pašalinti, jei failas atidaromas naudojant naujesnę „Excel“ versiją. Daugiau informacijos: https://go.microsoft.com/fwlink/?linkid=870924.
Komentaras:
    12-15</t>
      </text>
    </comment>
    <comment ref="AA411" authorId="940" shapeId="0" xr:uid="{97CDD612-3A9B-4337-AE53-952D221F69D2}">
      <text>
        <t>[Komentarų gija]
„Excel“ versija leidžia jums skaityti šią komentarų giją, tačiau visi jos taisymai bus pašalinti, jei failas atidaromas naudojant naujesnę „Excel“ versiją. Daugiau informacijos: https://go.microsoft.com/fwlink/?linkid=870924.
Komentaras:
    12-15</t>
      </text>
    </comment>
    <comment ref="AD411" authorId="941" shapeId="0" xr:uid="{85CAC371-0F13-4BDA-808E-A084C6E7B0A6}">
      <text>
        <t>[Komentarų gija]
„Excel“ versija leidžia jums skaityti šią komentarų giją, tačiau visi jos taisymai bus pašalinti, jei failas atidaromas naudojant naujesnę „Excel“ versiją. Daugiau informacijos: https://go.microsoft.com/fwlink/?linkid=870924.
Komentaras:
    Per Tomo
25SUT-23583
25SUT-23586</t>
      </text>
    </comment>
    <comment ref="AG411" authorId="942" shapeId="0" xr:uid="{6D65658B-4EBA-4822-A4D1-B3E5C95E7CC7}">
      <text>
        <t>[Komentarų gija]
„Excel“ versija leidžia jums skaityti šią komentarų giją, tačiau visi jos taisymai bus pašalinti, jei failas atidaromas naudojant naujesnę „Excel“ versiją. Daugiau informacijos: https://go.microsoft.com/fwlink/?linkid=870924.
Komentaras:
    12-15</t>
      </text>
    </comment>
    <comment ref="AN411" authorId="943" shapeId="0" xr:uid="{26192643-C6AA-447B-9FC9-EEA9DBDA39F1}">
      <text>
        <t>[Komentarų gija]
„Excel“ versija leidžia jums skaityti šią komentarų giją, tačiau visi jos taisymai bus pašalinti, jei failas atidaromas naudojant naujesnę „Excel“ versiją. Daugiau informacijos: https://go.microsoft.com/fwlink/?linkid=870924.
Komentaras:
    12-15</t>
      </text>
    </comment>
    <comment ref="E412" authorId="944" shapeId="0" xr:uid="{5BEC89C5-8C41-421B-8EDD-11D2DAA5D09B}">
      <text>
        <t>[Komentarų gija]
„Excel“ versija leidžia jums skaityti šią komentarų giją, tačiau visi jos taisymai bus pašalinti, jei failas atidaromas naudojant naujesnę „Excel“ versiją. Daugiau informacijos: https://go.microsoft.com/fwlink/?linkid=870924.
Komentaras:
    Ruošiama trasa (BR01)
Atsakyti:
Ruošiama schema + demontavimas (BR02)
Atsakyti:
Pateikti pirminiai
Atsakyti:
Išsiųstas savivaldybei ir seniūnijai, kitų tinklų nėra
Atsakyti:
Papildytas teiktas SUVA prašymas
Atsakyti:
Ruošiami žiniaraščiai, bylos dalys
Atsakyti:
Pateikta sąmatos skaičiavimui
Atsakyti:
Gauta sąmata, 1/2 suvų
Atsakyti:
Byla paruošta su visais derinimais ir suvom, naujinama sąmata
Atsakyti:
Nauja sąmata gauta, &lt;1000€ daugiau
Atsakyti:
Pateiktas projektas tvirtinimui
Atsakyti:
Taiso pastabas
Atsakyti:
Pateikta po pastabu</t>
      </text>
    </comment>
    <comment ref="X412" authorId="945" shapeId="0" xr:uid="{E5337B65-C700-47C3-9E2D-9863024092C5}">
      <text>
        <t>[Komentarų gija]
„Excel“ versija leidžia jums skaityti šią komentarų giją, tačiau visi jos taisymai bus pašalinti, jei failas atidaromas naudojant naujesnę „Excel“ versiją. Daugiau informacijos: https://go.microsoft.com/fwlink/?linkid=870924.
Komentaras:
    Išsiųstas 12-16</t>
      </text>
    </comment>
    <comment ref="Y412" authorId="946" shapeId="0" xr:uid="{38E6B140-65A7-427F-8135-715296ED74B8}">
      <text>
        <t>[Komentarų gija]
„Excel“ versija leidžia jums skaityti šią komentarų giją, tačiau visi jos taisymai bus pašalinti, jei failas atidaromas naudojant naujesnę „Excel“ versiją. Daugiau informacijos: https://go.microsoft.com/fwlink/?linkid=870924.
Komentaras:
    Išsiųstas ir gautas 12-16</t>
      </text>
    </comment>
    <comment ref="AD412" authorId="947" shapeId="0" xr:uid="{F654A06C-5E30-4897-BAF4-D7CA9EB4A1BA}">
      <text>
        <t>[Komentarų gija]
„Excel“ versija leidžia jums skaityti šią komentarų giją, tačiau visi jos taisymai bus pašalinti, jei failas atidaromas naudojant naujesnę „Excel“ versiją. Daugiau informacijos: https://go.microsoft.com/fwlink/?linkid=870924.
Komentaras:
    Pateikti 12-19
25SUT-23278 Laukėnėlių k.
25SUT-23289 Laukėnų k.
Atsakyti:
Laukėnų k. Ukmergės r. sav. Nr. 25SUT-23289: papildytas
Laukėnėlių k. Ukmergės r. sav. Nr. 25SUT-23278: gautas
Atsakyti:
25SUT-23289 gautas
2/2 suvos gautos</t>
      </text>
    </comment>
    <comment ref="E413" authorId="948" shapeId="0" xr:uid="{0408707E-9C8B-46DB-9855-097BE09B844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pirminius
Atsakyti:
Pataisytas br2 iki ryšių, reiks vykti į vietą matuoti 
Atsakyti:
Pateikti pirminiai po pastabu
Atsakyti:
Pateikta po pastabu
Atsakyti:
Išsiųstas derinti
Atsakyti:
Numatytas vandentiekio projektas, pakoreguotas br pagal pastabas
Atsakyti:
Vandentiekio derinimas gautas, išsiųsta pakoreguoti sprendiniai institucijoms
Atsakyti:
Savivaldybė, seniūnija, telia suderino, laukiame via lietuva. 
Atsakyti:
išsiųsta Via Lietuva su pasirašytu priedu po pastabų
Atsakyti:
galima uzsakyt mel projekta, pateikta suva be mel derinimo
Atsakyti:
Perduota samata Mildai, liko tik del apsvietimo pakalbet
Atsakyti:
SUVA bus iki penktadienio
Atsakyti:
Del apsvietimo nusiusta energetikai.lt 065652194, nusiusta Tomui 068668789 del atramos montavimo
Atsakyti:
Atsius snd abu
Atsakyti:
Pateiktas projektas po pastabu
Atsakyti:
Pas paulina</t>
      </text>
    </comment>
    <comment ref="I413" authorId="949" shapeId="0" xr:uid="{2413AF5F-D6DA-4F5A-A409-E4CE5E06C613}">
      <text>
        <t>[Komentarų gija]
„Excel“ versija leidžia jums skaityti šią komentarų giją, tačiau visi jos taisymai bus pašalinti, jei failas atidaromas naudojant naujesnę „Excel“ versiją. Daugiau informacijos: https://go.microsoft.com/fwlink/?linkid=870924.
Komentaras:
    02.17
Atsakyti:
padarytas</t>
      </text>
    </comment>
    <comment ref="X413" authorId="950" shapeId="0" xr:uid="{4D21B050-90CB-49C8-B6F9-8F39960EEA24}">
      <text>
        <t>[Komentarų gija]
„Excel“ versija leidžia jums skaityti šią komentarų giją, tačiau visi jos taisymai bus pašalinti, jei failas atidaromas naudojant naujesnę „Excel“ versiją. Daugiau informacijos: https://go.microsoft.com/fwlink/?linkid=870924.
Komentaras:
    01-16
Atsakyti:
01-27 atnaujinti</t>
      </text>
    </comment>
    <comment ref="Y413" authorId="951" shapeId="0" xr:uid="{CB9C7DDB-21F5-4B92-8B31-5E6CB83CF713}">
      <text>
        <t>[Komentarų gija]
„Excel“ versija leidžia jums skaityti šią komentarų giją, tačiau visi jos taisymai bus pašalinti, jei failas atidaromas naudojant naujesnę „Excel“ versiją. Daugiau informacijos: https://go.microsoft.com/fwlink/?linkid=870924.
Komentaras:
    01-16
Atsakyti:
01-27 atnaujinti</t>
      </text>
    </comment>
    <comment ref="Z413" authorId="952" shapeId="0" xr:uid="{D54E6AB9-32F4-49C3-BC89-38C922DCE223}">
      <text>
        <t>[Komentarų gija]
„Excel“ versija leidžia jums skaityti šią komentarų giją, tačiau visi jos taisymai bus pašalinti, jei failas atidaromas naudojant naujesnę „Excel“ versiją. Daugiau informacijos: https://go.microsoft.com/fwlink/?linkid=870924.
Komentaras:
    01-16</t>
      </text>
    </comment>
    <comment ref="AA413" authorId="953" shapeId="0" xr:uid="{17BEC8FF-FD70-4790-B59D-573FD78D91AC}">
      <text>
        <t>[Komentarų gija]
„Excel“ versija leidžia jums skaityti šią komentarų giją, tačiau visi jos taisymai bus pašalinti, jei failas atidaromas naudojant naujesnę „Excel“ versiją. Daugiau informacijos: https://go.microsoft.com/fwlink/?linkid=870924.
Komentaras:
    01-16</t>
      </text>
    </comment>
    <comment ref="AD413" authorId="954" shapeId="0" xr:uid="{B2FDE4EB-D7F6-4228-AA68-9F7B78672A12}">
      <text>
        <t>[Komentarų gija]
„Excel“ versija leidžia jums skaityti šią komentarų giją, tačiau visi jos taisymai bus pašalinti, jei failas atidaromas naudojant naujesnę „Excel“ versiją. Daugiau informacijos: https://go.microsoft.com/fwlink/?linkid=870924.
Komentaras:
26SUT-4767
Atsakyti:
Valdas Cenys</t>
      </text>
    </comment>
    <comment ref="AJ413" authorId="955" shapeId="0" xr:uid="{47439E09-C5D1-46E9-AFBC-4CC79CEACB31}">
      <text>
        <t>[Komentarų gija]
„Excel“ versija leidžia jums skaityti šią komentarų giją, tačiau visi jos taisymai bus pašalinti, jei failas atidaromas naudojant naujesnę „Excel“ versiją. Daugiau informacijos: https://go.microsoft.com/fwlink/?linkid=870924.
Komentaras:
    01-19
Atsakyti:
02-10 po pastabų</t>
      </text>
    </comment>
    <comment ref="E414" authorId="956" shapeId="0" xr:uid="{A6000D43-DBCD-4A4F-9F2D-25E047697339}">
      <text>
        <t>[Komentarų gija]
„Excel“ versija leidžia jums skaityti šią komentarų giją, tačiau visi jos taisymai bus pašalinti, jei failas atidaromas naudojant naujesnę „Excel“ versiją. Daugiau informacijos: https://go.microsoft.com/fwlink/?linkid=870924.
Komentaras:
    Subraižyta preliminari trasa
Atsakyti:
Išsiųsta kelininkui peržiūrėti
Atsakyti:
Pateikti pirminia
Atsakyti:
Pateikta po pastabu
Atsakyti:
Persiųsta iš naujo kelininkui 
Atsakyti:
Nusiusta tam Viederiui is naujo....
Atsakyti:
perkeltas objektas ant kitos sutarties
Atsakyti:
04.13 pateikta kelininkui
Atsakyti:
Dominykas siunte ir kalbejo pakartotinai 04.22
Atsakyti:
05.12 nusiusta po pastabu
Atsakyti:
Pateikti pirminiai</t>
      </text>
    </comment>
    <comment ref="Y414" authorId="957" shapeId="0" xr:uid="{ED832128-7EC1-4D19-B48D-D180B3021D7A}">
      <text>
        <t>[Komentarų gija]
„Excel“ versija leidžia jums skaityti šią komentarų giją, tačiau visi jos taisymai bus pašalinti, jei failas atidaromas naudojant naujesnę „Excel“ versiją. Daugiau informacijos: https://go.microsoft.com/fwlink/?linkid=870924.
Komentaras:
    Pateikta 06-11
Atsakyti:
Suderinta 06-12</t>
      </text>
    </comment>
    <comment ref="Z414" authorId="958" shapeId="0" xr:uid="{8171F58A-C028-4E91-B651-C4DAB3505B88}">
      <text>
        <t>[Komentarų gija]
„Excel“ versija leidžia jums skaityti šią komentarų giją, tačiau visi jos taisymai bus pašalinti, jei failas atidaromas naudojant naujesnę „Excel“ versiją. Daugiau informacijos: https://go.microsoft.com/fwlink/?linkid=870924.
Komentaras:
    Pateikta derinimui 06-11</t>
      </text>
    </comment>
    <comment ref="AA414" authorId="959" shapeId="0" xr:uid="{DE92EBA6-B275-42E3-876D-2FEB5D27462A}">
      <text>
        <t>[Komentarų gija]
„Excel“ versija leidžia jums skaityti šią komentarų giją, tačiau visi jos taisymai bus pašalinti, jei failas atidaromas naudojant naujesnę „Excel“ versiją. Daugiau informacijos: https://go.microsoft.com/fwlink/?linkid=870924.
Komentaras:
    Pateikta derinimui 06-11
Atsakyti:
Pateikta po pastabu 06-12</t>
      </text>
    </comment>
    <comment ref="AI414" authorId="960" shapeId="0" xr:uid="{4D608AB7-5D2F-4EFC-A675-DDD512B5BF89}">
      <text>
        <t>[Komentarų gija]
„Excel“ versija leidžia jums skaityti šią komentarų giją, tačiau visi jos taisymai bus pašalinti, jei failas atidaromas naudojant naujesnę „Excel“ versiją. Daugiau informacijos: https://go.microsoft.com/fwlink/?linkid=870924.
Komentaras:
    Pateikta derinimui 06-11
Atsakyti:
Suderinta 06-12</t>
      </text>
    </comment>
    <comment ref="AJ414" authorId="961" shapeId="0" xr:uid="{1679F83F-AB87-4697-B45F-B7E631B09C82}">
      <text>
        <t>[Komentarų gija]
„Excel“ versija leidžia jums skaityti šią komentarų giją, tačiau visi jos taisymai bus pašalinti, jei failas atidaromas naudojant naujesnę „Excel“ versiją. Daugiau informacijos: https://go.microsoft.com/fwlink/?linkid=870924.
Komentaras:
    Pateikta pirminėm pastabom 06-17</t>
      </text>
    </comment>
    <comment ref="E415" authorId="962" shapeId="0" xr:uid="{7F3A4C7D-C8A9-45AB-BCCE-79BBCB089616}">
      <text>
        <t>[Komentarų gija]
„Excel“ versija leidžia jums skaityti šią komentarų giją, tačiau visi jos taisymai bus pašalinti, jei failas atidaromas naudojant naujesnę „Excel“ versiją. Daugiau informacijos: https://go.microsoft.com/fwlink/?linkid=870924.
Komentaras:
    Nusiusta klientui patvirtinti
Atsakyti:
Pateikti pirminiai, issiusta derinti savivaldybei, seniunijai, ftz
Atsakyti:
Savivaldybes nr GD-623. 
Atsakyti:
Pateikti pirminiai po pastabu
Atsakyti:
pateiktos pastabos.
Atsakyti:
Pateikti pirminiai
Atsakyti:
Pateikta po pastabu
Atsakyti:
LEZ, seniunija gauta, melioratoriui nusiustas papildytas, perduos kelininkui, servitutu kompensaciju laukiam
Atsakyti:
Gautos kompensacijos, 02.09 paragint Klienta
Atsakyti:
26d. Pateikta samatai, gaunam ir teikiam be servitutu
Atsakyti:
Pateiktas projektas be servitutu.. Servitutai pateikti NZT 02.10
Atsakyti:
SS – nepasirašyti servitutai. Visa kita netikrinta. 
Atsakyti:
Kelio sklypas paimamas visuomenes poreikiams, nieko neleidzia registruot. Specialsite sake geguzes menesi bandyt ziuret
Atsakyti:
Issiustas rastas I NZT del pritarimo AZ
Atsakyti:
Nukele nagrinejimo termina i 05.29
Atsakyti:
Birzelio 4 Aurelija is nzt kreipesi i RC, kad atsiustu servituto sutarti</t>
      </text>
    </comment>
    <comment ref="AF415" authorId="963" shapeId="0" xr:uid="{42EE423B-9828-4E38-9C60-9D88AAD24CF6}">
      <text>
        <t xml:space="preserve">[Komentarų gija]
„Excel“ versija leidžia jums skaityti šią komentarų giją, tačiau visi jos taisymai bus pašalinti, jei failas atidaromas naudojant naujesnę „Excel“ versiją. Daugiau informacijos: https://go.microsoft.com/fwlink/?linkid=870924.
Komentaras:
    1GP-349 
Atsakyti:
1GP-385 , 1GP-387 </t>
      </text>
    </comment>
    <comment ref="E416" authorId="964" shapeId="0" xr:uid="{60D9B389-FB61-4406-AFD5-3CE4498D3A77}">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galutiniai dokai
Atsakyti:
Taiso pastabas
Atsakyti:
Pateikta po pastabu
Atsakyti:
Pateikta po pastabu</t>
      </text>
    </comment>
    <comment ref="E417" authorId="965" shapeId="0" xr:uid="{602167E3-543F-42A8-81F7-580E7DE35DF8}">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po pastabu
Atsakyti:
Pateikta po pastabu
Atsakyti:
Pateikti dokai galutiniai
Atsakyti:
Taiso pastabas
Atsakyti:
Projektas atmestas, negalime nieko matyti kol nepatvirtintas pratesimas. I tivis parasyta
Atsakyti:
Pateikta po pastabu
Atsakyti:
Arnas taiso
Atsakyti:
pateikta</t>
      </text>
    </comment>
    <comment ref="E418" authorId="966" shapeId="0" xr:uid="{3D511513-2040-42AF-AD50-233487CB5013}">
      <text>
        <t>[Komentarų gija]
„Excel“ versija leidžia jums skaityti šią komentarų giją, tačiau visi jos taisymai bus pašalinti, jei failas atidaromas naudojant naujesnę „Excel“ versiją. Daugiau informacijos: https://go.microsoft.com/fwlink/?linkid=870924.
Komentaras:
    Pirminiai patvirtinti
Atsakyti:
Pateikti dokai likusieji
Atsakyti:
Pateikta po pastabu
Atsakyti:
Pateikta pagal nauja atmintine
Atsakyti:
Pateikta po pastabu</t>
      </text>
    </comment>
    <comment ref="E419" authorId="967" shapeId="0" xr:uid="{D387E9DA-BBCC-4732-BF6B-6BA0645724B8}">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Pateikta po pastabu
Atsakyti:
Pateikti dokai
Atsakyti:
taiso
Atsakyti:
pateikta
Atsakyti:
pateikta
Atsakyti:
Audrius taiso
Atsakyti:
pateikta</t>
      </text>
    </comment>
    <comment ref="E420" authorId="968" shapeId="0" xr:uid="{03D4915A-067D-440A-9434-9863168AF946}">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like dokai
Atsakyti:
Pateikti failai po atnaujintos atmintines</t>
      </text>
    </comment>
    <comment ref="E421" authorId="969" shapeId="0" xr:uid="{50591B83-CBFA-4F61-9FB8-F9209E63A639}">
      <text>
        <t>[Komentarų gija]
„Excel“ versija leidžia jums skaityti šią komentarų giją, tačiau visi jos taisymai bus pašalinti, jei failas atidaromas naudojant naujesnę „Excel“ versiją. Daugiau informacijos: https://go.microsoft.com/fwlink/?linkid=870924.
Komentaras:
    Dominykas braizo trasa</t>
      </text>
    </comment>
    <comment ref="X421" authorId="970" shapeId="0" xr:uid="{9AA2F089-A9F2-4D1F-8691-66CE65D19E6D}">
      <text>
        <t>[Komentarų gija]
„Excel“ versija leidžia jums skaityti šią komentarų giją, tačiau visi jos taisymai bus pašalinti, jei failas atidaromas naudojant naujesnę „Excel“ versiją. Daugiau informacijos: https://go.microsoft.com/fwlink/?linkid=870924.
Komentaras:
    Išsiųsta derinti 06-10</t>
      </text>
    </comment>
    <comment ref="Y421" authorId="971" shapeId="0" xr:uid="{DD20B21B-5490-4637-AC23-1281D667C148}">
      <text>
        <t>[Komentarų gija]
„Excel“ versija leidžia jums skaityti šią komentarų giją, tačiau visi jos taisymai bus pašalinti, jei failas atidaromas naudojant naujesnę „Excel“ versiją. Daugiau informacijos: https://go.microsoft.com/fwlink/?linkid=870924.
Komentaras:
    Pateikta derinimui 06-10</t>
      </text>
    </comment>
    <comment ref="Z421" authorId="972" shapeId="0" xr:uid="{7453FB4C-F428-4243-B00D-2166698AA55D}">
      <text>
        <t>[Komentarų gija]
„Excel“ versija leidžia jums skaityti šią komentarų giją, tačiau visi jos taisymai bus pašalinti, jei failas atidaromas naudojant naujesnę „Excel“ versiją. Daugiau informacijos: https://go.microsoft.com/fwlink/?linkid=870924.
Komentaras:
    Pateikta derinimui 06-10</t>
      </text>
    </comment>
    <comment ref="AA421" authorId="973" shapeId="0" xr:uid="{5C8BB57A-1435-4405-9A10-A62C293BA21D}">
      <text>
        <t>[Komentarų gija]
„Excel“ versija leidžia jums skaityti šią komentarų giją, tačiau visi jos taisymai bus pašalinti, jei failas atidaromas naudojant naujesnę „Excel“ versiją. Daugiau informacijos: https://go.microsoft.com/fwlink/?linkid=870924.
Komentaras:
    Pateikta derinimui 06-10</t>
      </text>
    </comment>
    <comment ref="AB421" authorId="974" shapeId="0" xr:uid="{A964BB52-45D3-4F04-B179-1024B0A19BF2}">
      <text>
        <t>[Komentarų gija]
„Excel“ versija leidžia jums skaityti šią komentarų giją, tačiau visi jos taisymai bus pašalinti, jei failas atidaromas naudojant naujesnę „Excel“ versiją. Daugiau informacijos: https://go.microsoft.com/fwlink/?linkid=870924.
Komentaras:
    Pateikta derinimui 06-10
Atsakyti:
Gautos pastabos, yra vykdomi šilumos tinklų projektavimo darbai, sprendiniai derinami su "Meysso"</t>
      </text>
    </comment>
    <comment ref="AE421" authorId="975" shapeId="0" xr:uid="{8CF7786D-0FFE-4BC3-A730-AED2CCFEF570}">
      <text>
        <t>[Komentarų gija]
„Excel“ versija leidžia jums skaityti šią komentarų giją, tačiau visi jos taisymai bus pašalinti, jei failas atidaromas naudojant naujesnę „Excel“ versiją. Daugiau informacijos: https://go.microsoft.com/fwlink/?linkid=870924.
Komentaras:
    Pateikta derinimui 06-10</t>
      </text>
    </comment>
    <comment ref="AI421" authorId="976" shapeId="0" xr:uid="{E2CACA31-3F95-4D21-90FA-421905E46B86}">
      <text>
        <t>[Komentarų gija]
„Excel“ versija leidžia jums skaityti šią komentarų giją, tačiau visi jos taisymai bus pašalinti, jei failas atidaromas naudojant naujesnę „Excel“ versiją. Daugiau informacijos: https://go.microsoft.com/fwlink/?linkid=870924.
Komentaras:
    Pateikta derinimui 06-10</t>
      </text>
    </comment>
    <comment ref="AP421" authorId="977" shapeId="0" xr:uid="{E78DBB16-1ABD-4E3D-A8AB-3501C062E721}">
      <text>
        <t>[Komentarų gija]
„Excel“ versija leidžia jums skaityti šią komentarų giją, tačiau visi jos taisymai bus pašalinti, jei failas atidaromas naudojant naujesnę „Excel“ versiją. Daugiau informacijos: https://go.microsoft.com/fwlink/?linkid=870924.
Komentaras:
    Pateikta derinimui
Atsakyti:
Pateikta po pastabų 06-29</t>
      </text>
    </comment>
    <comment ref="E422" authorId="978" shapeId="0" xr:uid="{476A96E6-37AA-4F63-BD4C-70A80D91F1A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pastaba
Atsakyti:
Pateikta po pastabu
Atsakyti:
Pateikta konkursine
Atsakyti:
taiso
Atsakyti:
pateikta</t>
      </text>
    </comment>
    <comment ref="E423" authorId="979" shapeId="0" xr:uid="{3B1CE9F2-D034-46F2-B13E-23FA9A50E069}">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Atsakyti:
pateikta
Atsakyti:
taiso
Atsakyti:
pateikta
Atsakyti:
pateikta</t>
      </text>
    </comment>
    <comment ref="E424" authorId="980" shapeId="0" xr:uid="{84CEB27C-D45C-4BFE-9F89-045142E74EEC}">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Atsakyti:
pateikta
Atsakyti:
pateikta
Atsakyti:
pateikta</t>
      </text>
    </comment>
    <comment ref="E425" authorId="981" shapeId="0" xr:uid="{0815E6BB-9D69-423F-9539-886EAAE9304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Atsakyti:
pateikta
Atsakyti:
pateikta
Atsakyti:
taiso
Atsakyti:
pateikta</t>
      </text>
    </comment>
    <comment ref="E426" authorId="982" shapeId="0" xr:uid="{B3C2CE5C-A93C-4354-BF78-90896D0F10CE}">
      <text>
        <t>[Komentarų gija]
„Excel“ versija leidžia jums skaityti šią komentarų giją, tačiau visi jos taisymai bus pašalinti, jei failas atidaromas naudojant naujesnę „Excel“ versiją. Daugiau informacijos: https://go.microsoft.com/fwlink/?linkid=870924.
Komentaras:
    Priskirta Audriui</t>
      </text>
    </comment>
    <comment ref="E427" authorId="983" shapeId="0" xr:uid="{E17FBCDB-D3B1-4830-88E9-A42DDAF83D2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
Atsakyti:
pateikta
Atsakyti:
pateikta
Atsakyti:
pateikta
Atsakyti:
pateikta
Atsakyti:
Reikia perduoti ADA, laukiam kol sutvarkys TIVIS</t>
      </text>
    </comment>
    <comment ref="E428" authorId="984" shapeId="0" xr:uid="{89450C69-6C05-47A5-9876-14EE760EF3C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po pastabu
Atsakyti:
Taiso dominykas
Atsakyti:
pateikta
Atsakyti:
pateikta
Atsakyti:
pateikta
Atsakyti:
pateikta
Atsakyti:
Pateikta po pastabu</t>
      </text>
    </comment>
    <comment ref="E429" authorId="985" shapeId="0" xr:uid="{84787DF2-2B73-4117-81D6-F87640B0B980}">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Pateiktas projektas 
Atsakyti:
Paulina daro zyma
Atsakyti:
Laukiam ispildomosios ir tada padarysim zymas</t>
      </text>
    </comment>
    <comment ref="E430" authorId="986" shapeId="0" xr:uid="{D596A51E-A2E0-448E-A2D9-B5D6134C863C}">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Pateiktas projektas
Atsakyti:
Pateiktas projektas po pastabu
Atsakyti:
Vel pateiktas</t>
      </text>
    </comment>
    <comment ref="E431" authorId="987" shapeId="0" xr:uid="{D3C724F9-E0A3-44C4-B12A-2B153F5E2BC8}">
      <text>
        <t>[Komentarų gija]
„Excel“ versija leidžia jums skaityti šią komentarų giją, tačiau visi jos taisymai bus pašalinti, jei failas atidaromas naudojant naujesnę „Excel“ versiją. Daugiau informacijos: https://go.microsoft.com/fwlink/?linkid=870924.
Komentaras:
    Parasytas komentaras ar ESO kazka nusprende
Atsakyti:
Vienas savininkas yra UAB Siramis, kitas Circle K Zigmundas kepalas +37061821288
Atsakyti:
Pasukt circleK 06.30</t>
      </text>
    </comment>
    <comment ref="E432" authorId="988" shapeId="0" xr:uid="{65BE78DE-A794-4081-9442-398DB0D72789}">
      <text>
        <t>[Komentarų gija]
„Excel“ versija leidžia jums skaityti šią komentarų giją, tačiau visi jos taisymai bus pašalinti, jei failas atidaromas naudojant naujesnę „Excel“ versiją. Daugiau informacijos: https://go.microsoft.com/fwlink/?linkid=870924.
Komentaras:
    BR01, BR02 beveik baigti, užklausta Elgos BTT išmatavimų</t>
      </text>
    </comment>
    <comment ref="E437" authorId="989" shapeId="0" xr:uid="{1D0C5E2B-7429-4BBE-B0B0-08B1B601F2EC}">
      <text>
        <t>[Komentarų gija]
„Excel“ versija leidžia jums skaityti šią komentarų giją, tačiau visi jos taisymai bus pašalinti, jei failas atidaromas naudojant naujesnę „Excel“ versiją. Daugiau informacijos: https://go.microsoft.com/fwlink/?linkid=870924.
Komentaras:
    Ruošiama principinė schema</t>
      </text>
    </comment>
    <comment ref="E455" authorId="990" shapeId="0" xr:uid="{FDA6BA2B-3815-458F-ADE8-7794CB360AC6}">
      <text>
        <t>[Komentarų gija]
„Excel“ versija leidžia jums skaityti šią komentarų giją, tačiau visi jos taisymai bus pašalinti, jei failas atidaromas naudojant naujesnę „Excel“ versiją. Daugiau informacijos: https://go.microsoft.com/fwlink/?linkid=870924.
Komentaras:
    27-26
Atsakyti:
06-26 pateikti pirminiai
Atsakyti:
taiso
Atsakyti:
Pateikta po pastabu</t>
      </text>
    </comment>
    <comment ref="E456" authorId="991" shapeId="0" xr:uid="{D0AF2ADC-7310-4711-800A-BB43F620D1B5}">
      <text>
        <t>[Komentarų gija]
„Excel“ versija leidžia jums skaityti šią komentarų giją, tačiau visi jos taisymai bus pašalinti, jei failas atidaromas naudojant naujesnę „Excel“ versiją. Daugiau informacijos: https://go.microsoft.com/fwlink/?linkid=870924.
Komentaras:
    28-26</t>
      </text>
    </comment>
    <comment ref="E457" authorId="992" shapeId="0" xr:uid="{16D33B1A-779E-4DD8-AFCF-8A99765BE662}">
      <text>
        <t>[Komentarų gija]
„Excel“ versija leidžia jums skaityti šią komentarų giją, tačiau visi jos taisymai bus pašalinti, jei failas atidaromas naudojant naujesnę „Excel“ versiją. Daugiau informacijos: https://go.microsoft.com/fwlink/?linkid=870924.
Komentaras:
    30-26
Atsakyti:
Pateikti pirminiai</t>
      </text>
    </comment>
    <comment ref="E458" authorId="993" shapeId="0" xr:uid="{A5B6DD15-26BE-4157-95AA-EAFC5A0C18F6}">
      <text>
        <t>[Komentarų gija]
„Excel“ versija leidžia jums skaityti šią komentarų giją, tačiau visi jos taisymai bus pašalinti, jei failas atidaromas naudojant naujesnę „Excel“ versiją. Daugiau informacijos: https://go.microsoft.com/fwlink/?linkid=870924.
Komentaras:
    33-26</t>
      </text>
    </comment>
    <comment ref="E459" authorId="994" shapeId="0" xr:uid="{F89093FC-A223-4A62-BBFA-A6D80EF113B4}">
      <text>
        <t>[Komentarų gija]
„Excel“ versija leidžia jums skaityti šią komentarų giją, tačiau visi jos taisymai bus pašalinti, jei failas atidaromas naudojant naujesnę „Excel“ versiją. Daugiau informacijos: https://go.microsoft.com/fwlink/?linkid=870924.
Komentaras:
    33-26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tc={76CDB338-3EC0-492F-B823-5EA46A8DA538}</author>
    <author>tc={74C141F8-D7BA-4540-8A67-1D8FCD751E46}</author>
    <author>tc={4AF37C02-5FFF-411E-9AF7-5FC0D1C5D1FA}</author>
    <author>tc={CC54C477-FE36-49E6-9918-31C9E041A021}</author>
    <author>tc={EC706898-D585-42D8-9A42-BAEFDE096FEB}</author>
    <author>tc={C8CC5CB0-2E79-482E-919B-FD78C1E255E9}</author>
    <author>tc={3909B7A7-032B-4D00-9C59-4209B0027EA1}</author>
    <author>Kostas Vilcinskas</author>
    <author>Tomas Ruzveltas</author>
    <author>Vytautas Remeikis</author>
    <author>Tadas Matijoška</author>
    <author>Aurimas Skrupskis</author>
    <author>Arnas Joskaudas</author>
    <author>tc={E130D520-2020-4E59-B5B0-74855D1A55EF}</author>
    <author>tc={F771C334-F3FD-41BA-B0FA-BEE4E42A2274}</author>
    <author>tc={DD1D5B11-75D6-4FFF-A331-BFEE047DE423}</author>
    <author>tc={FD313855-BE9F-47AA-B0FD-6C4EEF1DC83B}</author>
    <author>tc={4895FF5A-5892-4474-9D38-9122F7ABF939}</author>
    <author>tc={0F356A9B-5684-4C84-B826-27E96B54805C}</author>
    <author>tc={10678D3F-2BE5-40C1-9244-1B8EACFAA718}</author>
    <author>tc={0640C3A6-28D5-4FED-B4FA-B1A77EBA390E}</author>
    <author>tc={193B880A-0D09-41F0-A319-CD7BA4FCF5A9}</author>
    <author>tc={2AC7DBA5-45B5-4E8C-923C-CD803D0DBB49}</author>
    <author>tc={C4F791B1-9C29-483C-8585-9EE1E0CE6BB6}</author>
    <author>tc={FE2CA79D-1A0B-4D85-AC4F-6AF8752B07CA}</author>
    <author>tc={96C37177-ED93-4633-956F-0639CA87544F}</author>
    <author>tc={5F46F0A9-74E4-44A4-A194-8C488B75CDFC}</author>
    <author>tc={6E259B8F-9B71-4726-99E9-A1C761E2E3D5}</author>
    <author>tc={8A128C20-B4EF-44A1-A7AC-09E3607A75AC}</author>
    <author>tc={E6E37964-71CC-493B-A47A-DF9E9860B4DB}</author>
    <author>tc={6DD49290-C2E2-40E6-A66A-A8072980F838}</author>
    <author>tc={7E4AB11A-C632-455C-890E-3C862F1C613B}</author>
    <author>tc={C3B5057D-B4BC-4A29-B537-A3DAA82190AF}</author>
    <author>tc={75F1F7EA-1660-44A2-B454-264B37297771}</author>
    <author>tc={D8AC8458-A6E5-4364-BCBF-4DA1267C9C51}</author>
    <author>tc={D7810538-F80D-423D-8DA7-B01B5C25B5F2}</author>
    <author>tc={67DB0C49-F8CF-42D7-9548-90BC7B331CCE}</author>
    <author>tc={27DE7200-0228-4102-B5E7-0078928DCB17}</author>
    <author>tc={13FF6094-35D9-41CF-9564-B0479AC00152}</author>
    <author>tc={30603F29-9618-4723-BF2C-F732147D5EFE}</author>
    <author>tc={9909E387-F658-4160-A537-A8FDFA52E79D}</author>
    <author>tc={9C2F18E1-2E8A-4EAA-BD0B-DE9AA7B0B230}</author>
    <author>tc={95768C9F-1149-4B40-A988-83921A7490A7}</author>
    <author>tc={A102139F-54A4-4090-B7B2-B84D0BB56486}</author>
    <author>tc={10ACD1DE-98D6-48DD-BEC9-09D718D495D8}</author>
    <author>tc={B7EDB50D-8E19-4949-8F73-A83092E59BA5}</author>
    <author>tc={598654F4-EA77-453E-9BEC-5B137E0BF7DA}</author>
    <author>tc={F0F92251-C3B6-43CF-8ABF-4B0EF8EB03EC}</author>
    <author>tc={44485B0D-C5FF-44CB-8085-CA7B9BE3674B}</author>
    <author>tc={263F65FE-5A98-41E0-B870-FE1FA58B9D13}</author>
    <author>tc={814EC830-4D33-4C2B-94A7-8C8AD2390E74}</author>
    <author>tc={A92C5A76-0729-4AC4-8BC5-FB199A02ECED}</author>
    <author>tc={A0AB2EA1-6163-4320-BAD2-CC3C04C10E07}</author>
    <author>tc={0111B5DE-9782-40BD-8B2A-4B8C4C6C5999}</author>
    <author>tc={BE47A912-800C-4112-B58C-5CC680F96DE2}</author>
    <author>tc={30728637-8F43-431C-8F19-643A693EBE7F}</author>
    <author>tc={0C34DF25-6EDB-4616-A680-3D83787E2D46}</author>
    <author>tc={6007FAB0-51E4-4F67-A5E3-DBCFFB0FD52B}</author>
    <author>tc={A9F847BA-187B-4409-8CD1-C8A6A8126DE4}</author>
    <author>tc={1D4E5D01-EFB9-4EBF-B891-E7E6FE5C7DE7}</author>
    <author>tc={5E1C1B10-AE2C-4E38-A88C-CCD45ADCD504}</author>
    <author>tc={9EDA9D80-7C93-4126-9134-FF0444FA9DBC}</author>
    <author>tc={07614B9B-398E-4798-B1B1-C832E4310EF2}</author>
    <author>tc={EA4CA4FC-2E50-418C-8B7B-DE6FE32F26D5}</author>
    <author>tc={032B6507-7833-4F31-B8E2-835B5F1BB515}</author>
    <author>tc={8553D3CA-1FC5-4CDA-BA8C-4CD1F1D9F7EB}</author>
    <author>tc={DCBD62E8-1D44-4ADE-9FF7-FB5336B34379}</author>
    <author>tc={417277D6-E3B5-4005-8856-A15285D0227B}</author>
    <author>tc={CC8DD5F3-E40B-49C7-B542-9A96CE80C562}</author>
    <author>tc={42D45ABA-3C3D-438B-8702-8F56886AE26C}</author>
    <author>tc={5F7E2FC2-69D4-4828-AADD-D14F3DF9E346}</author>
    <author>tc={62E84956-FB0C-4288-ACEE-5335207F6E89}</author>
    <author>tc={B34B079F-DCDC-4553-A966-E2D8AF2F3F06}</author>
    <author>tc={1DBC78A0-8669-4520-B9D3-A22B76AA38B4}</author>
    <author>tc={1DC7F67C-80AA-4AF3-970A-44C72A6D7626}</author>
    <author>tc={E928B6D2-8BF1-459A-94FD-CEBDEA31DACC}</author>
    <author>tc={E5A335C0-2718-472E-9DA1-F67954FDCD05}</author>
    <author>tc={58E0C7BD-04CC-41AB-90AC-F2E3ED1C5543}</author>
    <author>tc={7F85CC5D-F475-4239-A1F6-B622D825D1BA}</author>
    <author>tc={F984B32F-A15E-4F24-8092-FE2F2AB962BE}</author>
    <author>tc={0C1A7EC2-22F4-49B4-965B-67BE4930429D}</author>
    <author>tc={F39084B6-7FCD-456A-9DE1-1E9229960C13}</author>
    <author>tc={3E350CD7-2C90-474C-81F0-552454A55A9E}</author>
    <author>tc={5DC9CA1B-3C07-4CE1-B3A1-49447921914F}</author>
    <author>tc={FDDDCAA4-A7A5-4D0A-AF82-48025BE49530}</author>
    <author>tc={CCE460BE-243E-45DF-BFA9-1EEAF2DE3BD0}</author>
    <author>tc={E2FCE63F-2E8D-46E8-B49D-E655CD928C87}</author>
    <author>tc={50AA3C78-D7DE-4CA9-BE15-E8FFA0121C9F}</author>
    <author>tc={BE5F8336-5B36-4030-9449-B6B5C11A4084}</author>
    <author>tc={1D912C78-1EF0-4B4A-83C0-4F053E27CED0}</author>
    <author>tc={2E099F12-EC35-4940-ABB4-109296211E20}</author>
    <author>tc={1034C040-4DD7-47A0-B5C2-AA1BF20B390D}</author>
    <author>tc={E754BC03-47FD-4C5F-BE8E-CE9AA460F55F}</author>
    <author>tc={43CBE617-D4AB-473C-BE73-9A811193857A}</author>
    <author>tc={04A38F37-627B-4FCD-9818-51A29D3BE7EE}</author>
    <author>tc={9541D60E-F270-440A-ACEE-2CD9F83C46D3}</author>
    <author>tc={F103D151-9891-4A1C-8891-C0240A12AE73}</author>
    <author>tc={17FCF0A7-7984-4DC0-81CE-052B9369317F}</author>
    <author>tc={7AA8E6DB-EAFB-4D4F-B61E-DA27EB2C7BB2}</author>
    <author>tc={6BDA4A33-A507-4C97-BF97-F28C534148FD}</author>
    <author>tc={DA5AC814-9D0F-4713-ADF4-C882A083BCD3}</author>
    <author>tc={CB3268D9-ADDE-4F62-9C67-9B2FFA08A6BB}</author>
    <author>tc={541F8629-0C00-47B7-9CBC-A339BB8A0749}</author>
    <author>tc={758D2EE4-0F78-4ABF-A6D2-3E91BCA6864A}</author>
    <author>tc={C3732AEE-55E1-4E87-B4D2-5BB3E6893BA4}</author>
    <author>tc={48194ABA-2EC2-4C45-83B9-0B2E816FCF97}</author>
    <author>tc={08ABAA6E-0B29-40B1-9A88-FA4580B6E779}</author>
    <author>tc={3E63C8A8-C6B4-4E9A-B5C7-8E72E0B04A3C}</author>
    <author>tc={09E52F10-410C-44A1-89ED-7209404AB7AF}</author>
    <author>tc={2B987589-11D3-49A8-9A67-D3C76490C544}</author>
    <author>tc={E921092D-7525-4974-B76C-2301879A3296}</author>
    <author>tc={AD95DA8B-45B0-4160-B09B-9DAC7C0BA430}</author>
    <author>tc={D4FEBA99-BE65-40D8-BAFC-2AF4B5AE38F3}</author>
    <author>tc={9EA38F5C-4C9C-4FB6-8502-7CA979BCCEB2}</author>
    <author>tc={57D5DD17-629A-45BB-B411-3326AA90C28C}</author>
    <author>tc={3645CD4A-437A-40BA-A6E6-9440FD950EE3}</author>
    <author>tc={1E3E9241-1BE4-4267-BDE9-F175A5F68B3F}</author>
    <author>tc={15E4407A-C495-44C7-911A-CA24D89410F5}</author>
    <author>tc={C270ED9E-1319-4AE1-8DD4-1587D3FD93E5}</author>
    <author>tc={C01685F1-F3A9-4818-B80D-E6DAF534808A}</author>
    <author>tc={593690F9-A885-40B8-A22F-FE2448320DE9}</author>
    <author>tc={0EE9AC55-C0F7-4860-B953-A6AAAFAC5255}</author>
    <author>tc={DFC22072-595E-4478-B9F6-D03E5A2CDD5C}</author>
    <author>tc={8D49C9BB-2E7D-4528-83D6-7E9D37B28B50}</author>
    <author>tc={FA56B101-0F8F-4D49-A343-BB15761CFA51}</author>
    <author>tc={A62C5F6A-9F59-463B-B319-3B29D93BE7EC}</author>
    <author>tc={DDB3BD81-D1F9-4452-A048-3751A0524C7D}</author>
    <author>tc={22791ED1-3B8D-45D9-8A88-EB8077EDFA8A}</author>
    <author>tc={D6799D42-186E-4265-AAEE-EAFD1466CCB9}</author>
    <author>tc={8E9AD506-5104-4EA3-8291-9F7892763706}</author>
    <author>tc={1975908F-22C4-49C5-BAEC-03FC906163A6}</author>
    <author>tc={5CC45C82-734F-475C-B761-7925EA0059A4}</author>
    <author>tc={03851C8F-AE95-45CC-8C12-5EE8D51CB290}</author>
    <author>tc={20D7A02F-EED4-4268-88B8-AB7A7226CC93}</author>
    <author>tc={412405C4-FABE-44BE-A81F-5C76F6F8491A}</author>
    <author>tc={592D0E18-8C35-4BC0-8306-EBEFD514A1DE}</author>
    <author>tc={036FCD8E-56A0-4E7C-B816-EEC0ACAB1888}</author>
    <author>tc={92F155E2-E7B9-4C2A-B904-E0D65DE558C6}</author>
    <author>tc={298337CE-932D-485E-B8CF-D1B4B0234A1A}</author>
    <author>tc={467B4617-71E7-4321-B0A6-07C9A7935552}</author>
    <author>tc={13D2E3FB-9A0F-49CC-865E-327F3EC214DD}</author>
    <author>tc={8B9319F3-8482-4AC2-AAFA-C0CDC1939C44}</author>
    <author>tc={BBA7D6A9-6393-4C69-8CBE-831BF1947D50}</author>
    <author>tc={D5F584DD-F661-4895-9C13-75E9A3065BA1}</author>
    <author>tc={3EEB1A48-FE51-4B53-833D-C246DCBB5BE3}</author>
    <author>tc={ECB9423D-45D2-4C8D-A936-D201EC54519D}</author>
    <author>tc={EBF75E9B-5F81-4808-8E2A-4ABE00A3B861}</author>
    <author>tc={4387F311-950C-439F-8302-16160819556E}</author>
    <author>tc={09E79E7E-843A-4990-A79B-9829C7D76562}</author>
    <author>tc={6D027718-8188-4AFC-BADE-A1A39B6D5491}</author>
    <author>tc={14E017EF-55EB-431E-B966-07AB8023B8CE}</author>
    <author>tc={85A0083D-5921-4A92-96F4-F6CD94DB1E52}</author>
    <author>tc={DFFEB7F5-8BD5-41DB-A96E-02E1EBA41C39}</author>
    <author>tc={F8307DFD-8EB0-4282-AB05-EB17F7EB6325}</author>
    <author>tc={8534E957-9654-4F62-8A88-6485248CD8F2}</author>
    <author>tc={6E28F6ED-9507-45CD-8592-857C5F93F1E3}</author>
    <author>tc={A228D357-C18B-40EE-A183-3D2167A3AA32}</author>
    <author>tc={B306A0E6-5271-4625-9145-0D80EFD01F18}</author>
    <author>tc={9E2C84F1-D7A2-4A05-9AF3-F5EB1DD3D2D7}</author>
    <author>tc={83DBFC36-DCE7-4D90-89A0-5173FA66DD9D}</author>
    <author>tc={B6E9FEBF-C041-4A66-94AE-B4A4A3B58F13}</author>
    <author>tc={0CF7E58F-0AE1-4092-B58A-54600FDC58C7}</author>
    <author>tc={93D99E4A-DB91-49A2-89D0-7DD508131EFD}</author>
    <author>tc={ECE7C35D-1571-409C-9BF9-540B0F017795}</author>
    <author>tc={AC55C112-3435-49C3-8EC2-ACAE75B7AF00}</author>
    <author>tc={77A28961-EF00-4C6A-8BBB-58364622DE3F}</author>
    <author>tc={D6264E05-A864-4538-9324-32FF8BB39786}</author>
    <author>tc={4A2F0A6B-4163-4062-902D-EFE62DB0EFBD}</author>
    <author>tc={D3B227FC-FFC0-49CE-87BF-2F3B008392DA}</author>
    <author>tc={5BF0F8D2-3759-4DB8-9A60-BD1B2A83758B}</author>
    <author>tc={FC59DA01-2912-4401-B674-80D488C663B3}</author>
    <author>tc={ADFB30A1-0468-40BD-8551-7E15F3A190C4}</author>
    <author>tc={3DD4EA60-D00D-40D8-9C57-686C27ECB344}</author>
    <author>tc={CEF23E4E-4DAB-49F0-9779-B6A54B27B73A}</author>
    <author>tc={7D8C1B97-4E85-404B-BD73-6DE0DE19BF8A}</author>
    <author>tc={763FAAE0-84EE-4FF3-8ECF-7474D84844D6}</author>
    <author>tc={3D1D711D-E0F5-4800-A2A3-79168DEE148E}</author>
    <author>tc={C8C4E4E9-1EDD-4378-8283-C84DDB10C1B6}</author>
    <author>tc={C31AEB3B-5E34-429B-B5B3-55927AFA7362}</author>
    <author>tc={F0C4D9B2-2DF4-4743-84E0-714CA7DE1EF1}</author>
    <author>tc={2CC1693E-AFD9-470C-8A14-C99C462BB8A7}</author>
    <author>tc={63A75B3A-34AF-4096-8D83-8B2A60BAA38A}</author>
    <author>tc={A12C4CDD-2A54-4244-91D9-9963CF934F78}</author>
    <author>tc={CBDF7584-FB32-4E15-A240-D1B8103D9845}</author>
    <author>tc={3B2ADD61-390E-435A-B7C1-240C59525E95}</author>
    <author>tc={CD81C48F-5642-4D70-9E88-73408304A734}</author>
    <author>tc={9392CD53-11C2-4905-98A5-1BC309550E03}</author>
    <author>tc={CC007830-B600-427C-A8B6-CC91F63A5269}</author>
    <author>tc={F3BB3B43-783B-4586-9E71-289496676FA5}</author>
    <author>tc={AD4A049E-CC39-4238-8A38-8F2F939CB472}</author>
    <author>tc={A8A2D7E3-2810-4FDB-A3BD-EE756ADE2E41}</author>
    <author>tc={C2900195-D991-45C6-B796-E478A0213E1B}</author>
    <author>tc={EAFB0432-4F8F-4997-AFA2-50BF876F95CE}</author>
    <author>tc={3C70E46C-D536-44C5-9B9E-D40265A26406}</author>
    <author>tc={7C76AEC7-B995-4DBB-BE0F-D8A1BAC889B4}</author>
    <author>tc={785F6D5F-4F69-4635-BED4-5F2AAB18EE1F}</author>
    <author>tc={D18F13AE-9658-419A-9554-84C5E39E2654}</author>
    <author>tc={0E41B4B7-6428-48BF-89F6-AE7C2151C3A1}</author>
    <author>tc={86174B03-33CD-4960-84DA-6E0778709537}</author>
    <author>tc={2D29843E-420B-4268-8E36-12937BAD3B88}</author>
    <author>tc={A3BAD507-47FF-40D5-AECD-94CF08F0DCD5}</author>
    <author>tc={7310F75B-3BA3-4D87-B358-D47EC4EA2DF2}</author>
    <author>tc={BD7561A4-316C-4D22-883C-BFE080E4349A}</author>
    <author>tc={ADD0BF3B-59D3-491E-B81E-00AA5380425F}</author>
    <author>tc={731FA55E-EC80-4FEF-AFC7-A6AF9E0E4818}</author>
    <author>tc={C6F2E168-3102-4D41-9497-D85D2FBF00C1}</author>
    <author>tc={3FFEFCA5-8680-4225-82B6-82CB780B94C0}</author>
    <author>tc={02FA47CC-8EBE-4A04-9C8B-3EEDBABAC458}</author>
    <author>tc={63C11F1A-E89B-4478-BF45-7581EA47B47F}</author>
    <author>tc={A2143E3D-D97F-477B-AE0B-06894C30863F}</author>
    <author>tc={A45154FB-7E6C-4A13-880D-910963987EE8}</author>
    <author>tc={3373340B-29AE-4882-A4C3-022CC87F918A}</author>
    <author>tc={78061C00-2063-45FB-ABF8-961D968A1137}</author>
    <author>tc={7A5E6FEE-9B48-48F2-8823-86EA627E4BD2}</author>
    <author>tc={513F2F5F-EE11-460C-A324-96A18AC3932C}</author>
    <author>tc={230DFF62-C3D3-4329-B032-7C131A449182}</author>
    <author>tc={DA4E1C12-5E95-4648-9FB0-E8FC64E2BF16}</author>
    <author>tc={14A72C47-42DD-48CE-94A1-4E3B3C31265B}</author>
    <author>tc={8A7B78F9-5218-4D7E-95E7-7119DEAEA650}</author>
    <author>tc={EE904E3B-B24D-4ECC-B26F-ADEFEA1EB4B8}</author>
    <author>tc={E8379B18-462D-49C3-91FF-0A6CC255CABA}</author>
    <author>tc={6A290A60-E6F1-4AD5-9373-A0B09D0D546C}</author>
    <author>tc={D6A905DA-B6FF-4947-B5A3-ECC087EA245E}</author>
    <author>tc={D322A6F6-BE22-4AA8-AE6D-09EF56B50CE3}</author>
    <author>tc={E4D63DCF-AD0A-410A-BD2D-546BE17C154C}</author>
    <author>tc={275E0939-7D22-41B8-B2CC-2AFACC6953A2}</author>
    <author>tc={BF35973C-C6A5-4CB9-8F51-9CA5A4DCAEB6}</author>
    <author>tc={670CA8DB-E301-4DB1-A4C1-5655F45C35DB}</author>
    <author>tc={4354940C-2AA2-459B-9E30-7ACD95D2D373}</author>
    <author>tc={3941C75D-3661-4A1E-900A-90202768E979}</author>
    <author>tc={650873DE-1154-4B5C-9885-F30D2C21BE58}</author>
    <author>tc={E4973EE1-D0F0-4BFF-AF57-D6FD9F08F44D}</author>
    <author>tc={855F573C-837B-4DEA-9FE0-EA577893AF20}</author>
    <author>tc={A8791801-337A-4F50-9522-3AAA0F90863A}</author>
    <author>tc={F0717DBD-E299-4BEA-87DC-920452B0657C}</author>
    <author>tc={790DB4DE-13F3-4B3A-A624-2EDF86C66B22}</author>
    <author>tc={E604394F-F4F2-479E-B226-DC3C2A74D4F5}</author>
    <author>tc={FFA8D06C-E46D-4F58-BE50-89BC022AE89F}</author>
    <author>tc={279B4CB7-4658-44D4-9E89-2E7D836440F5}</author>
    <author>tc={45D466DF-6752-4579-A308-C02AF04CF9DF}</author>
    <author>tc={D5E55674-F9E5-45EA-95D1-5D27579D6394}</author>
    <author>tc={353887E3-E5E5-44DC-B6AB-69835A9966E5}</author>
    <author>tc={6656B86F-A47F-4BEA-9E11-3840507CB5C3}</author>
    <author>tc={D77F76D1-63F9-479B-AE82-01ED15714912}</author>
    <author>tc={A90B3858-8F41-4941-9C47-4987139E2894}</author>
    <author>tc={B64C31B8-1EA8-4972-90D7-C4E56630E113}</author>
    <author>tc={72225C18-F00A-452B-9790-50CE7266ED03}</author>
    <author>tc={8BC44947-52E4-422A-A0B4-846DE8EFFAE5}</author>
    <author>tc={0D977252-6D01-4EC1-A72D-3292EAA34B96}</author>
    <author>tc={9F981EBF-1F32-4312-8058-AC8B66B4EF6D}</author>
    <author>tc={23206A0E-4879-4721-AFBB-F06BEF2772F7}</author>
    <author>tc={44E74AD3-0CF9-40E6-B730-F3E03BFC35EF}</author>
    <author>tc={6966305D-DD0C-4337-87F6-7BD2C3D7EC05}</author>
    <author>tc={5C6FD767-7ED3-4FF5-B923-02876B3AE26C}</author>
    <author>tc={713AE3D4-3BCD-4C1E-9AC5-4FE5987C36A8}</author>
    <author>tc={90270EFA-E3FE-4489-808D-6D35B32C35D3}</author>
    <author>tc={AF234881-9C65-43F1-91CA-E66F28BB2BE8}</author>
    <author>tc={281222E9-DE25-4A7D-B31E-619D2F33F278}</author>
    <author>tc={FF5340FB-E00B-4514-8C4A-F0A2B24D0945}</author>
    <author>tc={576CBC04-8A0C-48AC-B1DE-C3D91959820B}</author>
    <author>tc={6724AC87-7DC5-4434-BD6C-A032DF41E26E}</author>
    <author>tc={AE432A81-B8D4-465A-AA4A-9A7DD0F0B7B6}</author>
    <author>tc={1F858177-86ED-45F3-818C-1DC8466E8F61}</author>
    <author>tc={DE4D86CA-B4B6-4D17-9A40-F724D873FE5B}</author>
    <author>tc={9D38D137-06A9-4851-B816-8554B352609B}</author>
    <author>tc={93D2AB81-43BB-4B7C-8BFA-65C427950913}</author>
    <author>tc={97E829D8-6EB6-4192-9307-4AA0E6AD61D0}</author>
    <author>tc={63CF6FA8-4490-41AF-A19D-069C2FE2EBBE}</author>
    <author>tc={686954A0-19B3-4810-9775-9E74775D37A8}</author>
    <author>tc={61838990-DE83-421A-82FC-67B6E835634E}</author>
    <author>tc={FF17E769-7B2E-40C1-B140-7FE4FA293894}</author>
    <author>tc={6999C0CE-0382-4943-A584-0284B356F1A0}</author>
    <author>tc={AC3ABE65-3010-476F-9992-F45396C25194}</author>
    <author>tc={4136313F-E89F-4FEC-80C6-5C559943820A}</author>
    <author>tc={F49A497D-D138-4974-A2DE-8FA544FDDC90}</author>
    <author>tc={C99561C6-8D5F-4335-A89D-5540DB2D6106}</author>
    <author>tc={6596F9F1-1AEE-4A22-86FF-CFADA9E6C7B3}</author>
    <author>tc={CD0D2558-98B6-4394-B13D-0885F43D0A5D}</author>
    <author>tc={446E9883-51B2-4EF2-923D-C758A957F710}</author>
  </authors>
  <commentList>
    <comment ref="AB8" authorId="0" shapeId="0" xr:uid="{96021AE5-4691-4ADD-A343-6C2DBA9BC53E}">
      <text>
        <r>
          <rPr>
            <sz val="11"/>
            <color rgb="FF000000"/>
            <rFont val="Calibri"/>
            <family val="2"/>
            <charset val="1"/>
          </rPr>
          <t xml:space="preserve">Author:
</t>
        </r>
        <r>
          <rPr>
            <sz val="9"/>
            <color rgb="FF000000"/>
            <rFont val="Tahoma"/>
            <family val="2"/>
            <charset val="186"/>
          </rPr>
          <t>7/23</t>
        </r>
      </text>
    </comment>
    <comment ref="AC8" authorId="0" shapeId="0" xr:uid="{20FEA12A-9397-4149-8F1B-02C88FAE74A5}">
      <text>
        <r>
          <rPr>
            <sz val="11"/>
            <color rgb="FF000000"/>
            <rFont val="Calibri"/>
            <family val="2"/>
            <charset val="1"/>
          </rPr>
          <t xml:space="preserve">Author:
</t>
        </r>
        <r>
          <rPr>
            <sz val="9"/>
            <color rgb="FF000000"/>
            <rFont val="Tahoma"/>
            <family val="2"/>
            <charset val="186"/>
          </rPr>
          <t>7/23</t>
        </r>
      </text>
    </comment>
    <comment ref="AE8" authorId="0" shapeId="0" xr:uid="{E578D620-72BE-4C53-89FA-64242E932FBB}">
      <text>
        <r>
          <rPr>
            <sz val="11"/>
            <color rgb="FF000000"/>
            <rFont val="Calibri"/>
            <family val="2"/>
            <charset val="1"/>
          </rPr>
          <t xml:space="preserve">Author:
</t>
        </r>
        <r>
          <rPr>
            <sz val="9"/>
            <color rgb="FF000000"/>
            <rFont val="Tahoma"/>
            <family val="2"/>
            <charset val="186"/>
          </rPr>
          <t>7/23</t>
        </r>
      </text>
    </comment>
    <comment ref="AG8" authorId="0" shapeId="0" xr:uid="{12055458-4612-481D-BBB2-7DF9D620D667}">
      <text>
        <r>
          <rPr>
            <sz val="11"/>
            <color rgb="FF000000"/>
            <rFont val="Calibri"/>
            <family val="2"/>
            <charset val="1"/>
          </rPr>
          <t xml:space="preserve">Author:
</t>
        </r>
        <r>
          <rPr>
            <sz val="9"/>
            <color rgb="FF000000"/>
            <rFont val="Tahoma"/>
            <family val="2"/>
            <charset val="186"/>
          </rPr>
          <t>7/23</t>
        </r>
      </text>
    </comment>
    <comment ref="AI8" authorId="0" shapeId="0" xr:uid="{08867415-A77B-4C8A-A69F-C31F94E7E56E}">
      <text>
        <r>
          <rPr>
            <sz val="11"/>
            <color rgb="FF000000"/>
            <rFont val="Calibri"/>
            <family val="2"/>
            <charset val="1"/>
          </rPr>
          <t xml:space="preserve">Author:
</t>
        </r>
        <r>
          <rPr>
            <sz val="9"/>
            <color rgb="FF000000"/>
            <rFont val="Tahoma"/>
            <family val="2"/>
            <charset val="186"/>
          </rPr>
          <t>7/23</t>
        </r>
      </text>
    </comment>
    <comment ref="AK8" authorId="0" shapeId="0" xr:uid="{A9DDBBEC-5175-4E4F-A87C-81EEA926E8A3}">
      <text>
        <r>
          <rPr>
            <sz val="11"/>
            <color rgb="FF000000"/>
            <rFont val="Calibri"/>
            <family val="2"/>
            <charset val="1"/>
          </rPr>
          <t xml:space="preserve">Author:
</t>
        </r>
        <r>
          <rPr>
            <sz val="9"/>
            <color rgb="FF000000"/>
            <rFont val="Tahoma"/>
            <family val="2"/>
            <charset val="1"/>
          </rPr>
          <t>2021-09-13. 208997</t>
        </r>
      </text>
    </comment>
    <comment ref="AL8" authorId="0" shapeId="0" xr:uid="{C03AB55C-5B3C-41DF-A86B-1262A60873A6}">
      <text>
        <r>
          <rPr>
            <sz val="11"/>
            <color rgb="FF000000"/>
            <rFont val="Calibri"/>
            <family val="2"/>
            <charset val="1"/>
          </rPr>
          <t xml:space="preserve">Author:
</t>
        </r>
        <r>
          <rPr>
            <sz val="9"/>
            <color rgb="FF000000"/>
            <rFont val="Tahoma"/>
            <family val="2"/>
            <charset val="186"/>
          </rPr>
          <t>7/23</t>
        </r>
      </text>
    </comment>
    <comment ref="AN8" authorId="0" shapeId="0" xr:uid="{2F5247CC-BD9F-47A7-82FD-12EAAA3950B8}">
      <text>
        <r>
          <rPr>
            <sz val="11"/>
            <color rgb="FF000000"/>
            <rFont val="Calibri"/>
            <family val="2"/>
            <charset val="1"/>
          </rPr>
          <t xml:space="preserve">Author:
</t>
        </r>
        <r>
          <rPr>
            <sz val="9"/>
            <color rgb="FF000000"/>
            <rFont val="Tahoma"/>
            <family val="2"/>
            <charset val="186"/>
          </rPr>
          <t>7/26</t>
        </r>
      </text>
    </comment>
    <comment ref="AQ8" authorId="0" shapeId="0" xr:uid="{6B6DEF49-B37A-4AA0-9714-923C08513F2D}">
      <text>
        <r>
          <rPr>
            <sz val="11"/>
            <color rgb="FF000000"/>
            <rFont val="Calibri"/>
            <family val="2"/>
            <charset val="1"/>
          </rPr>
          <t xml:space="preserve">Author:
</t>
        </r>
        <r>
          <rPr>
            <sz val="9"/>
            <color rgb="FF000000"/>
            <rFont val="Tahoma"/>
            <family val="2"/>
            <charset val="186"/>
          </rPr>
          <t>8/4</t>
        </r>
      </text>
    </comment>
    <comment ref="AT8" authorId="0" shapeId="0" xr:uid="{56D57B61-C714-42E6-AC5A-2417BBE77D53}">
      <text>
        <r>
          <rPr>
            <sz val="11"/>
            <color rgb="FF000000"/>
            <rFont val="Calibri"/>
            <family val="2"/>
            <charset val="1"/>
          </rPr>
          <t xml:space="preserve">Author:
</t>
        </r>
        <r>
          <rPr>
            <sz val="9"/>
            <color rgb="FF000000"/>
            <rFont val="Tahoma"/>
            <family val="2"/>
            <charset val="186"/>
          </rPr>
          <t>7/26</t>
        </r>
      </text>
    </comment>
    <comment ref="D11" authorId="1" shapeId="0" xr:uid="{76CDB338-3EC0-492F-B823-5EA46A8DA538}">
      <text>
        <t xml:space="preserve">[Komentarų gija]
„Excel“ versija leidžia jums skaityti šią komentarų giją, tačiau visi jos taisymai bus pašalinti, jei failas atidaromas naudojant naujesnę „Excel“ versiją. Daugiau informacijos: https://go.microsoft.com/fwlink/?linkid=870924.
Komentaras:
    LAKD
KOPS
NŽT
SĄMATA
Atsakyti:
LAKD +
Samata +
SUVA 294198  10.25
Atsakyti:
Taisomos projekto pastabos, laukiam NZT sutikimo
Atsakyti:
Perderinama ESO dalis/ bus servitutas
Atsakyti:
Taiso LAKD pastabas/ RP pateiktas servitutas pasirašymui
Atsakyti:
ESO- laukiam savivaldybės sutikimo dėl tinklų LR žemėje ir servituto (savivaldybės)
</t>
      </text>
    </comment>
    <comment ref="E11" authorId="2" shapeId="0" xr:uid="{74C141F8-D7BA-4540-8A67-1D8FCD751E46}">
      <text>
        <t xml:space="preserve">[Komentarų gija]
„Excel“ versija leidžia jums skaityti šią komentarų giją, tačiau visi jos taisymai bus pašalinti, jei failas atidaromas naudojant naujesnę „Excel“ versiją. Daugiau informacijos: https://go.microsoft.com/fwlink/?linkid=870924.
Komentaras:
    11.14 7JP-2815 
Atsakyti:
11.10 1-26557 LAKD zenklai
Atsakyti:
Taisomos pastabos, rengiami servitutai, LAKD del zenklu
Atsakyti:
EV- laukiam servituto sutikimo (savivaldybės)
</t>
      </text>
    </comment>
    <comment ref="N11" authorId="3" shapeId="0" xr:uid="{4AF37C02-5FFF-411E-9AF7-5FC0D1C5D1FA}">
      <text>
        <t>[Komentarų gija]
„Excel“ versija leidžia jums skaityti šią komentarų giją, tačiau visi jos taisymai bus pašalinti, jei failas atidaromas naudojant naujesnę „Excel“ versiją. Daugiau informacijos: https://go.microsoft.com/fwlink/?linkid=870924.
Komentaras:
    Suderintas su koop, laukiame kol galesime pateikti savivaldybei nagrinejimui
Atsakyti:
Skambinama klausti rajonui kur pateikt
Atsakyti:
Skambinta 02.29, servitutai peržiūrėti, atsiųs trūkumus kitą savaitę.
Atsakyti:
04.03 pateikta pakartotinai (GD-3758)
Atsakyti:
Skambinta 04.22, turi duoti šią sav. atsakymą</t>
      </text>
    </comment>
    <comment ref="Q11" authorId="4" shapeId="0" xr:uid="{CC54C477-FE36-49E6-9918-31C9E041A021}">
      <text>
        <t>[Komentarų gija]
„Excel“ versija leidžia jums skaityti šią komentarų giją, tačiau visi jos taisymai bus pašalinti, jei failas atidaromas naudojant naujesnę „Excel“ versiją. Daugiau informacijos: https://go.microsoft.com/fwlink/?linkid=870924.
Komentaras:
    Pateikta po pastabu</t>
      </text>
    </comment>
    <comment ref="T11" authorId="5" shapeId="0" xr:uid="{EC706898-D585-42D8-9A42-BAEFDE096FEB}">
      <text>
        <t>[Komentarų gija]
„Excel“ versija leidžia jums skaityti šią komentarų giją, tačiau visi jos taisymai bus pašalinti, jei failas atidaromas naudojant naujesnę „Excel“ versiją. Daugiau informacijos: https://go.microsoft.com/fwlink/?linkid=870924.
Komentaras:
    Snd pradetas ziniarastis</t>
      </text>
    </comment>
    <comment ref="AB11" authorId="6" shapeId="0" xr:uid="{C8CC5CB0-2E79-482E-919B-FD78C1E255E9}">
      <text>
        <t>[Komentarų gija]
„Excel“ versija leidžia jums skaityti šią komentarų giją, tačiau visi jos taisymai bus pašalinti, jei failas atidaromas naudojant naujesnę „Excel“ versiją. Daugiau informacijos: https://go.microsoft.com/fwlink/?linkid=870924.
Komentaras:
    Pasirasytas, laukiam kol galesim pateikti savivaldybei
Atsakyti:
Pateiktas 02.13 (reg. Nr. GD-1678) 
860383410
Atsakyti:
Skambinta 02.29, servitutai peržiūrėti, atsiųs trūkumus kitą savaitę.
Atsakyti:
03.12 skambinta, šią savaitę turėtume gauti.
Atsakyti:
Gautos pastabos 03.20
Atsakyti:
Pataisytus pateikti iki 03.28
Atsakyti:
Pateikta po pastabų 03.29 (UG-413)
Atsakyti:
Pateikta notarui (22 biurui) 05.06</t>
      </text>
    </comment>
    <comment ref="AE11" authorId="7" shapeId="0" xr:uid="{3909B7A7-032B-4D00-9C59-4209B0027EA1}">
      <text>
        <t>[Komentarų gija]
„Excel“ versija leidžia jums skaityti šią komentarų giją, tačiau visi jos taisymai bus pašalinti, jei failas atidaromas naudojant naujesnę „Excel“ versiją. Daugiau informacijos: https://go.microsoft.com/fwlink/?linkid=870924.
Komentaras:
    Išsiųsta dėl kelio AZ 03.01
Atsakyti:
Suderinta 03.25</t>
      </text>
    </comment>
    <comment ref="O25" authorId="8" shapeId="0" xr:uid="{4BDA3B43-BDF3-4165-B857-53EA092F6B1B}">
      <text>
        <r>
          <rPr>
            <b/>
            <sz val="9"/>
            <color indexed="81"/>
            <rFont val="Tahoma"/>
            <family val="2"/>
            <charset val="186"/>
          </rPr>
          <t>Kostas Vilcinskas:</t>
        </r>
        <r>
          <rPr>
            <sz val="9"/>
            <color indexed="81"/>
            <rFont val="Tahoma"/>
            <family val="2"/>
            <charset val="186"/>
          </rPr>
          <t xml:space="preserve">
Ikeltas pradesimas prie dokumentu</t>
        </r>
      </text>
    </comment>
    <comment ref="W55" authorId="9" shapeId="0" xr:uid="{0E858C57-8149-4CBC-A799-8C896CC32393}">
      <text>
        <r>
          <rPr>
            <b/>
            <sz val="9"/>
            <color indexed="81"/>
            <rFont val="Tahoma"/>
            <family val="2"/>
            <charset val="186"/>
          </rPr>
          <t>Tomas Ruzveltas:</t>
        </r>
        <r>
          <rPr>
            <sz val="9"/>
            <color indexed="81"/>
            <rFont val="Tahoma"/>
            <family val="2"/>
            <charset val="186"/>
          </rPr>
          <t xml:space="preserve">
Atiduota Anai 05-16
</t>
        </r>
      </text>
    </comment>
    <comment ref="X64" authorId="10" shapeId="0" xr:uid="{5E59D48D-8096-4990-A8DF-4E785AE42134}">
      <text>
        <r>
          <rPr>
            <b/>
            <sz val="9"/>
            <color indexed="81"/>
            <rFont val="Tahoma"/>
            <family val="2"/>
            <charset val="186"/>
          </rPr>
          <t>Vytautas Remeikis:</t>
        </r>
        <r>
          <rPr>
            <sz val="9"/>
            <color indexed="81"/>
            <rFont val="Tahoma"/>
            <family val="2"/>
            <charset val="186"/>
          </rPr>
          <t xml:space="preserve">
pateikta 06-17
</t>
        </r>
      </text>
    </comment>
    <comment ref="AB64" authorId="10" shapeId="0" xr:uid="{E81575A3-D58C-4D15-8542-048E222A7AE5}">
      <text>
        <r>
          <rPr>
            <b/>
            <sz val="9"/>
            <color indexed="81"/>
            <rFont val="Tahoma"/>
            <family val="2"/>
            <charset val="186"/>
          </rPr>
          <t>Vytautas Remeikis:</t>
        </r>
        <r>
          <rPr>
            <sz val="9"/>
            <color indexed="81"/>
            <rFont val="Tahoma"/>
            <family val="2"/>
            <charset val="186"/>
          </rPr>
          <t xml:space="preserve">
06-17
</t>
        </r>
      </text>
    </comment>
    <comment ref="X68" authorId="11" shapeId="0" xr:uid="{E55D3656-083B-4897-B3C6-A1CDC184D82C}">
      <text>
        <r>
          <rPr>
            <b/>
            <sz val="9"/>
            <color indexed="81"/>
            <rFont val="Tahoma"/>
            <family val="2"/>
            <charset val="186"/>
          </rPr>
          <t>Tadas Matijoška:</t>
        </r>
        <r>
          <rPr>
            <sz val="9"/>
            <color indexed="81"/>
            <rFont val="Tahoma"/>
            <family val="2"/>
            <charset val="186"/>
          </rPr>
          <t xml:space="preserve">
išsiųsta 06-15</t>
        </r>
      </text>
    </comment>
    <comment ref="X72" authorId="11" shapeId="0" xr:uid="{A72CF0BD-466E-47CF-B4A0-4ABD17C78F9C}">
      <text>
        <r>
          <rPr>
            <b/>
            <sz val="9"/>
            <color indexed="81"/>
            <rFont val="Tahoma"/>
            <family val="2"/>
            <charset val="186"/>
          </rPr>
          <t>Tadas Matijoška:</t>
        </r>
        <r>
          <rPr>
            <sz val="9"/>
            <color indexed="81"/>
            <rFont val="Tahoma"/>
            <family val="2"/>
            <charset val="186"/>
          </rPr>
          <t xml:space="preserve">
ikelta 08-11</t>
        </r>
      </text>
    </comment>
    <comment ref="AB79" authorId="12" shapeId="0" xr:uid="{25723E4D-7D3B-45F9-A1F9-6728F4AE1E12}">
      <text>
        <r>
          <rPr>
            <b/>
            <sz val="9"/>
            <color indexed="81"/>
            <rFont val="Tahoma"/>
            <family val="2"/>
            <charset val="186"/>
          </rPr>
          <t>Aurimas Skrupskis:</t>
        </r>
        <r>
          <rPr>
            <sz val="9"/>
            <color indexed="81"/>
            <rFont val="Tahoma"/>
            <family val="2"/>
            <charset val="186"/>
          </rPr>
          <t xml:space="preserve">
09-06
</t>
        </r>
      </text>
    </comment>
    <comment ref="X82" authorId="13" shapeId="0" xr:uid="{22DDEA96-1459-4F4D-AC77-1B96C4E08C51}">
      <text>
        <r>
          <rPr>
            <b/>
            <sz val="9"/>
            <color indexed="81"/>
            <rFont val="Tahoma"/>
            <family val="2"/>
            <charset val="186"/>
          </rPr>
          <t>Arnas Joskaudas:</t>
        </r>
        <r>
          <rPr>
            <sz val="9"/>
            <color indexed="81"/>
            <rFont val="Tahoma"/>
            <family val="2"/>
            <charset val="186"/>
          </rPr>
          <t xml:space="preserve">
pateikta 10-19</t>
        </r>
      </text>
    </comment>
    <comment ref="D83" authorId="14" shapeId="0" xr:uid="{E130D520-2020-4E59-B5B0-74855D1A55EF}">
      <text>
        <t>[Komentarų gija]
„Excel“ versija leidžia jums skaityti šią komentarų giją, tačiau visi jos taisymai bus pašalinti, jei failas atidaromas naudojant naujesnę „Excel“ versiją. Daugiau informacijos: https://go.microsoft.com/fwlink/?linkid=870924.
Komentaras:
    LAKD
KOPS
NŽT
SERVITUTAS (nepriduotas)
Atsakyti:
Kelio prieda pasirasineja LAKD
Samata yra
Servitutas pateiktas NZT 09.20
Atsakyti:
NZT pateikta 293464
Atsakyti:
Pateiktas projektas
Atsakyti:
NZT perteikta is naujo 293933 
Atsakyti:
Servitutas pas NŽT
Atsakyti:
Gautos projekto pastabos: Servitutas pateiktas notarei, NZT atsius rasta del nesuformuotu, LAKD(jau turim)
Atsakyti:
10-24 teiksim į RP/ servitutas pas notarę
Atsakyti:
10-30 teiksim projektą po pastabų PILNĄ</t>
      </text>
    </comment>
    <comment ref="E83" authorId="15" shapeId="0" xr:uid="{F771C334-F3FD-41BA-B0FA-BEE4E42A2274}">
      <text>
        <t>[Komentarų gija]
„Excel“ versija leidžia jums skaityti šią komentarų giją, tačiau visi jos taisymai bus pašalinti, jei failas atidaromas naudojant naujesnę „Excel“ versiją. Daugiau informacijos: https://go.microsoft.com/fwlink/?linkid=870924.
Komentaras:
    11.14 7JP-2816 
Atsakyti:
11.10 1-26556 LAKD zenklai
Atsakyti:
Taisomos pastabos, rengiami servitutai; LAKD sutartis del zenklu
Atsakyti:
EV- Turi pateikti servitutą
Atsakyti:
Laukiam servituto sutikimo</t>
      </text>
    </comment>
    <comment ref="AB83" authorId="16" shapeId="0" xr:uid="{DD1D5B11-75D6-4FFF-A331-BFEE047DE423}">
      <text>
        <t>[Komentarų gija]
„Excel“ versija leidžia jums skaityti šią komentarų giją, tačiau visi jos taisymai bus pašalinti, jei failas atidaromas naudojant naujesnę „Excel“ versiją. Daugiau informacijos: https://go.microsoft.com/fwlink/?linkid=870924.
Komentaras:
    Pateiktas 02.13 (reg. Nr. GD-1676) 
Atsakyti:
Skambinta 02.29, dar nepriėjo pažiūrėti
Atsakyti:
Gautos pastabos 03.20
Atsakyti:
Pataisytus pateikti iki 03.28
Atsakyti:
Pateikta po pastabų 03.29 (UG-412)</t>
      </text>
    </comment>
    <comment ref="C96" authorId="17" shapeId="0" xr:uid="{FD313855-BE9F-47AA-B0FD-6C4EEF1DC83B}">
      <text>
        <t>[Komentarų gija]
„Excel“ versija leidžia jums skaityti šią komentarų giją, tačiau visi jos taisymai bus pašalinti, jei failas atidaromas naudojant naujesnę „Excel“ versiją. Daugiau informacijos: https://go.microsoft.com/fwlink/?linkid=870924.
Komentaras:
    Pateiktas projektas
Atsakyti:
09-07 pateiktas pakartotinai NŽT</t>
      </text>
    </comment>
    <comment ref="D96" authorId="18" shapeId="0" xr:uid="{4895FF5A-5892-4474-9D38-9122F7ABF939}">
      <text>
        <t>[Komentarų gija]
„Excel“ versija leidžia jums skaityti šią komentarų giją, tačiau visi jos taisymai bus pašalinti, jei failas atidaromas naudojant naujesnę „Excel“ versiją. Daugiau informacijos: https://go.microsoft.com/fwlink/?linkid=870924.
Komentaras:
    Vandenys
NŽT
Telia
KOPS 
Atsakyti:
Trūksta NŽT
09-07 pateikta pakartotinai</t>
      </text>
    </comment>
    <comment ref="E96" authorId="19" shapeId="0" xr:uid="{0F356A9B-5684-4C84-B826-27E96B54805C}">
      <text>
        <t>[Komentarų gija]
„Excel“ versija leidžia jums skaityti šią komentarų giją, tačiau visi jos taisymai bus pašalinti, jei failas atidaromas naudojant naujesnę „Excel“ versiją. Daugiau informacijos: https://go.microsoft.com/fwlink/?linkid=870924.
Komentaras:
    11.14 8JP-3608 
Atsakyti:
Projektas parengtas, rengiamas servitutas
Atsakyti:
Laukiam servituto sutikimo</t>
      </text>
    </comment>
    <comment ref="AB96" authorId="20" shapeId="0" xr:uid="{10678D3F-2BE5-40C1-9244-1B8EACFAA718}">
      <text>
        <t>[Komentarų gija]
„Excel“ versija leidžia jums skaityti šią komentarų giją, tačiau visi jos taisymai bus pašalinti, jei failas atidaromas naudojant naujesnę „Excel“ versiją. Daugiau informacijos: https://go.microsoft.com/fwlink/?linkid=870924.
Komentaras:
    Pateiktas 01.31
Atsakyti:
 837422620 Olga Ridzevičienė (disponavimu turtu skyriaus vedėja)  
Atsakyti:
03.06 gautos pastabos
Atsakyti:
Pataisytus pateikti iki 03.28
Atsakyti:
Nusiųsta Mariui patikrinti 03.29</t>
      </text>
    </comment>
    <comment ref="V98" authorId="12" shapeId="0" xr:uid="{2B656D25-8864-43A9-AFF8-09852117AD86}">
      <text>
        <r>
          <rPr>
            <b/>
            <sz val="9"/>
            <color indexed="81"/>
            <rFont val="Tahoma"/>
            <family val="2"/>
            <charset val="186"/>
          </rPr>
          <t>Aurimas Skrupskis:</t>
        </r>
        <r>
          <rPr>
            <sz val="9"/>
            <color indexed="81"/>
            <rFont val="Tahoma"/>
            <family val="2"/>
            <charset val="186"/>
          </rPr>
          <t xml:space="preserve">
yra tik mdkž ir kabeliu lenta
</t>
        </r>
      </text>
    </comment>
    <comment ref="W98" authorId="12" shapeId="0" xr:uid="{A827B61A-E395-4B2D-975A-B059D7D0B5EF}">
      <text>
        <r>
          <rPr>
            <b/>
            <sz val="9"/>
            <color indexed="81"/>
            <rFont val="Tahoma"/>
            <family val="2"/>
            <charset val="186"/>
          </rPr>
          <t>Aurimas Skrupskis:</t>
        </r>
        <r>
          <rPr>
            <sz val="9"/>
            <color indexed="81"/>
            <rFont val="Tahoma"/>
            <family val="2"/>
            <charset val="186"/>
          </rPr>
          <t xml:space="preserve">
išsiųsta skaičiuoti 2-10
</t>
        </r>
      </text>
    </comment>
    <comment ref="X98" authorId="12" shapeId="0" xr:uid="{95B95D41-9DAC-4BEB-B01A-4CD0D2F930A2}">
      <text>
        <r>
          <rPr>
            <b/>
            <sz val="9"/>
            <color indexed="81"/>
            <rFont val="Tahoma"/>
            <family val="2"/>
            <charset val="186"/>
          </rPr>
          <t>Aurimas Skrupskis:</t>
        </r>
        <r>
          <rPr>
            <sz val="9"/>
            <color indexed="81"/>
            <rFont val="Tahoma"/>
            <family val="2"/>
            <charset val="186"/>
          </rPr>
          <t xml:space="preserve">
įkelta, laukiame atsakymo</t>
        </r>
      </text>
    </comment>
    <comment ref="C102" authorId="21" shapeId="0" xr:uid="{0640C3A6-28D5-4FED-B4FA-B1A77EBA390E}">
      <text>
        <t>[Komentarų gija]
„Excel“ versija leidžia jums skaityti šią komentarų giją, tačiau visi jos taisymai bus pašalinti, jei failas atidaromas naudojant naujesnę „Excel“ versiją. Daugiau informacijos: https://go.microsoft.com/fwlink/?linkid=870924.
Komentaras:
    Pateiktas pakoreguotas projektas</t>
      </text>
    </comment>
    <comment ref="D102" authorId="22" shapeId="0" xr:uid="{193B880A-0D09-41F0-A319-CD7BA4FCF5A9}">
      <text>
        <t>[Komentarų gija]
„Excel“ versija leidžia jums skaityti šią komentarų giją, tačiau visi jos taisymai bus pašalinti, jei failas atidaromas naudojant naujesnę „Excel“ versiją. Daugiau informacijos: https://go.microsoft.com/fwlink/?linkid=870924.
Komentaras:
    Kops</t>
      </text>
    </comment>
    <comment ref="E102" authorId="23" shapeId="0" xr:uid="{2AC7DBA5-45B5-4E8C-923C-CD803D0DBB49}">
      <text>
        <t>[Komentarų gija]
„Excel“ versija leidžia jums skaityti šią komentarų giją, tačiau visi jos taisymai bus pašalinti, jei failas atidaromas naudojant naujesnę „Excel“ versiją. Daugiau informacijos: https://go.microsoft.com/fwlink/?linkid=870924.
Komentaras:
    11.14 8JP-3609 
Atsakyti:
Taisomos pastabos
Atsakyti:
Rengiamas servitutas
Atsakyti:
Laukiam servituto sutikimo</t>
      </text>
    </comment>
    <comment ref="AB102" authorId="24" shapeId="0" xr:uid="{C4F791B1-9C29-483C-8585-9EE1E0CE6BB6}">
      <text>
        <t>[Komentarų gija]
„Excel“ versija leidžia jums skaityti šią komentarų giją, tačiau visi jos taisymai bus pašalinti, jei failas atidaromas naudojant naujesnę „Excel“ versiją. Daugiau informacijos: https://go.microsoft.com/fwlink/?linkid=870924.
Komentaras:
    Pateiktas 01.31
Atsakyti:
03.06 gautos pastabos
Atsakyti:
Pataisytus pateikti iki 03.28
Atsakyti:
Nusiųsta Mariui patikrinti 03.29</t>
      </text>
    </comment>
    <comment ref="D117" authorId="25" shapeId="0" xr:uid="{FE2CA79D-1A0B-4D85-AC4F-6AF8752B07CA}">
      <text>
        <t>[Komentarų gija]
„Excel“ versija leidžia jums skaityti šią komentarų giją, tačiau visi jos taisymai bus pašalinti, jei failas atidaromas naudojant naujesnę „Excel“ versiją. Daugiau informacijos: https://go.microsoft.com/fwlink/?linkid=870924.
Komentaras:
    11.14 7JP-2817 
Atsakyti:
Taisomos pastabos; sutikimas del AZ (sklypas Koops); Parengti LAKD sutarti del zenklu
Atsakyti:
Patvirtinta</t>
      </text>
    </comment>
    <comment ref="E117" authorId="26" shapeId="0" xr:uid="{96C37177-ED93-4633-956F-0639CA87544F}">
      <text>
        <t>[Komentarų gija]
„Excel“ versija leidžia jums skaityti šią komentarų giją, tačiau visi jos taisymai bus pašalinti, jei failas atidaromas naudojant naujesnę „Excel“ versiją. Daugiau informacijos: https://go.microsoft.com/fwlink/?linkid=870924.
Komentaras:
    11.14 7JP-2817 
Atsakyti:
Taisomos pastabos; sutikimas del AZ (sklypas Koops); Parengti LAKD sutarti del zenklu
Atsakyti:
Patvirtinta</t>
      </text>
    </comment>
    <comment ref="AJ117" authorId="27" shapeId="0" xr:uid="{5F46F0A9-74E4-44A4-A194-8C488B75CDFC}">
      <text>
        <t>[Komentarų gija]
„Excel“ versija leidžia jums skaityti šią komentarų giją, tačiau visi jos taisymai bus pašalinti, jei failas atidaromas naudojant naujesnę „Excel“ versiją. Daugiau informacijos: https://go.microsoft.com/fwlink/?linkid=870924.
Komentaras:
    Pateiktas Mariui
Atsakyti:
Suderintas</t>
      </text>
    </comment>
    <comment ref="C119" authorId="9" shapeId="0" xr:uid="{CF839372-0FAE-4CE0-8A7B-EC88EA8AFE7F}">
      <text>
        <r>
          <rPr>
            <b/>
            <sz val="9"/>
            <color indexed="81"/>
            <rFont val="Tahoma"/>
            <family val="2"/>
            <charset val="186"/>
          </rPr>
          <t>Tomas Ruzveltas:</t>
        </r>
        <r>
          <rPr>
            <sz val="9"/>
            <color indexed="81"/>
            <rFont val="Tahoma"/>
            <family val="2"/>
            <charset val="186"/>
          </rPr>
          <t xml:space="preserve">
Simas matuoja 11-25</t>
        </r>
      </text>
    </comment>
    <comment ref="X119" authorId="12" shapeId="0" xr:uid="{D9AC377E-5578-4692-9375-AE2A450CDA47}">
      <text>
        <r>
          <rPr>
            <b/>
            <sz val="9"/>
            <color indexed="81"/>
            <rFont val="Tahoma"/>
            <family val="2"/>
            <charset val="186"/>
          </rPr>
          <t>Aurimas Skrupskis:</t>
        </r>
        <r>
          <rPr>
            <sz val="9"/>
            <color indexed="81"/>
            <rFont val="Tahoma"/>
            <family val="2"/>
            <charset val="186"/>
          </rPr>
          <t xml:space="preserve">
Pateiktos pastabos
</t>
        </r>
      </text>
    </comment>
    <comment ref="D120" authorId="9" shapeId="0" xr:uid="{940DAABD-AA24-424A-8E44-B0F9C1F23CCC}">
      <text>
        <r>
          <rPr>
            <b/>
            <sz val="9"/>
            <color indexed="81"/>
            <rFont val="Tahoma"/>
            <family val="2"/>
            <charset val="186"/>
          </rPr>
          <t>Tomas Ruzveltas:</t>
        </r>
        <r>
          <rPr>
            <sz val="9"/>
            <color indexed="81"/>
            <rFont val="Tahoma"/>
            <family val="2"/>
            <charset val="186"/>
          </rPr>
          <t xml:space="preserve">
ESO tvirtina įkainius</t>
        </r>
      </text>
    </comment>
    <comment ref="C121" authorId="9" shapeId="0" xr:uid="{00FEE01B-A0F0-4477-AD1A-D48CA76C97DD}">
      <text>
        <r>
          <rPr>
            <b/>
            <sz val="9"/>
            <color indexed="81"/>
            <rFont val="Tahoma"/>
            <family val="2"/>
            <charset val="186"/>
          </rPr>
          <t>Tomas Ruzveltas:</t>
        </r>
        <r>
          <rPr>
            <sz val="9"/>
            <color indexed="81"/>
            <rFont val="Tahoma"/>
            <family val="2"/>
            <charset val="186"/>
          </rPr>
          <t xml:space="preserve">
Simas braižo</t>
        </r>
      </text>
    </comment>
    <comment ref="D121" authorId="9" shapeId="0" xr:uid="{C8F46E26-4D5C-4A25-B66B-DB3CC9DDAD62}">
      <text>
        <r>
          <rPr>
            <b/>
            <sz val="9"/>
            <color indexed="81"/>
            <rFont val="Tahoma"/>
            <family val="2"/>
            <charset val="186"/>
          </rPr>
          <t>Tomas Ruzveltas:</t>
        </r>
        <r>
          <rPr>
            <sz val="9"/>
            <color indexed="81"/>
            <rFont val="Tahoma"/>
            <family val="2"/>
            <charset val="186"/>
          </rPr>
          <t xml:space="preserve">
Pateikti įkainiai</t>
        </r>
      </text>
    </comment>
    <comment ref="C122" authorId="9" shapeId="0" xr:uid="{5A23C227-9508-4432-B549-CAE0F4A4C6F7}">
      <text>
        <r>
          <rPr>
            <b/>
            <sz val="9"/>
            <color indexed="81"/>
            <rFont val="Tahoma"/>
            <family val="2"/>
            <charset val="186"/>
          </rPr>
          <t>Tomas Ruzveltas:</t>
        </r>
        <r>
          <rPr>
            <sz val="9"/>
            <color indexed="81"/>
            <rFont val="Tahoma"/>
            <family val="2"/>
            <charset val="186"/>
          </rPr>
          <t xml:space="preserve">
simas matuoja 01-12</t>
        </r>
      </text>
    </comment>
    <comment ref="E123" authorId="28" shapeId="0" xr:uid="{6E259B8F-9B71-4726-99E9-A1C761E2E3D5}">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Laukiami derinimai:
Savivaldybė dėl ženklų
ESO
Savivaldybės kelininkai
Rengiami servitutai
</t>
      </text>
    </comment>
    <comment ref="H123" authorId="29" shapeId="0" xr:uid="{8A128C20-B4EF-44A1-A7AC-09E3607A75AC}">
      <text>
        <t xml:space="preserve">[Komentarų gija]
„Excel“ versija leidžia jums skaityti šią komentarų giją, tačiau visi jos taisymai bus pašalinti, jei failas atidaromas naudojant naujesnę „Excel“ versiją. Daugiau informacijos: https://go.microsoft.com/fwlink/?linkid=870924.
Komentaras:
    pilnos apimties projektą pastaboms/derinimui @Monika Giniotytė ir @Valentinas Kriaučiūnas. Mane pridėkite CC. </t>
      </text>
    </comment>
    <comment ref="Y123" authorId="30" shapeId="0" xr:uid="{E6E37964-71CC-493B-A47A-DF9E9860B4DB}">
      <text>
        <t>[Komentarų gija]
„Excel“ versija leidžia jums skaityti šią komentarų giją, tačiau visi jos taisymai bus pašalinti, jei failas atidaromas naudojant naujesnę „Excel“ versiją. Daugiau informacijos: https://go.microsoft.com/fwlink/?linkid=870924.
Komentaras:
    22d. Pateikti pirminiai
Atsakyti:
Pateikta po pastabu
Atsakyti:
Gautos pastabos
Atsakyti:
Pateikta po pastabu
Atsakyti:
Jokubas taiso
Atsakyti:
Pateikta po pastabu
Atsakyti:
Suderinta</t>
      </text>
    </comment>
    <comment ref="AB123" authorId="31" shapeId="0" xr:uid="{6DD49290-C2E2-40E6-A66A-A8072980F838}">
      <text>
        <t>[Komentarų gija]
„Excel“ versija leidžia jums skaityti šią komentarų giją, tačiau visi jos taisymai bus pašalinti, jei failas atidaromas naudojant naujesnę „Excel“ versiją. Daugiau informacijos: https://go.microsoft.com/fwlink/?linkid=870924.
Komentaras:
    LR sklypas, du nuomininkai, reikia sulaukt suderinimo is Ignicio ir kelininko ir tada pradedam rengti brezini
Atsakyti:
Parengtas, laukiame derinimu, kad galima butu teikti nagrinet savivaldybei
Atsakyti:
Pateikta savivaldybei 03.01 (reg. Nr. JF-1871)
Atsakyti:
Suderinta 04.05, išsiųsta sąskaita Ignitis
Atsakyti:
04.11 pateikta notarui.</t>
      </text>
    </comment>
    <comment ref="AF123" authorId="32" shapeId="0" xr:uid="{7E4AB11A-C632-455C-890E-3C862F1C613B}">
      <text>
        <t>[Komentarų gija]
„Excel“ versija leidžia jums skaityti šią komentarų giją, tačiau visi jos taisymai bus pašalinti, jei failas atidaromas naudojant naujesnę „Excel“ versiją. Daugiau informacijos: https://go.microsoft.com/fwlink/?linkid=870924.
Komentaras:
    Pateikta savivaldybei
Atsakyti:
Pateikta 02.13, posėdis buvo 02.27
Atsakyti:
03.07 gautas sprendimo raštas, kelio ženklinimui nepritarta dėl vizualinės taršos.</t>
      </text>
    </comment>
    <comment ref="AJ123" authorId="33" shapeId="0" xr:uid="{C3B5057D-B4BC-4A29-B537-A3DAA82190AF}">
      <text>
        <t>[Komentarų gija]
„Excel“ versija leidžia jums skaityti šią komentarų giją, tačiau visi jos taisymai bus pašalinti, jei failas atidaromas naudojant naujesnę „Excel“ versiją. Daugiau informacijos: https://go.microsoft.com/fwlink/?linkid=870924.
Komentaras:
    Pateikta 05.14
Atsakyti:
Pateikta po pastabų 05.15</t>
      </text>
    </comment>
    <comment ref="C124" authorId="9" shapeId="0" xr:uid="{01F1C856-F5C1-41CD-AE5D-103D4E1A7285}">
      <text>
        <r>
          <rPr>
            <b/>
            <sz val="9"/>
            <color indexed="81"/>
            <rFont val="Tahoma"/>
            <family val="2"/>
            <charset val="186"/>
          </rPr>
          <t>Tomas Ruzveltas:</t>
        </r>
        <r>
          <rPr>
            <sz val="9"/>
            <color indexed="81"/>
            <rFont val="Tahoma"/>
            <family val="2"/>
            <charset val="186"/>
          </rPr>
          <t xml:space="preserve">
užklausta Žemaičio</t>
        </r>
      </text>
    </comment>
    <comment ref="D124" authorId="9" shapeId="0" xr:uid="{22177E38-59F7-40BE-9292-970524AD91BC}">
      <text>
        <r>
          <rPr>
            <b/>
            <sz val="9"/>
            <color indexed="81"/>
            <rFont val="Tahoma"/>
            <family val="2"/>
            <charset val="186"/>
          </rPr>
          <t>Tomas Ruzveltas:</t>
        </r>
        <r>
          <rPr>
            <sz val="9"/>
            <color indexed="81"/>
            <rFont val="Tahoma"/>
            <family val="2"/>
            <charset val="186"/>
          </rPr>
          <t xml:space="preserve">
Pateikti įkainiai eso</t>
        </r>
      </text>
    </comment>
    <comment ref="C125" authorId="9" shapeId="0" xr:uid="{4E831121-90F9-4067-84A5-DF31675DE750}">
      <text>
        <r>
          <rPr>
            <b/>
            <sz val="9"/>
            <color indexed="81"/>
            <rFont val="Tahoma"/>
            <family val="2"/>
            <charset val="186"/>
          </rPr>
          <t>Tomas Ruzveltas:</t>
        </r>
        <r>
          <rPr>
            <sz val="9"/>
            <color indexed="81"/>
            <rFont val="Tahoma"/>
            <family val="2"/>
            <charset val="186"/>
          </rPr>
          <t xml:space="preserve">
Ovidijus matuoja 01-26</t>
        </r>
      </text>
    </comment>
    <comment ref="C126" authorId="9" shapeId="0" xr:uid="{5D393706-A413-4052-8603-986F494AB242}">
      <text>
        <r>
          <rPr>
            <b/>
            <sz val="9"/>
            <color indexed="81"/>
            <rFont val="Tahoma"/>
            <family val="2"/>
            <charset val="186"/>
          </rPr>
          <t>Tomas Ruzveltas:</t>
        </r>
        <r>
          <rPr>
            <sz val="9"/>
            <color indexed="81"/>
            <rFont val="Tahoma"/>
            <family val="2"/>
            <charset val="186"/>
          </rPr>
          <t xml:space="preserve">
Derinti su vartotojais prieš užsakant</t>
        </r>
      </text>
    </comment>
    <comment ref="D132" authorId="9" shapeId="0" xr:uid="{EA2E0E1D-38DE-41A2-B006-0E39778EC350}">
      <text>
        <r>
          <rPr>
            <b/>
            <sz val="9"/>
            <color indexed="81"/>
            <rFont val="Tahoma"/>
            <family val="2"/>
            <charset val="186"/>
          </rPr>
          <t>Tomas Ruzveltas:</t>
        </r>
        <r>
          <rPr>
            <sz val="9"/>
            <color indexed="81"/>
            <rFont val="Tahoma"/>
            <family val="2"/>
            <charset val="186"/>
          </rPr>
          <t xml:space="preserve">
Pateiktos žymos eso</t>
        </r>
      </text>
    </comment>
    <comment ref="C139" authorId="34" shapeId="0" xr:uid="{75F1F7EA-1660-44A2-B454-264B37297771}">
      <text>
        <t>[Komentarų gija]
„Excel“ versija leidžia jums skaityti šią komentarų giją, tačiau visi jos taisymai bus pašalinti, jei failas atidaromas naudojant naujesnę „Excel“ versiją. Daugiau informacijos: https://go.microsoft.com/fwlink/?linkid=870924.
Komentaras:
    EV patvirtintas</t>
      </text>
    </comment>
    <comment ref="D139" authorId="35" shapeId="0" xr:uid="{D8AC8458-A6E5-4364-BCBF-4DA1267C9C51}">
      <text>
        <t xml:space="preserve">[Komentarų gija]
„Excel“ versija leidžia jums skaityti šią komentarų giją, tačiau visi jos taisymai bus pašalinti, jei failas atidaromas naudojant naujesnę „Excel“ versiją. Daugiau informacijos: https://go.microsoft.com/fwlink/?linkid=870924.
Komentaras:
    ne visi derinimai gauti, LAKD išsiųsta 02.13, miško žemė, 02.19 pateikti pirminiai 
Atsakyti:
ne visi derinimai gauti, LAKD išsiųsta 02.13, miško žemė, 02.19 pateikti pirminiai </t>
      </text>
    </comment>
    <comment ref="E139" authorId="36" shapeId="0" xr:uid="{D7810538-F80D-423D-8DA7-B01B5C25B5F2}">
      <text>
        <t xml:space="preserve">[Komentarų gija]
„Excel“ versija leidžia jums skaityti šią komentarų giją, tačiau visi jos taisymai bus pašalinti, jei failas atidaromas naudojant naujesnę „Excel“ versiją. Daugiau informacijos: https://go.microsoft.com/fwlink/?linkid=870924.
Komentaras:
    Taiso pirminių pastabas
Atsakyti:
Pateikta po pastabų, trūksta LAKD, savivaldybės, melioracijos derinimo 
Atsakyti:
Trūksta tik LAKD derinimo dėl kelio AZ </t>
      </text>
    </comment>
    <comment ref="L139" authorId="37" shapeId="0" xr:uid="{67DB0C49-F8CF-42D7-9548-90BC7B331CCE}">
      <text>
        <t>[Komentarų gija]
„Excel“ versija leidžia jums skaityti šią komentarų giją, tačiau visi jos taisymai bus pašalinti, jei failas atidaromas naudojant naujesnę „Excel“ versiją. Daugiau informacijos: https://go.microsoft.com/fwlink/?linkid=870924.
Komentaras:
    Pateikta
Atsakyti:
suderinta</t>
      </text>
    </comment>
    <comment ref="N139" authorId="38" shapeId="0" xr:uid="{27DE7200-0228-4102-B5E7-0078928DCB17}">
      <text>
        <t>[Komentarų gija]
„Excel“ versija leidžia jums skaityti šią komentarų giją, tačiau visi jos taisymai bus pašalinti, jei failas atidaromas naudojant naujesnę „Excel“ versiją. Daugiau informacijos: https://go.microsoft.com/fwlink/?linkid=870924.
Komentaras:
    2 servitutai
Atsakyti:
Reikia sulaukti LAKD atsakymo, tada bus galima teikt nagrinėt
Atsakyti:
Pateikti ESO pasirašyti 03.21
Atsakyti:
Gauta pastaba del tasku ant kabelio lenkimo
Atsakyti:
Pateikta savivaldybei 04.02
Atsakyti:
Gavus pavedimą nusiųsti išrašą ir savivaldybei</t>
      </text>
    </comment>
    <comment ref="P139" authorId="39" shapeId="0" xr:uid="{13FF6094-35D9-41CF-9564-B0479AC00152}">
      <text>
        <t>[Komentarų gija]
„Excel“ versija leidžia jums skaityti šią komentarų giją, tačiau visi jos taisymai bus pašalinti, jei failas atidaromas naudojant naujesnę „Excel“ versiją. Daugiau informacijos: https://go.microsoft.com/fwlink/?linkid=870924.
Komentaras:
    Pateikta 06.06</t>
      </text>
    </comment>
    <comment ref="Q139" authorId="40" shapeId="0" xr:uid="{30603F29-9618-4723-BF2C-F732147D5EFE}">
      <text>
        <t>[Komentarų gija]
„Excel“ versija leidžia jums skaityti šią komentarų giją, tačiau visi jos taisymai bus pašalinti, jei failas atidaromas naudojant naujesnę „Excel“ versiją. Daugiau informacijos: https://go.microsoft.com/fwlink/?linkid=870924.
Komentaras:
    Išsiųsta 02-13 (1-3984 )
Atsakyti:
03.07 gautos pastabos
Atsakyti:
03.12 pateikta po pastabu
Atsakyti:
Pateiktas ESO pasirašyti kelių priedas
Atsakyti:
Suderinta 03.27</t>
      </text>
    </comment>
    <comment ref="R139" authorId="41" shapeId="0" xr:uid="{9909E387-F658-4160-A537-A8FDFA52E79D}">
      <text>
        <t>[Komentarų gija]
„Excel“ versija leidžia jums skaityti šią komentarų giją, tačiau visi jos taisymai bus pašalinti, jei failas atidaromas naudojant naujesnę „Excel“ versiją. Daugiau informacijos: https://go.microsoft.com/fwlink/?linkid=870924.
Komentaras:
    Miško žemė 
4400-1024-5799 
Atsakyti:
Reikia sulaukti LAKD atsakymo, tada bus galima teikt derint
Atsakyti:
Išsiųsta 03.21
Atsakyti:
Gautas atsakymas, kad derinimas nereikalingas 03.25</t>
      </text>
    </comment>
    <comment ref="Y139" authorId="42" shapeId="0" xr:uid="{9C2F18E1-2E8A-4EAA-BD0B-DE9AA7B0B230}">
      <text>
        <t>[Komentarų gija]
„Excel“ versija leidžia jums skaityti šią komentarų giją, tačiau visi jos taisymai bus pašalinti, jei failas atidaromas naudojant naujesnę „Excel“ versiją. Daugiau informacijos: https://go.microsoft.com/fwlink/?linkid=870924.
Komentaras:
    Pateikti pirminaii
Atsakyti:
Pateikta po pastabu
Atsakyti:
Patvirtinta</t>
      </text>
    </comment>
    <comment ref="AC139" authorId="43" shapeId="0" xr:uid="{95768C9F-1149-4B40-A988-83921A7490A7}">
      <text>
        <t>[Komentarų gija]
„Excel“ versija leidžia jums skaityti šią komentarų giją, tačiau visi jos taisymai bus pašalinti, jei failas atidaromas naudojant naujesnę „Excel“ versiją. Daugiau informacijos: https://go.microsoft.com/fwlink/?linkid=870924.
Komentaras:
    Pateikta pakartotinai 05.14
Atsakyti:
Vandenys+
Telia-
Melioracija-
ESO-</t>
      </text>
    </comment>
    <comment ref="AE139" authorId="44" shapeId="0" xr:uid="{A102139F-54A4-4090-B7B2-B84D0BB56486}">
      <text>
        <t>[Komentarų gija]
„Excel“ versija leidžia jums skaityti šią komentarų giją, tačiau visi jos taisymai bus pašalinti, jei failas atidaromas naudojant naujesnę „Excel“ versiją. Daugiau informacijos: https://go.microsoft.com/fwlink/?linkid=870924.
Komentaras:
    Išsiųsta 02-13
Atsakyti:
Išsiųsti pasirašyti brėžiniai 03.18
Atsakyti:
Gautas suderinimas 03.27</t>
      </text>
    </comment>
    <comment ref="AJ139" authorId="45" shapeId="0" xr:uid="{10ACD1DE-98D6-48DD-BEC9-09D718D495D8}">
      <text>
        <t>[Komentarų gija]
„Excel“ versija leidžia jums skaityti šią komentarų giją, tačiau visi jos taisymai bus pašalinti, jei failas atidaromas naudojant naujesnę „Excel“ versiją. Daugiau informacijos: https://go.microsoft.com/fwlink/?linkid=870924.
Komentaras:
    Pateikta 05.17</t>
      </text>
    </comment>
    <comment ref="D149" authorId="46" shapeId="0" xr:uid="{B7EDB50D-8E19-4949-8F73-A83092E59BA5}">
      <text>
        <t>[Komentarų gija]
„Excel“ versija leidžia jums skaityti šią komentarų giją, tačiau visi jos taisymai bus pašalinti, jei failas atidaromas naudojant naujesnę „Excel“ versiją. Daugiau informacijos: https://go.microsoft.com/fwlink/?linkid=870924.
Komentaras:
    11.14 8JP-3609 
Atsakyti:
Taisomos pastabos
Atsakyti:
Rengiamas servitutas
Atsakyti:
Laukiam servituto sutikimo</t>
      </text>
    </comment>
    <comment ref="E149" authorId="47" shapeId="0" xr:uid="{598654F4-EA77-453E-9BEC-5B137E0BF7DA}">
      <text>
        <t>[Komentarų gija]
„Excel“ versija leidžia jums skaityti šią komentarų giją, tačiau visi jos taisymai bus pašalinti, jei failas atidaromas naudojant naujesnę „Excel“ versiją. Daugiau informacijos: https://go.microsoft.com/fwlink/?linkid=870924.
Komentaras:
    11.14 8JP-3609 
Atsakyti:
Taisomos pastabos
Atsakyti:
Rengiamas servitutas
Atsakyti:
Laukiam servituto sutikimo</t>
      </text>
    </comment>
    <comment ref="K149" authorId="48" shapeId="0" xr:uid="{F0F92251-C3B6-43CF-8ABF-4B0EF8EB03EC}">
      <text>
        <t>[Komentarų gija]
„Excel“ versija leidžia jums skaityti šią komentarų giją, tačiau visi jos taisymai bus pašalinti, jei failas atidaromas naudojant naujesnę „Excel“ versiją. Daugiau informacijos: https://go.microsoft.com/fwlink/?linkid=870924.
Komentaras:
    03.04 susitikimas objekte su Partneriu</t>
      </text>
    </comment>
    <comment ref="L149" authorId="49" shapeId="0" xr:uid="{44485B0D-C5FF-44CB-8085-CA7B9BE3674B}">
      <text>
        <t>[Komentarų gija]
„Excel“ versija leidžia jums skaityti šią komentarų giją, tačiau visi jos taisymai bus pašalinti, jei failas atidaromas naudojant naujesnę „Excel“ versiją. Daugiau informacijos: https://go.microsoft.com/fwlink/?linkid=870924.
Komentaras:
    Pateikta Igničiui
Atsakyti:
Pateikta i RP 04.05
Atsakyti:
Patvirtinta 04.09</t>
      </text>
    </comment>
    <comment ref="O149" authorId="50" shapeId="0" xr:uid="{263F65FE-5A98-41E0-B870-FE1FA58B9D13}">
      <text>
        <t>[Komentarų gija]
„Excel“ versija leidžia jums skaityti šią komentarų giją, tačiau visi jos taisymai bus pašalinti, jei failas atidaromas naudojant naujesnę „Excel“ versiją. Daugiau informacijos: https://go.microsoft.com/fwlink/?linkid=870924.
Komentaras:
    Išsiųsta 04.16
Atsakyti:
Telia+
Melioracija+
Vandenys+
Savivaldybe+</t>
      </text>
    </comment>
    <comment ref="R149" authorId="51" shapeId="0" xr:uid="{814EC830-4D33-4C2B-94A7-8C8AD2390E74}">
      <text>
        <t>[Komentarų gija]
„Excel“ versija leidžia jums skaityti šią komentarų giją, tačiau visi jos taisymai bus pašalinti, jei failas atidaromas naudojant naujesnę „Excel“ versiją. Daugiau informacijos: https://go.microsoft.com/fwlink/?linkid=870924.
Komentaras:
    Pateikta 05.20</t>
      </text>
    </comment>
    <comment ref="Y149" authorId="52" shapeId="0" xr:uid="{A92C5A76-0729-4AC4-8BC5-FB199A02ECED}">
      <text>
        <t>[Komentarų gija]
„Excel“ versija leidžia jums skaityti šią komentarų giją, tačiau visi jos taisymai bus pašalinti, jei failas atidaromas naudojant naujesnę „Excel“ versiją. Daugiau informacijos: https://go.microsoft.com/fwlink/?linkid=870924.
Komentaras:
    03.07 pateikta pirminiams
Atsakyti:
03.12 gautos pastabos, laukiame ESO sąlygų.
Atsakyti:
03.29 pateikta po pastabų</t>
      </text>
    </comment>
    <comment ref="Z149" authorId="53" shapeId="0" xr:uid="{A0AB2EA1-6163-4320-BAD2-CC3C04C10E07}">
      <text>
        <t>[Komentarų gija]
„Excel“ versija leidžia jums skaityti šią komentarų giją, tačiau visi jos taisymai bus pašalinti, jei failas atidaromas naudojant naujesnę „Excel“ versiją. Daugiau informacijos: https://go.microsoft.com/fwlink/?linkid=870924.
Komentaras:
    Išsiųsta 04.08
Atsakyti:
Suderinta 04.16</t>
      </text>
    </comment>
    <comment ref="AC149" authorId="54" shapeId="0" xr:uid="{0111B5DE-9782-40BD-8B2A-4B8C4C6C5999}">
      <text>
        <t>[Komentarų gija]
„Excel“ versija leidžia jums skaityti šią komentarų giją, tačiau visi jos taisymai bus pašalinti, jei failas atidaromas naudojant naujesnę „Excel“ versiją. Daugiau informacijos: https://go.microsoft.com/fwlink/?linkid=870924.
Komentaras:
    Išsiųsta 04.16
Atsakyti:
Telia+
Melioracija+
Vandenys+
Savivaldybe+</t>
      </text>
    </comment>
    <comment ref="AF149" authorId="55" shapeId="0" xr:uid="{BE47A912-800C-4112-B58C-5CC680F96DE2}">
      <text>
        <t>[Komentarų gija]
„Excel“ versija leidžia jums skaityti šią komentarų giją, tačiau visi jos taisymai bus pašalinti, jei failas atidaromas naudojant naujesnę „Excel“ versiją. Daugiau informacijos: https://go.microsoft.com/fwlink/?linkid=870924.
Komentaras:
    Išsiųsta 04.16
Atsakyti:
Suderinta 04.17</t>
      </text>
    </comment>
    <comment ref="AG149" authorId="56" shapeId="0" xr:uid="{30728637-8F43-431C-8F19-643A693EBE7F}">
      <text>
        <t>[Komentarų gija]
„Excel“ versija leidžia jums skaityti šią komentarų giją, tačiau visi jos taisymai bus pašalinti, jei failas atidaromas naudojant naujesnę „Excel“ versiją. Daugiau informacijos: https://go.microsoft.com/fwlink/?linkid=870924.
Komentaras:
    Pateikta 05.20</t>
      </text>
    </comment>
    <comment ref="E150" authorId="57" shapeId="0" xr:uid="{0C34DF25-6EDB-4616-A680-3D83787E2D46}">
      <text>
        <t>[Komentarų gija]
„Excel“ versija leidžia jums skaityti šią komentarų giją, tačiau visi jos taisymai bus pašalinti, jei failas atidaromas naudojant naujesnę „Excel“ versiją. Daugiau informacijos: https://go.microsoft.com/fwlink/?linkid=870924.
Komentaras:
    Pateikti pirminiai po pastabu
Atsakyti:
Pirminiai suderinti, laukiam sutikimo, issiusta inzinerininkams
Atsakyti:
Ignitis derina su aiksteles savininku pakeitimus
Atsakyti:
Derinami sprendiniai su užsakovu</t>
      </text>
    </comment>
    <comment ref="Z150" authorId="58" shapeId="0" xr:uid="{6007FAB0-51E4-4F67-A5E3-DBCFFB0FD52B}">
      <text>
        <t>[Komentarų gija]
„Excel“ versija leidžia jums skaityti šią komentarų giją, tačiau visi jos taisymai bus pašalinti, jei failas atidaromas naudojant naujesnę „Excel“ versiją. Daugiau informacijos: https://go.microsoft.com/fwlink/?linkid=870924.
Komentaras:
    03.12 išsiųsta pakartotinai
Atsakyti:
Gauta 03.18</t>
      </text>
    </comment>
    <comment ref="AA150" authorId="59" shapeId="0" xr:uid="{A9F847BA-187B-4409-8CD1-C8A6A8126DE4}">
      <text>
        <t>[Komentarų gija]
„Excel“ versija leidžia jums skaityti šią komentarų giją, tačiau visi jos taisymai bus pašalinti, jei failas atidaromas naudojant naujesnę „Excel“ versiją. Daugiau informacijos: https://go.microsoft.com/fwlink/?linkid=870924.
Komentaras:
    Probleminis savininkas (išsiųsta 02.22)
Atsakyti:
Sprendiniams pritaria, bet neatsiunčia pasirašytų dokumentų. Skambinama reguliariai.
Atsakyti:
Sklypas įkeistas bankui, reikalingas banko derinimas.
Atsakyti:
Gautas banko raštas 03.15</t>
      </text>
    </comment>
    <comment ref="AC150" authorId="60" shapeId="0" xr:uid="{1D4E5D01-EFB9-4EBF-B891-E7E6FE5C7DE7}">
      <text>
        <t>[Komentarų gija]
„Excel“ versija leidžia jums skaityti šią komentarų giją, tačiau visi jos taisymai bus pašalinti, jei failas atidaromas naudojant naujesnę „Excel“ versiją. Daugiau informacijos: https://go.microsoft.com/fwlink/?linkid=870924.
Komentaras:
    Pateikta
Atsakyti:
Vandenys+
Telia+
Kelininkas+</t>
      </text>
    </comment>
    <comment ref="AF150" authorId="61" shapeId="0" xr:uid="{5E1C1B10-AE2C-4E38-A88C-CCD45ADCD504}">
      <text>
        <t>[Komentarų gija]
„Excel“ versija leidžia jums skaityti šią komentarų giją, tačiau visi jos taisymai bus pašalinti, jei failas atidaromas naudojant naujesnę „Excel“ versiją. Daugiau informacijos: https://go.microsoft.com/fwlink/?linkid=870924.
Komentaras:
    LAKD+
Savivaldybe+ (išsiųsta 02.29 po pastabų, laukiame tikslios posėdžio datos 03.18-03.22) 
Atsakyti:
Laukiam rašto dėl ženklų
Atsakyti:
Gauta 04.02</t>
      </text>
    </comment>
    <comment ref="AJ150" authorId="62" shapeId="0" xr:uid="{9EDA9D80-7C93-4126-9134-FF0444FA9DBC}">
      <text>
        <t>[Komentarų gija]
„Excel“ versija leidžia jums skaityti šią komentarų giją, tačiau visi jos taisymai bus pašalinti, jei failas atidaromas naudojant naujesnę „Excel“ versiją. Daugiau informacijos: https://go.microsoft.com/fwlink/?linkid=870924.
Komentaras:
    Pateikta 04.03
Atsakyti:
Pateikta po pastabų 04.05</t>
      </text>
    </comment>
    <comment ref="D151" authorId="63" shapeId="0" xr:uid="{07614B9B-398E-4798-B1B1-C832E4310EF2}">
      <text>
        <t>[Komentarų gija]
„Excel“ versija leidžia jums skaityti šią komentarų giją, tačiau visi jos taisymai bus pašalinti, jei failas atidaromas naudojant naujesnę „Excel“ versiją. Daugiau informacijos: https://go.microsoft.com/fwlink/?linkid=870924.
Komentaras:
    11.14 8JP-3609 
Atsakyti:
Taisomos pastabos
Atsakyti:
Rengiamas servitutas
Atsakyti:
Laukiam servituto sutikimo</t>
      </text>
    </comment>
    <comment ref="E151" authorId="64" shapeId="0" xr:uid="{EA4CA4FC-2E50-418C-8B7B-DE6FE32F26D5}">
      <text>
        <t>[Komentarų gija]
„Excel“ versija leidžia jums skaityti šią komentarų giją, tačiau visi jos taisymai bus pašalinti, jei failas atidaromas naudojant naujesnę „Excel“ versiją. Daugiau informacijos: https://go.microsoft.com/fwlink/?linkid=870924.
Komentaras:
    11.14 8JP-3609 
Atsakyti:
Taisomos pastabos
Atsakyti:
Rengiamas servitutas
Atsakyti:
Laukiam servituto sutikimo</t>
      </text>
    </comment>
    <comment ref="L151" authorId="65" shapeId="0" xr:uid="{032B6507-7833-4F31-B8E2-835B5F1BB515}">
      <text>
        <t>[Komentarų gija]
„Excel“ versija leidžia jums skaityti šią komentarų giją, tačiau visi jos taisymai bus pašalinti, jei failas atidaromas naudojant naujesnę „Excel“ versiją. Daugiau informacijos: https://go.microsoft.com/fwlink/?linkid=870924.
Komentaras:
    Pateikta 07.23</t>
      </text>
    </comment>
    <comment ref="O151" authorId="66" shapeId="0" xr:uid="{8553D3CA-1FC5-4CDA-BA8C-4CD1F1D9F7EB}">
      <text>
        <t>[Komentarų gija]
„Excel“ versija leidžia jums skaityti šią komentarų giją, tačiau visi jos taisymai bus pašalinti, jei failas atidaromas naudojant naujesnę „Excel“ versiją. Daugiau informacijos: https://go.microsoft.com/fwlink/?linkid=870924.
Komentaras:
    Išsiųsta 07.26
Atsakyti:
Telia+
Vandenys+
Savivaldybe-</t>
      </text>
    </comment>
    <comment ref="R151" authorId="67" shapeId="0" xr:uid="{DCBD62E8-1D44-4ADE-9FF7-FB5336B34379}">
      <text>
        <t>[Komentarų gija]
„Excel“ versija leidžia jums skaityti šią komentarų giją, tačiau visi jos taisymai bus pašalinti, jei failas atidaromas naudojant naujesnę „Excel“ versiją. Daugiau informacijos: https://go.microsoft.com/fwlink/?linkid=870924.
Komentaras:
    Natūra</t>
      </text>
    </comment>
    <comment ref="Y151" authorId="68" shapeId="0" xr:uid="{417277D6-E3B5-4005-8856-A15285D0227B}">
      <text>
        <t>[Komentarų gija]
„Excel“ versija leidžia jums skaityti šią komentarų giją, tačiau visi jos taisymai bus pašalinti, jei failas atidaromas naudojant naujesnę „Excel“ versiją. Daugiau informacijos: https://go.microsoft.com/fwlink/?linkid=870924.
Komentaras:
    Pateikta 02.29
Atsakyti:
03.04 pateikta po pastabų</t>
      </text>
    </comment>
    <comment ref="Z151" authorId="69" shapeId="0" xr:uid="{CC8DD5F3-E40B-49C7-B542-9A96CE80C562}">
      <text>
        <t>[Komentarų gija]
„Excel“ versija leidžia jums skaityti šią komentarų giją, tačiau visi jos taisymai bus pašalinti, jei failas atidaromas naudojant naujesnę „Excel“ versiją. Daugiau informacijos: https://go.microsoft.com/fwlink/?linkid=870924.
Komentaras:
    Gauta 03.08
Atsakyti:
Keiciami sprendiniai, gauta 03.19 pastabos iš Partnerio, kad ne toje vietoje suprojektuotos stotelės 
Atsakyti:
Suderinta 03.22
Atsakyti:
Suderinta 05.06</t>
      </text>
    </comment>
    <comment ref="AC151" authorId="70" shapeId="0" xr:uid="{42D45ABA-3C3D-438B-8702-8F56886AE26C}">
      <text>
        <t>[Komentarų gija]
„Excel“ versija leidžia jums skaityti šią komentarų giją, tačiau visi jos taisymai bus pašalinti, jei failas atidaromas naudojant naujesnę „Excel“ versiją. Daugiau informacijos: https://go.microsoft.com/fwlink/?linkid=870924.
Komentaras:
    Išsiųsta 05.09
Atsakyti:
Telia+
Vandenys+
Savivaldybe+</t>
      </text>
    </comment>
    <comment ref="AD151" authorId="71" shapeId="0" xr:uid="{5F7E2FC2-69D4-4828-AADD-D14F3DF9E346}">
      <text>
        <t>[Komentarų gija]
„Excel“ versija leidžia jums skaityti šią komentarų giją, tačiau visi jos taisymai bus pašalinti, jei failas atidaromas naudojant naujesnę „Excel“ versiją. Daugiau informacijos: https://go.microsoft.com/fwlink/?linkid=870924.
Komentaras:
    Pateikta 03.19
Atsakyti:
Nr. 308336
Atsakyti:
Gautas pastabos 04.04 (nėra natura derinimo, išsiųsta 04.04)</t>
      </text>
    </comment>
    <comment ref="AF151" authorId="72" shapeId="0" xr:uid="{62E84956-FB0C-4288-ACEE-5335207F6E89}">
      <text>
        <t>[Komentarų gija]
„Excel“ versija leidžia jums skaityti šią komentarų giją, tačiau visi jos taisymai bus pašalinti, jei failas atidaromas naudojant naujesnę „Excel“ versiją. Daugiau informacijos: https://go.microsoft.com/fwlink/?linkid=870924.
Komentaras:
    Išsiųsta 03.19</t>
      </text>
    </comment>
    <comment ref="C152" authorId="73" shapeId="0" xr:uid="{B34B079F-DCDC-4553-A966-E2D8AF2F3F06}">
      <text>
        <t>[Komentarų gija]
„Excel“ versija leidžia jums skaityti šią komentarų giją, tačiau visi jos taisymai bus pašalinti, jei failas atidaromas naudojant naujesnę „Excel“ versiją. Daugiau informacijos: https://go.microsoft.com/fwlink/?linkid=870924.
Komentaras:
    ESO: pateikta byla tvirtinimui
EV: patvirtintas</t>
      </text>
    </comment>
    <comment ref="L152" authorId="74" shapeId="0" xr:uid="{1DBC78A0-8669-4520-B9D3-A22B76AA38B4}">
      <text>
        <t>[Komentarų gija]
„Excel“ versija leidžia jums skaityti šią komentarų giją, tačiau visi jos taisymai bus pašalinti, jei failas atidaromas naudojant naujesnę „Excel“ versiją. Daugiau informacijos: https://go.microsoft.com/fwlink/?linkid=870924.
Komentaras:
    Pateikta 03.01
Atsakyti:
03.07 pateikta po pastabų
Atsakyti:
03.12 suderinta</t>
      </text>
    </comment>
    <comment ref="M152" authorId="75" shapeId="0" xr:uid="{1DC7F67C-80AA-4AF3-970A-44C72A6D7626}">
      <text>
        <t>[Komentarų gija]
„Excel“ versija leidžia jums skaityti šią komentarų giją, tačiau visi jos taisymai bus pašalinti, jei failas atidaromas naudojant naujesnę „Excel“ versiją. Daugiau informacijos: https://go.microsoft.com/fwlink/?linkid=870924.
Komentaras:
    Partneris
Atsakyti:
Išsiųsta 03.07</t>
      </text>
    </comment>
    <comment ref="N152" authorId="76" shapeId="0" xr:uid="{E928B6D2-8BF1-459A-94FD-CEBDEA31DACC}">
      <text>
        <t>[Komentarų gija]
„Excel“ versija leidžia jums skaityti šią komentarų giją, tačiau visi jos taisymai bus pašalinti, jei failas atidaromas naudojant naujesnę „Excel“ versiją. Daugiau informacijos: https://go.microsoft.com/fwlink/?linkid=870924.
Komentaras:
    1
Atsakyti:
Pateikta 03.27 ESO pasirašyti
Atsakyti:
Gautas derinimas, reikalingas architekturos skyriaus parasas ant SB, išsiųsta 04.18
Atsakyti:
Servitutas perduotas ESO, kompensacijos sumokėjimui, 04.25 sumokės.
Atsakyti:
Servitutas pateiktas 3 notaru biurui 04.30</t>
      </text>
    </comment>
    <comment ref="O152" authorId="77" shapeId="0" xr:uid="{E5A335C0-2718-472E-9DA1-F67954FDCD05}">
      <text>
        <t>[Komentarų gija]
„Excel“ versija leidžia jums skaityti šią komentarų giją, tačiau visi jos taisymai bus pašalinti, jei failas atidaromas naudojant naujesnę „Excel“ versiją. Daugiau informacijos: https://go.microsoft.com/fwlink/?linkid=870924.
Komentaras:
    Išsiųsta 03.12
Atsakyti:
Savivaldybe+
Telia+
Vandenys+
Seniunija+</t>
      </text>
    </comment>
    <comment ref="P152" authorId="78" shapeId="0" xr:uid="{58E0C7BD-04CC-41AB-90AC-F2E3ED1C5543}">
      <text>
        <t>[Komentarų gija]
„Excel“ versija leidžia jums skaityti šią komentarų giją, tačiau visi jos taisymai bus pašalinti, jei failas atidaromas naudojant naujesnę „Excel“ versiją. Daugiau informacijos: https://go.microsoft.com/fwlink/?linkid=870924.
Komentaras:
    Pateikta 04.23</t>
      </text>
    </comment>
    <comment ref="Q152" authorId="79" shapeId="0" xr:uid="{7F85CC5D-F475-4239-A1F6-B622D825D1BA}">
      <text>
        <t>[Komentarų gija]
„Excel“ versija leidžia jums skaityti šią komentarų giją, tačiau visi jos taisymai bus pašalinti, jei failas atidaromas naudojant naujesnę „Excel“ versiją. Daugiau informacijos: https://go.microsoft.com/fwlink/?linkid=870924.
Komentaras:
    Pateikta 03.12
Atsakyti:
1-6865 
Atsakyti:
Gautos pastabos 03.21
Atsakyti:
03.21 Įkeltas ESO pasirašyti kelių priedas
Atsakyti:
Suderinta 03.29</t>
      </text>
    </comment>
    <comment ref="X152" authorId="80" shapeId="0" xr:uid="{F984B32F-A15E-4F24-8092-FE2F2AB962BE}">
      <text>
        <t>[Komentarų gija]
„Excel“ versija leidžia jums skaityti šią komentarų giją, tačiau visi jos taisymai bus pašalinti, jei failas atidaromas naudojant naujesnę „Excel“ versiją. Daugiau informacijos: https://go.microsoft.com/fwlink/?linkid=870924.
Komentaras:
    02.29</t>
      </text>
    </comment>
    <comment ref="Y152" authorId="81" shapeId="0" xr:uid="{0C1A7EC2-22F4-49B4-965B-67BE4930429D}">
      <text>
        <t>[Komentarų gija]
„Excel“ versija leidžia jums skaityti šią komentarų giją, tačiau visi jos taisymai bus pašalinti, jei failas atidaromas naudojant naujesnę „Excel“ versiją. Daugiau informacijos: https://go.microsoft.com/fwlink/?linkid=870924.
Komentaras:
    Pateikta 03.01
Atsakyti:
Gautos pastabos. Laukiama Partnerio derinimo, tada pakartotinai bus siunčiama pirminiams.
Atsakyti:
03.07 pateikta po pastabų
Atsakyti:
03.15 suderinta</t>
      </text>
    </comment>
    <comment ref="Z152" authorId="82" shapeId="0" xr:uid="{F39084B6-7FCD-456A-9DE1-1E9229960C13}">
      <text>
        <t>[Komentarų gija]
„Excel“ versija leidžia jums skaityti šią komentarų giją, tačiau visi jos taisymai bus pašalinti, jei failas atidaromas naudojant naujesnę „Excel“ versiją. Daugiau informacijos: https://go.microsoft.com/fwlink/?linkid=870924.
Komentaras:
    Išsiųsta 03.07
Atsakyti:
Pasirašė sutikimą, plano ne, 03.18 paprašyta pasirašyti ir planą
Atsakyti:
Atsiuntė pasirašytus sprendinius 03.20</t>
      </text>
    </comment>
    <comment ref="AA152" authorId="83" shapeId="0" xr:uid="{3E350CD7-2C90-474C-81F0-552454A55A9E}">
      <text>
        <t>[Komentarų gija]
„Excel“ versija leidžia jums skaityti šią komentarų giją, tačiau visi jos taisymai bus pašalinti, jei failas atidaromas naudojant naujesnę „Excel“ versiją. Daugiau informacijos: https://go.microsoft.com/fwlink/?linkid=870924.
Komentaras:
    Partneris
Atsakyti:
Išsiųsta 03.07
Atsakyti:
Gauta 03.18</t>
      </text>
    </comment>
    <comment ref="AC152" authorId="84" shapeId="0" xr:uid="{5DC9CA1B-3C07-4CE1-B3A1-49447921914F}">
      <text>
        <t>[Komentarų gija]
„Excel“ versija leidžia jums skaityti šią komentarų giją, tačiau visi jos taisymai bus pašalinti, jei failas atidaromas naudojant naujesnę „Excel“ versiją. Daugiau informacijos: https://go.microsoft.com/fwlink/?linkid=870924.
Komentaras:
    Išsiųsta 03.12
Atsakyti:
Savivaldybe-
Telia+
Vandenys+
Seniunija+</t>
      </text>
    </comment>
    <comment ref="AE152" authorId="85" shapeId="0" xr:uid="{FDDDCAA4-A7A5-4D0A-AF82-48025BE49530}">
      <text>
        <t>[Komentarų gija]
„Excel“ versija leidžia jums skaityti šią komentarų giją, tačiau visi jos taisymai bus pašalinti, jei failas atidaromas naudojant naujesnę „Excel“ versiją. Daugiau informacijos: https://go.microsoft.com/fwlink/?linkid=870924.
Komentaras:
    Issiusta 03.12
Atsakyti:
1-6864 
Atsakyti:
Suderinta 04.02</t>
      </text>
    </comment>
    <comment ref="AF152" authorId="86" shapeId="0" xr:uid="{CCE460BE-243E-45DF-BFA9-1EEAF2DE3BD0}">
      <text>
        <t>[Komentarų gija]
„Excel“ versija leidžia jums skaityti šią komentarų giją, tačiau visi jos taisymai bus pašalinti, jei failas atidaromas naudojant naujesnę „Excel“ versiją. Daugiau informacijos: https://go.microsoft.com/fwlink/?linkid=870924.
Komentaras:
    Pateikta 03.08
Atsakyti:
03.14 suderinta</t>
      </text>
    </comment>
    <comment ref="AJ152" authorId="87" shapeId="0" xr:uid="{E2FCE63F-2E8D-46E8-B49D-E655CD928C87}">
      <text>
        <t>[Komentarų gija]
„Excel“ versija leidžia jums skaityti šią komentarų giją, tačiau visi jos taisymai bus pašalinti, jei failas atidaromas naudojant naujesnę „Excel“ versiją. Daugiau informacijos: https://go.microsoft.com/fwlink/?linkid=870924.
Komentaras:
    Pateikta 04.12
Atsakyti:
Patvirtinta 04.22</t>
      </text>
    </comment>
    <comment ref="E153" authorId="88" shapeId="0" xr:uid="{50AA3C78-D7DE-4CA9-BE15-E8FFA0121C9F}">
      <text>
        <t xml:space="preserve">[Komentarų gija]
„Excel“ versija leidžia jums skaityti šią komentarų giją, tačiau visi jos taisymai bus pašalinti, jei failas atidaromas naudojant naujesnę „Excel“ versiją. Daugiau informacijos: https://go.microsoft.com/fwlink/?linkid=870924.
Komentaras:
    Derinimai su institucijomis yra. Pateiktas servitutas savivaldybei 
Atsakyti:
Trūksta LAKD ir servituto (pateikta) </t>
      </text>
    </comment>
    <comment ref="Y153" authorId="89" shapeId="0" xr:uid="{BE5F8336-5B36-4030-9449-B6B5C11A4084}">
      <text>
        <t>[Komentarų gija]
„Excel“ versija leidžia jums skaityti šią komentarų giją, tačiau visi jos taisymai bus pašalinti, jei failas atidaromas naudojant naujesnę „Excel“ versiją. Daugiau informacijos: https://go.microsoft.com/fwlink/?linkid=870924.
Komentaras:
    Pateikta
Atsakyti:
Pateikta po pastabu del zenklo be metru</t>
      </text>
    </comment>
    <comment ref="AB153" authorId="90" shapeId="0" xr:uid="{1D912C78-1EF0-4B4A-83C0-4F053E27CED0}">
      <text>
        <t>[Komentarų gija]
„Excel“ versija leidžia jums skaityti šią komentarų giją, tačiau visi jos taisymai bus pašalinti, jei failas atidaromas naudojant naujesnę „Excel“ versiją. Daugiau informacijos: https://go.microsoft.com/fwlink/?linkid=870924.
Komentaras:
    Pateikta 02.06
Atsakyti:
Pas notarą (išsiųsta 02.28)
Atsakyti:
Sutartis bus parengta 03.06-03.08</t>
      </text>
    </comment>
    <comment ref="AC153" authorId="91" shapeId="0" xr:uid="{2E099F12-EC35-4940-ABB4-109296211E20}">
      <text>
        <t>[Komentarų gija]
„Excel“ versija leidžia jums skaityti šią komentarų giją, tačiau visi jos taisymai bus pašalinti, jei failas atidaromas naudojant naujesnę „Excel“ versiją. Daugiau informacijos: https://go.microsoft.com/fwlink/?linkid=870924.
Komentaras:
    Šiluma+
Telia+
Vandenys+</t>
      </text>
    </comment>
    <comment ref="AE153" authorId="92" shapeId="0" xr:uid="{1034C040-4DD7-47A0-B5C2-AA1BF20B390D}">
      <text>
        <t>[Komentarų gija]
„Excel“ versija leidžia jums skaityti šią komentarų giją, tačiau visi jos taisymai bus pašalinti, jei failas atidaromas naudojant naujesnę „Excel“ versiją. Daugiau informacijos: https://go.microsoft.com/fwlink/?linkid=870924.
Komentaras:
    Issiusta
Atsakyti:
03.05 gautas atsakymas, persiųsti Igniciui</t>
      </text>
    </comment>
    <comment ref="E154" authorId="93" shapeId="0" xr:uid="{E754BC03-47FD-4C5F-BE8E-CE9AA460F55F}">
      <text>
        <t xml:space="preserve">[Komentarų gija]
„Excel“ versija leidžia jums skaityti šią komentarų giją, tačiau visi jos taisymai bus pašalinti, jei failas atidaromas naudojant naujesnę „Excel“ versiją. Daugiau informacijos: https://go.microsoft.com/fwlink/?linkid=870924.
Komentaras:
    02-14 pateiksim pirminius po pastabų 
Atsakyti:
Pateikti pirminiai po pastabų, šiandien bus pateikta institucijoms drinti </t>
      </text>
    </comment>
    <comment ref="Y154" authorId="94" shapeId="0" xr:uid="{43CBE617-D4AB-473C-BE73-9A811193857A}">
      <text>
        <t>[Komentarų gija]
„Excel“ versija leidžia jums skaityti šią komentarų giją, tačiau visi jos taisymai bus pašalinti, jei failas atidaromas naudojant naujesnę „Excel“ versiją. Daugiau informacijos: https://go.microsoft.com/fwlink/?linkid=870924.
Komentaras:
    pateikta
Atsakyti:
Gautos pastabos
Atsakyti:
Pateikta po pastabu</t>
      </text>
    </comment>
    <comment ref="Z154" authorId="95" shapeId="0" xr:uid="{04A38F37-627B-4FCD-9818-51A29D3BE7EE}">
      <text>
        <t>[Komentarų gija]
„Excel“ versija leidžia jums skaityti šią komentarų giją, tačiau visi jos taisymai bus pašalinti, jei failas atidaromas naudojant naujesnę „Excel“ versiją. Daugiau informacijos: https://go.microsoft.com/fwlink/?linkid=870924.
Komentaras:
    Gauta 03-13</t>
      </text>
    </comment>
    <comment ref="AA154" authorId="96" shapeId="0" xr:uid="{9541D60E-F270-440A-ACEE-2CD9F83C46D3}">
      <text>
        <t>[Komentarų gija]
„Excel“ versija leidžia jums skaityti šią komentarų giją, tačiau visi jos taisymai bus pašalinti, jei failas atidaromas naudojant naujesnę „Excel“ versiją. Daugiau informacijos: https://go.microsoft.com/fwlink/?linkid=870924.
Komentaras:
    Gauta 03-13</t>
      </text>
    </comment>
    <comment ref="AB154" authorId="97" shapeId="0" xr:uid="{F103D151-9891-4A1C-8891-C0240A12AE73}">
      <text>
        <t>[Komentarų gija]
„Excel“ versija leidžia jums skaityti šią komentarų giją, tačiau visi jos taisymai bus pašalinti, jei failas atidaromas naudojant naujesnę „Excel“ versiją. Daugiau informacijos: https://go.microsoft.com/fwlink/?linkid=870924.
Komentaras:
    Nusiųsta nuomininkams suderinti
Atsakyti:
Pateikta savivaldybei 03/13
Atsakyti:
Savivaldybė 04.02 pateikė derinimo raštą sklypo nuomininkams, be kurio, pasak savivaldybes specialiasto, notaras nerengia sutarties, terminas 10 d.d.
Atsakyti:
Pateikta notarui 04.22</t>
      </text>
    </comment>
    <comment ref="AC154" authorId="98" shapeId="0" xr:uid="{17FCF0A7-7984-4DC0-81CE-052B9369317F}">
      <text>
        <t>[Komentarų gija]
„Excel“ versija leidžia jums skaityti šią komentarų giją, tačiau visi jos taisymai bus pašalinti, jei failas atidaromas naudojant naujesnę „Excel“ versiją. Daugiau informacijos: https://go.microsoft.com/fwlink/?linkid=870924.
Komentaras:
    Trūksta savivaldybės kelininko derinimo, išsiųsta 02.20
Atsakyti:
02.29 bandyta susisiekti, nepavyko
Atsakyti:
Suderinta</t>
      </text>
    </comment>
    <comment ref="AF154" authorId="99" shapeId="0" xr:uid="{7AA8E6DB-EAFB-4D4F-B61E-DA27EB2C7BB2}">
      <text>
        <t>[Komentarų gija]
„Excel“ versija leidžia jums skaityti šią komentarų giją, tačiau visi jos taisymai bus pašalinti, jei failas atidaromas naudojant naujesnę „Excel“ versiją. Daugiau informacijos: https://go.microsoft.com/fwlink/?linkid=870924.
Komentaras:
    Išsiųsta 02.20
Atsakyti:
Laukiame sprendimo rašto.
Atsakyti:
03.13 Gautas nepritarimas dėl ženklų Nr. 735.</t>
      </text>
    </comment>
    <comment ref="AJ154" authorId="100" shapeId="0" xr:uid="{6BDA4A33-A507-4C97-BF97-F28C534148FD}">
      <text>
        <t>[Komentarų gija]
„Excel“ versija leidžia jums skaityti šią komentarų giją, tačiau visi jos taisymai bus pašalinti, jei failas atidaromas naudojant naujesnę „Excel“ versiją. Daugiau informacijos: https://go.microsoft.com/fwlink/?linkid=870924.
Komentaras:
    Pateikta 05.14
Atsakyti:
Pateikta po pastabų 05.16</t>
      </text>
    </comment>
    <comment ref="D155" authorId="101" shapeId="0" xr:uid="{DA5AC814-9D0F-4713-ADF4-C882A083BCD3}">
      <text>
        <t xml:space="preserve">[Komentarų gija]
„Excel“ versija leidžia jums skaityti šią komentarų giją, tačiau visi jos taisymai bus pašalinti, jei failas atidaromas naudojant naujesnę „Excel“ versiją. Daugiau informacijos: https://go.microsoft.com/fwlink/?linkid=870924.
Komentaras:
    parengti brėžiniai,derinama MT vieta su sklp sav. </t>
      </text>
    </comment>
    <comment ref="E155" authorId="102" shapeId="0" xr:uid="{CB3268D9-ADDE-4F62-9C67-9B2FFA08A6BB}">
      <text>
        <t>[Komentarų gija]
„Excel“ versija leidžia jums skaityti šią komentarų giją, tačiau visi jos taisymai bus pašalinti, jei failas atidaromas naudojant naujesnę „Excel“ versiją. Daugiau informacijos: https://go.microsoft.com/fwlink/?linkid=870924.
Komentaras:
    Parengti brėžiniai 02-14 pateiksim derinti pirminius 
Atsakyti:
02-19 pateikti pirminiai derinimui</t>
      </text>
    </comment>
    <comment ref="L155" authorId="103" shapeId="0" xr:uid="{541F8629-0C00-47B7-9CBC-A339BB8A0749}">
      <text>
        <t>[Komentarų gija]
„Excel“ versija leidžia jums skaityti šią komentarų giją, tačiau visi jos taisymai bus pašalinti, jei failas atidaromas naudojant naujesnę „Excel“ versiją. Daugiau informacijos: https://go.microsoft.com/fwlink/?linkid=870924.
Komentaras:
    Derinama modulines vieta su savininku
Atsakyti:
Pateikta i RP 03.20</t>
      </text>
    </comment>
    <comment ref="AG155" authorId="104" shapeId="0" xr:uid="{758D2EE4-0F78-4ABF-A6D2-3E91BCA6864A}">
      <text>
        <t>[Komentarų gija]
„Excel“ versija leidžia jums skaityti šią komentarų giją, tačiau visi jos taisymai bus pašalinti, jei failas atidaromas naudojant naujesnę „Excel“ versiją. Daugiau informacijos: https://go.microsoft.com/fwlink/?linkid=870924.
Komentaras:
    KPD
Dubysos regioninis parkas</t>
      </text>
    </comment>
    <comment ref="E156" authorId="105" shapeId="0" xr:uid="{C3732AEE-55E1-4E87-B4D2-5BB3E6893BA4}">
      <text>
        <t>[Komentarų gija]
„Excel“ versija leidžia jums skaityti šią komentarų giją, tačiau visi jos taisymai bus pašalinti, jei failas atidaromas naudojant naujesnę „Excel“ versiją. Daugiau informacijos: https://go.microsoft.com/fwlink/?linkid=870924.
Komentaras:
    11.14 8JP-3609 
Atsakyti:
Taisomos pastabos
Atsakyti:
Rengiamas servitutas
Atsakyti:
Laukiam servituto sutikimo</t>
      </text>
    </comment>
    <comment ref="Y156" authorId="106" shapeId="0" xr:uid="{48194ABA-2EC2-4C45-83B9-0B2E816FCF97}">
      <text>
        <t>[Komentarų gija]
„Excel“ versija leidžia jums skaityti šią komentarų giją, tačiau visi jos taisymai bus pašalinti, jei failas atidaromas naudojant naujesnę „Excel“ versiją. Daugiau informacijos: https://go.microsoft.com/fwlink/?linkid=870924.
Komentaras:
    Pateikta
Atsakyti:
Gautos pastabos
Atsakyti:
Pateikta po pastabu
Atsakyti:
Pateikta po pastabu
Atsakyti:
suderinta</t>
      </text>
    </comment>
    <comment ref="AB156" authorId="107" shapeId="0" xr:uid="{08ABAA6E-0B29-40B1-9A88-FA4580B6E779}">
      <text>
        <t>[Komentarų gija]
„Excel“ versija leidžia jums skaityti šią komentarų giją, tačiau visi jos taisymai bus pašalinti, jei failas atidaromas naudojant naujesnę „Excel“ versiją. Daugiau informacijos: https://go.microsoft.com/fwlink/?linkid=870924.
Komentaras:
    Rengiama
Atsakyti:
3 servitutai
Atsakyti:
03.08 nusiųsta derinti Igničiui
Atsakyti:
03.12 gauta pasirasyti Ignicio
Atsakyti:
03.13 issiusta savininkui
Atsakyti:
03.19 paraginta pasirašyti
Atsakyti:
Pateikta savivaldybei 03.22
Atsakyti:
Visi derinimai yra, laukiame sprendimo dėl parkingo vietų.</t>
      </text>
    </comment>
    <comment ref="AC156" authorId="108" shapeId="0" xr:uid="{3E63C8A8-C6B4-4E9A-B5C7-8E72E0B04A3C}">
      <text>
        <t>[Komentarų gija]
„Excel“ versija leidžia jums skaityti šią komentarų giją, tačiau visi jos taisymai bus pašalinti, jei failas atidaromas naudojant naujesnę „Excel“ versiją. Daugiau informacijos: https://go.microsoft.com/fwlink/?linkid=870924.
Komentaras:
    Suderinta inžinerininkų
Atsakyti:
Laukiame atsakymo iš savivaldybės dėl parkingo vietų valstybinėje žemėje, rengiamas atskiras komisijos posėdis (data neaiški) dėl planuojamų parkingo vietų valstybinėje žemėje, kai visi planuojami įrengti įrenginiai yra užsakovo sklype.
Atsakyti:
Vyko posėdis 04.04, rengiamas atsakymo raštas, kuris mus turėtų pasiekti šią savaitę.
Atsakyti:
04.23 vyks posėdis.</t>
      </text>
    </comment>
    <comment ref="AF156" authorId="109" shapeId="0" xr:uid="{09E52F10-410C-44A1-89ED-7209404AB7AF}">
      <text>
        <t>[Komentarų gija]
„Excel“ versija leidžia jums skaityti šią komentarų giją, tačiau visi jos taisymai bus pašalinti, jei failas atidaromas naudojant naujesnę „Excel“ versiją. Daugiau informacijos: https://go.microsoft.com/fwlink/?linkid=870924.
Komentaras:
    Išsiųsta 02.20
Atsakyti:
Pateikta 03.07 po pastabų
Atsakyti:
laukiame tikslios posėdžio datos 03.18-03.22</t>
      </text>
    </comment>
    <comment ref="Y157" authorId="110" shapeId="0" xr:uid="{2B987589-11D3-49A8-9A67-D3C76490C544}">
      <text>
        <t>[Komentarų gija]
„Excel“ versija leidžia jums skaityti šią komentarų giją, tačiau visi jos taisymai bus pašalinti, jei failas atidaromas naudojant naujesnę „Excel“ versiją. Daugiau informacijos: https://go.microsoft.com/fwlink/?linkid=870924.
Komentaras:
    Pateikta 04.23</t>
      </text>
    </comment>
    <comment ref="Z157" authorId="111" shapeId="0" xr:uid="{E921092D-7525-4974-B76C-2301879A3296}">
      <text>
        <t>[Komentarų gija]
„Excel“ versija leidžia jums skaityti šią komentarų giją, tačiau visi jos taisymai bus pašalinti, jei failas atidaromas naudojant naujesnę „Excel“ versiją. Daugiau informacijos: https://go.microsoft.com/fwlink/?linkid=870924.
Komentaras:
    Išsiųsta 05.29</t>
      </text>
    </comment>
    <comment ref="AC157" authorId="112" shapeId="0" xr:uid="{AD95DA8B-45B0-4160-B09B-9DAC7C0BA430}">
      <text>
        <t>[Komentarų gija]
„Excel“ versija leidžia jums skaityti šią komentarų giją, tačiau visi jos taisymai bus pašalinti, jei failas atidaromas naudojant naujesnę „Excel“ versiją. Daugiau informacijos: https://go.microsoft.com/fwlink/?linkid=870924.
Komentaras:
    Išsiųsta 05.28
Atsakyti:
Savivaldybe+
Telia+
Vandenys+</t>
      </text>
    </comment>
    <comment ref="E158" authorId="113" shapeId="0" xr:uid="{D4FEBA99-BE65-40D8-BAFC-2AF4B5AE38F3}">
      <text>
        <t>[Komentarų gija]
„Excel“ versija leidžia jums skaityti šią komentarų giją, tačiau visi jos taisymai bus pašalinti, jei failas atidaromas naudojant naujesnę „Excel“ versiją. Daugiau informacijos: https://go.microsoft.com/fwlink/?linkid=870924.
Komentaras:
    Laukiam KPD derinimo ir savivaldybės ženklų derinimo 
Atsakyti:
Laukiam KPD derinimo</t>
      </text>
    </comment>
    <comment ref="G158" authorId="114" shapeId="0" xr:uid="{9EA38F5C-4C9C-4FB6-8502-7CA979BCCEB2}">
      <text>
        <t xml:space="preserve">[Komentarų gija]
„Excel“ versija leidžia jums skaityti šią komentarų giją, tačiau visi jos taisymai bus pašalinti, jei failas atidaromas naudojant naujesnę „Excel“ versiją. Daugiau informacijos: https://go.microsoft.com/fwlink/?linkid=870924.
Komentaras:
    Siunciant pirminius, prideti paulius.andriuska@ignitis.lt </t>
      </text>
    </comment>
    <comment ref="Y158" authorId="115" shapeId="0" xr:uid="{57D5DD17-629A-45BB-B411-3326AA90C28C}">
      <text>
        <t>[Komentarų gija]
„Excel“ versija leidžia jums skaityti šią komentarų giją, tačiau visi jos taisymai bus pašalinti, jei failas atidaromas naudojant naujesnę „Excel“ versiją. Daugiau informacijos: https://go.microsoft.com/fwlink/?linkid=870924.
Komentaras:
    pateikta
Atsakyti:
Suderinta</t>
      </text>
    </comment>
    <comment ref="AC158" authorId="116" shapeId="0" xr:uid="{3645CD4A-437A-40BA-A6E6-9440FD950EE3}">
      <text>
        <t>[Komentarų gija]
„Excel“ versija leidžia jums skaityti šią komentarų giją, tačiau visi jos taisymai bus pašalinti, jei failas atidaromas naudojant naujesnę „Excel“ versiją. Daugiau informacijos: https://go.microsoft.com/fwlink/?linkid=870924.
Komentaras:
    Išsiųsta po korekcijų 04.18
Atsakyti:
Telia+
Vandenys+
Seniūnija+
Paveldosauga-
Keliai-</t>
      </text>
    </comment>
    <comment ref="AG158" authorId="117" shapeId="0" xr:uid="{1E3E9241-1BE4-4267-BDE9-F175A5F68B3F}">
      <text>
        <t>[Komentarų gija]
„Excel“ versija leidžia jums skaityti šią komentarų giją, tačiau visi jos taisymai bus pašalinti, jei failas atidaromas naudojant naujesnę „Excel“ versiją. Daugiau informacijos: https://go.microsoft.com/fwlink/?linkid=870924.
Komentaras:
    Išsiųsta KPD 02.07 (reg. Nr. GTV-106)
Atsakyti:
Gautos pastabos 03.18
Atsakyti:
Pateikta savivaldybei 03.18
Pateiktas projektas VšĮ "Architektūros tyrimų centras" dėl ekspertizės kainos pasiūlymo 03.18
Atsakyti:
Pateikta KPD 03.28
Atsakyti:
Nauja registracija GTV-339  (pateikta po projekto korekcijos 04.26 )</t>
      </text>
    </comment>
    <comment ref="AJ158" authorId="118" shapeId="0" xr:uid="{15E4407A-C495-44C7-911A-CA24D89410F5}">
      <text>
        <t>[Komentarų gija]
„Excel“ versija leidžia jums skaityti šią komentarų giją, tačiau visi jos taisymai bus pašalinti, jei failas atidaromas naudojant naujesnę „Excel“ versiją. Daugiau informacijos: https://go.microsoft.com/fwlink/?linkid=870924.
Komentaras:
    Pateikta 05.17</t>
      </text>
    </comment>
    <comment ref="D159" authorId="119" shapeId="0" xr:uid="{C270ED9E-1319-4AE1-8DD4-1587D3FD93E5}">
      <text>
        <t xml:space="preserve">[Komentarų gija]
„Excel“ versija leidžia jums skaityti šią komentarų giją, tačiau visi jos taisymai bus pašalinti, jei failas atidaromas naudojant naujesnę „Excel“ versiją. Daugiau informacijos: https://go.microsoft.com/fwlink/?linkid=870924.
Komentaras:
    parengti brėžiniai 02-19 teiksim pirminiams </t>
      </text>
    </comment>
    <comment ref="E159" authorId="120" shapeId="0" xr:uid="{C01685F1-F3A9-4818-B80D-E6DAF534808A}">
      <text>
        <t xml:space="preserve">[Komentarų gija]
„Excel“ versija leidžia jums skaityti šią komentarų giją, tačiau visi jos taisymai bus pašalinti, jei failas atidaromas naudojant naujesnę „Excel“ versiją. Daugiau informacijos: https://go.microsoft.com/fwlink/?linkid=870924.
Komentaras:
    parengti brėžiniai 02-19 teiksim pirminiams </t>
      </text>
    </comment>
    <comment ref="L159" authorId="121" shapeId="0" xr:uid="{593690F9-A885-40B8-A22F-FE2448320DE9}">
      <text>
        <t>[Komentarų gija]
„Excel“ versija leidžia jums skaityti šią komentarų giją, tačiau visi jos taisymai bus pašalinti, jei failas atidaromas naudojant naujesnę „Excel“ versiją. Daugiau informacijos: https://go.microsoft.com/fwlink/?linkid=870924.
Komentaras:
    Pateikta Igniciui
Atsakyti:
Pateikta i RP 02-27
Atsakyti:
Pateikta po pastabų 03.01</t>
      </text>
    </comment>
    <comment ref="M159" authorId="122" shapeId="0" xr:uid="{0EE9AC55-C0F7-4860-B953-A6AAAFAC5255}">
      <text>
        <t>[Komentarų gija]
„Excel“ versija leidžia jums skaityti šią komentarų giją, tačiau visi jos taisymai bus pašalinti, jei failas atidaromas naudojant naujesnę „Excel“ versiją. Daugiau informacijos: https://go.microsoft.com/fwlink/?linkid=870924.
Komentaras:
    Atsiųs 03.04
Atsakyti:
Sutikimas gautas</t>
      </text>
    </comment>
    <comment ref="O159" authorId="123" shapeId="0" xr:uid="{DFC22072-595E-4478-B9F6-D03E5A2CDD5C}">
      <text>
        <t>[Komentarų gija]
„Excel“ versija leidžia jums skaityti šią komentarų giją, tačiau visi jos taisymai bus pašalinti, jei failas atidaromas naudojant naujesnę „Excel“ versiją. Daugiau informacijos: https://go.microsoft.com/fwlink/?linkid=870924.
Komentaras:
    Vandenys+
Savivaldybe+
Šiluma-
Atsakyti:
Šilumotiekis 03.05 atsiuntė pastabas</t>
      </text>
    </comment>
    <comment ref="Q159" authorId="124" shapeId="0" xr:uid="{8D49C9BB-2E7D-4528-83D6-7E9D37B28B50}">
      <text>
        <t>[Komentarų gija]
„Excel“ versija leidžia jums skaityti šią komentarų giją, tačiau visi jos taisymai bus pašalinti, jei failas atidaromas naudojant naujesnę „Excel“ versiją. Daugiau informacijos: https://go.microsoft.com/fwlink/?linkid=870924.
Komentaras:
    Išsiųsta 03.06 dėl kelio AZ</t>
      </text>
    </comment>
    <comment ref="R159" authorId="125" shapeId="0" xr:uid="{FA56B101-0F8F-4D49-A343-BB15761CFA51}">
      <text>
        <t>[Komentarų gija]
„Excel“ versija leidžia jums skaityti šią komentarų giją, tačiau visi jos taisymai bus pašalinti, jei failas atidaromas naudojant naujesnę „Excel“ versiją. Daugiau informacijos: https://go.microsoft.com/fwlink/?linkid=870924.
Komentaras:
    Regioninis parkas (išsiųsta 02.29)
Atsakyti:
Susisiekta 03.19, peržiūrės</t>
      </text>
    </comment>
    <comment ref="T159" authorId="126" shapeId="0" xr:uid="{A62C5F6A-9F59-463B-B319-3B29D93BE7EC}">
      <text>
        <t>[Komentarų gija]
„Excel“ versija leidžia jums skaityti šią komentarų giją, tačiau visi jos taisymai bus pašalinti, jei failas atidaromas naudojant naujesnę „Excel“ versiją. Daugiau informacijos: https://go.microsoft.com/fwlink/?linkid=870924.
Komentaras:
    Pateikta samatai 03.22</t>
      </text>
    </comment>
    <comment ref="U159" authorId="127" shapeId="0" xr:uid="{DDB3BD81-D1F9-4452-A048-3751A0524C7D}">
      <text>
        <t>[Komentarų gija]
„Excel“ versija leidžia jums skaityti šią komentarų giją, tačiau visi jos taisymai bus pašalinti, jei failas atidaromas naudojant naujesnę „Excel“ versiją. Daugiau informacijos: https://go.microsoft.com/fwlink/?linkid=870924.
Komentaras:
    Pateikti projektą tvirtinimui 03.26
Atsakyti:
Pateikta 03.27
Atsakyti:
Pateikta po pastabų 04.03
Atsakyti:
Patvirtinta 04.11</t>
      </text>
    </comment>
    <comment ref="Y159" authorId="128" shapeId="0" xr:uid="{22791ED1-3B8D-45D9-8A88-EB8077EDFA8A}">
      <text>
        <t>[Komentarų gija]
„Excel“ versija leidžia jums skaityti šią komentarų giją, tačiau visi jos taisymai bus pašalinti, jei failas atidaromas naudojant naujesnę „Excel“ versiją. Daugiau informacijos: https://go.microsoft.com/fwlink/?linkid=870924.
Komentaras:
    Pateikta
Atsakyti:
Pateikta po pastabu</t>
      </text>
    </comment>
    <comment ref="AA159" authorId="129" shapeId="0" xr:uid="{D6799D42-186E-4265-AAEE-EAFD1466CCB9}">
      <text>
        <t>[Komentarų gija]
„Excel“ versija leidžia jums skaityti šią komentarų giją, tačiau visi jos taisymai bus pašalinti, jei failas atidaromas naudojant naujesnę „Excel“ versiją. Daugiau informacijos: https://go.microsoft.com/fwlink/?linkid=870924.
Komentaras:
    Nusiųsta 02.29
Atsakyti:
Susisiekta 03.01, viskas tinka atsiųs sutikimus</t>
      </text>
    </comment>
    <comment ref="AC159" authorId="130" shapeId="0" xr:uid="{8E9AD506-5104-4EA3-8291-9F7892763706}">
      <text>
        <t>[Komentarų gija]
„Excel“ versija leidžia jums skaityti šią komentarų giją, tačiau visi jos taisymai bus pašalinti, jei failas atidaromas naudojant naujesnę „Excel“ versiją. Daugiau informacijos: https://go.microsoft.com/fwlink/?linkid=870924.
Komentaras:
    Trūksta šilumotiekio, išsiųsta 02.20
Atsakyti:
Bandyta susisiekti 02.29, nekelia
Atsakyti:
Šilumotiekis 03.05 atsiuntė pastabas</t>
      </text>
    </comment>
    <comment ref="AE159" authorId="131" shapeId="0" xr:uid="{1975908F-22C4-49C5-BAEC-03FC906163A6}">
      <text>
        <t>[Komentarų gija]
„Excel“ versija leidžia jums skaityti šią komentarų giją, tačiau visi jos taisymai bus pašalinti, jei failas atidaromas naudojant naujesnę „Excel“ versiją. Daugiau informacijos: https://go.microsoft.com/fwlink/?linkid=870924.
Komentaras:
    Išsiųsta 03.07 dėl kelio AZ
Atsakyti:
Terminas 04.04, bandyta susisiekti 04.02
Atsakyti:
Pasimetęs laiškas LAKD, išsiųsta pakartotinai 04.05, žadėjo suderinti skubos tvarka</t>
      </text>
    </comment>
    <comment ref="AG159" authorId="132" shapeId="0" xr:uid="{5CC45C82-734F-475C-B761-7925EA0059A4}">
      <text>
        <t>[Komentarų gija]
„Excel“ versija leidžia jums skaityti šią komentarų giją, tačiau visi jos taisymai bus pašalinti, jei failas atidaromas naudojant naujesnę „Excel“ versiją. Daugiau informacijos: https://go.microsoft.com/fwlink/?linkid=870924.
Komentaras:
    Regioninis parkas (išsiųsta 03.01)
Atsakyti:
Susisiekta 03.19, peržiūrės</t>
      </text>
    </comment>
    <comment ref="AJ159" authorId="133" shapeId="0" xr:uid="{03851C8F-AE95-45CC-8C12-5EE8D51CB290}">
      <text>
        <t>[Komentarų gija]
„Excel“ versija leidžia jums skaityti šią komentarų giją, tačiau visi jos taisymai bus pašalinti, jei failas atidaromas naudojant naujesnę „Excel“ versiją. Daugiau informacijos: https://go.microsoft.com/fwlink/?linkid=870924.
Komentaras:
    Pateikta 04.15
Atsakyti:
Gautos pastabos 04.19
Atsakyti:
Pateikta po pastabų 04.22
Atsakyti:
Patvirtinta 04.22</t>
      </text>
    </comment>
    <comment ref="E161" authorId="134" shapeId="0" xr:uid="{20D7A02F-EED4-4268-88B8-AB7A7226CC93}">
      <text>
        <t>[Komentarų gija]
„Excel“ versija leidžia jums skaityti šią komentarų giją, tačiau visi jos taisymai bus pašalinti, jei failas atidaromas naudojant naujesnę „Excel“ versiją. Daugiau informacijos: https://go.microsoft.com/fwlink/?linkid=870924.
Komentaras:
    Gautos pastabos 02-20</t>
      </text>
    </comment>
    <comment ref="Y161" authorId="135" shapeId="0" xr:uid="{412405C4-FABE-44BE-A81F-5C76F6F8491A}">
      <text>
        <t>[Komentarų gija]
„Excel“ versija leidžia jums skaityti šią komentarų giją, tačiau visi jos taisymai bus pašalinti, jei failas atidaromas naudojant naujesnę „Excel“ versiją. Daugiau informacijos: https://go.microsoft.com/fwlink/?linkid=870924.
Komentaras:
    Pateikta
Atsakyti:
Pateikta po pastabu</t>
      </text>
    </comment>
    <comment ref="Z161" authorId="136" shapeId="0" xr:uid="{592D0E18-8C35-4BC0-8306-EBEFD514A1DE}">
      <text>
        <t>[Komentarų gija]
„Excel“ versija leidžia jums skaityti šią komentarų giją, tačiau visi jos taisymai bus pašalinti, jei failas atidaromas naudojant naujesnę „Excel“ versiją. Daugiau informacijos: https://go.microsoft.com/fwlink/?linkid=870924.
Komentaras:
    Išsiųsta 03.01
Atsakyti:
Gauta 03.13</t>
      </text>
    </comment>
    <comment ref="AA161" authorId="137" shapeId="0" xr:uid="{036FCD8E-56A0-4E7C-B816-EEC0ACAB1888}">
      <text>
        <t>[Komentarų gija]
„Excel“ versija leidžia jums skaityti šią komentarų giją, tačiau visi jos taisymai bus pašalinti, jei failas atidaromas naudojant naujesnę „Excel“ versiją. Daugiau informacijos: https://go.microsoft.com/fwlink/?linkid=870924.
Komentaras:
    Išsiųsta 03.01
Atsakyti:
Gauta 03.13</t>
      </text>
    </comment>
    <comment ref="AC161" authorId="138" shapeId="0" xr:uid="{92F155E2-E7B9-4C2A-B904-E0D65DE558C6}">
      <text>
        <t>[Komentarų gija]
„Excel“ versija leidžia jums skaityti šią komentarų giją, tačiau visi jos taisymai bus pašalinti, jei failas atidaromas naudojant naujesnę „Excel“ versiją. Daugiau informacijos: https://go.microsoft.com/fwlink/?linkid=870924.
Komentaras:
    Išsiųsta 03.01
Atsakyti:
Kelininkas+
Telia+
Dujos+ (pateikta po pastabų 03.06, atsakymas negautas issiusta dar karta 03.19, reg. nr. P71674) 
Atsakyti:
Gautas dujų derinimas 03.20</t>
      </text>
    </comment>
    <comment ref="AD161" authorId="139" shapeId="0" xr:uid="{298337CE-932D-485E-B8CF-D1B4B0234A1A}">
      <text>
        <t>[Komentarų gija]
„Excel“ versija leidžia jums skaityti šią komentarų giją, tačiau visi jos taisymai bus pašalinti, jei failas atidaromas naudojant naujesnę „Excel“ versiją. Daugiau informacijos: https://go.microsoft.com/fwlink/?linkid=870924.
Komentaras:
    Pateikta 03.26</t>
      </text>
    </comment>
    <comment ref="AF161" authorId="140" shapeId="0" xr:uid="{467B4617-71E7-4321-B0A6-07C9A7935552}">
      <text>
        <t>[Komentarų gija]
„Excel“ versija leidžia jums skaityti šią komentarų giją, tačiau visi jos taisymai bus pašalinti, jei failas atidaromas naudojant naujesnę „Excel“ versiją. Daugiau informacijos: https://go.microsoft.com/fwlink/?linkid=870924.
Komentaras:
    Savivaldybe+
LAKD+</t>
      </text>
    </comment>
    <comment ref="AJ161" authorId="141" shapeId="0" xr:uid="{13D2E3FB-9A0F-49CC-865E-327F3EC214DD}">
      <text>
        <t>[Komentarų gija]
„Excel“ versija leidžia jums skaityti šią komentarų giją, tačiau visi jos taisymai bus pašalinti, jei failas atidaromas naudojant naujesnę „Excel“ versiją. Daugiau informacijos: https://go.microsoft.com/fwlink/?linkid=870924.
Komentaras:
    Pateikta 04.10
Atsakyti:
Pateikta po pastabų 04.11</t>
      </text>
    </comment>
    <comment ref="E162" authorId="142" shapeId="0" xr:uid="{8B9319F3-8482-4AC2-AAFA-C0CDC1939C44}">
      <text>
        <t>[Komentarų gija]
„Excel“ versija leidžia jums skaityti šią komentarų giją, tačiau visi jos taisymai bus pašalinti, jei failas atidaromas naudojant naujesnę „Excel“ versiją. Daugiau informacijos: https://go.microsoft.com/fwlink/?linkid=870924.
Komentaras:
    02-12 pateikti pirminiai
Atsakyti:
02-19 pateikti po pastabų</t>
      </text>
    </comment>
    <comment ref="Y162" authorId="143" shapeId="0" xr:uid="{BBA7D6A9-6393-4C69-8CBE-831BF1947D50}">
      <text>
        <t>[Komentarų gija]
„Excel“ versija leidžia jums skaityti šią komentarų giją, tačiau visi jos taisymai bus pašalinti, jei failas atidaromas naudojant naujesnę „Excel“ versiją. Daugiau informacijos: https://go.microsoft.com/fwlink/?linkid=870924.
Komentaras:
    Pateikta
Atsakyti:
Gautos pastabos
Atsakyti:
Pateikta po pastabu
Atsakyti:
Gautos pastabos
Atsakyti:
Pateikta po pastabu</t>
      </text>
    </comment>
    <comment ref="AC162" authorId="144" shapeId="0" xr:uid="{D5F584DD-F661-4895-9C13-75E9A3065BA1}">
      <text>
        <t>[Komentarų gija]
„Excel“ versija leidžia jums skaityti šią komentarų giją, tačiau visi jos taisymai bus pašalinti, jei failas atidaromas naudojant naujesnę „Excel“ versiją. Daugiau informacijos: https://go.microsoft.com/fwlink/?linkid=870924.
Komentaras:
    Vandenys+
Melioracija+
Telia+
Atsakyti:
Trūksta kelininko
Atsakyti:
Suderinta
Atsakyti:
Susiderinti zenklus su eso, išsiųsta 03.22 (P72304) 
Atsakyti:
Suderinta 03.22</t>
      </text>
    </comment>
    <comment ref="AF162" authorId="145" shapeId="0" xr:uid="{3EEB1A48-FE51-4B53-833D-C246DCBB5BE3}">
      <text>
        <t>[Komentarų gija]
„Excel“ versija leidžia jums skaityti šią komentarų giją, tačiau visi jos taisymai bus pašalinti, jei failas atidaromas naudojant naujesnę „Excel“ versiją. Daugiau informacijos: https://go.microsoft.com/fwlink/?linkid=870924.
Komentaras:
    Išsiųsta derinti 02.22
Atsakyti:
861293981 paskambint
Atsakyti:
Posėdis 03.12-03.15 (apie tikslią datą informuos)
Atsakyti:
Posėdis vyko 03.13, ženklinimas suderintas, laukiam sprendimo rašto.
Atsakyti:
Suderinta 03.19</t>
      </text>
    </comment>
    <comment ref="AJ162" authorId="146" shapeId="0" xr:uid="{ECB9423D-45D2-4C8D-A936-D201EC54519D}">
      <text>
        <t>[Komentarų gija]
„Excel“ versija leidžia jums skaityti šią komentarų giją, tačiau visi jos taisymai bus pašalinti, jei failas atidaromas naudojant naujesnę „Excel“ versiją. Daugiau informacijos: https://go.microsoft.com/fwlink/?linkid=870924.
Komentaras:
    Byla pateikta 03.26
Atsakyti:
Patvirtinta 04.03</t>
      </text>
    </comment>
    <comment ref="X163" authorId="147" shapeId="0" xr:uid="{EBF75E9B-5F81-4808-8E2A-4ABE00A3B861}">
      <text>
        <t>[Komentarų gija]
„Excel“ versija leidžia jums skaityti šią komentarų giją, tačiau visi jos taisymai bus pašalinti, jei failas atidaromas naudojant naujesnę „Excel“ versiją. Daugiau informacijos: https://go.microsoft.com/fwlink/?linkid=870924.
Komentaras:
    Iki 03.08 pateikti pirminiams</t>
      </text>
    </comment>
    <comment ref="Y163" authorId="148" shapeId="0" xr:uid="{4387F311-950C-439F-8302-16160819556E}">
      <text>
        <t>[Komentarų gija]
„Excel“ versija leidžia jums skaityti šią komentarų giją, tačiau visi jos taisymai bus pašalinti, jei failas atidaromas naudojant naujesnę „Excel“ versiją. Daugiau informacijos: https://go.microsoft.com/fwlink/?linkid=870924.
Komentaras:
    Pateikta 03.07
Atsakyti:
03.14 pateikta po pastabu
Atsakyti:
03.14 suderinta</t>
      </text>
    </comment>
    <comment ref="Z163" authorId="149" shapeId="0" xr:uid="{09E79E7E-843A-4990-A79B-9829C7D76562}">
      <text>
        <t>[Komentarų gija]
„Excel“ versija leidžia jums skaityti šią komentarų giją, tačiau visi jos taisymai bus pašalinti, jei failas atidaromas naudojant naujesnę „Excel“ versiją. Daugiau informacijos: https://go.microsoft.com/fwlink/?linkid=870924.
Komentaras:
    03.19
Atsakyti:
Gauta 03.21</t>
      </text>
    </comment>
    <comment ref="AA163" authorId="150" shapeId="0" xr:uid="{6D027718-8188-4AFC-BADE-A1A39B6D5491}">
      <text>
        <t>[Komentarų gija]
„Excel“ versija leidžia jums skaityti šią komentarų giją, tačiau visi jos taisymai bus pašalinti, jei failas atidaromas naudojant naujesnę „Excel“ versiją. Daugiau informacijos: https://go.microsoft.com/fwlink/?linkid=870924.
Komentaras:
    03.19
Atsakyti:
Gauta 03.21</t>
      </text>
    </comment>
    <comment ref="AC163" authorId="151" shapeId="0" xr:uid="{14E017EF-55EB-431E-B966-07AB8023B8CE}">
      <text>
        <t>[Komentarų gija]
„Excel“ versija leidžia jums skaityti šią komentarų giją, tačiau visi jos taisymai bus pašalinti, jei failas atidaromas naudojant naujesnę „Excel“ versiją. Daugiau informacijos: https://go.microsoft.com/fwlink/?linkid=870924.
Komentaras:
    03.19
Atsakyti:
Telia+
Vandenys+
Savivaldybe+</t>
      </text>
    </comment>
    <comment ref="AE163" authorId="152" shapeId="0" xr:uid="{85A0083D-5921-4A92-96F4-F6CD94DB1E52}">
      <text>
        <t>[Komentarų gija]
„Excel“ versija leidžia jums skaityti šią komentarų giją, tačiau visi jos taisymai bus pašalinti, jei failas atidaromas naudojant naujesnę „Excel“ versiją. Daugiau informacijos: https://go.microsoft.com/fwlink/?linkid=870924.
Komentaras:
    Išsiųsta 03.26</t>
      </text>
    </comment>
    <comment ref="AF163" authorId="153" shapeId="0" xr:uid="{DFFEB7F5-8BD5-41DB-A96E-02E1EBA41C39}">
      <text>
        <t>[Komentarų gija]
„Excel“ versija leidžia jums skaityti šią komentarų giją, tačiau visi jos taisymai bus pašalinti, jei failas atidaromas naudojant naujesnę „Excel“ versiją. Daugiau informacijos: https://go.microsoft.com/fwlink/?linkid=870924.
Komentaras:
    03.19
Atsakyti:
Gautos pastabos 03.26
Atsakyti:
Išsiųsta po pastabų 03.26
Atsakyti:
Suderinta 03.26</t>
      </text>
    </comment>
    <comment ref="AJ163" authorId="154" shapeId="0" xr:uid="{F8307DFD-8EB0-4282-AB05-EB17F7EB6325}">
      <text>
        <t>[Komentarų gija]
„Excel“ versija leidžia jums skaityti šią komentarų giją, tačiau visi jos taisymai bus pašalinti, jei failas atidaromas naudojant naujesnę „Excel“ versiją. Daugiau informacijos: https://go.microsoft.com/fwlink/?linkid=870924.
Komentaras:
    Pateikta 05.17
Atsakyti:
Pateikta po pastabu 06.03</t>
      </text>
    </comment>
    <comment ref="X164" authorId="155" shapeId="0" xr:uid="{8534E957-9654-4F62-8A88-6485248CD8F2}">
      <text>
        <t>[Komentarų gija]
„Excel“ versija leidžia jums skaityti šią komentarų giją, tačiau visi jos taisymai bus pašalinti, jei failas atidaromas naudojant naujesnę „Excel“ versiją. Daugiau informacijos: https://go.microsoft.com/fwlink/?linkid=870924.
Komentaras:
    03.05</t>
      </text>
    </comment>
    <comment ref="Y164" authorId="156" shapeId="0" xr:uid="{6E28F6ED-9507-45CD-8592-857C5F93F1E3}">
      <text>
        <t>[Komentarų gija]
„Excel“ versija leidžia jums skaityti šią komentarų giją, tačiau visi jos taisymai bus pašalinti, jei failas atidaromas naudojant naujesnę „Excel“ versiją. Daugiau informacijos: https://go.microsoft.com/fwlink/?linkid=870924.
Komentaras:
    Pateikta 03.06
Atsakyti:
Patvirtinta 03.07</t>
      </text>
    </comment>
    <comment ref="Z164" authorId="157" shapeId="0" xr:uid="{A228D357-C18B-40EE-A183-3D2167A3AA32}">
      <text>
        <t>[Komentarų gija]
„Excel“ versija leidžia jums skaityti šią komentarų giją, tačiau visi jos taisymai bus pašalinti, jei failas atidaromas naudojant naujesnę „Excel“ versiją. Daugiau informacijos: https://go.microsoft.com/fwlink/?linkid=870924.
Komentaras:
    Suderinta 03.07</t>
      </text>
    </comment>
    <comment ref="AB164" authorId="158" shapeId="0" xr:uid="{B306A0E6-5271-4625-9145-0D80EFD01F18}">
      <text>
        <t>[Komentarų gija]
„Excel“ versija leidžia jums skaityti šią komentarų giją, tačiau visi jos taisymai bus pašalinti, jei failas atidaromas naudojant naujesnę „Excel“ versiją. Daugiau informacijos: https://go.microsoft.com/fwlink/?linkid=870924.
Komentaras:
    Laukiam LAKD atsakymo
Atsakyti:
Pateiktas savivaldybei 04.03
Atsakyti:
04.22-04.27 atsiųs sprendimą.</t>
      </text>
    </comment>
    <comment ref="AC164" authorId="159" shapeId="0" xr:uid="{9E2C84F1-D7A2-4A05-9AF3-F5EB1DD3D2D7}">
      <text>
        <t>[Komentarų gija]
„Excel“ versija leidžia jums skaityti šią komentarų giją, tačiau visi jos taisymai bus pašalinti, jei failas atidaromas naudojant naujesnę „Excel“ versiją. Daugiau informacijos: https://go.microsoft.com/fwlink/?linkid=870924.
Komentaras:
    Išsiųsta 03.08
Atsakyti:
Telia+
Dujos+
Savivaldybe+</t>
      </text>
    </comment>
    <comment ref="AE164" authorId="160" shapeId="0" xr:uid="{83DBFC36-DCE7-4D90-89A0-5173FA66DD9D}">
      <text>
        <t>[Komentarų gija]
„Excel“ versija leidžia jums skaityti šią komentarų giją, tačiau visi jos taisymai bus pašalinti, jei failas atidaromas naudojant naujesnę „Excel“ versiją. Daugiau informacijos: https://go.microsoft.com/fwlink/?linkid=870924.
Komentaras:
    Išsiųsta 03.08
Atsakyti:
Suderinta 03.27</t>
      </text>
    </comment>
    <comment ref="AF164" authorId="161" shapeId="0" xr:uid="{B6E9FEBF-C041-4A66-94AE-B4A4A3B58F13}">
      <text>
        <t xml:space="preserve">[Komentarų gija]
„Excel“ versija leidžia jums skaityti šią komentarų giją, tačiau visi jos taisymai bus pašalinti, jei failas atidaromas naudojant naujesnę „Excel“ versiją. Daugiau informacijos: https://go.microsoft.com/fwlink/?linkid=870924.
Komentaras:
    Patvirtinta 03.08
Atsakyti:
LAKD+
Savivaldybe+ </t>
      </text>
    </comment>
    <comment ref="AG164" authorId="162" shapeId="0" xr:uid="{0CF7E58F-0AE1-4092-B58A-54600FDC58C7}">
      <text>
        <t>[Komentarų gija]
„Excel“ versija leidžia jums skaityti šią komentarų giją, tačiau visi jos taisymai bus pašalinti, jei failas atidaromas naudojant naujesnę „Excel“ versiją. Daugiau informacijos: https://go.microsoft.com/fwlink/?linkid=870924.
Komentaras:
    Saugomos teritorijos (išsiųsta 03.08)
Atsakyti:
Suderinta</t>
      </text>
    </comment>
    <comment ref="L165" authorId="163" shapeId="0" xr:uid="{93D99E4A-DB91-49A2-89D0-7DD508131EFD}">
      <text>
        <t>[Komentarų gija]
„Excel“ versija leidžia jums skaityti šią komentarų giją, tačiau visi jos taisymai bus pašalinti, jei failas atidaromas naudojant naujesnę „Excel“ versiją. Daugiau informacijos: https://go.microsoft.com/fwlink/?linkid=870924.
Komentaras:
    Pateikta 03.15 Igniciui
Atsakyti:
Pateikta 03.27
Atsakyti:
Ikelta po pastabu 04.03</t>
      </text>
    </comment>
    <comment ref="X165" authorId="164" shapeId="0" xr:uid="{ECE7C35D-1571-409C-9BF9-540B0F017795}">
      <text>
        <t>[Komentarų gija]
„Excel“ versija leidžia jums skaityti šią komentarų giją, tačiau visi jos taisymai bus pašalinti, jei failas atidaromas naudojant naujesnę „Excel“ versiją. Daugiau informacijos: https://go.microsoft.com/fwlink/?linkid=870924.
Komentaras:
    Reikia topo</t>
      </text>
    </comment>
    <comment ref="Y165" authorId="165" shapeId="0" xr:uid="{AC55C112-3435-49C3-8EC2-ACAE75B7AF00}">
      <text>
        <t>[Komentarų gija]
„Excel“ versija leidžia jums skaityti šią komentarų giją, tačiau visi jos taisymai bus pašalinti, jei failas atidaromas naudojant naujesnę „Excel“ versiją. Daugiau informacijos: https://go.microsoft.com/fwlink/?linkid=870924.
Komentaras:
    Pateikta 03.15
Atsakyti:
Suderinta 03.26</t>
      </text>
    </comment>
    <comment ref="AC165" authorId="166" shapeId="0" xr:uid="{77A28961-EF00-4C6A-8BBB-58364622DE3F}">
      <text>
        <t>[Komentarų gija]
„Excel“ versija leidžia jums skaityti šią komentarų giją, tačiau visi jos taisymai bus pašalinti, jei failas atidaromas naudojant naujesnę „Excel“ versiją. Daugiau informacijos: https://go.microsoft.com/fwlink/?linkid=870924.
Komentaras:
    Išsiųsta 04.05
Atsakyti:
Savivaldybe+
Telia-
Vandenys-</t>
      </text>
    </comment>
    <comment ref="AE165" authorId="167" shapeId="0" xr:uid="{D6264E05-A864-4538-9324-32FF8BB39786}">
      <text>
        <t>[Komentarų gija]
„Excel“ versija leidžia jums skaityti šią komentarų giją, tačiau visi jos taisymai bus pašalinti, jei failas atidaromas naudojant naujesnę „Excel“ versiją. Daugiau informacijos: https://go.microsoft.com/fwlink/?linkid=870924.
Komentaras:
    Pateikta 04.05</t>
      </text>
    </comment>
    <comment ref="AF165" authorId="168" shapeId="0" xr:uid="{4A2F0A6B-4163-4062-902D-EFE62DB0EFBD}">
      <text>
        <t>[Komentarų gija]
„Excel“ versija leidžia jums skaityti šią komentarų giją, tačiau visi jos taisymai bus pašalinti, jei failas atidaromas naudojant naujesnę „Excel“ versiją. Daugiau informacijos: https://go.microsoft.com/fwlink/?linkid=870924.
Komentaras:
    Pateikta 04.05</t>
      </text>
    </comment>
    <comment ref="Y166" authorId="169" shapeId="0" xr:uid="{D3B227FC-FFC0-49CE-87BF-2F3B008392DA}">
      <text>
        <t>[Komentarų gija]
„Excel“ versija leidžia jums skaityti šią komentarų giją, tačiau visi jos taisymai bus pašalinti, jei failas atidaromas naudojant naujesnę „Excel“ versiją. Daugiau informacijos: https://go.microsoft.com/fwlink/?linkid=870924.
Komentaras:
    Pateikta 02.28
Atsakyti:
Pateikta po pastabu 03.01
Atsakyti:
Suderinta</t>
      </text>
    </comment>
    <comment ref="Z166" authorId="170" shapeId="0" xr:uid="{5BF0F8D2-3759-4DB8-9A60-BD1B2A83758B}">
      <text>
        <t>[Komentarų gija]
„Excel“ versija leidžia jums skaityti šią komentarų giją, tačiau visi jos taisymai bus pašalinti, jei failas atidaromas naudojant naujesnę „Excel“ versiją. Daugiau informacijos: https://go.microsoft.com/fwlink/?linkid=870924.
Komentaras:
    Suderinta 03.07</t>
      </text>
    </comment>
    <comment ref="AA166" authorId="171" shapeId="0" xr:uid="{FC59DA01-2912-4401-B674-80D488C663B3}">
      <text>
        <t>[Komentarų gija]
„Excel“ versija leidžia jums skaityti šią komentarų giją, tačiau visi jos taisymai bus pašalinti, jei failas atidaromas naudojant naujesnę „Excel“ versiją. Daugiau informacijos: https://go.microsoft.com/fwlink/?linkid=870924.
Komentaras:
    Išsiųsta 03.15</t>
      </text>
    </comment>
    <comment ref="AC166" authorId="172" shapeId="0" xr:uid="{ADFB30A1-0468-40BD-8551-7E15F3A190C4}">
      <text>
        <t>[Komentarų gija]
„Excel“ versija leidžia jums skaityti šią komentarų giją, tačiau visi jos taisymai bus pašalinti, jei failas atidaromas naudojant naujesnę „Excel“ versiją. Daugiau informacijos: https://go.microsoft.com/fwlink/?linkid=870924.
Komentaras:
    Išsiųsta 03.07
Atsakyti:
Telia+
Vandenys+
Savivaldybe+</t>
      </text>
    </comment>
    <comment ref="AJ166" authorId="173" shapeId="0" xr:uid="{3DD4EA60-D00D-40D8-9C57-686C27ECB344}">
      <text>
        <t>[Komentarų gija]
„Excel“ versija leidžia jums skaityti šią komentarų giją, tačiau visi jos taisymai bus pašalinti, jei failas atidaromas naudojant naujesnę „Excel“ versiją. Daugiau informacijos: https://go.microsoft.com/fwlink/?linkid=870924.
Komentaras:
    Pateikta byla 03.27
Atsakyti:
Pateikta po pastabų 04.02</t>
      </text>
    </comment>
    <comment ref="Y167" authorId="174" shapeId="0" xr:uid="{CEF23E4E-4DAB-49F0-9779-B6A54B27B73A}">
      <text>
        <t>[Komentarų gija]
„Excel“ versija leidžia jums skaityti šią komentarų giją, tačiau visi jos taisymai bus pašalinti, jei failas atidaromas naudojant naujesnę „Excel“ versiją. Daugiau informacijos: https://go.microsoft.com/fwlink/?linkid=870924.
Komentaras:
    Pateikta 02.28
Atsakyti:
03.01 pateikta po pastabų
Atsakyti:
03.07 pateikta po pastabu
Atsakyti:
03.07 patvirtinta</t>
      </text>
    </comment>
    <comment ref="Z167" authorId="175" shapeId="0" xr:uid="{7D8C1B97-4E85-404B-BD73-6DE0DE19BF8A}">
      <text>
        <t>[Komentarų gija]
„Excel“ versija leidžia jums skaityti šią komentarų giją, tačiau visi jos taisymai bus pašalinti, jei failas atidaromas naudojant naujesnę „Excel“ versiją. Daugiau informacijos: https://go.microsoft.com/fwlink/?linkid=870924.
Komentaras:
    Gauta 03.07</t>
      </text>
    </comment>
    <comment ref="AB167" authorId="176" shapeId="0" xr:uid="{763FAAE0-84EE-4FF3-8ECF-7474D84844D6}">
      <text>
        <t>[Komentarų gija]
„Excel“ versija leidžia jums skaityti šią komentarų giją, tačiau visi jos taisymai bus pašalinti, jei failas atidaromas naudojant naujesnę „Excel“ versiją. Daugiau informacijos: https://go.microsoft.com/fwlink/?linkid=870924.
Komentaras:
    Teiksim gavę KPD atsakymą
Atsakyti:
Pateikta savivaldybei 04.10
Atsakyti:
Pateikta notarui 05.14</t>
      </text>
    </comment>
    <comment ref="AC167" authorId="177" shapeId="0" xr:uid="{3D1D711D-E0F5-4800-A2A3-79168DEE148E}">
      <text>
        <t>[Komentarų gija]
„Excel“ versija leidžia jums skaityti šią komentarų giją, tačiau visi jos taisymai bus pašalinti, jei failas atidaromas naudojant naujesnę „Excel“ versiją. Daugiau informacijos: https://go.microsoft.com/fwlink/?linkid=870924.
Komentaras:
    Išsiųsta 03.06
Atsakyti:
Telia+
Savivaldybe+ (paveldosauga)
Vandenys+
Šilumotiekis+
Savivaldybe+</t>
      </text>
    </comment>
    <comment ref="AE167" authorId="178" shapeId="0" xr:uid="{C8C4E4E9-1EDD-4378-8283-C84DDB10C1B6}">
      <text>
        <t>[Komentarų gija]
„Excel“ versija leidžia jums skaityti šią komentarų giją, tačiau visi jos taisymai bus pašalinti, jei failas atidaromas naudojant naujesnę „Excel“ versiją. Daugiau informacijos: https://go.microsoft.com/fwlink/?linkid=870924.
Komentaras:
    Pateikta 03.06 (dėl AZ)
Atsakyti:
Suderinta 03.27</t>
      </text>
    </comment>
    <comment ref="AF167" authorId="179" shapeId="0" xr:uid="{C31AEB3B-5E34-429B-B5B3-55927AFA7362}">
      <text>
        <t>[Komentarų gija]
„Excel“ versija leidžia jums skaityti šią komentarų giją, tačiau visi jos taisymai bus pašalinti, jei failas atidaromas naudojant naujesnę „Excel“ versiją. Daugiau informacijos: https://go.microsoft.com/fwlink/?linkid=870924.
Komentaras:
    Pateikta 03.07 (savivaldybe)
Atsakyti:
Prašymas savivaldybei pasimetęs, laukiame info kada duos atsakyma
Atsakyti:
Prašymas išnagrinėtas, laukiame pastabos.
Atsakyti:
Suderinta 04.17</t>
      </text>
    </comment>
    <comment ref="AG167" authorId="180" shapeId="0" xr:uid="{F0C4D9B2-2DF4-4743-84E0-714CA7DE1EF1}">
      <text>
        <t>[Komentarų gija]
„Excel“ versija leidžia jums skaityti šią komentarų giją, tačiau visi jos taisymai bus pašalinti, jei failas atidaromas naudojant naujesnę „Excel“ versiją. Daugiau informacijos: https://go.microsoft.com/fwlink/?linkid=870924.
Komentaras:
    KPD (išsiųsta 03.19)
Atsakyti:
Išsiųsta dėl tyrimu butinybes isvados
Atsakyti:
04.15 gautas leidimas atlikti a. tyrimus</t>
      </text>
    </comment>
    <comment ref="AJ167" authorId="181" shapeId="0" xr:uid="{2CC1693E-AFD9-470C-8A14-C99C462BB8A7}">
      <text>
        <t>[Komentarų gija]
„Excel“ versija leidžia jums skaityti šią komentarų giją, tačiau visi jos taisymai bus pašalinti, jei failas atidaromas naudojant naujesnę „Excel“ versiją. Daugiau informacijos: https://go.microsoft.com/fwlink/?linkid=870924.
Komentaras:
    Pateikta 06.03</t>
      </text>
    </comment>
    <comment ref="Y168" authorId="182" shapeId="0" xr:uid="{63A75B3A-34AF-4096-8D83-8B2A60BAA38A}">
      <text>
        <t>[Komentarų gija]
„Excel“ versija leidžia jums skaityti šią komentarų giją, tačiau visi jos taisymai bus pašalinti, jei failas atidaromas naudojant naujesnę „Excel“ versiją. Daugiau informacijos: https://go.microsoft.com/fwlink/?linkid=870924.
Komentaras:
    Pateikta 02.29
Atsakyti:
03.06 pateikta po pastabų</t>
      </text>
    </comment>
    <comment ref="Z168" authorId="183" shapeId="0" xr:uid="{A12C4CDD-2A54-4244-91D9-9963CF934F78}">
      <text>
        <t>[Komentarų gija]
„Excel“ versija leidžia jums skaityti šią komentarų giją, tačiau visi jos taisymai bus pašalinti, jei failas atidaromas naudojant naujesnę „Excel“ versiją. Daugiau informacijos: https://go.microsoft.com/fwlink/?linkid=870924.
Komentaras:
    Išsiųsta 03.07
Atsakyti:
Gauta 03.13</t>
      </text>
    </comment>
    <comment ref="AB168" authorId="184" shapeId="0" xr:uid="{CBDF7584-FB32-4E15-A240-D1B8103D9845}">
      <text>
        <t xml:space="preserve">[Komentarų gija]
„Excel“ versija leidžia jums skaityti šią komentarų giją, tačiau visi jos taisymai bus pašalinti, jei failas atidaromas naudojant naujesnę „Excel“ versiją. Daugiau informacijos: https://go.microsoft.com/fwlink/?linkid=870924.
Komentaras:
    03.14 Ignitis pasirase
Atsakyti:
03.19
03.22
Atsakyti:
Pavedimų kopijos gautos 04.17
Atsakyti:
Servitutai pateikti Alytaus 3-iajam notaru biurui 04.18 </t>
      </text>
    </comment>
    <comment ref="AC168" authorId="185" shapeId="0" xr:uid="{3B2ADD61-390E-435A-B7C1-240C59525E95}">
      <text>
        <t>[Komentarų gija]
„Excel“ versija leidžia jums skaityti šią komentarų giją, tačiau visi jos taisymai bus pašalinti, jei failas atidaromas naudojant naujesnę „Excel“ versiją. Daugiau informacijos: https://go.microsoft.com/fwlink/?linkid=870924.
Komentaras:
    Šilumotiekis+
Vandenys+
Kelininkas+
Telia+</t>
      </text>
    </comment>
    <comment ref="AF168" authorId="186" shapeId="0" xr:uid="{CD81C48F-5642-4D70-9E88-73408304A734}">
      <text>
        <t>[Komentarų gija]
„Excel“ versija leidžia jums skaityti šią komentarų giją, tačiau visi jos taisymai bus pašalinti, jei failas atidaromas naudojant naujesnę „Excel“ versiją. Daugiau informacijos: https://go.microsoft.com/fwlink/?linkid=870924.
Komentaras:
    03.07 Išsiųsta savivaldybei
Atsakyti:
laukiame tikslios posėdžio datos 03.18-03.22
Atsakyti:
Suderino su sąlyga pakeisti esamus ženklus.
Atsakyti:
Suderintas ženklinimas el. paštu.</t>
      </text>
    </comment>
    <comment ref="AJ168" authorId="187" shapeId="0" xr:uid="{9392CD53-11C2-4905-98A5-1BC309550E03}">
      <text>
        <t>[Komentarų gija]
„Excel“ versija leidžia jums skaityti šią komentarų giją, tačiau visi jos taisymai bus pašalinti, jei failas atidaromas naudojant naujesnę „Excel“ versiją. Daugiau informacijos: https://go.microsoft.com/fwlink/?linkid=870924.
Komentaras:
    Pateikta 05.14</t>
      </text>
    </comment>
    <comment ref="AK168" authorId="188" shapeId="0" xr:uid="{CC007830-B600-427C-A8B6-CC91F63A5269}">
      <text>
        <t>[Komentarų gija]
„Excel“ versija leidžia jums skaityti šią komentarų giją, tačiau visi jos taisymai bus pašalinti, jei failas atidaromas naudojant naujesnę „Excel“ versiją. Daugiau informacijos: https://go.microsoft.com/fwlink/?linkid=870924.
Komentaras:
    Pateikta 05.29</t>
      </text>
    </comment>
    <comment ref="L169" authorId="189" shapeId="0" xr:uid="{F3BB3B43-783B-4586-9E71-289496676FA5}">
      <text>
        <t>[Komentarų gija]
„Excel“ versija leidžia jums skaityti šią komentarų giją, tačiau visi jos taisymai bus pašalinti, jei failas atidaromas naudojant naujesnę „Excel“ versiją. Daugiau informacijos: https://go.microsoft.com/fwlink/?linkid=870924.
Komentaras:
    Pateikta Igničiui
Atsakyti:
Pateikta i RP
Atsakyti:
Gautos pastabos 03.11
Atsakyti:
Pateikta po pastabų 03.13
Atsakyti:
Gautos pastabos 03.14, pateiksime po pastabų 03.19 
Atsakyti:
Pateikta 03.19
Atsakyti:
Patvirtinta 03.20</t>
      </text>
    </comment>
    <comment ref="N169" authorId="190" shapeId="0" xr:uid="{AD4A049E-CC39-4238-8A38-8F2F939CB472}">
      <text>
        <t>[Komentarų gija]
„Excel“ versija leidžia jums skaityti šią komentarų giją, tačiau visi jos taisymai bus pašalinti, jei failas atidaromas naudojant naujesnę „Excel“ versiją. Daugiau informacijos: https://go.microsoft.com/fwlink/?linkid=870924.
Komentaras:
    Pateikta 04.25
Atsakyti:
Suderinta 05.09
Atsakyti:
išsiųsta notarui 1/2 (0 kompensacija), kitas išsiųstas eso pavedimui atlikti</t>
      </text>
    </comment>
    <comment ref="O169" authorId="191" shapeId="0" xr:uid="{A8A2D7E3-2810-4FDB-A3BD-EE756ADE2E41}">
      <text>
        <t xml:space="preserve">[Komentarų gija]
„Excel“ versija leidžia jums skaityti šią komentarų giją, tačiau visi jos taisymai bus pašalinti, jei failas atidaromas naudojant naujesnę „Excel“ versiją. Daugiau informacijos: https://go.microsoft.com/fwlink/?linkid=870924.
Komentaras:
    Išsiųsta 03.14
Atsakyti:
Telia+
Savivaldybe+
Vandenys+ </t>
      </text>
    </comment>
    <comment ref="U169" authorId="192" shapeId="0" xr:uid="{C2900195-D991-45C6-B796-E478A0213E1B}">
      <text>
        <t>[Komentarų gija]
„Excel“ versija leidžia jums skaityti šią komentarų giją, tačiau visi jos taisymai bus pašalinti, jei failas atidaromas naudojant naujesnę „Excel“ versiją. Daugiau informacijos: https://go.microsoft.com/fwlink/?linkid=870924.
Komentaras:
    Pateikta 08.02</t>
      </text>
    </comment>
    <comment ref="X169" authorId="193" shapeId="0" xr:uid="{EAFB0432-4F8F-4997-AFA2-50BF876F95CE}">
      <text>
        <t>[Komentarų gija]
„Excel“ versija leidžia jums skaityti šią komentarų giją, tačiau visi jos taisymai bus pašalinti, jei failas atidaromas naudojant naujesnę „Excel“ versiją. Daugiau informacijos: https://go.microsoft.com/fwlink/?linkid=870924.
Komentaras:
    03.05</t>
      </text>
    </comment>
    <comment ref="Y169" authorId="194" shapeId="0" xr:uid="{3C70E46C-D536-44C5-9B9E-D40265A26406}">
      <text>
        <t>[Komentarų gija]
„Excel“ versija leidžia jums skaityti šią komentarų giją, tačiau visi jos taisymai bus pašalinti, jei failas atidaromas naudojant naujesnę „Excel“ versiją. Daugiau informacijos: https://go.microsoft.com/fwlink/?linkid=870924.
Komentaras:
    Pateikta 03.05
Atsakyti:
Suderinta 03.07</t>
      </text>
    </comment>
    <comment ref="Z169" authorId="195" shapeId="0" xr:uid="{7C76AEC7-B995-4DBB-BE0F-D8A1BAC889B4}">
      <text>
        <t>[Komentarų gija]
„Excel“ versija leidžia jums skaityti šią komentarų giją, tačiau visi jos taisymai bus pašalinti, jei failas atidaromas naudojant naujesnę „Excel“ versiją. Daugiau informacijos: https://go.microsoft.com/fwlink/?linkid=870924.
Komentaras:
    Išsiųsta 03.19
Atsakyti:
Gauta 04.16</t>
      </text>
    </comment>
    <comment ref="AA169" authorId="196" shapeId="0" xr:uid="{785F6D5F-4F69-4635-BED4-5F2AAB18EE1F}">
      <text>
        <t>[Komentarų gija]
„Excel“ versija leidžia jums skaityti šią komentarų giją, tačiau visi jos taisymai bus pašalinti, jei failas atidaromas naudojant naujesnę „Excel“ versiją. Daugiau informacijos: https://go.microsoft.com/fwlink/?linkid=870924.
Komentaras:
    Išsiųsta 03.19</t>
      </text>
    </comment>
    <comment ref="AC169" authorId="197" shapeId="0" xr:uid="{D18F13AE-9658-419A-9554-84C5E39E2654}">
      <text>
        <t>[Komentarų gija]
„Excel“ versija leidžia jums skaityti šią komentarų giją, tačiau visi jos taisymai bus pašalinti, jei failas atidaromas naudojant naujesnę „Excel“ versiją. Daugiau informacijos: https://go.microsoft.com/fwlink/?linkid=870924.
Komentaras:
    03.14 išsiųsta
Atsakyti:
Telia+
Vandenys+
Savivaldybe+ (laiškas kad privačiuose sklypuose nederina)</t>
      </text>
    </comment>
    <comment ref="AF169" authorId="198" shapeId="0" xr:uid="{0E41B4B7-6428-48BF-89F6-AE7C2151C3A1}">
      <text>
        <t>[Komentarų gija]
„Excel“ versija leidžia jums skaityti šią komentarų giją, tačiau visi jos taisymai bus pašalinti, jei failas atidaromas naudojant naujesnę „Excel“ versiją. Daugiau informacijos: https://go.microsoft.com/fwlink/?linkid=870924.
Komentaras:
    Išsiųsta 03.14
Atsakyti:
Gautos pastabos, kad medžiaga (nuotraukos is google maps) pasenus, 04.08 vykome į vietą atnaujinti medžiagą, 04.09 teiksime derinti po pastabų.
Atsakyti:
Suderinta 04.18</t>
      </text>
    </comment>
    <comment ref="L170" authorId="199" shapeId="0" xr:uid="{86174B03-33CD-4960-84DA-6E0778709537}">
      <text>
        <t>[Komentarų gija]
„Excel“ versija leidžia jums skaityti šią komentarų giją, tačiau visi jos taisymai bus pašalinti, jei failas atidaromas naudojant naujesnę „Excel“ versiją. Daugiau informacijos: https://go.microsoft.com/fwlink/?linkid=870924.
Komentaras:
    Pateikta 03.27
Atsakyti:
Gautos pastabos 03.29, išsiųsta pakartotinai 03.29</t>
      </text>
    </comment>
    <comment ref="M170" authorId="200" shapeId="0" xr:uid="{2D29843E-420B-4268-8E36-12937BAD3B88}">
      <text>
        <t>[Komentarų gija]
„Excel“ versija leidžia jums skaityti šią komentarų giją, tačiau visi jos taisymai bus pašalinti, jei failas atidaromas naudojant naujesnę „Excel“ versiją. Daugiau informacijos: https://go.microsoft.com/fwlink/?linkid=870924.
Komentaras:
    Gauta 04.03</t>
      </text>
    </comment>
    <comment ref="O170" authorId="201" shapeId="0" xr:uid="{A3BAD507-47FF-40D5-AECD-94CF08F0DCD5}">
      <text>
        <t>[Komentarų gija]
„Excel“ versija leidžia jums skaityti šią komentarų giją, tačiau visi jos taisymai bus pašalinti, jei failas atidaromas naudojant naujesnę „Excel“ versiją. Daugiau informacijos: https://go.microsoft.com/fwlink/?linkid=870924.
Komentaras:
    Išsiųsta 04.03
Atsakyti:
Savivaldybe+
Telia+
Vandenys+
Atsakyti:
Savivaldybė prašo trasą kelti į žalią veją, derinamės įmanomus variantus. Važiuosime į objektą 04.25 susitikslinti šulinių žiedus po dangčiu.
Atsakyti:
Pateikta savivaldybei 05.01</t>
      </text>
    </comment>
    <comment ref="Y170" authorId="202" shapeId="0" xr:uid="{7310F75B-3BA3-4D87-B358-D47EC4EA2DF2}">
      <text>
        <t>[Komentarų gija]
„Excel“ versija leidžia jums skaityti šią komentarų giją, tačiau visi jos taisymai bus pašalinti, jei failas atidaromas naudojant naujesnę „Excel“ versiją. Daugiau informacijos: https://go.microsoft.com/fwlink/?linkid=870924.
Komentaras:
    Pateiktos abi dalys 03.21
Atsakyti:
Gautos pastabos 03.25, pateikta po pastabų 03.25
Atsakyti:
Suderinta 03.27</t>
      </text>
    </comment>
    <comment ref="Z170" authorId="203" shapeId="0" xr:uid="{BD7561A4-316C-4D22-883C-BFE080E4349A}">
      <text>
        <t>[Komentarų gija]
„Excel“ versija leidžia jums skaityti šią komentarų giją, tačiau visi jos taisymai bus pašalinti, jei failas atidaromas naudojant naujesnę „Excel“ versiją. Daugiau informacijos: https://go.microsoft.com/fwlink/?linkid=870924.
Komentaras:
    Gauta 04.03</t>
      </text>
    </comment>
    <comment ref="AA170" authorId="204" shapeId="0" xr:uid="{ADD0BF3B-59D3-491E-B81E-00AA5380425F}">
      <text>
        <t>[Komentarų gija]
„Excel“ versija leidžia jums skaityti šią komentarų giją, tačiau visi jos taisymai bus pašalinti, jei failas atidaromas naudojant naujesnę „Excel“ versiją. Daugiau informacijos: https://go.microsoft.com/fwlink/?linkid=870924.
Komentaras:
    Gauta 04.03</t>
      </text>
    </comment>
    <comment ref="AB170" authorId="205" shapeId="0" xr:uid="{731FA55E-EC80-4FEF-AFC7-A6AF9E0E4818}">
      <text>
        <t>[Komentarų gija]
„Excel“ versija leidžia jums skaityti šią komentarų giją, tačiau visi jos taisymai bus pašalinti, jei failas atidaromas naudojant naujesnę „Excel“ versiją. Daugiau informacijos: https://go.microsoft.com/fwlink/?linkid=870924.
Komentaras:
    Gautas raštas kad servituto nustatineti nereikia</t>
      </text>
    </comment>
    <comment ref="AC170" authorId="206" shapeId="0" xr:uid="{C6F2E168-3102-4D41-9497-D85D2FBF00C1}">
      <text>
        <t>[Komentarų gija]
„Excel“ versija leidžia jums skaityti šią komentarų giją, tačiau visi jos taisymai bus pašalinti, jei failas atidaromas naudojant naujesnę „Excel“ versiją. Daugiau informacijos: https://go.microsoft.com/fwlink/?linkid=870924.
Komentaras:
    Išsiųsta 04.03
Atsakyti:
Savivaldybe-
Telia+
Vandenys-</t>
      </text>
    </comment>
    <comment ref="AF170" authorId="207" shapeId="0" xr:uid="{3FFEFCA5-8680-4225-82B6-82CB780B94C0}">
      <text>
        <t>[Komentarų gija]
„Excel“ versija leidžia jums skaityti šią komentarų giją, tačiau visi jos taisymai bus pašalinti, jei failas atidaromas naudojant naujesnę „Excel“ versiją. Daugiau informacijos: https://go.microsoft.com/fwlink/?linkid=870924.
Komentaras:
    Pateikta 04.03
Atsakyti:
Išsiųsta 04.05 po pastabų (gautos 04.05)</t>
      </text>
    </comment>
    <comment ref="O171" authorId="208" shapeId="0" xr:uid="{02FA47CC-8EBE-4A04-9C8B-3EEDBABAC458}">
      <text>
        <t>[Komentarų gija]
„Excel“ versija leidžia jums skaityti šią komentarų giją, tačiau visi jos taisymai bus pašalinti, jei failas atidaromas naudojant naujesnę „Excel“ versiją. Daugiau informacijos: https://go.microsoft.com/fwlink/?linkid=870924.
Komentaras:
    Išsiųsta 07.25
Atsakyti:
Telia+
Vandenys+
Savivaldybe+</t>
      </text>
    </comment>
    <comment ref="X171" authorId="209" shapeId="0" xr:uid="{63C11F1A-E89B-4478-BF45-7581EA47B47F}">
      <text>
        <t>[Komentarų gija]
„Excel“ versija leidžia jums skaityti šią komentarų giją, tačiau visi jos taisymai bus pašalinti, jei failas atidaromas naudojant naujesnę „Excel“ versiją. Daugiau informacijos: https://go.microsoft.com/fwlink/?linkid=870924.
Komentaras:
    03.05</t>
      </text>
    </comment>
    <comment ref="Y171" authorId="210" shapeId="0" xr:uid="{A2143E3D-D97F-477B-AE0B-06894C30863F}">
      <text>
        <t>[Komentarų gija]
„Excel“ versija leidžia jums skaityti šią komentarų giją, tačiau visi jos taisymai bus pašalinti, jei failas atidaromas naudojant naujesnę „Excel“ versiją. Daugiau informacijos: https://go.microsoft.com/fwlink/?linkid=870924.
Komentaras:
    Pateikta 03.06
Atsakyti:
Gautos pastabos 03.07
Atsakyti:
Pateikta po pastabų
Atsakyti:
Suderinta 03.13</t>
      </text>
    </comment>
    <comment ref="Z171" authorId="211" shapeId="0" xr:uid="{A45154FB-7E6C-4A13-880D-910963987EE8}">
      <text>
        <t>[Komentarų gija]
„Excel“ versija leidžia jums skaityti šią komentarų giją, tačiau visi jos taisymai bus pašalinti, jei failas atidaromas naudojant naujesnę „Excel“ versiją. Daugiau informacijos: https://go.microsoft.com/fwlink/?linkid=870924.
Komentaras:
    Išsiųsta 03.13 
Atsakyti:
Gauta 03.14</t>
      </text>
    </comment>
    <comment ref="AA171" authorId="212" shapeId="0" xr:uid="{3373340B-29AE-4882-A4C3-022CC87F918A}">
      <text>
        <t>[Komentarų gija]
„Excel“ versija leidžia jums skaityti šią komentarų giją, tačiau visi jos taisymai bus pašalinti, jei failas atidaromas naudojant naujesnę „Excel“ versiją. Daugiau informacijos: https://go.microsoft.com/fwlink/?linkid=870924.
Komentaras:
    Išsiųsta 03.14
Atsakyti:
Gauta 03.15</t>
      </text>
    </comment>
    <comment ref="AC171" authorId="213" shapeId="0" xr:uid="{78061C00-2063-45FB-ABF8-961D968A1137}">
      <text>
        <t>[Komentarų gija]
„Excel“ versija leidžia jums skaityti šią komentarų giją, tačiau visi jos taisymai bus pašalinti, jei failas atidaromas naudojant naujesnę „Excel“ versiją. Daugiau informacijos: https://go.microsoft.com/fwlink/?linkid=870924.
Komentaras:
    Gauta 03.15
Atsakyti:
Telia+
Vandenys+
Savivaldybe+</t>
      </text>
    </comment>
    <comment ref="AF171" authorId="214" shapeId="0" xr:uid="{7A5E6FEE-9B48-48F2-8823-86EA627E4BD2}">
      <text>
        <t>[Komentarų gija]
„Excel“ versija leidžia jums skaityti šią komentarų giją, tačiau visi jos taisymai bus pašalinti, jei failas atidaromas naudojant naujesnę „Excel“ versiją. Daugiau informacijos: https://go.microsoft.com/fwlink/?linkid=870924.
Komentaras:
    Pateikta 03.19</t>
      </text>
    </comment>
    <comment ref="Y172" authorId="215" shapeId="0" xr:uid="{513F2F5F-EE11-460C-A324-96A18AC3932C}">
      <text>
        <t>[Komentarų gija]
„Excel“ versija leidžia jums skaityti šią komentarų giją, tačiau visi jos taisymai bus pašalinti, jei failas atidaromas naudojant naujesnę „Excel“ versiją. Daugiau informacijos: https://go.microsoft.com/fwlink/?linkid=870924.
Komentaras:
    Pateikta 03.26
Atsakyti:
Gautos pastabos 04.03, išsiųsta po pastabų 04.04
Atsakyti:
Suderinta 04.05</t>
      </text>
    </comment>
    <comment ref="Z172" authorId="216" shapeId="0" xr:uid="{230DFF62-C3D3-4329-B032-7C131A449182}">
      <text>
        <t>[Komentarų gija]
„Excel“ versija leidžia jums skaityti šią komentarų giją, tačiau visi jos taisymai bus pašalinti, jei failas atidaromas naudojant naujesnę „Excel“ versiją. Daugiau informacijos: https://go.microsoft.com/fwlink/?linkid=870924.
Komentaras:
    Išsiųsta 04.05</t>
      </text>
    </comment>
    <comment ref="AB172" authorId="217" shapeId="0" xr:uid="{DA4E1C12-5E95-4648-9FB0-E8FC64E2BF16}">
      <text>
        <t>[Komentarų gija]
„Excel“ versija leidžia jums skaityti šią komentarų giją, tačiau visi jos taisymai bus pašalinti, jei failas atidaromas naudojant naujesnę „Excel“ versiją. Daugiau informacijos: https://go.microsoft.com/fwlink/?linkid=870924.
Komentaras:
    Pateikta 05.14
Atsakyti:
Suderinta 06.26</t>
      </text>
    </comment>
    <comment ref="AC172" authorId="218" shapeId="0" xr:uid="{14A72C47-42DD-48CE-94A1-4E3B3C31265B}">
      <text>
        <t>[Komentarų gija]
„Excel“ versija leidžia jums skaityti šią komentarų giją, tačiau visi jos taisymai bus pašalinti, jei failas atidaromas naudojant naujesnę „Excel“ versiją. Daugiau informacijos: https://go.microsoft.com/fwlink/?linkid=870924.
Komentaras:
    Išsiųsta 05.02
Atsakyti:
Vandenys+
Telia+
Savivaldybe+
ESO+</t>
      </text>
    </comment>
    <comment ref="AF172" authorId="219" shapeId="0" xr:uid="{8A7B78F9-5218-4D7E-95E7-7119DEAEA650}">
      <text>
        <t>[Komentarų gija]
„Excel“ versija leidžia jums skaityti šią komentarų giją, tačiau visi jos taisymai bus pašalinti, jei failas atidaromas naudojant naujesnę „Excel“ versiją. Daugiau informacijos: https://go.microsoft.com/fwlink/?linkid=870924.
Komentaras:
    Išsiųsta 05.06</t>
      </text>
    </comment>
    <comment ref="L175" authorId="220" shapeId="0" xr:uid="{EE904E3B-B24D-4ECC-B26F-ADEFEA1EB4B8}">
      <text>
        <t>[Komentarų gija]
„Excel“ versija leidžia jums skaityti šią komentarų giją, tačiau visi jos taisymai bus pašalinti, jei failas atidaromas naudojant naujesnę „Excel“ versiją. Daugiau informacijos: https://go.microsoft.com/fwlink/?linkid=870924.
Komentaras:
    Pateikta 05.02
Atsakyti:
Patvirtinta 05.03</t>
      </text>
    </comment>
    <comment ref="M175" authorId="221" shapeId="0" xr:uid="{E8379B18-462D-49C3-91FF-0A6CC255CABA}">
      <text>
        <t>[Komentarų gija]
„Excel“ versija leidžia jums skaityti šią komentarų giją, tačiau visi jos taisymai bus pašalinti, jei failas atidaromas naudojant naujesnę „Excel“ versiją. Daugiau informacijos: https://go.microsoft.com/fwlink/?linkid=870924.
Komentaras:
    Išsiųsta 05.30</t>
      </text>
    </comment>
    <comment ref="O175" authorId="222" shapeId="0" xr:uid="{6A290A60-E6F1-4AD5-9373-A0B09D0D546C}">
      <text>
        <t>[Komentarų gija]
„Excel“ versija leidžia jums skaityti šią komentarų giją, tačiau visi jos taisymai bus pašalinti, jei failas atidaromas naudojant naujesnę „Excel“ versiją. Daugiau informacijos: https://go.microsoft.com/fwlink/?linkid=870924.
Komentaras:
    Pateikta 05.21
Atsakyti:
Vandenys+
Telia+
Savivaldybe+</t>
      </text>
    </comment>
    <comment ref="P175" authorId="223" shapeId="0" xr:uid="{D6A905DA-B6FF-4947-B5A3-ECC087EA245E}">
      <text>
        <t>[Komentarų gija]
„Excel“ versija leidžia jums skaityti šią komentarų giją, tačiau visi jos taisymai bus pašalinti, jei failas atidaromas naudojant naujesnę „Excel“ versiją. Daugiau informacijos: https://go.microsoft.com/fwlink/?linkid=870924.
Komentaras:
    Pateikta 05.30
Atsakyti:
Pakartotinai 06.20</t>
      </text>
    </comment>
    <comment ref="Y175" authorId="224" shapeId="0" xr:uid="{D322A6F6-BE22-4AA8-AE6D-09EF56B50CE3}">
      <text>
        <t>[Komentarų gija]
„Excel“ versija leidžia jums skaityti šią komentarų giją, tačiau visi jos taisymai bus pašalinti, jei failas atidaromas naudojant naujesnę „Excel“ versiją. Daugiau informacijos: https://go.microsoft.com/fwlink/?linkid=870924.
Komentaras:
    Pateikta 04.23</t>
      </text>
    </comment>
    <comment ref="Z175" authorId="225" shapeId="0" xr:uid="{E4D63DCF-AD0A-410A-BD2D-546BE17C154C}">
      <text>
        <t>[Komentarų gija]
„Excel“ versija leidžia jums skaityti šią komentarų giją, tačiau visi jos taisymai bus pašalinti, jei failas atidaromas naudojant naujesnę „Excel“ versiją. Daugiau informacijos: https://go.microsoft.com/fwlink/?linkid=870924.
Komentaras:
    Išsiųsta 05.02</t>
      </text>
    </comment>
    <comment ref="AA175" authorId="226" shapeId="0" xr:uid="{275E0939-7D22-41B8-B2CC-2AFACC6953A2}">
      <text>
        <t>[Komentarų gija]
„Excel“ versija leidžia jums skaityti šią komentarų giją, tačiau visi jos taisymai bus pašalinti, jei failas atidaromas naudojant naujesnę „Excel“ versiją. Daugiau informacijos: https://go.microsoft.com/fwlink/?linkid=870924.
Komentaras:
    Išsiųsta 05.30</t>
      </text>
    </comment>
    <comment ref="AC175" authorId="227" shapeId="0" xr:uid="{BF35973C-C6A5-4CB9-8F51-9CA5A4DCAEB6}">
      <text>
        <t>[Komentarų gija]
„Excel“ versija leidžia jums skaityti šią komentarų giją, tačiau visi jos taisymai bus pašalinti, jei failas atidaromas naudojant naujesnę „Excel“ versiją. Daugiau informacijos: https://go.microsoft.com/fwlink/?linkid=870924.
Komentaras:
    Pateikta 05.21
Atsakyti:
Vandenys+
Telia+
Savivaldybe+</t>
      </text>
    </comment>
    <comment ref="J176" authorId="228" shapeId="0" xr:uid="{670CA8DB-E301-4DB1-A4C1-5655F45C35DB}">
      <text>
        <t>[Komentarų gija]
„Excel“ versija leidžia jums skaityti šią komentarų giją, tačiau visi jos taisymai bus pašalinti, jei failas atidaromas naudojant naujesnę „Excel“ versiją. Daugiau informacijos: https://go.microsoft.com/fwlink/?linkid=870924.
Komentaras:
    TOPO UŽSAKYTA MB PAKAMANIS</t>
      </text>
    </comment>
    <comment ref="L176" authorId="229" shapeId="0" xr:uid="{4354940C-2AA2-459B-9E30-7ACD95D2D373}">
      <text>
        <t>[Komentarų gija]
„Excel“ versija leidžia jums skaityti šią komentarų giją, tačiau visi jos taisymai bus pašalinti, jei failas atidaromas naudojant naujesnę „Excel“ versiją. Daugiau informacijos: https://go.microsoft.com/fwlink/?linkid=870924.
Komentaras:
    Pateikta 05.02
Atsakyti:
Suderinta 05.07</t>
      </text>
    </comment>
    <comment ref="O176" authorId="230" shapeId="0" xr:uid="{3941C75D-3661-4A1E-900A-90202768E979}">
      <text>
        <t>[Komentarų gija]
„Excel“ versija leidžia jums skaityti šią komentarų giją, tačiau visi jos taisymai bus pašalinti, jei failas atidaromas naudojant naujesnę „Excel“ versiją. Daugiau informacijos: https://go.microsoft.com/fwlink/?linkid=870924.
Komentaras:
    Išsiųsta 05.06
Atsakyti:
Telia+
Vandenys+
Savivaldybė+
Šilumotiekis+</t>
      </text>
    </comment>
    <comment ref="P176" authorId="231" shapeId="0" xr:uid="{650873DE-1154-4B5C-9885-F30D2C21BE58}">
      <text>
        <t>[Komentarų gija]
„Excel“ versija leidžia jums skaityti šią komentarų giją, tačiau visi jos taisymai bus pašalinti, jei failas atidaromas naudojant naujesnę „Excel“ versiją. Daugiau informacijos: https://go.microsoft.com/fwlink/?linkid=870924.
Komentaras:
    Pateikta 05.21</t>
      </text>
    </comment>
    <comment ref="Y176" authorId="232" shapeId="0" xr:uid="{E4973EE1-D0F0-4BFF-AF57-D6FD9F08F44D}">
      <text>
        <t>[Komentarų gija]
„Excel“ versija leidžia jums skaityti šią komentarų giją, tačiau visi jos taisymai bus pašalinti, jei failas atidaromas naudojant naujesnę „Excel“ versiją. Daugiau informacijos: https://go.microsoft.com/fwlink/?linkid=870924.
Komentaras:
    Pateikta 04.23</t>
      </text>
    </comment>
    <comment ref="Z176" authorId="233" shapeId="0" xr:uid="{855F573C-837B-4DEA-9FE0-EA577893AF20}">
      <text>
        <t>[Komentarų gija]
„Excel“ versija leidžia jums skaityti šią komentarų giją, tačiau visi jos taisymai bus pašalinti, jei failas atidaromas naudojant naujesnę „Excel“ versiją. Daugiau informacijos: https://go.microsoft.com/fwlink/?linkid=870924.
Komentaras:
    Išsiųsta 05.02
Atsakyti:
Gauta 05.03</t>
      </text>
    </comment>
    <comment ref="AA176" authorId="234" shapeId="0" xr:uid="{A8791801-337A-4F50-9522-3AAA0F90863A}">
      <text>
        <t>[Komentarų gija]
„Excel“ versija leidžia jums skaityti šią komentarų giją, tačiau visi jos taisymai bus pašalinti, jei failas atidaromas naudojant naujesnę „Excel“ versiją. Daugiau informacijos: https://go.microsoft.com/fwlink/?linkid=870924.
Komentaras:
    Laukiame banko sutikimo iš partnerio</t>
      </text>
    </comment>
    <comment ref="AC176" authorId="235" shapeId="0" xr:uid="{F0717DBD-E299-4BEA-87DC-920452B0657C}">
      <text>
        <t>[Komentarų gija]
„Excel“ versija leidžia jums skaityti šią komentarų giją, tačiau visi jos taisymai bus pašalinti, jei failas atidaromas naudojant naujesnę „Excel“ versiją. Daugiau informacijos: https://go.microsoft.com/fwlink/?linkid=870924.
Komentaras:
    Išsiųsta 05.06
Atsakyti:
Telia+
Vandenys+
Šilumotiekis+</t>
      </text>
    </comment>
    <comment ref="J177" authorId="236" shapeId="0" xr:uid="{790DB4DE-13F3-4B3A-A624-2EDF86C66B22}">
      <text>
        <t>[Komentarų gija]
„Excel“ versija leidžia jums skaityti šią komentarų giją, tačiau visi jos taisymai bus pašalinti, jei failas atidaromas naudojant naujesnę „Excel“ versiją. Daugiau informacijos: https://go.microsoft.com/fwlink/?linkid=870924.
Komentaras:
    Gauta 04.29</t>
      </text>
    </comment>
    <comment ref="L177" authorId="237" shapeId="0" xr:uid="{E604394F-F4F2-479E-B226-DC3C2A74D4F5}">
      <text>
        <t>[Komentarų gija]
„Excel“ versija leidžia jums skaityti šią komentarų giją, tačiau visi jos taisymai bus pašalinti, jei failas atidaromas naudojant naujesnę „Excel“ versiją. Daugiau informacijos: https://go.microsoft.com/fwlink/?linkid=870924.
Komentaras:
    Pateikta 05.08
Atsakyti:
Suderinta 05.10</t>
      </text>
    </comment>
    <comment ref="O177" authorId="238" shapeId="0" xr:uid="{FFA8D06C-E46D-4F58-BE50-89BC022AE89F}">
      <text>
        <t>[Komentarų gija]
„Excel“ versija leidžia jums skaityti šią komentarų giją, tačiau visi jos taisymai bus pašalinti, jei failas atidaromas naudojant naujesnę „Excel“ versiją. Daugiau informacijos: https://go.microsoft.com/fwlink/?linkid=870924.
Komentaras:
    Pateikta 05.13
Atsakyti:
Savivaldybe+
Vandenys+
Telia+
Seniiunija-</t>
      </text>
    </comment>
    <comment ref="Y177" authorId="239" shapeId="0" xr:uid="{279B4CB7-4658-44D4-9E89-2E7D836440F5}">
      <text>
        <t>[Komentarų gija]
„Excel“ versija leidžia jums skaityti šią komentarų giją, tačiau visi jos taisymai bus pašalinti, jei failas atidaromas naudojant naujesnę „Excel“ versiją. Daugiau informacijos: https://go.microsoft.com/fwlink/?linkid=870924.
Komentaras:
    Pateikta 05.02
Atsakyti:
Pateikta po pastabų 05.08
Atsakyti:
Suderinta 05.09</t>
      </text>
    </comment>
    <comment ref="Z177" authorId="240" shapeId="0" xr:uid="{45D466DF-6752-4579-A308-C02AF04CF9DF}">
      <text>
        <t>[Komentarų gija]
„Excel“ versija leidžia jums skaityti šią komentarų giją, tačiau visi jos taisymai bus pašalinti, jei failas atidaromas naudojant naujesnę „Excel“ versiją. Daugiau informacijos: https://go.microsoft.com/fwlink/?linkid=870924.
Komentaras:
    Suderinta 05.10</t>
      </text>
    </comment>
    <comment ref="AC177" authorId="241" shapeId="0" xr:uid="{D5E55674-F9E5-45EA-95D1-5D27579D6394}">
      <text>
        <t>[Komentarų gija]
„Excel“ versija leidžia jums skaityti šią komentarų giją, tačiau visi jos taisymai bus pašalinti, jei failas atidaromas naudojant naujesnę „Excel“ versiją. Daugiau informacijos: https://go.microsoft.com/fwlink/?linkid=870924.
Komentaras:
    Išsiųsta 05.13
Atsakyti:
Savivaldybė +
Telia +
Vandenys+
Seniūnija -</t>
      </text>
    </comment>
    <comment ref="L178" authorId="242" shapeId="0" xr:uid="{353887E3-E5E5-44DC-B6AB-69835A9966E5}">
      <text>
        <t>[Komentarų gija]
„Excel“ versija leidžia jums skaityti šią komentarų giją, tačiau visi jos taisymai bus pašalinti, jei failas atidaromas naudojant naujesnę „Excel“ versiją. Daugiau informacijos: https://go.microsoft.com/fwlink/?linkid=870924.
Komentaras:
    Pateikta 05.10
Atsakyti:
Gautos pastabos 05.13</t>
      </text>
    </comment>
    <comment ref="O178" authorId="243" shapeId="0" xr:uid="{6656B86F-A47F-4BEA-9E11-3840507CB5C3}">
      <text>
        <t>[Komentarų gija]
„Excel“ versija leidžia jums skaityti šią komentarų giją, tačiau visi jos taisymai bus pašalinti, jei failas atidaromas naudojant naujesnę „Excel“ versiją. Daugiau informacijos: https://go.microsoft.com/fwlink/?linkid=870924.
Komentaras:
    Pateikta 05.27
Atsakyti:
Telia+
Vandenys+
Savivaldybe-</t>
      </text>
    </comment>
    <comment ref="Y178" authorId="244" shapeId="0" xr:uid="{D77F76D1-63F9-479B-AE82-01ED15714912}">
      <text>
        <t>[Komentarų gija]
„Excel“ versija leidžia jums skaityti šią komentarų giją, tačiau visi jos taisymai bus pašalinti, jei failas atidaromas naudojant naujesnę „Excel“ versiją. Daugiau informacijos: https://go.microsoft.com/fwlink/?linkid=870924.
Komentaras:
    Pateikta 05.08</t>
      </text>
    </comment>
    <comment ref="Z178" authorId="245" shapeId="0" xr:uid="{A90B3858-8F41-4941-9C47-4987139E2894}">
      <text>
        <t>[Komentarų gija]
„Excel“ versija leidžia jums skaityti šią komentarų giją, tačiau visi jos taisymai bus pašalinti, jei failas atidaromas naudojant naujesnę „Excel“ versiją. Daugiau informacijos: https://go.microsoft.com/fwlink/?linkid=870924.
Komentaras:
    Pateikta 05.27
Atsakyti:
suderinta</t>
      </text>
    </comment>
    <comment ref="AC178" authorId="246" shapeId="0" xr:uid="{B64C31B8-1EA8-4972-90D7-C4E56630E113}">
      <text>
        <t>[Komentarų gija]
„Excel“ versija leidžia jums skaityti šią komentarų giją, tačiau visi jos taisymai bus pašalinti, jei failas atidaromas naudojant naujesnę „Excel“ versiją. Daugiau informacijos: https://go.microsoft.com/fwlink/?linkid=870924.
Komentaras:
    Pateikta 05.27
Atsakyti:
Telia+
Savivaldybe-
Vandenys+</t>
      </text>
    </comment>
    <comment ref="AE178" authorId="247" shapeId="0" xr:uid="{72225C18-F00A-452B-9790-50CE7266ED03}">
      <text>
        <t>[Komentarų gija]
„Excel“ versija leidžia jums skaityti šią komentarų giją, tačiau visi jos taisymai bus pašalinti, jei failas atidaromas naudojant naujesnę „Excel“ versiją. Daugiau informacijos: https://go.microsoft.com/fwlink/?linkid=870924.
Komentaras:
    Pateikta 05.27</t>
      </text>
    </comment>
    <comment ref="AF178" authorId="248" shapeId="0" xr:uid="{8BC44947-52E4-422A-A0B4-846DE8EFFAE5}">
      <text>
        <t>[Komentarų gija]
„Excel“ versija leidžia jums skaityti šią komentarų giją, tačiau visi jos taisymai bus pašalinti, jei failas atidaromas naudojant naujesnę „Excel“ versiją. Daugiau informacijos: https://go.microsoft.com/fwlink/?linkid=870924.
Komentaras:
    Pateikta 05.27
Atsakyti:
suderinta</t>
      </text>
    </comment>
    <comment ref="J179" authorId="249" shapeId="0" xr:uid="{0D977252-6D01-4EC1-A72D-3292EAA34B96}">
      <text>
        <t>[Komentarų gija]
„Excel“ versija leidžia jums skaityti šią komentarų giją, tačiau visi jos taisymai bus pašalinti, jei failas atidaromas naudojant naujesnę „Excel“ versiją. Daugiau informacijos: https://go.microsoft.com/fwlink/?linkid=870924.
Komentaras:
    Gauta 05.01</t>
      </text>
    </comment>
    <comment ref="Y179" authorId="250" shapeId="0" xr:uid="{9F981EBF-1F32-4312-8058-AC8B66B4EF6D}">
      <text>
        <t>[Komentarų gija]
„Excel“ versija leidžia jums skaityti šią komentarų giją, tačiau visi jos taisymai bus pašalinti, jei failas atidaromas naudojant naujesnę „Excel“ versiją. Daugiau informacijos: https://go.microsoft.com/fwlink/?linkid=870924.
Komentaras:
    Pateikta 05.07
Atsakyti:
Suderinta 05.10</t>
      </text>
    </comment>
    <comment ref="Z179" authorId="251" shapeId="0" xr:uid="{23206A0E-4879-4721-AFBB-F06BEF2772F7}">
      <text>
        <t>[Komentarų gija]
„Excel“ versija leidžia jums skaityti šią komentarų giją, tačiau visi jos taisymai bus pašalinti, jei failas atidaromas naudojant naujesnę „Excel“ versiją. Daugiau informacijos: https://go.microsoft.com/fwlink/?linkid=870924.
Komentaras:
    Suderinta 05.10</t>
      </text>
    </comment>
    <comment ref="AC179" authorId="252" shapeId="0" xr:uid="{44E74AD3-0CF9-40E6-B730-F3E03BFC35EF}">
      <text>
        <t>[Komentarų gija]
„Excel“ versija leidžia jums skaityti šią komentarų giją, tačiau visi jos taisymai bus pašalinti, jei failas atidaromas naudojant naujesnę „Excel“ versiją. Daugiau informacijos: https://go.microsoft.com/fwlink/?linkid=870924.
Komentaras:
    Pateikta 05.10
Atsakyti:
Vandenys-
Telia+
ESO-
Atsakyti:
Pateikta ESO po pastabų 05.20</t>
      </text>
    </comment>
    <comment ref="J180" authorId="253" shapeId="0" xr:uid="{6966305D-DD0C-4337-87F6-7BD2C3D7EC05}">
      <text>
        <t>[Komentarų gija]
„Excel“ versija leidžia jums skaityti šią komentarų giją, tačiau visi jos taisymai bus pašalinti, jei failas atidaromas naudojant naujesnę „Excel“ versiją. Daugiau informacijos: https://go.microsoft.com/fwlink/?linkid=870924.
Komentaras:
    Pateikė Ignitis</t>
      </text>
    </comment>
    <comment ref="Y180" authorId="254" shapeId="0" xr:uid="{5C6FD767-7ED3-4FF5-B923-02876B3AE26C}">
      <text>
        <t>[Komentarų gija]
„Excel“ versija leidžia jums skaityti šią komentarų giją, tačiau visi jos taisymai bus pašalinti, jei failas atidaromas naudojant naujesnę „Excel“ versiją. Daugiau informacijos: https://go.microsoft.com/fwlink/?linkid=870924.
Komentaras:
    Pateikta 04.25
Atsakyti:
Suderinta 04.26</t>
      </text>
    </comment>
    <comment ref="Z180" authorId="255" shapeId="0" xr:uid="{713AE3D4-3BCD-4C1E-9AC5-4FE5987C36A8}">
      <text>
        <t>[Komentarų gija]
„Excel“ versija leidžia jums skaityti šią komentarų giją, tačiau visi jos taisymai bus pašalinti, jei failas atidaromas naudojant naujesnę „Excel“ versiją. Daugiau informacijos: https://go.microsoft.com/fwlink/?linkid=870924.
Komentaras:
    Išsiųsta 04.26
Atsakyti:
Gauta 05.03</t>
      </text>
    </comment>
    <comment ref="AA180" authorId="256" shapeId="0" xr:uid="{90270EFA-E3FE-4489-808D-6D35B32C35D3}">
      <text>
        <t>[Komentarų gija]
„Excel“ versija leidžia jums skaityti šią komentarų giją, tačiau visi jos taisymai bus pašalinti, jei failas atidaromas naudojant naujesnę „Excel“ versiją. Daugiau informacijos: https://go.microsoft.com/fwlink/?linkid=870924.
Komentaras:
    Išsiųsta 04.26
Atsakyti:
Gauta 05.03</t>
      </text>
    </comment>
    <comment ref="AC180" authorId="257" shapeId="0" xr:uid="{AF234881-9C65-43F1-91CA-E66F28BB2BE8}">
      <text>
        <t>[Komentarų gija]
„Excel“ versija leidžia jums skaityti šią komentarų giją, tačiau visi jos taisymai bus pašalinti, jei failas atidaromas naudojant naujesnę „Excel“ versiją. Daugiau informacijos: https://go.microsoft.com/fwlink/?linkid=870924.
Komentaras:
    Išsiųsta 04.29
Atsakyti:
Telia+
Vandenys+
ESO+</t>
      </text>
    </comment>
    <comment ref="AJ180" authorId="258" shapeId="0" xr:uid="{281222E9-DE25-4A7D-B31E-619D2F33F278}">
      <text>
        <t>[Komentarų gija]
„Excel“ versija leidžia jums skaityti šią komentarų giją, tačiau visi jos taisymai bus pašalinti, jei failas atidaromas naudojant naujesnę „Excel“ versiją. Daugiau informacijos: https://go.microsoft.com/fwlink/?linkid=870924.
Komentaras:
    Pateikta 05.14</t>
      </text>
    </comment>
    <comment ref="Y182" authorId="259" shapeId="0" xr:uid="{FF5340FB-E00B-4514-8C4A-F0A2B24D0945}">
      <text>
        <t>[Komentarų gija]
„Excel“ versija leidžia jums skaityti šią komentarų giją, tačiau visi jos taisymai bus pašalinti, jei failas atidaromas naudojant naujesnę „Excel“ versiją. Daugiau informacijos: https://go.microsoft.com/fwlink/?linkid=870924.
Komentaras:
    Pateikta 05.30</t>
      </text>
    </comment>
    <comment ref="Y183" authorId="260" shapeId="0" xr:uid="{576CBC04-8A0C-48AC-B1DE-C3D91959820B}">
      <text>
        <t>[Komentarų gija]
„Excel“ versija leidžia jums skaityti šią komentarų giją, tačiau visi jos taisymai bus pašalinti, jei failas atidaromas naudojant naujesnę „Excel“ versiją. Daugiau informacijos: https://go.microsoft.com/fwlink/?linkid=870924.
Komentaras:
    Pateikta 06.05</t>
      </text>
    </comment>
    <comment ref="O184" authorId="261" shapeId="0" xr:uid="{6724AC87-7DC5-4434-BD6C-A032DF41E26E}">
      <text>
        <t>[Komentarų gija]
„Excel“ versija leidžia jums skaityti šią komentarų giją, tačiau visi jos taisymai bus pašalinti, jei failas atidaromas naudojant naujesnę „Excel“ versiją. Daugiau informacijos: https://go.microsoft.com/fwlink/?linkid=870924.
Komentaras:
    Pateikta 07.16
Atsakyti:
Savivaldybe+
Telia+
Vandenys+
Šilumotiekis-</t>
      </text>
    </comment>
    <comment ref="Y184" authorId="262" shapeId="0" xr:uid="{AE432A81-B8D4-465A-AA4A-9A7DD0F0B7B6}">
      <text>
        <t>[Komentarų gija]
„Excel“ versija leidžia jums skaityti šią komentarų giją, tačiau visi jos taisymai bus pašalinti, jei failas atidaromas naudojant naujesnę „Excel“ versiją. Daugiau informacijos: https://go.microsoft.com/fwlink/?linkid=870924.
Komentaras:
    Pateikta 05.30</t>
      </text>
    </comment>
    <comment ref="AC184" authorId="263" shapeId="0" xr:uid="{1F858177-86ED-45F3-818C-1DC8466E8F61}">
      <text>
        <t>[Komentarų gija]
„Excel“ versija leidžia jums skaityti šią komentarų giją, tačiau visi jos taisymai bus pašalinti, jei failas atidaromas naudojant naujesnę „Excel“ versiją. Daugiau informacijos: https://go.microsoft.com/fwlink/?linkid=870924.
Komentaras:
    Pateikta 07.16
Atsakyti:
Savivaldybe+
Telia+
Vandenys+</t>
      </text>
    </comment>
    <comment ref="AE184" authorId="264" shapeId="0" xr:uid="{DE4D86CA-B4B6-4D17-9A40-F724D873FE5B}">
      <text>
        <t>[Komentarų gija]
„Excel“ versija leidžia jums skaityti šią komentarų giją, tačiau visi jos taisymai bus pašalinti, jei failas atidaromas naudojant naujesnę „Excel“ versiją. Daugiau informacijos: https://go.microsoft.com/fwlink/?linkid=870924.
Komentaras:
    Pateikta 07.30</t>
      </text>
    </comment>
    <comment ref="Y185" authorId="265" shapeId="0" xr:uid="{9D38D137-06A9-4851-B816-8554B352609B}">
      <text>
        <t>[Komentarų gija]
„Excel“ versija leidžia jums skaityti šią komentarų giją, tačiau visi jos taisymai bus pašalinti, jei failas atidaromas naudojant naujesnę „Excel“ versiją. Daugiau informacijos: https://go.microsoft.com/fwlink/?linkid=870924.
Komentaras:
    Pateikta 06.05</t>
      </text>
    </comment>
    <comment ref="C186" authorId="266" shapeId="0" xr:uid="{93D2AB81-43BB-4B7C-8BFA-65C427950913}">
      <text>
        <t>[Komentarų gija]
„Excel“ versija leidžia jums skaityti šią komentarų giją, tačiau visi jos taisymai bus pašalinti, jei failas atidaromas naudojant naujesnę „Excel“ versiją. Daugiau informacijos: https://go.microsoft.com/fwlink/?linkid=870924.
Komentaras:
    Užsakyta MB Pakamaris 05.22</t>
      </text>
    </comment>
    <comment ref="Y186" authorId="267" shapeId="0" xr:uid="{97E829D8-6EB6-4192-9307-4AA0E6AD61D0}">
      <text>
        <t>[Komentarų gija]
„Excel“ versija leidžia jums skaityti šią komentarų giją, tačiau visi jos taisymai bus pašalinti, jei failas atidaromas naudojant naujesnę „Excel“ versiją. Daugiau informacijos: https://go.microsoft.com/fwlink/?linkid=870924.
Komentaras:
    Pateikta 07.16</t>
      </text>
    </comment>
    <comment ref="AD186" authorId="268" shapeId="0" xr:uid="{63CF6FA8-4490-41AF-A19D-069C2FE2EBBE}">
      <text>
        <t xml:space="preserve">[Komentarų gija]
„Excel“ versija leidžia jums skaityti šią komentarų giją, tačiau visi jos taisymai bus pašalinti, jei failas atidaromas naudojant naujesnę „Excel“ versiją. Daugiau informacijos: https://go.microsoft.com/fwlink/?linkid=870924.
Komentaras:
    340030 </t>
      </text>
    </comment>
    <comment ref="O187" authorId="269" shapeId="0" xr:uid="{686954A0-19B3-4810-9775-9E74775D37A8}">
      <text>
        <t>[Komentarų gija]
„Excel“ versija leidžia jums skaityti šią komentarų giją, tačiau visi jos taisymai bus pašalinti, jei failas atidaromas naudojant naujesnę „Excel“ versiją. Daugiau informacijos: https://go.microsoft.com/fwlink/?linkid=870924.
Komentaras:
    Pateikta 07.16
Atsakyti:
Telia+
Vandenys+
Savivaldybe-</t>
      </text>
    </comment>
    <comment ref="Y187" authorId="270" shapeId="0" xr:uid="{61838990-DE83-421A-82FC-67B6E835634E}">
      <text>
        <t>[Komentarų gija]
„Excel“ versija leidžia jums skaityti šią komentarų giją, tačiau visi jos taisymai bus pašalinti, jei failas atidaromas naudojant naujesnę „Excel“ versiją. Daugiau informacijos: https://go.microsoft.com/fwlink/?linkid=870924.
Komentaras:
    Pateikta 07.05</t>
      </text>
    </comment>
    <comment ref="AC187" authorId="271" shapeId="0" xr:uid="{FF17E769-7B2E-40C1-B140-7FE4FA293894}">
      <text>
        <t>[Komentarų gija]
„Excel“ versija leidžia jums skaityti šią komentarų giją, tačiau visi jos taisymai bus pašalinti, jei failas atidaromas naudojant naujesnę „Excel“ versiją. Daugiau informacijos: https://go.microsoft.com/fwlink/?linkid=870924.
Komentaras:
    Pateikta 07.16</t>
      </text>
    </comment>
    <comment ref="O188" authorId="272" shapeId="0" xr:uid="{6999C0CE-0382-4943-A584-0284B356F1A0}">
      <text>
        <t>[Komentarų gija]
„Excel“ versija leidžia jums skaityti šią komentarų giją, tačiau visi jos taisymai bus pašalinti, jei failas atidaromas naudojant naujesnę „Excel“ versiją. Daugiau informacijos: https://go.microsoft.com/fwlink/?linkid=870924.
Komentaras:
    Pateikta 07.30
Atsakyti:
Telia-
Vandenys-
Savivaldybe-</t>
      </text>
    </comment>
    <comment ref="AC188" authorId="273" shapeId="0" xr:uid="{AC3ABE65-3010-476F-9992-F45396C25194}">
      <text>
        <t>[Komentarų gija]
„Excel“ versija leidžia jums skaityti šią komentarų giją, tačiau visi jos taisymai bus pašalinti, jei failas atidaromas naudojant naujesnę „Excel“ versiją. Daugiau informacijos: https://go.microsoft.com/fwlink/?linkid=870924.
Komentaras:
    Pateikta 07.30
Atsakyti:
Vandenys-
Savivaldybe-
Telia-
ESO-</t>
      </text>
    </comment>
    <comment ref="L192" authorId="274" shapeId="0" xr:uid="{4136313F-E89F-4FEC-80C6-5C559943820A}">
      <text>
        <t>[Komentarų gija]
„Excel“ versija leidžia jums skaityti šią komentarų giją, tačiau visi jos taisymai bus pašalinti, jei failas atidaromas naudojant naujesnę „Excel“ versiją. Daugiau informacijos: https://go.microsoft.com/fwlink/?linkid=870924.
Komentaras:
    Pateikta 07.02</t>
      </text>
    </comment>
    <comment ref="J193" authorId="275" shapeId="0" xr:uid="{F49A497D-D138-4974-A2DE-8FA544FDDC90}">
      <text>
        <t>[Komentarų gija]
„Excel“ versija leidžia jums skaityti šią komentarų giją, tačiau visi jos taisymai bus pašalinti, jei failas atidaromas naudojant naujesnę „Excel“ versiją. Daugiau informacijos: https://go.microsoft.com/fwlink/?linkid=870924.
Komentaras:
    Pakamaris 06.28
Atsakyti:
Darbinė 07.29</t>
      </text>
    </comment>
    <comment ref="Y194" authorId="276" shapeId="0" xr:uid="{C99561C6-8D5F-4335-A89D-5540DB2D6106}">
      <text>
        <t>[Komentarų gija]
„Excel“ versija leidžia jums skaityti šią komentarų giją, tačiau visi jos taisymai bus pašalinti, jei failas atidaromas naudojant naujesnę „Excel“ versiją. Daugiau informacijos: https://go.microsoft.com/fwlink/?linkid=870924.
Komentaras:
    Pateikta 07.26</t>
      </text>
    </comment>
    <comment ref="J195" authorId="277" shapeId="0" xr:uid="{6596F9F1-1AEE-4A22-86FF-CFADA9E6C7B3}">
      <text>
        <t>[Komentarų gija]
„Excel“ versija leidžia jums skaityti šią komentarų giją, tačiau visi jos taisymai bus pašalinti, jei failas atidaromas naudojant naujesnę „Excel“ versiją. Daugiau informacijos: https://go.microsoft.com/fwlink/?linkid=870924.
Komentaras:
    Geoprojektai 08.02</t>
      </text>
    </comment>
    <comment ref="AD195" authorId="278" shapeId="0" xr:uid="{CD0D2558-98B6-4394-B13D-0885F43D0A5D}">
      <text>
        <t xml:space="preserve">[Komentarų gija]
„Excel“ versija leidžia jums skaityti šią komentarų giją, tačiau visi jos taisymai bus pašalinti, jei failas atidaromas naudojant naujesnę „Excel“ versiją. Daugiau informacijos: https://go.microsoft.com/fwlink/?linkid=870924.
Komentaras:
    340019 </t>
      </text>
    </comment>
    <comment ref="J196" authorId="279" shapeId="0" xr:uid="{446E9883-51B2-4EF2-923D-C758A957F710}">
      <text>
        <t>[Komentarų gija]
„Excel“ versija leidžia jums skaityti šią komentarų giją, tačiau visi jos taisymai bus pašalinti, jei failas atidaromas naudojant naujesnę „Excel“ versiją. Daugiau informacijos: https://go.microsoft.com/fwlink/?linkid=870924.
Komentaras:
    Geoprojektai 08.02</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Ziede Rumsaite</author>
    <author>Vytautas Remeikis</author>
    <author>Tomas Ruzveltas</author>
    <author>tc={D5FFC02F-3ED6-4E14-8C2D-3F4483E78B66}</author>
    <author>tc={3F21700D-D22A-46D8-9C11-EC3AE97B1977}</author>
    <author>tc={22E1B9EA-DC61-4CAF-A34B-991507D8BC0A}</author>
    <author>tc={FC9DFC37-2684-4689-8FC4-35847F1CD88A}</author>
    <author>tc={BAFA3851-0346-48F2-9917-CCFF0C7FFD5E}</author>
    <author>tc={B9D068AF-E0CA-4ED6-A2C7-551CED340625}</author>
    <author>tc={4DF94031-50D5-4C3E-8EEB-89B88D007826}</author>
    <author>tc={C62B8AA2-F127-4F7A-B3A4-159580EDDC10}</author>
    <author>tc={B3445432-608E-40BE-8087-55E5BDA9E06F}</author>
    <author>tc={7CC4ED3A-FB5B-4C79-A202-0F7CEB32BD5F}</author>
    <author>tc={9F00D12B-0B76-46F1-8110-2C81E3C80CCB}</author>
    <author>tc={AF3107FC-A277-4F9F-9003-2F9A956B9A4B}</author>
    <author>tc={B4873871-EB60-4850-9BEA-1F97DF09A6F7}</author>
    <author>tc={75A49332-87F3-4A9B-9E87-488DEA8A30DC}</author>
    <author>tc={C51091CA-2670-4924-BBB4-4AB9711E2A87}</author>
    <author>tc={5EEB6663-1719-46FA-B136-68B3DBC3AD52}</author>
    <author>tc={FAB5699B-C44D-4A86-8DD4-6DA6F49ECD0B}</author>
    <author>tc={ABC36458-0F24-4293-A38A-52157613CAD4}</author>
    <author>tc={7EBB60CF-F483-44E1-8A2B-1E24573AEABA}</author>
    <author>tc={999EF05C-72AA-4240-AB65-8101D0189D27}</author>
    <author>tc={54279BDE-5064-45D5-B718-E1796F4FBB12}</author>
    <author>tc={8A9A346E-F82A-4398-80F2-5162D94D5F79}</author>
    <author>tc={D20E9185-DBBC-445D-BC22-D1C43F0C64AD}</author>
    <author>tc={25BC6593-E382-40F8-A463-A56EC1F8E97A}</author>
    <author>tc={2ED6439E-3D3A-4AB7-903B-03B0A3B1268B}</author>
    <author>tc={620E9DF1-883D-48E2-BC72-9BF8497FCF9A}</author>
    <author>tc={CE0B29E5-6C2C-48AA-8C8B-117DBFA3CF7D}</author>
    <author>tc={A1FC888C-4130-4B4B-965E-921BFB814CF9}</author>
    <author>tc={9121ADF3-FECF-4329-9666-B2C1F4A509C7}</author>
    <author>tc={79AE2663-7BC3-41C9-BE64-BB2FED0AF3E5}</author>
    <author>tc={5E2CCE8D-61D8-4819-A3FD-A7404452F93C}</author>
    <author>tc={00B3A466-3B5B-48FF-A458-96DE92A48FD0}</author>
    <author>tc={04A425C2-1430-4F64-A5BD-FFA66B371695}</author>
    <author>tc={EF977538-88EB-4FAD-B2A8-657CB4B6D12B}</author>
    <author>tc={DC462500-6139-4A5E-947E-FB67A8D945F9}</author>
    <author>tc={96512901-314A-4AA3-8FED-26A9AD9A28A6}</author>
    <author>tc={32DC5D4F-DBB2-4128-A420-B94B7AF500B1}</author>
    <author>tc={7AAACF7E-F022-4F61-8B01-A357345321BE}</author>
    <author>tc={255BAEEE-3CCD-4109-8C78-17FB24B938D7}</author>
    <author>Guest User</author>
    <author>tc={CE4792B1-2E04-4D33-BF1F-B99779C6D627}</author>
    <author>tc={576D9CE4-A398-46B4-BDDD-FD7752B3A440}</author>
    <author>tc={9E4398EA-AD3C-444D-90B4-A1B46BC78633}</author>
    <author>tc={24965359-1228-449F-804E-D944278F3CDD}</author>
    <author>tc={9B39C647-7E77-4753-BFA4-06158691C574}</author>
    <author>tc={D42B603C-BEDB-410A-A8FD-ECA9984B00F7}</author>
    <author>tc={0FD65450-5828-4611-92EF-278E88C97675}</author>
    <author>tc={4970F82F-722E-4611-B037-BB4588E386A9}</author>
    <author>tc={7315379E-2D75-4C5F-81E8-61B65C81DFC5}</author>
    <author>tc={4A602D4D-C65D-4AA0-AC63-7DBE7382E59B}</author>
    <author>tc={4ABB59BA-CB19-4F9F-83EA-1E88A90A761C}</author>
    <author>tc={FFF3B39E-9E14-4063-BC17-CCC521AACD30}</author>
    <author>Dovilė Anzelytė</author>
    <author>tc={F7C9EC4E-8C47-4708-AC3E-8A9E96DAF0FF}</author>
    <author>tc={E2420528-BDEF-4C9F-BCCF-5E23D89E048F}</author>
    <author>tc={0D11342A-3B5C-4ECF-A19A-0C9F3B6CF585}</author>
    <author>tc={2F958328-9311-43C1-83DA-FBF48DD591F4}</author>
    <author>tc={EB97E0FA-DB32-4BF0-BDD2-DF77A4BEF324}</author>
    <author>tc={F22C48ED-28E7-4CC8-A9FB-DED14EFF2D4A}</author>
    <author>tc={32E8162E-70A9-4797-937C-A4C7D39114B8}</author>
    <author>tc={8F28FAE3-A900-4CB7-910F-2AF59583A761}</author>
    <author>tc={DAF86564-C4C4-4E6E-BB9F-FE7ECDCB5495}</author>
    <author>tc={2831A335-811E-478B-AC7B-995A8DE4008D}</author>
    <author>tc={2BF656FF-A24A-4106-BD7B-E5C29AFA38B2}</author>
    <author>tc={DA885610-28A9-4EF6-B59D-5E71D7F411FF}</author>
    <author>tc={DFE6DB57-545E-40ED-B437-5AC73A374A8C}</author>
    <author>tc={DAB59166-A49F-4F75-AE93-9B7C0A59C2E6}</author>
    <author>tc={0FB2C619-ECBD-4329-AFC3-24FA49E725B7}</author>
    <author>tc={6561F1C4-A911-4EFA-8BCC-409C0AFF3FE0}</author>
    <author>tc={68B57C78-DB29-4F8F-B802-254EF74E295A}</author>
    <author>tc={D6573AAE-3334-4790-9ED5-EF86AA1EA247}</author>
    <author>tc={30EC0072-3555-4E9A-83E9-FA7BCF36B368}</author>
    <author>tc={E6932607-EBC3-4417-80A1-2E63224575D4}</author>
    <author>tc={378C8769-A127-4979-8827-1348C47FC54D}</author>
    <author>tc={4CF7678B-C677-4AEA-B050-3BFE7C784DB1}</author>
    <author>tc={A6B332A4-CFAC-4701-B3A3-70022BD5C68F}</author>
    <author>tc={D7554D73-6A0E-4527-9EB0-1C11B3D66959}</author>
    <author>tc={E00CBDF4-2B0D-4FC7-BC79-71CAF4AFC031}</author>
    <author>tc={C7088F64-7964-45A7-BAEE-ABED4343A69C}</author>
    <author>tc={F94C46EC-7704-43F9-AD16-EA3F4B5A13D7}</author>
    <author>tc={C05CE2C3-B8AD-40F2-8B35-756C2E21834F}</author>
    <author>tc={992AB101-1E49-4091-BD64-65EE2F0D06CB}</author>
    <author>tc={98B135FF-F8DE-4AE9-948C-65D43DFB15F9}</author>
    <author>tc={76A71344-4176-4B61-B94D-D5A76747E5DC}</author>
    <author>tc={DDC05F9B-0541-47D3-9260-8E0BE91A18A2}</author>
    <author>tc={13959B24-A23D-422F-AC74-42C1AC57934C}</author>
    <author>tc={8205D167-7698-4E5C-B2C3-78165D2D434B}</author>
    <author>tc={D30277A1-4380-40EE-A8C1-024DC6F56DB8}</author>
    <author>tc={16D6B89B-7DF3-4AC0-AAE3-A155732372A7}</author>
    <author>tc={62A99656-8B47-498F-90FC-87F75415C35C}</author>
    <author>tc={8B3A787E-68F6-4976-8BAC-2BAB6A477B75}</author>
    <author>tc={BC0E23E4-EA88-4613-B3F9-28EF8E92DBB6}</author>
    <author>tc={0F0E4492-4CA5-4551-BD5E-D43C8844E949}</author>
    <author>tc={408C99DC-A13C-4511-BD14-E5111CC5D796}</author>
    <author>tc={CF87F8CF-0158-4E64-BA80-CD84CFBD5318}</author>
    <author>tc={442F68D6-59AE-4AC2-BC18-21764F232891}</author>
    <author>tc={88A52B06-A216-4ACB-BE5D-0F14BE982FE8}</author>
    <author>tc={51DF5DF2-81C9-41E5-B784-653452FE9E10}</author>
    <author>tc={8E62A064-CD2F-4FEC-83ED-03C4042B0003}</author>
    <author>tc={24183CAF-1E3B-4856-B0CB-C0BEACB6EBBB}</author>
    <author>tc={EA36772B-FB2D-427A-A0D8-22D771C6DFE3}</author>
    <author>tc={F378970B-1B56-41A7-A1C1-C31BECB04618}</author>
    <author>tc={1E765D3F-D900-4E05-A6D9-5484FB02B6B3}</author>
    <author>tc={48285020-7909-42D9-A47A-5FDD4AA91C15}</author>
    <author>tc={C68083BA-17F0-41F1-B340-75C6A0A30B75}</author>
    <author>tc={BEE5F71F-F6EF-4F0A-BDD0-B70768B9A830}</author>
    <author>tc={5913D89C-7C1E-468A-81B9-5A805571F548}</author>
    <author>tc={DF77AAD6-E0A8-4125-9597-996646807039}</author>
    <author>tc={354A530C-9802-4B43-BB99-6DE4FFDA3224}</author>
    <author>tc={A6975E13-9EB4-41E1-B8C2-EE282F96319F}</author>
    <author>tc={972688FA-AC27-4E63-AAAF-648C66802D18}</author>
    <author>tc={BD11C464-A032-47C0-9CEF-8A259BF45E8F}</author>
    <author>tc={8975CF7E-4B47-46C1-BABD-064144525854}</author>
    <author>tc={003AC997-5342-4299-84DA-CD347A470AA9}</author>
    <author>tc={DC3DCBE5-F47A-4BB3-902D-EDBB2D4758D6}</author>
    <author>tc={7950D90E-1B20-4120-A0FC-11B4E1EF65D6}</author>
    <author>tc={9A086C02-9F24-4BC2-A563-C844F157EFC7}</author>
    <author>tc={A8C00832-216F-4A1C-B4FC-BC8094BCDFFF}</author>
    <author>tc={096CFD45-4A72-4676-BFC0-B60A0F9B393D}</author>
    <author>tc={6FB285EB-E63E-45A4-B2AE-D969250386FB}</author>
    <author>tc={92BD5327-8536-4AED-89EF-3894F589FA42}</author>
    <author>tc={10FFC880-F20C-4BB7-ADCA-F038A299A251}</author>
    <author>tc={E1C0EA22-2E81-439F-8FBB-F4BE75102CB5}</author>
    <author>tc={0D51FEF1-4B57-4F96-A25B-E61C9B58B860}</author>
    <author>tc={4CE64800-8D71-4C01-995B-60D9A7FCBC9F}</author>
    <author>tc={2475B1A7-1E00-4435-899D-6DDAF2DD188D}</author>
    <author>tc={E1B25965-5E20-4F1F-A335-C9209CF76409}</author>
    <author>tc={21E7D987-2B6A-49B2-812E-9C6F13B763C8}</author>
    <author>tc={03A58D84-442E-4D2A-A118-FE70A24AD7E1}</author>
    <author>tc={870A5B1F-C02A-4634-8D11-BA4401D5E087}</author>
    <author>tc={291320A9-966E-42EE-B7D2-5D805A7BBA11}</author>
    <author>tc={C32E38A1-78C0-415C-BE7D-D6F9A6B9BEE6}</author>
    <author>tc={268D2D31-CB85-455F-BBDA-3764EE3CE2A1}</author>
    <author>tc={8DA82B7E-93D0-4D14-9C01-2369FB652D8C}</author>
    <author>tc={1D10C955-25BC-4F68-BA27-7651DE0F4479}</author>
    <author>tc={893CFA93-6BD2-4A74-BF58-2BDF0C728A42}</author>
    <author>tc={620B61F7-6206-45B1-980C-9B443177E8E7}</author>
    <author>tc={DE061963-9668-4820-B30E-DB9129AC3304}</author>
    <author>tc={832EE923-8ECE-4612-BE51-74DA796C2E14}</author>
    <author>tc={E38F1B4E-0B03-48C9-AAC4-77ED783F5448}</author>
    <author>tc={424489B5-7DCE-4BBB-BAED-ED01ADDB65E4}</author>
    <author>tc={854939FA-605E-4EE6-82B1-701DDA546599}</author>
    <author>tc={A2204C7A-36BF-438E-BD18-2E7673B2818A}</author>
    <author>tc={0EA2657A-B433-4D95-937F-6798EBC19ED6}</author>
    <author>tc={F1DE3D0F-5F6D-4EEE-A852-24D2C66E7F59}</author>
    <author>tc={C6CA3927-AC88-4288-9317-0EF299691F15}</author>
    <author>tc={3315498E-317B-4765-BA27-805B4BD5E7CD}</author>
    <author>tc={B6B34DC8-1485-4BF6-A490-E4C3BE21E841}</author>
    <author>tc={2B223962-BB6B-4756-A63E-5EBF42D93AD9}</author>
    <author>tc={6BB4EECA-4561-4789-BA3D-61BBC9584F7F}</author>
    <author>tc={D69EFF97-DFEF-476A-97D0-A9056862704F}</author>
    <author>tc={FBCF7432-FA30-4A9E-878C-CE2D39465FED}</author>
    <author>tc={98D9C89E-471D-4706-A0C3-5BD2E096E95E}</author>
    <author>tc={98B111A1-0AD5-4B29-92A3-64AFB9A71628}</author>
    <author>Eimutis Šimkus</author>
    <author>tc={69A81D34-5EBD-42E3-945C-3E1E9B08F07D}</author>
    <author>tc={0587F74A-5A4C-48DB-9884-DCEC5F35526E}</author>
    <author>tc={717362B8-C8DF-4B8F-97E0-3070C6713AE0}</author>
    <author>tc={35C564BE-D520-49CD-889A-BBA5DEBEB9BC}</author>
    <author>tc={29E7B9BD-C2B2-4411-B436-B649BA7ABFDE}</author>
    <author>tc={CB387310-5F5A-481B-A457-A94DF1FECAC3}</author>
    <author>tc={430C30C4-4F68-4946-B46E-A5646FD0735C}</author>
    <author>tc={AD0379BA-F473-4E5A-A093-5324DAD856BC}</author>
    <author>tc={F391B192-DA83-43DD-B3CD-C24D4805CF24}</author>
    <author>tc={DECAC3BA-0713-4889-8358-D1E394CBEE40}</author>
    <author>tc={BD83A26F-6102-4B6E-857E-6D3A4C2889B5}</author>
    <author>tc={26A08821-77D9-4C9C-AF5A-4D2ECB46EB56}</author>
    <author>tc={312B8D6D-27E6-4108-A0A3-95C43B54762C}</author>
    <author>tc={6F8A58C3-E338-42F5-BDC4-F921F1AEDEC1}</author>
    <author>tc={48F73294-161F-4020-B672-1E1CE96BB0D9}</author>
    <author>tc={D5424202-7DC2-4069-AE3E-557AF003EEC6}</author>
    <author>tc={40877A9D-8BD0-4FC7-AC2C-00B36D8A887E}</author>
    <author>tc={DFB89DB9-4E0E-41C2-95B3-C9118C6875E0}</author>
    <author>tc={DE311E1C-E1D2-4EDE-9792-7EEFC369F2B1}</author>
    <author>tc={28B47E5D-CE79-411C-91EE-9BAA2E7124E6}</author>
    <author>tc={0BDA649B-BBDD-4412-B147-AA9C025BD2FA}</author>
    <author>tc={10621191-7784-4B7F-BE82-5BDC3F9A55C2}</author>
    <author>tc={4C20E548-3553-4D3D-8938-95A70B57FDCB}</author>
    <author>tc={824391F3-86CF-4039-B9B1-A6AB8A04B1EA}</author>
    <author>tc={17FA16D1-3CA4-4053-BEA9-060B274912C7}</author>
    <author>tc={D5DB7803-0103-4A21-A179-70DEE96566CE}</author>
    <author>tc={59E04934-7C5A-4B95-8037-FC40D63459A9}</author>
    <author>tc={106014CE-A885-4C25-9DEE-91D366A6573C}</author>
    <author>tc={DEDD4D0E-CB1E-464E-91C8-BA318E194918}</author>
    <author>tc={23AE468A-D74D-4B3D-8D4C-1952EEDC7863}</author>
    <author>tc={E486F42A-A399-443F-90E8-A5060164240D}</author>
    <author>tc={0F8D0773-7229-4580-ACBE-AE95EEBB3FFB}</author>
    <author>tc={77BB7E22-2264-432E-BCBA-34808BD40E6A}</author>
    <author>tc={B58D26F1-B4B7-4AED-B3F2-CB24E9260CAE}</author>
    <author>tc={10252EF2-F871-4FD8-B7A4-77F416EFB0AC}</author>
    <author>tc={0246ACA8-31A8-4B43-BF95-86AC22928A3C}</author>
    <author>tc={335C5718-70F2-4F47-AB88-2EEBF5B993A0}</author>
    <author>tc={76CFAB13-E5D7-4E84-B97E-D32EC56D6538}</author>
    <author>tc={621C6283-676E-4A22-A2C9-CD8B26465BB6}</author>
    <author>tc={51439FE1-8FD7-4FCF-BB70-AEB914E431CC}</author>
    <author>tc={358BBF7D-8DD4-4E40-B4E2-E09FCDAA5752}</author>
    <author>tc={256F3000-F3B3-44E9-B2DD-FED653FE8382}</author>
    <author>tc={0724607A-F0D4-4F6F-A3FB-DBBE5FEC037B}</author>
    <author>tc={ECE29B00-FAE0-4625-B973-38D5701CFC5A}</author>
    <author>tc={64CB8EE0-3246-4BBE-ACB8-0B39B1C8AA88}</author>
    <author>tc={B57F7087-49BF-4E69-9089-35C1A8A60967}</author>
    <author>tc={EF2CACB8-7D8E-4ED9-AA58-CB768A2BD287}</author>
    <author>tc={46CE37D9-F799-4458-9B8D-F05F1792BEE1}</author>
    <author>tc={D671F693-4C00-453C-9160-27EB392D6B0A}</author>
    <author>tc={DF33E336-E706-4171-A046-4D13741AA626}</author>
    <author>tc={038AF797-5DF8-4968-8311-7F7A98B6D1CD}</author>
    <author>tc={F57C19EA-7A37-46D2-BC0F-72C01C53D7B4}</author>
    <author>tc={DD8E8239-B6B5-4853-A13A-CD484420E53D}</author>
    <author>tc={1942DBCF-DF91-4BAB-9982-342CD1D5CE81}</author>
    <author>tc={5472F031-9315-494D-BD0B-85C5B3698796}</author>
    <author>tc={C6E5562F-0812-4ADB-B027-48B54E24BAA9}</author>
    <author>tc={5A4C7B4C-1637-4F06-8F75-AEAB4BED4199}</author>
    <author>tc={096FB3DB-0C2B-4F3D-AD90-1A5A8ED81B34}</author>
    <author>tc={DD48F387-F593-46E9-87EC-978C50A5AB16}</author>
    <author>tc={232923B6-C448-4770-8DE0-EA09EC9FDA4B}</author>
    <author>tc={BAC8AAA4-7287-472C-8E1F-3110219108BC}</author>
    <author>tc={6D9CEEB6-A774-4A6B-8F28-B94F54F4A0E4}</author>
    <author>tc={1E2DF802-6E23-49FC-89E0-A59FA0C3E307}</author>
    <author>tc={D050F954-85C0-4096-B1BA-D39FE75D011C}</author>
    <author>tc={8900AA3F-B65F-4249-BACA-D9373456F844}</author>
    <author>tc={4C730DDE-76FC-47D6-8351-9ECA0A50597A}</author>
    <author>tc={88499E3A-59C5-4119-99D7-9B9EAA617D8C}</author>
    <author>tc={AA9299A9-11C8-4FC9-A8C5-37CE83E940BE}</author>
    <author>tc={4BCBB2EE-167C-4E9F-BD83-A5A98E9999C1}</author>
    <author>tc={0FA81AFA-2F2C-44D7-BA15-2E5F35D3B93F}</author>
    <author>tc={B5786EA1-24E4-49ED-A180-B1223DADCC30}</author>
    <author>tc={6077752A-405B-44E1-B4F1-056ADCEA2258}</author>
    <author>tc={75E139E5-0DB4-4507-9FC2-4A1E214EA732}</author>
    <author>tc={C090DA0F-9BBF-493D-8277-DAB40D2E1A36}</author>
    <author>tc={44D19AEB-F2D1-40E0-B9F2-E12C5CD9EF01}</author>
    <author>tc={3268EF83-7688-44D7-81C1-1421909D3E48}</author>
    <author>tc={6AA75717-E867-4247-8E73-4A08D0309BCA}</author>
    <author>tc={5270A8F0-0146-48FC-A1BF-D311FBEF9599}</author>
    <author>tc={EA0B70C7-6E6C-4A23-8C75-4E0E04FB002E}</author>
    <author>tc={8BD4A7AC-4035-4D93-AF0E-FD153C6AF1B5}</author>
    <author>tc={57A2D727-E154-4ED9-BAFF-1509C5108741}</author>
    <author>tc={7673D3EA-09C8-4C19-991B-748BDB616A64}</author>
    <author>tc={9B01E203-4EE9-435F-AEC6-5F70B5DB7441}</author>
    <author>tc={1CD721B0-B819-4371-8AC9-CC0D4D306D8A}</author>
    <author>tc={B0387159-0BC7-4EB7-93C0-133152FD6D17}</author>
    <author>tc={D4C3B58B-8B1D-4DB4-9867-89328E2232A8}</author>
    <author>tc={B4204E1B-A800-4C2A-B024-9D42B51EB7E4}</author>
    <author>tc={28DBD3CC-76FC-4356-B189-4FAEDEE5B45E}</author>
    <author>tc={1516A432-C3EB-4476-8D6C-C8C3A2E2A425}</author>
    <author>tc={24F34116-E9D1-4AF7-8206-B537E1637BD2}</author>
    <author>tc={4270134E-B058-48CC-885E-389CD7889A8E}</author>
    <author>tc={1B840664-8791-4414-A370-29F70709A717}</author>
    <author>tc={B8BB0C72-51EC-4C7E-B7FE-52F1107479D8}</author>
    <author>tc={37AEB43C-1E70-4227-861B-061E88284E26}</author>
    <author>tc={0AE79E5A-8832-4012-9142-6616B015E542}</author>
    <author>tc={C4C37D32-8144-4BED-AE38-3B5FFAAC32E2}</author>
    <author>tc={BC792B20-AB3E-4852-A7F7-1D512517CC6F}</author>
    <author>tc={6150E54F-63F9-4D2A-8288-0F32F74E6115}</author>
    <author>tc={736B262C-7647-46AB-A862-ACBF56F263B4}</author>
    <author>tc={07BE5A9B-5EDA-4491-BA3B-4AA50B972863}</author>
    <author>tc={D2F8FCFC-2AB3-4C69-9669-D96CFAD3575A}</author>
    <author>tc={04845084-27F2-4B60-99FB-DCAF664013E3}</author>
    <author>tc={273E3581-29A8-4C05-A6DB-C23DF3B339FB}</author>
    <author>tc={A287DB63-653B-4C85-84D2-CC60AE3DD7D5}</author>
    <author>tc={783FCEB5-99FD-46F3-AC90-A7A02F3E5B42}</author>
    <author>tc={CC07F0D9-71F9-4800-8195-FE0B34DE07A3}</author>
    <author>tc={A1AA0268-ACCB-41BF-B96F-1264D97041DA}</author>
    <author>tc={06A5194E-7B08-455A-B1C5-7C12918EB15F}</author>
    <author>tc={F9F40A4B-7966-48F9-B400-6C8B2C93D750}</author>
    <author>tc={2D1492C2-E766-4D73-9CDB-BEC2C97AAFC4}</author>
    <author>tc={D799BEC4-E5FA-4295-8DBE-277169349787}</author>
    <author>tc={6CD1D588-C581-4DB2-B031-C44328A9CA07}</author>
    <author>tc={69D03DE5-62FE-48CD-8760-6C863DE70F2E}</author>
    <author>tc={3917AEBE-3824-4BCF-9E77-490519105D54}</author>
    <author>tc={A4842886-07D3-45AD-8919-F44E070CDCEB}</author>
    <author>tc={88708697-26FE-4DF7-824A-F6E1D395B977}</author>
    <author>tc={5B5BFBE4-AB07-4795-9A8A-17E67ADEA220}</author>
    <author>tc={20A3DF96-AB10-46FC-A479-02B58925D36C}</author>
    <author>tc={6CF5ED27-9C01-4468-B230-C52947B74284}</author>
    <author>tc={A6318D97-A5CA-40E4-93B9-0F4EF1C06897}</author>
    <author>tc={DB57C6C8-C02D-4497-8800-8172BCC80C1E}</author>
    <author>tc={6EB03155-449A-4F2E-BDB3-AE37D7843186}</author>
    <author>tc={44A5E1FC-FDA2-41FD-BEB0-27E14F2A9870}</author>
    <author>tc={0834B742-4997-4A42-A0F8-98F96896C28A}</author>
    <author>tc={55C97243-45D0-4E0B-A7FD-AAFA91B74E31}</author>
    <author>tc={FC039AB4-8B82-4D6D-9446-A9F576C5B07D}</author>
    <author>tc={9A9D445F-62EC-440D-B313-0F4BA1683222}</author>
    <author>tc={9EA84C59-50AB-4200-8480-79CD70D30BF6}</author>
    <author>tc={20186D6B-A022-485C-890F-C113407E5A17}</author>
    <author>tc={B62C7019-11EF-4EF9-9024-3183896A365F}</author>
    <author>tc={24CF9D7D-BA76-4A82-9ACB-7AED3AD6F29A}</author>
    <author>tc={3075FDD0-F1C3-43BB-A066-92B2E095001A}</author>
    <author>tc={5DF9B718-C44F-4C9F-BF0B-83DD74B46B91}</author>
    <author>tc={E230DAEE-D16F-401D-9346-1D1A5F6CF48C}</author>
    <author>tc={E4910653-8A0C-4535-A748-2357F1F539D5}</author>
    <author>tc={A96463FD-6850-42E2-9BEA-11C59D7B1FF9}</author>
    <author>tc={738A98B0-1FFA-4B5E-BCDD-1DDC64D06215}</author>
    <author>tc={EBAF0D73-3A1C-4680-BC80-1072792C5EE6}</author>
    <author>tc={0A23DC3D-2989-4534-9ADB-E4858CBDDFFE}</author>
    <author>tc={E9BC6D63-E261-4B51-9893-9531C5B2C159}</author>
    <author>tc={426984AA-28F7-4040-BD3D-852186C8FDB1}</author>
    <author>tc={7C7462FA-1B04-4694-BBD9-3D891D77F80A}</author>
    <author>tc={1F4A0B36-222D-4381-AA4C-529B5BB3B753}</author>
    <author>tc={27AC0F1C-08F2-4FDD-8292-75268D22012A}</author>
    <author>tc={A28DD519-F416-4198-A3D2-66D416F3AFAB}</author>
    <author>tc={2AAF330D-92E5-4F73-AD01-1E2987ACE343}</author>
    <author>tc={17710762-8D41-429C-AC9F-81700E4B6997}</author>
    <author>tc={8C73762B-61A8-4EFE-BCEA-D740239BA0E9}</author>
    <author>tc={A9A34921-2F5C-4086-ADF7-7D907E8809AE}</author>
    <author>tc={D6051E49-E37D-4979-9E04-1E765A0AD030}</author>
    <author>tc={364E25AA-6BF0-4583-8C4A-E5370BB17B7D}</author>
    <author>tc={0C825758-54C3-404A-86D1-DE4F24F25280}</author>
    <author>tc={32E9BF37-CE4C-4337-AD97-8F6CAF259BB4}</author>
    <author>tc={42BF05BB-618D-4089-8304-E4BD8B9C3A53}</author>
    <author>tc={017E3B58-76C2-4F4F-8BEC-62E47F3F2F72}</author>
    <author>tc={39E6F90C-F3E6-4462-A421-33B1F4CAF164}</author>
    <author>tc={F820D3E9-7B75-41D0-9C7C-5350087CB1D7}</author>
    <author>tc={75571684-0CD6-439E-951D-DA95DEC4E2D8}</author>
    <author>tc={C4D009AA-6C22-4E3B-B108-5330D022110A}</author>
    <author>tc={8E966D2F-944A-48BE-8821-1C0D4706866C}</author>
    <author>tc={2D5F5FB4-1DF6-44AA-88B0-DDD468479B52}</author>
    <author>tc={B2136E09-77D8-4A69-B6D3-D19C2B229F74}</author>
    <author>tc={B5DF0316-A308-4E38-8C4D-DA5597ABFD32}</author>
    <author>tc={D56597AE-E5B1-482D-BD1A-7A4C4CC37548}</author>
    <author>tc={4C0E42C9-B326-4D59-89DA-93931080B176}</author>
    <author>tc={DCBBD488-65E9-463F-B76C-87086EA2B5BA}</author>
    <author>tc={DFA9DAF4-9012-4B2E-B454-7CCC6A4BA97A}</author>
    <author>tc={38EB7816-EC9F-4ED9-8B38-7E89A9BF1DB6}</author>
    <author>tc={D52D5240-9140-49BC-9410-64B56E4C7137}</author>
    <author>tc={371D0DC1-43BA-4AC1-B3DA-9A2DC4D9470E}</author>
    <author>tc={9D90D652-BC04-430E-84FF-41B0457EBD1C}</author>
    <author>tc={5C946FB6-E63B-4CAF-B513-EC68D7042231}</author>
    <author>tc={F44A6A1B-AA02-44BC-ADA4-1026D2E5B005}</author>
    <author>tc={6F8CD0DE-5A04-48A1-B707-29336208830D}</author>
    <author>tc={88407AC0-3FC5-479A-8548-44F48F14A24C}</author>
    <author>tc={862A7D4F-016B-4108-B009-4793EB4ECD3E}</author>
    <author>tc={10E00342-9765-4367-A5F0-D0BC0B0686A1}</author>
    <author>tc={7E90B073-66B5-4DFB-8789-516EF319F5BC}</author>
    <author>tc={9FA14D4A-DE2A-49D2-AD48-88828920A960}</author>
    <author>tc={B2D42A04-036D-4108-A035-167F3D9F9F53}</author>
    <author>tc={86121E6E-8F24-4D2A-95B1-B60C6E0DDE61}</author>
    <author>tc={6E03909B-AFED-4A1C-A9EE-C9CE02D5272C}</author>
    <author>tc={03A46060-A262-4641-92EC-30CABC8F5848}</author>
    <author>tc={FEC214F3-E13C-4F9C-8D2B-6EEF304C2C08}</author>
    <author>tc={D3288705-A666-489F-AA8F-53041AAB54AF}</author>
    <author>tc={8AD4ACD8-DA42-48BE-9DE3-DABCEAA1A9E4}</author>
    <author>tc={96F9CD31-F285-4342-86B9-8F50214A157D}</author>
    <author>tc={1C380350-11BE-4DB0-B75A-F02FEDF326D3}</author>
    <author>tc={D946A98A-7BF3-4DB3-99E3-D13EF5A1FDF6}</author>
    <author>tc={3D727237-5EE6-4C09-BF2E-4165D89D43A4}</author>
    <author>tc={7EA6BC44-FE23-4908-9D66-874E6C82E57E}</author>
    <author>tc={E645EC2A-9FA2-485A-9B0C-3DBE38C23938}</author>
    <author>tc={50CAE786-8D04-459A-8775-8710D5CDC3FE}</author>
    <author>tc={7D67813C-88FF-49A6-B601-19CD8DBF63F1}</author>
    <author>tc={3F3FE709-DCE3-4517-ABA2-E63A9135A363}</author>
    <author>tc={399E10A5-DE51-400B-9CDF-4213415E14E8}</author>
    <author>tc={FCC7EF4D-2F7E-4930-8EB0-473D9AFE97BE}</author>
    <author>tc={03F762D2-4427-41DE-B07B-942D9C834E88}</author>
    <author>tc={45BC6D26-5F38-4D72-8AB0-616F97033F51}</author>
    <author>tc={F7758AE8-E4AB-42CE-A02A-BBB8F432A59B}</author>
    <author>tc={8391FAC6-B6EC-4E8C-B1FC-FD785D55586E}</author>
    <author>tc={3A3AFDD9-76EF-4160-A122-235BD0DE9057}</author>
    <author>tc={3CE6C322-3F4F-4076-82DC-D597B7B5DEA6}</author>
    <author>tc={4D4E5ABB-85D1-4439-ABB7-BEB1ACDB6B2A}</author>
    <author>tc={30C1C1D9-5C9B-4AA5-B043-321EBBC05B7D}</author>
    <author>tc={1887C1CD-64EB-47DB-A3F2-C4672E0C60A3}</author>
    <author>tc={90143AED-6931-4A68-BD5B-700C4E30756A}</author>
    <author>tc={BECC1D17-130D-4DF5-9EF0-F19F5B65C3B4}</author>
    <author>tc={FD9CB3A1-A8E0-4F34-A5C4-B1869035C247}</author>
    <author>tc={BDA17259-4D1E-4308-BC4B-4112B4CF0794}</author>
    <author>tc={77D9462F-4D48-4418-86AE-D932B46062C2}</author>
    <author>tc={EF6D7AC4-A937-41AA-A047-258B9298C017}</author>
    <author>tc={8CB813B8-CB4D-43DA-B441-0E28EEEF6BEE}</author>
    <author>tc={EC9C0B4E-C8A1-48EF-9B07-C62537242A50}</author>
    <author>tc={81A7DC59-5D33-4F6B-AF1B-CD6FE5048DAB}</author>
    <author>tc={6D1596C0-E92E-4FF9-9249-D2F13FF5EAB0}</author>
    <author>tc={0144FF9D-FFBD-4A9D-A327-73677A9A5A7E}</author>
    <author>tc={6FCF6951-40D3-4A47-966C-524AB93C42DB}</author>
    <author>tc={15F5A313-EB44-4A33-A547-CB0E111F8F60}</author>
    <author>tc={CD0B757F-C77D-474B-B12E-BE0B511FB8B7}</author>
    <author>tc={0F870D7F-20E8-4084-84C9-B7F09B870E7D}</author>
    <author>tc={69A98546-835A-4769-9484-B6FB6AED225E}</author>
    <author>tc={0B897AC6-D812-4286-B5C8-E1B20B848BEA}</author>
    <author>tc={8E00BEDA-E9C3-4009-B60A-199442CC77D7}</author>
    <author>tc={7E6DD767-5D63-48D4-9654-F5943BBCC753}</author>
    <author>tc={39C7961E-A99F-44F7-9A56-8A2C8CE1BF79}</author>
    <author>tc={4C5125F0-9B40-47A9-989D-F53397673D23}</author>
    <author>tc={9861FC9E-E1AB-4139-9EBF-626D72FAA562}</author>
    <author>tc={875F6AED-2786-4D33-AEAE-EF4EA9B9E45D}</author>
    <author>tc={451AC9A6-2DE1-4A4D-B016-7135D73981BB}</author>
    <author>tc={6459FB7D-F8F5-413B-8816-3C11401676A9}</author>
    <author>tc={3EEA1B15-8AF4-4CF9-8406-6F4D2739A02C}</author>
    <author>tc={A40D7653-33E1-4F05-9FD4-A32509DA8138}</author>
    <author>tc={E5E491C3-89E2-49B6-A483-316DAE80BBFA}</author>
    <author>tc={8593B528-5D73-4E4C-8F36-6CF3461F8C24}</author>
    <author>tc={DCA940D3-1021-4A85-93D2-0A15F5832FFC}</author>
    <author>tc={C0945AC5-5913-4C59-B76E-C3918BA73D99}</author>
    <author>tc={BEB0AE9E-6CC2-4B2C-B19C-754C0136A202}</author>
    <author>tc={F4E04B86-B7E2-4DCC-9D1C-00A8AC0D1AA6}</author>
    <author>tc={1681C3D8-EAE0-457C-BFD1-1CE7F0277914}</author>
    <author>tc={8D883EFB-5760-4C47-8EC5-6FA1A243E03A}</author>
    <author>tc={B0707BD2-8C9B-4458-91D5-4E199F7A31A5}</author>
    <author>tc={40F54050-2E2C-471D-922A-BB14CF235984}</author>
    <author>tc={A0E49365-D5A4-466F-A049-E3ACF3653501}</author>
    <author>tc={BD93C335-AF3D-4874-93EE-126382C6A044}</author>
    <author>tc={553F525F-07CE-4493-8F39-5F4395B8285D}</author>
    <author>tc={E5D330E4-1C5E-49B3-99C2-38046F5B0DFE}</author>
    <author>tc={F16544DA-C7F6-43D2-81EB-46516A121D78}</author>
    <author>tc={C3080990-A3AC-4319-94DC-86FA0C24F42E}</author>
    <author>tc={26A4AF15-ABAF-4889-82C0-0EB939A43CE2}</author>
    <author>tc={946AAF2D-BA2D-45DE-BB38-F7B01F7C23E6}</author>
    <author>tc={2A1D100A-4AB3-4D2D-A593-89FE6741E45E}</author>
    <author>tc={B0F1C3D4-7C1C-4A75-A52B-998AC5DEE1DF}</author>
    <author>tc={81B70045-301C-45DE-BF65-DD4C6F7915ED}</author>
    <author>tc={CA2BAB0C-E0FD-49CA-AAB3-3B3FEECE96DF}</author>
    <author>tc={A339E451-E7DF-43ED-AFD2-E94BC89EF1B9}</author>
    <author>tc={EC45801A-6905-42E5-BF4B-833CEFA0A7E8}</author>
    <author>tc={B4FAA429-693A-4096-A0D4-1C9A52C2289A}</author>
    <author>tc={A4312C71-B49F-492D-BFAB-04BB4AEC3525}</author>
    <author>tc={C8138E09-A967-47CC-83C7-11532862EC55}</author>
    <author>tc={6747787D-CF79-47FA-8B15-2C9B6AADEBE9}</author>
    <author>tc={761DA223-AA7D-4DFA-9931-92C76099D4DD}</author>
    <author>tc={48E2DF4B-8D90-4E70-B82F-7ABDA3DA66CC}</author>
    <author>tc={482AF240-8B97-4955-88DD-090C2B35E17A}</author>
    <author>tc={AB53878A-2056-48CB-8C46-0E16CB5CF4DD}</author>
    <author>tc={547A0CFC-B67C-4AA4-A22D-0E3B67B84302}</author>
    <author>tc={D9C68E74-816E-4796-80B0-16BD042326E7}</author>
    <author>tc={58621876-66E3-49C3-98DB-767A9051F872}</author>
    <author>tc={718D1F68-B716-4255-8E23-5E465C9F0FCB}</author>
    <author>tc={34E1E047-44E8-4E32-AF61-A911C9EC964B}</author>
    <author>tc={21E2A467-A0DE-46E2-BD87-70630289E02D}</author>
    <author>tc={B54D0435-45D3-42D5-9ECD-E3E9BBA2D1B8}</author>
    <author>tc={B11C4F96-A317-4CF3-948C-F67D2CC8EE19}</author>
    <author>tc={AACECE9A-DC89-4070-9E5D-4DF2DD2D2D0F}</author>
    <author>tc={A8053B23-41EC-42D2-9E0D-CD23FC75DECE}</author>
    <author>tc={EF0ADC49-370B-46B7-8198-81A08B28A66B}</author>
    <author>tc={72CCC1DE-2B06-4DBE-B260-FAAB6D62D263}</author>
    <author>tc={93E7B239-B2DD-405F-9986-0616F9CB1654}</author>
    <author>tc={496360CD-DBE7-4B98-A83C-B60781410832}</author>
    <author>tc={DCC95275-0C70-45CB-AA3E-DCA7B50944A4}</author>
    <author>tc={3B777A2B-0D04-4657-9C53-BECE32E3A9A7}</author>
    <author>tc={4D80FAAC-B788-4477-BBE6-4A52355FCC9B}</author>
    <author>tc={DD4205FD-0A8C-4557-8DB2-1F3FAA2795D6}</author>
    <author>tc={4674AD62-A433-4158-9B87-912E303B1C2E}</author>
    <author>tc={7963AE42-74E4-4CF9-8C1D-49290C24806B}</author>
    <author>tc={1D8ADF99-AFC6-46F4-91FF-B7B0BE815C7F}</author>
    <author>tc={FFE32A2C-7B36-45EE-8DAF-EDC6FC5F320E}</author>
    <author>tc={3B4AE131-10B6-4624-9CF3-4AF7999F6D16}</author>
    <author>tc={5F225658-EB36-4EC7-A635-1A64FCCF1F91}</author>
    <author>tc={0D52EB4B-7394-4B5C-BD87-40DA38208D04}</author>
    <author>tc={A146A39F-8115-4104-BD1E-ACA9570C3147}</author>
    <author>tc={5F81C484-F5E5-4617-8451-EA1A57CFAF77}</author>
    <author>tc={DEF01280-6C37-4D8A-BCAC-13BB43F9E4FD}</author>
    <author>tc={7F1EBB0E-CFE6-4BF9-A7F1-15A1470D6365}</author>
    <author>tc={C8E88EDA-D1C9-42D4-97A0-435232A5969E}</author>
    <author>tc={9DCDF56C-C211-499F-BFAB-57B97851CCF2}</author>
    <author>tc={2D7D9E78-C7DE-40D5-9D08-08FC0D2BE7B3}</author>
    <author>tc={735BD1AE-E50A-4A22-BBAE-4258E480FE5E}</author>
    <author>tc={48B2802C-6099-40B3-866F-8CC5BD073C3A}</author>
    <author>tc={CEA2DAD6-A3BE-4F2E-A802-B8C085A6D67D}</author>
    <author>tc={BFBCA5C7-7C37-4449-9983-FA96F8F2FCDC}</author>
    <author>tc={F6FE59E5-C0DC-4034-B7CC-B7D68B599815}</author>
    <author>tc={304A3EA1-03E6-4622-9981-3451D42F529F}</author>
    <author>tc={B0F66714-532C-404E-B92B-51A7CEE747EF}</author>
    <author>tc={C7B9923D-B345-4208-810C-3442504142C4}</author>
    <author>tc={3DFE56FD-42E2-42F8-ACE4-8434125C7CF9}</author>
    <author>tc={D796592F-410F-41C4-9861-5EBD857ADE9D}</author>
    <author>tc={9EAFD33E-9B59-4D8C-A6B4-62DE6D8BAA92}</author>
    <author>tc={3D15636B-8644-46A4-AC19-D01E317F4EF0}</author>
    <author>tc={868AA2BC-EDCF-4F6E-BFBB-4F483118F31E}</author>
    <author>tc={C6A2CB23-A715-4F2F-B4DA-E1744F904937}</author>
    <author>tc={E5D4452F-7D66-4894-95AB-2E8382CE7D57}</author>
    <author>tc={84891EA9-EB9A-4361-ACA0-2632AF3CAB77}</author>
    <author>tc={AFCB01E7-DC3E-443C-AE3E-23C250A4A1BB}</author>
    <author>tc={AFB9880E-59A0-4FD7-9144-FE77D29ADB02}</author>
    <author>tc={0B0AF893-15F3-4790-9B3F-935841E216A3}</author>
    <author>tc={78591E5E-2E5B-4F97-BC12-E7F61218DC11}</author>
    <author>tc={F02C88BC-A250-45DD-A19D-5A006E9FE529}</author>
    <author>tc={BE9D71B2-75FF-4E2E-8325-CCA1FD825139}</author>
    <author>tc={5AC0D359-85F4-4286-A2CF-197C8D5380AF}</author>
    <author>tc={67F27E44-095D-4D49-8058-C51D9598600F}</author>
    <author>tc={87EEF359-6FC8-4C57-83AA-D9096FFFF7E1}</author>
    <author>tc={5DC1A3ED-575D-45DA-8738-C3C2B2365578}</author>
    <author>tc={0A23F24B-5C87-47C0-B697-1A568CEB6361}</author>
    <author>tc={F45EDB7D-88AC-4A20-AB86-A9DB1646F397}</author>
    <author>tc={B4498EDD-0148-4472-9D04-283D69497057}</author>
    <author>tc={F1253C34-B88B-4551-9F74-2047C38D3762}</author>
    <author>tc={71F84AEA-5CB7-4913-800A-AFBE70212B7C}</author>
    <author>tc={55258DF3-CAFD-4FFB-BC86-BC8CA12FD1A5}</author>
    <author>tc={7C83C5FE-7391-4829-9812-734271A0B3F4}</author>
    <author>tc={F6F04A5B-C357-494D-8552-88C1D31F52C3}</author>
    <author>tc={D3AEC099-E389-4B95-B81A-5E576929DA41}</author>
    <author>tc={BA991F94-644C-40B1-B288-6A6CBEF6F42E}</author>
    <author>tc={D3E9F5B6-F278-45F6-8754-17DEAC935741}</author>
    <author>tc={EC639BC6-0233-4B07-B68E-3BDD274FE54F}</author>
    <author>tc={C140F5A7-2022-4A9C-AAF1-C308773D9321}</author>
    <author>tc={757984A9-FE2A-477E-8637-DB9676BEA03C}</author>
    <author>tc={279429C4-8753-4041-9B5E-2FFCAD4ACC64}</author>
    <author>tc={266E67EC-358C-4A18-B98A-AA9D000F02F2}</author>
    <author>tc={B9619102-F1C0-46DE-9116-6EF5D452BD3F}</author>
    <author>tc={E49F1A1A-E082-43A5-9C33-40FF3D477DCA}</author>
    <author>tc={E5016363-D14E-4D8E-80C3-226317D448C3}</author>
    <author>tc={FF6A511C-EAAF-4357-9168-6646807E29F0}</author>
    <author>tc={D4932813-E3AC-4D67-AF04-077C8DBF0BD5}</author>
    <author>tc={BE687DE6-DEE8-4FDC-9E2A-BA43B83457D8}</author>
    <author>tc={C6562D92-B562-4B05-AF92-100730DFAC2B}</author>
    <author>tc={6B681D53-AF78-446C-AE3B-1F7C624CF717}</author>
    <author>tc={322E2903-3D9A-49EC-AA5B-C65D59636109}</author>
    <author>tc={EBCD9CD2-5FFC-4D0A-9E75-A0270CE62B05}</author>
    <author>tc={EFAFAA77-25F2-4188-A944-8F75684D10DF}</author>
    <author>tc={67C10944-D1AB-44BC-9BB8-AF900CFBC4E1}</author>
    <author>tc={325791C9-6CB4-4CA6-B8F9-E6A5A29FD973}</author>
    <author>tc={08C819DE-73BD-4489-9063-CC0B6895F21D}</author>
    <author>tc={85ACEFEB-CD84-4E68-ADD2-225FF9EBEBE3}</author>
    <author>tc={E87CA760-2EC3-4712-B9A7-506756FD2955}</author>
    <author>tc={4DA5AC3A-C3B5-448A-AB0D-1B6D91417DFF}</author>
    <author>tc={0A366D3C-5CBE-4C6F-85DC-4A3EAB036BAF}</author>
    <author>tc={F62A3049-F250-492E-8FCC-7C601FBF8A85}</author>
    <author>tc={1593B0D5-B406-4A87-9433-85EADEDF59C1}</author>
    <author>tc={F7FA7C51-316B-44E7-B727-EBD6336D1F23}</author>
    <author>tc={D95FF9D4-F202-4F69-91BF-7D3C756BF67F}</author>
    <author>tc={F64AEA98-CBD1-4AA6-A34C-A5723C3A2100}</author>
    <author>tc={298348E5-0F6C-4951-866F-CC2D0AFDB8FC}</author>
    <author>tc={299B49B3-9E20-4B32-A2D6-A08BCC508E6F}</author>
    <author>tc={F58C4F60-C779-4F10-A417-369DCFA40A68}</author>
    <author>tc={EE292A9C-5722-4783-972C-C5392C507AE3}</author>
    <author>tc={A181016C-F812-4C7B-9B9E-85E2C31ACA4B}</author>
    <author>tc={DA5066E8-E338-4BFF-9963-B23D189C2076}</author>
    <author>tc={8FE9904A-197E-4FAC-977D-5731774ABC1B}</author>
    <author>tc={9F2CAFDA-E59D-4E48-835B-D8AB84DE37C5}</author>
    <author>tc={DD3C93EF-CCE4-4A8B-BCDA-5C027B9F2469}</author>
    <author>tc={EDC158B4-9B5C-40CE-80EB-FEB29C14BE9F}</author>
    <author>tc={455FBEBC-FA78-4BB1-963F-8CC2797F3089}</author>
    <author>tc={19330D65-55F9-4972-A8BB-3053F12E6CCC}</author>
    <author>tc={1E8857F6-5AAA-4C27-BC27-24CA15F934B2}</author>
    <author>tc={13724732-4FCF-418B-B744-8C1EBB1D8935}</author>
    <author>tc={0E885BE0-4586-4832-B82D-E1F6A686E6E2}</author>
    <author>tc={8D034D9A-DDD2-4114-88C2-5BB951BB6048}</author>
    <author>tc={92411E07-0B89-4CD5-ABB1-5B227BA10688}</author>
    <author>tc={AFDFE41C-CC76-4ABE-9451-616B18D2FF7C}</author>
    <author>tc={E52BAB7A-E176-43D2-ADF4-BE92054174A7}</author>
    <author>tc={075C3AF2-AA89-46B3-890E-4D6E6AAD11EA}</author>
    <author>tc={AB0ACFD5-E4C0-475B-BD6F-5E6383AE369D}</author>
    <author>tc={2D30B43E-F13D-4205-A16E-231BEDDCB35C}</author>
    <author>tc={D9E1C599-E0E2-49BA-BBCE-9872FF259EAF}</author>
    <author>tc={ED5166B1-9D4E-48D6-91A1-3C68FD7CE15F}</author>
    <author>tc={D21E86AC-918A-41B0-A235-79482E243870}</author>
    <author>tc={9665C3A5-51ED-4FDB-BF4A-55F004465F74}</author>
    <author>tc={71C45B4E-CB96-4410-8EAD-6A8B4D703E3A}</author>
    <author>tc={D036422E-5D02-4D1D-B1D1-C468A55F6B95}</author>
    <author>tc={AC8A96E0-B1EF-4078-87B2-02F6A223D1E0}</author>
    <author>tc={5BD81F29-77C6-49BE-A16C-C156D6CD71BC}</author>
    <author>tc={C875CE3E-484F-48DF-93B3-B8EA168E2AF6}</author>
    <author>tc={C6F3376E-F446-46DA-B66F-8DD01C507DD3}</author>
    <author>tc={6B921148-CF97-4023-A2B7-333E77F952C8}</author>
    <author>tc={693FE880-04E3-4238-8275-B546442543D5}</author>
    <author>tc={B968962B-1429-4A79-9A81-72A2BAABAA77}</author>
    <author>tc={492677E6-ACB8-4885-9DE1-EF6E53C2A37F}</author>
    <author>tc={5CEE4B2A-D03E-48EB-922B-953D58FBCF97}</author>
    <author>tc={9F4768E5-BC1C-46C3-9484-D2833A6E150C}</author>
    <author>tc={4619C013-0120-4BAF-A66C-2158C3429DD9}</author>
    <author>tc={4B0878CE-D3F8-40CF-951E-D19783426305}</author>
    <author>tc={D671540D-84DB-4740-B25F-0DF42872F05D}</author>
    <author>tc={CD075454-B9E0-40D6-AE31-C99869BD2D8D}</author>
    <author>tc={201C5E08-CFBE-4F94-B1C4-A832F5C6602F}</author>
    <author>tc={BACD0626-B0EA-4A55-974B-6F82542FA47C}</author>
    <author>tc={D276DAB0-4E7B-4719-8EDF-0D50CCC6BB4F}</author>
    <author>tc={0E9BE23A-C59D-4388-BD28-6C0C21BC274E}</author>
    <author>tc={847822B0-EA82-44E4-BFFD-D7695F050B67}</author>
    <author>tc={52A0FDB8-6894-4BBB-9C9C-11389135DBE7}</author>
    <author>tc={533FD830-4909-4668-93E9-20B7A92762BA}</author>
    <author>tc={9E68CB70-D6EB-45C6-88D0-6C5AC69027FE}</author>
    <author>tc={552B8438-DC2D-48B7-8172-CE8645C6F85C}</author>
    <author>tc={1EC2DA65-9CD4-4E04-84CD-95AB65C701F2}</author>
    <author>tc={C8644C7A-5989-4A0F-BBBB-756287B7ED44}</author>
    <author>tc={2493E950-1FA7-4780-A2D4-2AB7C5E8BB2C}</author>
    <author>tc={E125EE83-7B3A-465E-8CB8-4F4C9D5A7FF2}</author>
    <author>tc={790D8255-28C9-4F06-874E-20C05192F89B}</author>
    <author>tc={C2A940CD-7C6D-4324-874C-3AE7B1CD2B6B}</author>
    <author>tc={DC3943F1-D412-452A-8F7D-EE4B3E20D6BF}</author>
    <author>tc={79F13E59-20F8-4FBB-ADE3-7B81A8B1C930}</author>
    <author>tc={58AC0BB6-4C29-4C19-AF56-1A8F4B5673D7}</author>
    <author>tc={9A14CEAF-062F-4119-B0CC-95467662F88D}</author>
    <author>tc={335FB8A6-EAAC-43DB-A3BF-91BD0AF5ACC1}</author>
    <author>tc={B290C263-01AE-465A-9B8F-0FAFB9274D08}</author>
    <author>tc={43EB3DFC-31B2-4E72-B064-622DCDCAA1E1}</author>
    <author>tc={4B68ACEE-0231-42CB-B0BB-96E7E6FD93D4}</author>
    <author>tc={924BB26E-A1A1-40F4-8B5D-5746D868A565}</author>
    <author>tc={6822597E-244A-4BBD-9D2A-5918D5A50CA0}</author>
    <author>tc={3F5157B1-DAB5-4DE6-90F9-9E28EE7E9CF5}</author>
    <author>tc={EC76D415-AD03-4D69-9730-40A2E0F05678}</author>
    <author>tc={F27FA7B7-B900-46BC-A737-F8D8BB3C319B}</author>
    <author>tc={070CA224-E877-4472-905F-B53D047383C9}</author>
    <author>tc={5AA3508C-699B-4CEF-905F-696EE4901DD3}</author>
    <author>tc={A12CFDD5-8A79-4AC5-84F8-0B0FA6701375}</author>
    <author>tc={F9CD4FA9-99D5-4422-8662-8DD56C455A1B}</author>
    <author>tc={0C65A24A-60D3-4968-ACC5-1F3F9468F988}</author>
    <author>tc={7DB3E722-2D3E-42E5-B2AC-78DD3903924E}</author>
    <author>tc={C87115F8-91D6-404C-9289-A19F39763A32}</author>
    <author>tc={A937A408-1075-42C8-B997-1BE00245161A}</author>
    <author>tc={2D0FDA82-D0C5-4994-950E-7B5BD177A9A8}</author>
    <author>tc={205B6B8A-611D-4907-AC47-13FDBCB5D27D}</author>
    <author>tc={9C584FC8-D850-49DA-989E-23B9173BC2F3}</author>
    <author>tc={1D588E29-3E50-4BBC-AC23-9B431BEB636C}</author>
    <author>tc={39D5BB1D-3A91-445F-BB0D-0B3C681E6D57}</author>
    <author>tc={F456B60B-8376-47F6-A2ED-5A186F3284E5}</author>
    <author>tc={8C256C51-4834-4A97-ABC8-E0CA691108C3}</author>
    <author>tc={C13B5EBA-6DCE-4D2D-8209-5CB57EAF12B6}</author>
    <author>tc={70878DB0-89A9-4359-8B1A-C1D2442C362A}</author>
    <author>tc={90A2BF9D-303E-436B-9306-7663B877B530}</author>
    <author>tc={00069AF0-676D-4BE7-9794-E19DFE3C7ADE}</author>
    <author>tc={D9ABC277-87FB-4B99-8670-5B35DF00C2E1}</author>
    <author>tc={59AB11F5-C82B-46C5-88E8-6E4F9741E2FC}</author>
    <author>tc={7EC4F946-6814-431E-8783-1F9F31FEDEDA}</author>
    <author>tc={7C45FB3B-4753-4BE2-A96C-CFBF3BC03EC0}</author>
    <author>tc={66EB74B1-1FE6-4129-A371-D99E2FB5EBBE}</author>
    <author>tc={FF9EE297-01FC-4108-B878-E003E89F369E}</author>
    <author>tc={C923FE5B-E20C-4B49-A000-836671B99D9D}</author>
    <author>tc={5DB20C2C-EC72-4E5E-B998-BA676D00EC16}</author>
    <author>tc={6222E73D-70C9-4981-826A-F7357AD25D32}</author>
    <author>tc={D94C84EB-DAFC-4FFE-AF00-BC69A318F573}</author>
    <author>tc={80DA7245-FF3F-4A55-9C05-BE2AC53EF774}</author>
    <author>tc={CE346E81-B410-48A0-9502-9E45E9ECD975}</author>
    <author>tc={EE370A3D-F125-4F95-9918-B0AD647426C3}</author>
    <author>tc={EBBDD11D-2943-4659-9118-E74A138426A9}</author>
    <author>tc={F40F6CF3-DBE1-47C9-872B-D8149C665834}</author>
    <author>tc={EBC6E007-9FEE-4A68-8228-8FAD6BFE0A86}</author>
    <author>tc={CFB9C0D7-F107-42E2-8DEB-68020812AA34}</author>
    <author>tc={A7B619FD-6FA4-486C-8BF7-3018F35C3D5F}</author>
    <author>tc={17EC16CA-2B2A-483F-B1DF-8DF47BBD037A}</author>
    <author>tc={0B1CC0E2-ECD7-45F2-9F3D-671A527A5959}</author>
    <author>tc={DA0D0362-5FA8-4614-9A0C-A490E4723B9F}</author>
    <author>tc={0E9DBD81-3330-4EDD-B80A-9830AEA996A0}</author>
    <author>tc={51E19389-8BBD-454B-B7FF-F9EA4F18B8BE}</author>
    <author>tc={BF18BE23-D48D-438B-BB91-75D094548AF7}</author>
    <author>tc={3A502D97-BCAF-4763-A41C-FA58F6A01CA5}</author>
    <author>tc={F750692D-1C49-4768-97B9-38CBE2DF8A7D}</author>
    <author>tc={C6418B8F-E060-4BC7-844B-C5ED2E0283E6}</author>
    <author>tc={4ACF0867-A5D8-47E2-AD7B-043FBE285CFC}</author>
    <author>tc={7DBEC7CC-4CF9-4AAE-9BDB-5E245628F570}</author>
    <author>tc={6BF3AA89-99F1-4FBB-8EF4-435EA7F560C1}</author>
    <author>tc={D4842FC6-9C53-44B4-9633-1E435A539E32}</author>
    <author>tc={531F44AD-10DC-4D12-8361-05AE336E9F95}</author>
    <author>tc={C8781ACE-F5B6-4792-97A3-FAB9F9B1C481}</author>
    <author>tc={AD7C54C8-C1DD-4F2D-B52D-B2734CC3B59A}</author>
    <author>tc={DFAD7695-281E-4E1F-BDCB-D5392CE09A3B}</author>
    <author>tc={428FE123-9D33-47CC-A725-0D1BE7B5EE85}</author>
    <author>tc={B83487A0-D5E6-4F29-B01C-EAB130663E08}</author>
    <author>tc={D3A9DED5-5BA5-4B8B-A6E5-45C4084051A3}</author>
    <author>tc={FABB1D88-2B31-43B6-8449-46C7CF3536ED}</author>
    <author>tc={EEABF73E-3F7A-41E9-A7ED-9F07C0C618A4}</author>
    <author>tc={BC9C5B53-0FAA-4A7E-B2D4-0B64048011B7}</author>
    <author>tc={4B8F9FE3-7858-4666-A88C-EC0E98E6FF9B}</author>
    <author>tc={D84584C0-A46A-4B05-A6E0-E1EB3E437B80}</author>
    <author>tc={5C2B49F4-4931-4BFF-84DA-79E05E2E0CDC}</author>
    <author>tc={45B9ACBE-AFA1-4BBC-8DEF-E3AA19E36863}</author>
    <author>tc={5FABB52F-4CC3-410F-A7DD-97248E253441}</author>
    <author>tc={E937381B-34D0-49BB-A649-51A43EFAAB14}</author>
    <author>tc={AEA918C5-6F52-4A36-8FAB-88A03080F83E}</author>
    <author>tc={C95FE789-DB71-4BE8-BAD5-5882BE5C5915}</author>
    <author>tc={92A32B8A-2903-4D37-A627-CB1C3846934E}</author>
    <author>tc={DD2968B4-B3BC-446F-BA32-CEC63652C4E7}</author>
    <author>tc={8218433C-05F6-48B6-A0E0-330DA57AAA88}</author>
    <author>tc={BBD1E40E-852A-4B74-8060-BBBDBEACAA3C}</author>
    <author>tc={0B4026CF-3DA6-47CE-8EB4-1B2B513668A5}</author>
    <author>tc={58CAC558-F06D-44E0-96C9-619AE1A0A390}</author>
    <author>tc={B012B503-AECB-48A8-A29C-DFD3214D38FD}</author>
    <author>tc={76DF1F0E-4BF4-4E0E-965F-CE53C75881AB}</author>
    <author>tc={D13431F9-D705-4F3F-BDC7-CF8D36011558}</author>
    <author>tc={05615A9D-BE97-4DB4-B39F-5BAD414C27AC}</author>
    <author>tc={80C9DA6B-1160-432D-88BF-8EA0CFE00FE5}</author>
    <author>tc={AFC87D70-38FF-47F8-BE2F-50B88DEA8354}</author>
    <author>tc={608270BE-3F95-4047-8C25-C7529C1F940C}</author>
    <author>tc={F23FFE23-9F30-4648-AC45-3B146992228B}</author>
    <author>tc={1860BB2D-6401-456B-8ECD-6E1DD16E33E1}</author>
    <author>tc={A89BC96C-7B0C-45BB-B8D8-D315A1FFFE00}</author>
    <author>tc={6C3B2459-DB3C-4C19-9C9A-B8120C847B4D}</author>
    <author>tc={A9993B09-D1CB-4018-8F05-789EC31BAE76}</author>
    <author>tc={56FF60E0-80F6-4720-B9DF-E0E43B7FE493}</author>
    <author>tc={EE4A3E38-9D95-46B9-90A5-E414F5E52FA6}</author>
    <author>tc={78054D78-4843-4457-A5E9-3B1CA9E6380A}</author>
    <author>tc={3947FB72-C466-467C-87B5-9DAF7E76342F}</author>
    <author>tc={0208B607-8343-4193-AB12-9042D1AABCEB}</author>
    <author>tc={28184B96-B12E-41A4-B2F8-08C0EC955ECE}</author>
    <author>tc={38933472-A715-412E-A840-D5D0601F5AF7}</author>
    <author>tc={776816DC-8661-431D-94C8-BC48E0D59913}</author>
    <author>tc={12B65BB4-F568-405B-9D06-1DC0B288D3C8}</author>
    <author>tc={1637141D-4B3B-49CA-9C0B-EB127B6F907F}</author>
    <author>tc={5FD55F7E-3889-4B28-949E-C10541DD8233}</author>
    <author>tc={0F609B40-8F41-4BFC-AB2D-BEBE33884162}</author>
    <author>tc={DA6113E8-66A4-4322-A38F-D54426A8EF2D}</author>
    <author>tc={1ED216F2-60BF-4621-B743-73A64CBBB323}</author>
    <author>tc={C374160C-2307-42BA-8B0D-8FBBDF406601}</author>
    <author>tc={7E038E8F-745F-4508-9CE0-B157EB16F33D}</author>
    <author>tc={19E09E7E-EBA1-463C-8248-C3C86CF84DF7}</author>
    <author>tc={365B5174-0315-4E3D-8082-9730648E8908}</author>
    <author>tc={06ABE5C7-04DF-44EB-B1B8-1931B9EB820F}</author>
    <author>tc={D9AA74A6-BFDC-4737-8451-72DDCA23407C}</author>
    <author>tc={04092F88-005E-471F-BAF2-025E6C8FC01F}</author>
    <author>tc={CB3C5E0D-6F46-4D97-976D-8EB547167C1F}</author>
    <author>tc={85DE5462-AA4B-4848-9363-49248742687A}</author>
    <author>tc={59C92669-B549-49A5-913C-5A281034B1EE}</author>
    <author>tc={43E5260E-48D5-4D35-B027-A6F68387F91C}</author>
    <author>tc={C997BB2D-9B0C-45D5-A209-A4D6C24E302F}</author>
    <author>tc={E7513744-B7AA-4607-A35D-1534A68D3608}</author>
    <author>tc={744682AC-81E1-402D-AE29-643CE988E949}</author>
    <author>tc={2177FE99-A921-4676-B477-76E8ECB88D28}</author>
    <author>tc={2A15A89B-8583-47F1-A356-5885D5C7CA28}</author>
    <author>tc={4AF31AAA-30A2-4A71-B462-A16011D14F96}</author>
    <author>tc={FAD144EB-919F-4C09-A458-67F45D4E1B17}</author>
    <author>tc={DF3D3CEC-FD6B-45E8-A8D9-12D1E70F085F}</author>
    <author>tc={BD746792-4814-4663-841B-6CDFB7A51C0B}</author>
    <author>tc={9F9068C3-A8C7-4B06-B51C-756BAAB9B67D}</author>
    <author>tc={FC3EC682-C62D-43B5-B329-6F296361EB76}</author>
    <author>tc={FD8E0EBC-A6CF-4C58-8D5E-9B77D4B4307F}</author>
    <author>tc={8CDCA1C6-CC30-40D6-9FF1-655DF3723AB8}</author>
    <author>tc={E331778A-71A5-439D-83C7-97E85119BEAC}</author>
    <author>tc={9F0E3DD4-95F3-4ABB-96C4-9D256B330BFF}</author>
    <author>tc={0FE8EB52-B0EA-4F0B-8B4F-1F1F107FBC2D}</author>
    <author>tc={22CDC5C5-B251-4AF9-A108-D61DBA19D3D1}</author>
    <author>tc={0D053FE1-A95D-4CF7-8849-B0113F41DDE5}</author>
    <author>tc={3ACA6A1C-3F42-47FB-BFDE-BA84FB892570}</author>
    <author>tc={E40FD789-879C-4FC7-AC8B-E4BC4ED51454}</author>
    <author>tc={CFB5D45F-89EE-4938-ADE2-B92B640FA438}</author>
    <author>tc={9F19D946-E5B4-490C-AC3C-6295A0C45AF9}</author>
    <author>tc={4527AE96-3689-460D-A4E3-BCECE671D984}</author>
    <author>tc={83C12705-53C0-4274-8F93-98040EDEC739}</author>
    <author>tc={08BC935C-0A95-4179-9376-15141E7002F2}</author>
    <author>tc={863405E3-B156-4A39-8D7B-11D390F4C16B}</author>
    <author>tc={E40BAEF6-678D-4913-AB1C-47BDC372FA70}</author>
    <author>tc={5197D9A2-1937-4AF0-B5A5-51F2AB8ED128}</author>
    <author>tc={458AB83A-8468-46B4-AB84-DB06CD26796D}</author>
    <author>tc={9226DF95-D1AD-4E2C-949D-B42608EFA33E}</author>
    <author>tc={E1498E24-D674-4868-AD18-F48F159B01A8}</author>
    <author>tc={512DEFEA-DB60-4B3D-974A-52672B603B06}</author>
    <author>tc={E799BDA9-6050-41AA-B46D-D92A2F7322B1}</author>
    <author>tc={827BEC1A-662A-4C0D-95AD-C519C4634180}</author>
    <author>tc={33C3EA81-1640-4512-9DFD-C9B101B46CF2}</author>
    <author>tc={7E92D2BC-DE4A-4DA5-8307-8367A6CC48D0}</author>
    <author>tc={D9AA0247-FC2E-4B76-AB6A-758D2B613BBB}</author>
    <author>tc={BC0EBAD0-C048-4FCD-B0E9-958B40CE9223}</author>
    <author>tc={0C1B5D8D-C423-4FF7-BC5D-34AF8EEFD507}</author>
    <author>tc={729C1A2F-406B-476D-8E1A-2509F24DC982}</author>
    <author>tc={2D951BDA-D218-41B3-A498-CF62953C35D9}</author>
    <author>tc={3D31D97B-A426-40C0-90D5-68A51D08165E}</author>
    <author>tc={E9ABCC53-D0E3-4707-85B6-38C30539C910}</author>
    <author>tc={AE854241-F758-4F26-9278-263D2C474B73}</author>
    <author>tc={1BE8E278-4D4F-4E17-AA8A-04837D1A04E5}</author>
    <author>tc={BC0D8571-B50E-44F2-B529-EAD8EDFB59AC}</author>
    <author>tc={8A54DBBD-9C10-4302-A0B0-CE4CAF1E3E69}</author>
    <author>tc={3CC1B7AE-5BDA-4E2F-9D64-67C862303C23}</author>
    <author>tc={7B7EF833-7AE4-4473-8B05-348501125D73}</author>
    <author>tc={9EE80368-1EC2-4351-8995-0C616B299665}</author>
    <author>tc={B73387C2-4DC2-44A1-83C8-527743EA72F9}</author>
    <author>tc={582274D8-F44B-47BC-A4E5-18F733459B0E}</author>
    <author>tc={D6C381B5-B34F-4E42-BCB4-90894CCADD89}</author>
    <author>tc={C2F7A471-2922-4ACB-8B7D-A47CB1E58DBF}</author>
    <author>tc={631DE4E6-DC19-471D-8E1C-324BC621BCE7}</author>
    <author>tc={70DFF1AD-0A6A-4BC8-A7C3-179C06223DB4}</author>
    <author>tc={435089B8-C079-44CF-8075-61762D1592DB}</author>
    <author>tc={20AD6A5C-26B7-4779-8ADD-63952BE6F3C5}</author>
    <author>tc={14032781-5767-4ECD-8104-DC0EFBC8BF0B}</author>
    <author>tc={880423FB-3402-4C8F-9976-963C486FD985}</author>
    <author>tc={FA396C1B-9A7B-425C-876B-AD5DFD363D13}</author>
    <author>tc={0453AD69-E65D-4ECD-BE92-3CE80E3196CC}</author>
    <author>tc={2C91F25E-2CB4-4847-AA14-C5CA60212FE3}</author>
    <author>tc={C5278BDC-92F9-4474-BD68-5DB04B491D9A}</author>
    <author>tc={B096C0B0-0FA0-484F-837B-14CD02F02AB9}</author>
    <author>tc={C03F5DF5-4FBA-44D3-B685-CB0C9C721F90}</author>
    <author>tc={3C3A47E6-F16D-4174-871A-A16F2E291420}</author>
    <author>tc={87A1D920-88B7-4A39-8B30-B2055AD49615}</author>
    <author>tc={224C6D7F-A7D9-4BF7-AE30-E46B2A0AF5FD}</author>
    <author>tc={35CC4EF9-A64D-4D4B-A68E-B3A0E8E2E661}</author>
    <author>tc={AAD2B900-BD8E-4278-A581-15FDA85B3B66}</author>
    <author>tc={600F115A-04C9-4468-AE74-A99C72052784}</author>
    <author>tc={22E31A2C-4E37-42D2-AA7A-9B1EC0476C98}</author>
    <author>tc={A91AFD7F-E725-45D7-BC3C-36B8AFF8AB1A}</author>
    <author>tc={F84796B9-832C-43C7-9704-451819AEC6B7}</author>
    <author>tc={720AC565-7102-442F-AFD2-4501AABA4009}</author>
    <author>tc={B6ED27B3-798A-4E6D-98C2-FC3098204650}</author>
    <author>tc={5A35FF87-2BE7-49D1-A2CB-2158F0D71D54}</author>
    <author>tc={367C130B-DEDF-4AB9-9CC2-8171F2CAF496}</author>
    <author>tc={2B924098-66A8-4B7A-A825-1AD3C697BDD3}</author>
    <author>tc={A69D0232-8CAB-4E3A-811B-46919F2DAD00}</author>
    <author>tc={DB8B16E3-31AD-483E-B835-4FE5FDB92475}</author>
    <author>tc={BC9C7906-B57B-4780-A5C0-8D7D37C09BDA}</author>
    <author>tc={B53AEF16-E6AB-48CF-9CE9-FF17E4A38063}</author>
    <author>tc={8F3EA6A9-9503-407D-90CE-B15B4A870C4B}</author>
    <author>tc={2155E416-66FC-49E3-9ADB-8BA461F247A3}</author>
    <author>tc={C250402D-2085-42D3-8607-1C8DA8591BCE}</author>
    <author>tc={D7704138-71E0-4FC9-8010-141C6FD45871}</author>
    <author>tc={D385B32A-7F4B-499A-8AD0-3303969CEC9C}</author>
    <author>tc={B89A47FB-5717-4A21-912D-5EC108C3FCBE}</author>
    <author>tc={0333DD77-6BE9-4A97-90E0-B9F9CDE7E3DC}</author>
    <author>tc={9961247E-7B49-4CE6-B25B-0D53A8E623D7}</author>
    <author>tc={00D9CC60-62B1-4496-B5A2-9E56647D9BCE}</author>
    <author>tc={E8DF0314-B48A-4BE8-AE48-1FABA7A8A808}</author>
    <author>tc={F1F2CC25-EA61-41AC-8FF7-B499CBD50C10}</author>
    <author>tc={9A72398E-6630-4DFE-99F7-B2AD55E98E4D}</author>
    <author>tc={01BC74D7-07CE-4D75-BF16-A9551C34506C}</author>
    <author>tc={FA7E70C4-7426-4613-B81A-3A4C51E31676}</author>
    <author>tc={3DCAD1F0-01BB-4298-9820-BDE6B0A2D333}</author>
    <author>tc={033993A5-E9C5-481B-9659-5EC3785AE47E}</author>
    <author>tc={6FA34D3A-E81D-4CBE-8DE1-84F40C66F590}</author>
    <author>tc={678F1B88-D54E-4521-935D-B3E48EDC006A}</author>
    <author>tc={4CF775A7-8300-4E1A-AD2D-7E0A28C4AE0E}</author>
    <author>tc={04E4600F-574B-4DAA-A9CC-FB946F7083D3}</author>
    <author>tc={D77AAAEF-EA5E-4DE2-99C8-18F99BCA3E39}</author>
    <author>tc={37F1F708-B13E-495E-9483-796803F75ACE}</author>
    <author>tc={E76EE578-8F45-4EE3-963A-30C252F3D397}</author>
    <author>tc={E09ED1F3-D496-47FB-873F-DDFDA0A42B47}</author>
    <author>tc={DB7FBEEB-39C2-4C3C-9D45-108EE36C8FB3}</author>
    <author>tc={1D852619-2BE1-4BFD-A0A3-814D69FDE279}</author>
    <author>tc={48E595F8-31AE-4F36-9D88-BE1120832D39}</author>
    <author>tc={55F27DF0-9B16-484D-A85C-A3152C318778}</author>
    <author>tc={D10E2E21-EBBB-4535-A8B5-304135B50BB4}</author>
    <author>tc={B83758AD-DDE3-4570-AFF7-1649E3014AAF}</author>
    <author>tc={F466027C-F156-49A8-8454-E6FD1C68CF66}</author>
    <author>tc={18F1977E-59E4-4DD1-B1CB-A988C505FBA1}</author>
    <author>tc={F0976007-1ED1-445A-ABB4-A2132E8BE330}</author>
    <author>tc={ABBA5156-BE1C-473D-9E27-F17F2E930015}</author>
    <author>tc={F3EAE9B3-A252-42DA-94E4-D8B149C03798}</author>
    <author>tc={6C39296C-5657-4FB9-A3BB-C6E1C85E19E9}</author>
    <author>tc={6075A22C-28F0-4B75-8AD0-FDCA99AF78E8}</author>
    <author>tc={4533AE3F-688B-4738-8BE4-6FED4BEF06CF}</author>
    <author>tc={484CC497-0C39-4FFF-AD3B-00F4DF2F6AF1}</author>
    <author>tc={145045B7-E6C9-4B62-9FD2-E1A027E29856}</author>
    <author>tc={8D6EB9A5-14D9-458F-93EB-9697776E3749}</author>
    <author>tc={CFA4EDCE-F532-42E4-9101-F7D9F3FDCC46}</author>
    <author>tc={E3D08C5C-AD9A-4003-A72F-13EB47D3EFB0}</author>
    <author>tc={5CBD84B9-ACF9-4A14-96B0-AC8143A6D4D0}</author>
    <author>tc={EA36032B-C621-4FFE-92CF-593827682942}</author>
    <author>tc={180EC3A5-9570-468E-9B3F-5DC7719BBFF6}</author>
    <author>tc={082C286E-77D3-48BE-AA83-8AC8D36F5E0E}</author>
    <author>tc={DA92F2E5-E3F2-4BCA-A10F-E22C41C5A0E4}</author>
    <author>tc={651D3155-7AEF-472D-82F4-42C352E40CDE}</author>
    <author>tc={B577F607-F66E-437B-A71E-6FAC8724B907}</author>
    <author>tc={81F27D80-C6AD-4E7A-8728-AEE353E24076}</author>
    <author>tc={A19D59FC-4F46-461D-B55F-8D16F67B70FD}</author>
    <author>tc={711AD5FC-7A9C-4E83-B34C-6127AE7DB0CD}</author>
    <author>tc={97419740-F470-4FE6-8E38-E62F5CF6CA5A}</author>
    <author>tc={D2CA56B0-7874-45DF-B373-F4DF6BA97901}</author>
    <author>tc={D7CF5FF3-F7CC-4977-9C37-2307BFEA65FE}</author>
    <author>tc={58EC4D45-5540-4955-9FB8-6064D52556D6}</author>
    <author>tc={02E1E059-9B6F-4C9F-BCD5-A9086230B988}</author>
    <author>tc={FC0AA73A-8753-4640-9CA7-8010F06D83DD}</author>
    <author>tc={B4EB7358-7109-41B7-B643-6998392D1359}</author>
    <author>tc={2BF2653D-65A3-4813-AE8E-C6F157D4510F}</author>
    <author>tc={131D4E34-2CE7-4F7E-AA2B-23470D7F4060}</author>
    <author>tc={68065893-291E-4937-9E68-1608193D17C9}</author>
    <author>tc={87BA66D4-533A-4ADB-912A-77CD27B1DEAA}</author>
    <author>tc={67D1BDF4-715A-4DAA-8FC8-82DC3C9A1FE5}</author>
    <author>tc={698978A1-EF54-4082-9BC8-5DE1F267F347}</author>
    <author>tc={063AB398-F272-4ACE-B3C1-71E0C809E590}</author>
    <author>tc={8A3A3790-D8A5-403B-A95D-0FE0537FE59A}</author>
    <author>tc={480DD237-3D72-48EA-BFF7-AC78C66BFFFD}</author>
    <author>tc={91449DAA-4BE9-471A-83B3-8B7CDD204175}</author>
    <author>tc={2339DB82-6413-4A62-A978-4B8774207813}</author>
    <author>tc={15495705-79E8-432C-99FA-BCE77B9D4ADD}</author>
    <author>tc={A92DEFFA-8420-4126-99CC-3F057CADC5D4}</author>
    <author>tc={B75018C3-63AD-4E40-A1C5-DDA3A43CDD60}</author>
    <author>tc={BB0B4D8D-3E87-48D2-8C79-4D05B9BE1A8B}</author>
    <author>tc={EAC56797-432F-4A70-BC14-D020E8CBCF27}</author>
    <author>tc={835C0993-890F-48FE-B0BA-B867FA3D7B9D}</author>
    <author>tc={418FDF3B-F921-47EA-9EDC-4F8558A32307}</author>
    <author>tc={93C80919-360E-4583-9AD2-532EE2D97B6B}</author>
    <author>tc={524F1BA4-DBA8-46CB-92AA-91F9EEC4C7BF}</author>
    <author>tc={8E000776-964C-4CCF-89AC-0C10564CC56C}</author>
    <author>tc={03343AD8-EEE2-4D7A-9C0B-BB8B94B10E18}</author>
    <author>tc={13771022-80DD-44D8-9248-340DB619815B}</author>
    <author>tc={449A2DC3-C982-41C3-B470-77E795FB1A57}</author>
    <author>tc={50B2DE79-0B9D-4F07-8A1F-5B5A2C2A96D6}</author>
    <author>tc={84DB6083-856C-4A55-844E-3E48E98A98BF}</author>
    <author>tc={675AE926-8182-49C6-9B96-ECE1877D0840}</author>
    <author>tc={49D9198E-CB47-488B-AC3F-19CA1DC3551F}</author>
    <author>tc={4EBF48DE-D8D0-4723-837C-1FA672534DEF}</author>
    <author>tc={459AAEA4-278A-4B0B-AAC4-BBFE21961F85}</author>
    <author>tc={3100F9CB-AE06-4096-ABD0-2C2A6D3D1460}</author>
    <author>tc={EFE191AF-BA5A-4B68-91DC-6C95C1CDC5B0}</author>
    <author>tc={F58D964A-7417-4343-B789-37D6B0378DB3}</author>
    <author>tc={C489F109-A27F-4F15-A46D-4B5FECBBBC25}</author>
    <author>tc={15F63E8B-5669-4162-80C4-1DD7EE8D5D65}</author>
    <author>tc={1EE91944-26AE-490D-968D-87C3756A5147}</author>
    <author>tc={452C9E61-C1F2-44E7-A5AE-0B2D5FA4925E}</author>
    <author>tc={06C64584-DAEF-44D9-BB9D-AE0E86BC5EBC}</author>
    <author>tc={3705BE55-8E59-438C-9E0C-33123297D867}</author>
    <author>tc={CB2D2AE8-B05C-41DC-B9D1-D7A604DC26F5}</author>
    <author>tc={4823950D-ED20-426C-90EF-7CAC07FEE413}</author>
    <author>tc={962E938C-0576-441B-8AAE-3B50442E2905}</author>
    <author>tc={871DB8E0-F48B-4F06-9E53-603176F676F9}</author>
    <author>tc={1522DAF6-9566-48A5-87B1-1078DBF8B206}</author>
    <author>tc={6F1B5FD9-0683-46C6-8C53-5D8F4B01EBC5}</author>
    <author>tc={D9CA28BF-E369-4D45-A56F-D8F40071482B}</author>
    <author>tc={0C84507C-C3EE-40BD-BC40-8E853F52AFE1}</author>
    <author>tc={3EB567E6-8F9F-45E0-A11F-9C7977C21A41}</author>
    <author>tc={003EAC17-6266-4AE0-9B14-237766E06334}</author>
    <author>tc={F73FF8FB-5DB4-445E-B308-1D92D4A96E8A}</author>
    <author>tc={2C3F28E6-8513-40CE-9C14-9467CD18F809}</author>
    <author>tc={2F1E3713-EC98-4BE4-A2ED-23D99399ED63}</author>
    <author>tc={5E88135B-07B5-4426-B1F7-229620FCB138}</author>
    <author>tc={F4A2C5B1-310E-4D8B-85FB-12D34F473E87}</author>
    <author>tc={698BD903-8FFA-4418-8657-AE3D50C897A2}</author>
    <author>tc={7789317E-B1F4-4959-8CFF-837A77F5A17B}</author>
    <author>tc={007F6CE4-93BC-4482-BBFE-D7EFB71D95E1}</author>
    <author>tc={C1261CE2-2EB0-4F92-BADC-C9508C29608A}</author>
    <author>tc={75538B33-108F-4B31-82E6-03EE818474C5}</author>
    <author>tc={1D68F998-5A19-48A4-8344-248E44AD36B5}</author>
    <author>tc={62E81192-D26B-4163-8BCB-3C569AABBDA5}</author>
    <author>tc={5F557481-B56E-43EF-849C-7C76B738B953}</author>
    <author>tc={A843C345-78D1-41A8-9EA0-F1E846F03289}</author>
    <author>tc={D42A5C4B-33B1-4574-A8D8-046CA03AB74C}</author>
    <author>tc={87006ED9-2FB2-4879-9E7C-F50FF00577F7}</author>
    <author>tc={5A3A42E9-F984-45E9-9BE4-52148593465F}</author>
    <author>tc={CBC4AA55-39F0-4EC6-965F-9DD1133226DC}</author>
    <author>tc={6C54B1F6-1D00-4737-8BD0-34163195C6C8}</author>
    <author>tc={596D6527-ED0F-4540-8FD8-A3C5E6FADD3B}</author>
    <author>tc={968B9818-31F7-4B41-8725-36243E1475C0}</author>
    <author>tc={B84E9C20-E249-4B58-B860-D7F028AB78D4}</author>
    <author>tc={50A9C227-4ED3-4D14-9CD4-3209DC3B4B17}</author>
    <author>tc={E9E4FA32-46BA-438A-8937-E15643CD9627}</author>
    <author>tc={3FB1578E-0DD3-4E2D-B9B0-EF9D8B3E9FF3}</author>
    <author>tc={28627D45-6EAC-412B-8F31-8D3A595BD315}</author>
    <author>tc={95AC26DE-A19A-431B-BC89-3649077F5D0F}</author>
    <author>tc={6712F4FD-0156-4D0A-B23E-AB27E4709B50}</author>
    <author>tc={63538A91-D7BC-446A-9FD6-593B85297C47}</author>
    <author>tc={3F9EB575-DC7D-49B0-9577-EC5F227161A3}</author>
    <author>tc={9A32D3F5-1594-4FB7-960E-69CBC01CB696}</author>
    <author>tc={923BB10D-1150-42F9-9014-6B5B283ED45B}</author>
    <author>tc={41B3E15A-592F-46D9-848E-CE6BDB3A36D3}</author>
    <author>tc={059EAA00-E8CC-4285-A836-D175E20385BA}</author>
    <author>tc={22E033DA-AF03-44E4-9440-F6D5B0725E72}</author>
    <author>tc={D6739965-812C-4075-9CE0-B6F38D12D4CF}</author>
    <author>tc={7EDA6A85-989D-4E8E-B121-55BEFA25A3A5}</author>
    <author>tc={C693DA2A-E999-4824-A047-67FA2E37A768}</author>
    <author>tc={AF645F41-B83B-4870-827D-D3411201BD18}</author>
    <author>tc={0EEF2DD1-FDA8-460D-A1DB-EDDC2489AC01}</author>
    <author>tc={CCCB1397-DFF0-4A5E-A82F-EE6833E87A00}</author>
    <author>tc={2D4C71F7-E782-442A-8558-B08051D1B6A0}</author>
    <author>tc={D083E8F2-65C3-4AA5-92CB-ED3656E4B2C9}</author>
    <author>tc={670AC306-4617-4E73-BAF7-AC5969703D43}</author>
    <author>tc={B76C2A61-EECC-4B8A-84C5-8E70103B8C6B}</author>
    <author>tc={75394E08-C808-45A4-BFAA-555C873B5684}</author>
    <author>tc={7CB11712-3F91-48C8-AD5D-450426C6D393}</author>
    <author>tc={018655D9-D364-4B37-A011-837D5CE8ACD9}</author>
    <author>tc={B8C0B69F-60F5-4576-AE69-50BCA34D91D3}</author>
    <author>tc={3CD06B2C-A082-4F27-ACC0-F2582C671BA1}</author>
    <author>tc={30DF6E5D-17A1-471F-9224-C11803D81E94}</author>
    <author>tc={5902A166-1340-4F7A-8463-669F28B32A1C}</author>
    <author>tc={689D89CE-EDC5-4D39-9EA0-0209F11056CF}</author>
    <author>tc={4FA1BEDC-AFCF-47E3-B181-31E2DA406121}</author>
    <author>tc={284F6493-325D-4763-9400-321BD91142A6}</author>
    <author>tc={1D14AAF0-40B6-4840-B525-5B0039D38A96}</author>
    <author>tc={FD508578-1176-47C8-B99C-025F5DC4A3F1}</author>
    <author>tc={B71CF798-BDCA-4629-A87A-4273100920BC}</author>
    <author>tc={87A78FBE-5E74-450B-BF26-7330BF03B94E}</author>
    <author>tc={53F86A69-8A22-4442-B426-0A4F4A2CB3D3}</author>
    <author>tc={7288FE45-9D93-4E89-82E0-70EA787FEA7F}</author>
    <author>tc={56EB702C-64C3-4357-92E5-6EC880C01543}</author>
    <author>tc={560EF1FB-1311-4B08-BD03-4D6AAD8F5FBB}</author>
    <author>tc={1D94DA96-757D-43DB-832E-47CDF34FC454}</author>
    <author>tc={1B17CCC7-592D-4AC0-87FF-B3F6B216E628}</author>
    <author>tc={91027F76-5FC2-4F6F-9F78-83BB7346B0F4}</author>
    <author>tc={7C1C0C50-DBD6-4013-98D0-8635590293FE}</author>
    <author>tc={550BAC56-B67E-44F4-9AF9-45BB7DD6893E}</author>
    <author>tc={518E8572-E1B1-4F9C-8B6D-693E755B1F4A}</author>
    <author>tc={AFC96EDB-4E75-4D84-B153-C354E3680D7E}</author>
    <author>tc={0E70586E-9B21-4CBA-A47B-73A321308DB4}</author>
    <author>tc={47948B31-FEAF-4A0D-A16F-20B7D8A2C7E9}</author>
    <author>tc={8428CF29-6EBB-423E-B33C-23DD6FBA358C}</author>
    <author>tc={2BF74331-D551-4D85-ACDE-19370AC68C0D}</author>
    <author>tc={9C617D91-0601-40BB-830C-CCA478AE89B9}</author>
    <author>tc={88F04BF8-BE83-40D7-B565-4562ACECDFB8}</author>
    <author>tc={93F7D1CD-204B-4EA2-8131-4F0859667428}</author>
    <author>tc={2A9BEABB-5482-4519-942F-BA991E0303F9}</author>
    <author>tc={544AFBC6-72B5-4765-80FF-1E54DFB1E37D}</author>
    <author>tc={1284F94B-7ADA-4270-B331-AF78B4358F9D}</author>
    <author>tc={F8C2D0D3-C6E2-4C52-B4BB-B8D1734E629A}</author>
    <author>tc={03839136-8A11-413E-958E-89484B10EA0F}</author>
    <author>tc={2549D93B-63CB-47F7-8DEB-0AA6BE1F3B35}</author>
    <author>tc={2060EA14-2891-4126-AC86-B2B214C8AB77}</author>
    <author>tc={2748FC60-CDC1-44ED-ABB1-913E743C50B9}</author>
    <author>tc={0EF58C81-C751-4048-9C92-1ADF02D79E26}</author>
    <author>tc={5E062F25-09AD-4783-9B13-CD21A774CEE9}</author>
    <author>tc={CD2E6C55-6AFF-4B78-A29B-55E092DCE76F}</author>
    <author>tc={E8BE5FF2-2718-486B-A7BD-4E7A874FB0B5}</author>
    <author>tc={D16A1F20-E9B1-44E2-B5FC-10E0C17653FC}</author>
    <author>tc={F52E2DFF-28B3-4EF7-95BA-17C920C40AE1}</author>
    <author>tc={4751BBA2-B791-4E2B-91FF-D7928D628F22}</author>
    <author>tc={3A4A0462-D208-4772-AFEA-DE5864273C14}</author>
    <author>tc={04F14D0D-2300-416C-B26C-A2CD8A41805E}</author>
    <author>tc={D3CC4DAE-C3B1-40A0-8720-9A353ABE9F14}</author>
    <author>tc={3AE5F157-AB83-4933-A05E-6C334E7A3ED2}</author>
    <author>tc={628D99C6-CD94-412E-902B-56F11C2400B3}</author>
    <author>tc={9844BF7E-9C2D-4165-BC28-C9A5041890D4}</author>
    <author>tc={1DBD17FC-4387-433C-A7EB-78611786C332}</author>
    <author>tc={5322677D-C9E4-4533-8B1C-7D3EF3D094A4}</author>
    <author>tc={EC2EE779-0FC0-45FD-9929-272E486E6ACE}</author>
    <author>tc={DB00A5CE-6363-4160-BCE0-52275E49A94A}</author>
    <author>tc={50F79FA7-D8F0-43DB-A25A-9B7EB5A99065}</author>
    <author>tc={D06AA90D-5CED-4954-A696-EA2A1E88C590}</author>
    <author>tc={025A002C-9096-4576-8515-E8033CB9E87C}</author>
    <author>tc={754DDE97-78D1-4AFA-99B8-4E94380ECDD6}</author>
    <author>tc={51324B40-6F4C-4E1A-89A8-93E20A1FB551}</author>
    <author>tc={93A17A3D-FC02-4A45-B098-1F0B2E298B98}</author>
    <author>tc={D964AEFD-72BF-4EF0-8C16-07563600794A}</author>
    <author>tc={52E8FD62-3620-4609-A885-FADE0ADFE906}</author>
    <author>tc={E5D22224-CA00-4004-94B8-AEACCB71AE5B}</author>
    <author>tc={F610B5AE-FCCB-4288-A030-B313B7FC3CA9}</author>
    <author>tc={53032B65-252E-4521-A4D0-D04A4EB0E3E1}</author>
    <author>tc={3DE3D448-8056-4626-8568-CC4A84A5DB15}</author>
    <author>tc={298C1640-F5AD-4B39-A55D-67D99E4053BD}</author>
    <author>tc={0044F067-E3B6-481E-8990-3D08A038148B}</author>
    <author>tc={FF0359D6-91A9-4993-8616-360786921DF4}</author>
    <author>tc={D94A662C-C47D-4271-99EB-D719362CE715}</author>
    <author>tc={02FA6069-2A7A-4226-B150-00037697BA60}</author>
    <author>tc={42394BA4-5152-46E0-9D4A-FC90936AEA4A}</author>
    <author>tc={706A623D-5FF8-44A4-B401-BFA04C39D851}</author>
    <author>tc={DE605063-B406-4C94-BF23-10712EFCCF0D}</author>
    <author>tc={0C9FBEF8-F7F5-43D9-9400-FBC9F6C4CC1C}</author>
    <author>tc={568FAD22-A260-4B0A-8D9A-F6F5740F5BFD}</author>
    <author>tc={408B9F1A-2A0B-4535-AF20-E4885D90DFF8}</author>
    <author>tc={B20F55DA-A4D6-4191-B750-8F9FA4DC360A}</author>
    <author>tc={360A2EF5-94F2-4EDF-B60B-95E2A089B562}</author>
    <author>tc={8D4A246B-3AB8-4553-9667-9027ABF2F637}</author>
    <author>tc={8651ED27-774D-429D-8E6B-A37A15046584}</author>
    <author>tc={0985E606-0CF7-4C39-8E46-6DE296D966DE}</author>
    <author>tc={B3539784-E9CB-4456-BA48-836560524658}</author>
    <author>tc={6CD5B5C1-E91F-4265-A445-7F694DCB8214}</author>
    <author>tc={2B95470B-7A29-4993-AEA1-0FC1EEA24397}</author>
    <author>tc={F408CC9E-AFB4-4832-8EA7-69A43B75A200}</author>
    <author>tc={A9D7F9B2-CF70-4794-AF70-18716811E3E6}</author>
    <author>tc={41A0BB38-7886-47AC-8F1E-B9BDB3D35760}</author>
    <author>tc={0C794615-6005-42A0-B416-3DE1DE9350E4}</author>
    <author>tc={F50AB654-7EC6-4E4F-93B2-2392CF585C4E}</author>
    <author>tc={F477940A-9D93-4FCF-BE3E-38E9B9B05178}</author>
    <author>tc={B08B2955-2F4D-48B5-B0C8-8225BDE542B9}</author>
    <author>tc={6F8282F1-DDC9-42B3-8B8D-765B37E5A3EB}</author>
    <author>tc={630B5C28-F5A9-450D-A4FB-ED666338B046}</author>
    <author>tc={2B89843A-A7B7-4588-994D-D7CD35CC6977}</author>
    <author>tc={E1D3278C-5BF5-4649-92EE-A97D497228E5}</author>
    <author>tc={1DF76368-003A-40E8-BD53-EB4F26FAACFE}</author>
    <author>tc={CE2DA486-8B79-4EDD-A9DB-D87F57A8B82C}</author>
    <author>tc={FB88FC3A-85EC-4812-996C-F924CFCB7C44}</author>
    <author>tc={EC5E5C82-71D2-4088-9189-CAB17333E1CC}</author>
    <author>tc={71AFCC7A-B1D9-4BB4-9F04-CA18643ECDD4}</author>
    <author>tc={DEF08972-D049-4958-91BD-8D88CE9006D4}</author>
    <author>tc={633DFDA2-F338-4F60-8B04-1DC1B5E326A3}</author>
    <author>tc={3A84D79F-B9B3-441D-A463-F0DD7CDA18C0}</author>
    <author>tc={28C4F925-2A4D-40CD-AED0-CF4990E48F04}</author>
    <author>tc={631976E6-B813-4CAD-9EEF-590B7D555C32}</author>
    <author>tc={8E40A7AF-3141-4204-ABF9-15F8C3FF1F98}</author>
    <author>tc={0016A58F-A8DA-4D14-979E-0FB933821E7E}</author>
    <author>tc={51E326ED-51EF-476C-8CBD-A4ABF38C6629}</author>
    <author>tc={8B122663-935E-4ED9-89BB-0D7766943C45}</author>
    <author>tc={34831A7C-CA69-455D-B99B-515C20803A7D}</author>
    <author>tc={14798DCD-BE1F-4EBC-9853-367D1FE723BD}</author>
    <author>tc={373D5AB3-C31C-449C-AEEB-914A6D955955}</author>
    <author>tc={60B16D92-3FCB-430D-8F3E-55928DC0CE5D}</author>
    <author>tc={918EE441-4C22-446B-9F39-2956DD9637A6}</author>
    <author>tc={DBEBD811-C5FE-4D3C-B1A1-4437B2E7C472}</author>
    <author>tc={79F482B1-3FE3-47CD-B6EB-6C3253F784E5}</author>
    <author>tc={643E9C30-C7E6-48BE-B1B6-BFEA410988DC}</author>
    <author>tc={20C88F83-5589-401B-8271-EC2B26BA9936}</author>
    <author>tc={C52CE5D7-DFC1-4DF5-BED6-BF2DBF0AF913}</author>
    <author>tc={F78BC907-0C4F-49E4-ACF3-0468DD49969B}</author>
    <author>tc={0C7805F1-2833-48A9-85A7-8EA19E000D55}</author>
    <author>tc={F9BAF857-FFCF-49DB-9168-0E133336B5F0}</author>
    <author>tc={6F0A83E8-872C-40E2-A3A7-9AB736B7BA2A}</author>
    <author>tc={F055085A-3BC2-4618-A773-AF3FA169EE74}</author>
    <author>tc={996F78AD-8DD9-4C8F-8865-AD5E79C5B145}</author>
    <author>tc={9D5BA0E2-53EF-48A9-8D25-7AA6B4AD6302}</author>
    <author>tc={90F3BFC7-7CC6-4E58-9605-5B6D78F7CF50}</author>
    <author>tc={00AFC981-AECF-4BE2-B77C-E02590825DE5}</author>
    <author>tc={82EB7487-1201-45EC-9DE9-081C28B4B6D5}</author>
    <author>tc={036D98FF-13FF-4C87-9077-98EAD5EF0D6C}</author>
    <author>tc={DE811D4D-04C7-485A-8618-7E18F52AA997}</author>
    <author>tc={A21B721C-A96E-418B-A720-9ABAD85B3C65}</author>
    <author>tc={2C6EAED1-73D2-4825-B6A1-C95D06635C5F}</author>
    <author>tc={AB09E3A9-85DD-407E-8161-35CA3E89EA5A}</author>
    <author>tc={59E20DAA-355B-4D0B-98AA-E69AEEC107F5}</author>
    <author>tc={04F43984-8B84-4CF1-BF37-47AAF32EF513}</author>
    <author>tc={15460FA5-D6E9-4445-8252-C39670831481}</author>
    <author>tc={FEF19699-AB28-4E46-93B0-5ADA9152A980}</author>
    <author>tc={B94E563B-F5F0-43F3-8CAA-3B9796D669B4}</author>
    <author>tc={604B41D8-9E90-4D68-A069-275A5AE54540}</author>
    <author>tc={69117AE1-67FF-4D2B-B9F1-28F554853533}</author>
    <author>tc={7B9707C8-6016-407D-8D88-C55FAFCC997A}</author>
    <author>tc={63A5F784-B0AA-4FA4-A4EF-ECB7F698E1EF}</author>
    <author>tc={57B4A674-4081-45A4-AC20-4453E7DDD3D2}</author>
    <author>tc={DA36E547-E175-498A-AC34-94266BBB7F64}</author>
    <author>tc={647A1281-8311-4AF2-BED8-95581F2178E5}</author>
    <author>tc={D0553920-D494-40B3-A2A8-79CD2E320AF3}</author>
    <author>tc={F5E2DFA8-7868-4559-969A-5162ACB82F87}</author>
    <author>tc={372636D5-DB69-42A9-BCC7-09BDA91A7A38}</author>
    <author>tc={5F1D87CC-F8CC-4DD9-BC25-AE6539B928D8}</author>
    <author>tc={440F1AB1-E14B-45B1-B622-850C06F1AC50}</author>
    <author>tc={A11A2AE1-1D40-476A-A893-74A861AB1A37}</author>
    <author>tc={F5A9479A-13BE-41F7-A13A-E45B816D2791}</author>
    <author>tc={C5CDF66D-904A-41E4-950F-BE159DCD697A}</author>
    <author>tc={06BEEA7E-FF88-4692-809F-4A56941DC0E8}</author>
    <author>tc={29B9F2C1-A717-457E-A8F0-02769943C4C2}</author>
    <author>tc={2B508E76-3204-441F-BD3F-2B2F97D931C3}</author>
    <author>tc={D584B56D-0E2B-4CE4-B25C-164481A1D55A}</author>
    <author>tc={B97496B3-2E6B-4308-866D-FB88B192216C}</author>
    <author>tc={2E693E10-DCBC-4244-9D81-8D9CC43EEF71}</author>
    <author>tc={0E0C5909-92B7-410F-B41C-728AD483046E}</author>
    <author>tc={FA1268E6-B768-4CBB-BAF2-A8B1127ACA64}</author>
    <author>tc={45834E21-4096-4B3C-90C7-A8079B75BA75}</author>
    <author>tc={DB66FD55-B116-471B-962F-0FE3E8C9CF4A}</author>
    <author>tc={C49BFD14-B9F4-4F08-9589-9D663CE79854}</author>
    <author>tc={78A922CF-CE57-4CE8-B39F-DC5628FC57D6}</author>
    <author>tc={D4BAF82B-2649-4666-BB8A-1F3C499304B3}</author>
    <author>tc={2EFE152F-F5B6-4D23-A06C-4F8B2E170D8F}</author>
    <author>tc={71CF00D8-8449-4C9C-8F95-B9BA31A426E4}</author>
    <author>tc={46F51267-CB4B-46F0-A8F2-8576273AB524}</author>
    <author>tc={A36753F0-DA2D-4949-A451-03F687823B12}</author>
    <author>tc={D86311F1-8C55-49CF-8AB0-98888BA38198}</author>
    <author>tc={FFFD5590-9688-42FF-89C1-FE357D5B0F92}</author>
    <author>tc={D3AFBDB3-40E4-4E9F-9A76-475A4D0D74F3}</author>
    <author>tc={7CE90E9E-C0CC-4184-9138-83B3E6DA1A23}</author>
    <author>tc={4911D012-A016-4B9A-A2F1-832450342C97}</author>
    <author>tc={A3432B2E-4088-4E1E-B60A-0068F671DD3A}</author>
    <author>tc={B64B4AF5-7DA6-4760-859A-9B58BB952761}</author>
    <author>tc={69415E1B-77F1-48BE-AA0E-A376799CE050}</author>
    <author>tc={ED22936E-5224-49AE-AD54-37B608EC7C1B}</author>
    <author>tc={4132EB23-684D-44C3-A2D5-A51568C4D99B}</author>
    <author>tc={168E24AF-2AC9-4C47-8521-78FC0BAF95E0}</author>
    <author>tc={31C000E9-B7C5-4DE6-96C3-81E7E41506EC}</author>
    <author>tc={B6EBFB5A-B84A-4AC7-9440-D59546EFC484}</author>
    <author>tc={CB0E2B8D-B6E6-4B3C-BEEB-0B7E72769498}</author>
    <author>tc={D20D2F68-04F9-4502-A888-1C66CDF49842}</author>
    <author>tc={8679654D-DA75-478C-90D3-EFDDA2FB956B}</author>
    <author>tc={801F8808-26BA-4C8D-8682-B98F0DA49871}</author>
    <author>tc={E1C4729B-05AE-4CAB-80E1-4953D61DE4BF}</author>
    <author>tc={D54BACE1-2DFB-47E3-BF22-4248686A4284}</author>
    <author>tc={C0886513-87FE-4D84-8D95-DB2FAA233ADE}</author>
    <author>tc={427FB4DC-8002-4813-881C-63F045F49440}</author>
    <author>tc={4A6ADB4A-B4C9-49F5-9BE9-8E87FD549A60}</author>
    <author>tc={48D0967A-2A8B-4A4F-B08B-0B9D47D33B7F}</author>
    <author>tc={1E098A8E-8DF1-41CA-BE7A-8A798EEF50AA}</author>
    <author>tc={C6DA3D2A-E519-47BC-ACD8-DFF0184622BF}</author>
    <author>tc={DCCC346F-328E-4506-9A17-660173D6634E}</author>
    <author>tc={053C164D-DD0D-47E7-9EB2-4C672585CCC4}</author>
    <author>tc={54351A98-0685-4EC3-BEF1-611DE6720D66}</author>
    <author>tc={B07E2B33-1A74-4B50-A5FD-DB0F912CB61B}</author>
    <author>tc={7BB9E0E1-A12C-414B-ADEC-91850FA34BA5}</author>
    <author>tc={B7D9F7A4-B139-4083-83F2-98F7CB90E90F}</author>
    <author>tc={00D4D107-F135-4C0F-80B3-F0F4EEC3E477}</author>
    <author>tc={8B70E28F-F347-4996-9CA4-896563C27FD8}</author>
    <author>tc={FE37CC0F-E4E2-4F50-8DC2-04B5D98F8C00}</author>
    <author>tc={121B7232-9AA2-4622-96AF-04118C21A278}</author>
    <author>tc={D8C44621-45ED-4DA1-83DC-7D4DD1C332B0}</author>
    <author>tc={EA9F806A-934C-4CF0-A5D0-2DBFA014C001}</author>
    <author>tc={07E66AB4-8A52-4467-B53A-EAC256AC5826}</author>
    <author>tc={69388647-6454-4FCD-BE0D-7B2E4B8E49AC}</author>
    <author>tc={7E5603E1-583F-4817-B610-6F20D4D23EDD}</author>
    <author>tc={CF539314-A7AD-45E0-911D-2716236698E5}</author>
    <author>tc={D4FF0115-2E5B-4ECE-974D-A50404A4C380}</author>
    <author>tc={20DBDC32-BAAF-48E1-8682-7DE2E843A29F}</author>
    <author>tc={A2EC6052-F1E1-4D83-876A-8C987C21B389}</author>
    <author>tc={4766B3D6-EB64-4770-BA89-C66AB6A3343E}</author>
    <author>tc={19AD1F41-1AC3-459D-9405-FDBBEDE44188}</author>
    <author>tc={1103B502-5925-4D23-A2DB-C55083756383}</author>
    <author>tc={A7609DD6-F2B4-4CE5-A419-0B6F1C2E90DA}</author>
    <author>tc={5F15D057-2715-400F-9F9F-1D71EE52828E}</author>
    <author>tc={D1D0804C-F2EF-431F-816E-CC579C5DAA25}</author>
    <author>tc={9C6FFD9B-8E02-4BD1-A6EF-C70B09F06FBA}</author>
    <author>tc={122E5ED9-9727-4492-A856-DC8778E0C228}</author>
    <author>tc={AD40626E-154C-424F-B21A-A5B66139D8A2}</author>
    <author>tc={037BAF75-30C9-4F26-B2EF-CA4A4859CCEF}</author>
    <author>tc={4FA6B14A-075F-4F52-B5F5-42E6C8AC0739}</author>
    <author>tc={6104D95D-9AD1-474F-B833-6E39BC2933DC}</author>
    <author>tc={87CBEC32-0138-414C-8C78-458AC3C8B663}</author>
    <author>tc={2EDF2262-4BAB-4CD5-9A0B-1B3999C944EC}</author>
    <author>tc={B03EAFEE-D13E-48DD-A249-4B6FA96526CF}</author>
    <author>tc={CC0F6B23-2D6E-4A79-8C0F-FC951A399801}</author>
    <author>tc={4273647B-301D-4759-8370-CE8F27C6EB0C}</author>
    <author>tc={78622F68-9627-4F7B-B771-9C0834C07B10}</author>
    <author>tc={11A7E93A-C674-4B3E-B0F1-9423820D1415}</author>
    <author>tc={7D3056EA-F1C1-4536-9597-F4FEE4F072A9}</author>
    <author>tc={DC3C769D-AFC5-45A7-AF6F-15CA49A52450}</author>
    <author>tc={12AA3251-A66F-443E-8F74-77DBD554FD4B}</author>
    <author>tc={1B515D43-8B0E-4851-A51B-02EAE1A4A033}</author>
    <author>tc={3F570F5A-C56C-4E62-B913-5ADCF17851F8}</author>
    <author>tc={E9D1F841-261B-4AFD-B049-ED478A2C3F1D}</author>
    <author>tc={C6EEBD60-D0F9-44F3-BC56-B0B2D99E4C25}</author>
    <author>tc={356E1FB1-3DD3-4E2E-8115-164805789B82}</author>
    <author>tc={4D429A12-8C3F-4697-B4CA-39FFBA40DDF9}</author>
    <author>tc={EFF80222-6771-4776-B65C-9EF6FE7EDFB0}</author>
    <author>tc={8D078062-7042-4A55-BD9E-83F92A9DDA46}</author>
    <author>tc={1A7091D4-7724-4A58-9839-0EA241584A10}</author>
    <author>tc={D9E6B1E0-AA71-45A4-8072-3A30E57B06F8}</author>
    <author>tc={000888B7-E852-48C3-8571-0D1E072A210B}</author>
    <author>tc={4F7471CD-EF7F-4F4F-9138-1721EC58C992}</author>
    <author>tc={96FB6002-0A0C-472D-AFD1-72D000D8A19B}</author>
    <author>tc={8CB389B7-8F04-4F9E-86A7-555D51E7C03C}</author>
    <author>tc={8D60BF2F-7B0E-48E5-A0E3-A67D6F445AF6}</author>
    <author>tc={0D8C6552-6806-444B-824B-15E0F78FDCBC}</author>
    <author>tc={8E6EDC29-7CEA-453C-8772-2694E2803F2F}</author>
    <author>tc={7D1F0939-C1D0-4464-A0B9-38A6B1399CC7}</author>
    <author>tc={4146C00B-8184-4470-AE88-68E51EDE1537}</author>
    <author>tc={0DCE48D8-AC66-4A20-9CD4-391E44EADA59}</author>
    <author>tc={F174B88A-FD5D-4B7F-9BFC-5975C57BD093}</author>
    <author>tc={77EB881C-2427-417F-977B-E416625B83C1}</author>
    <author>tc={66D94116-AA47-46CD-B7D6-61DE193E00D2}</author>
    <author>tc={06AD7B6F-53FB-4FBC-9AE4-DADD4697E015}</author>
    <author>tc={F3795879-6C91-47BD-96AD-8D07DE2DBE21}</author>
    <author>tc={701CFBA6-A642-4102-88C6-E62D75B9E30F}</author>
    <author>tc={D16B4366-CECF-48A6-B052-7C6312690AFE}</author>
    <author>tc={477288D0-BB6C-4819-8B55-5407DE80755C}</author>
    <author>tc={85E5ABA0-1444-4C0D-B50D-AEC2B3E6EE76}</author>
    <author>tc={2549A4A3-4538-4B72-A1AB-E68C82DB42B0}</author>
    <author>tc={F6D3218B-9FD2-4DDD-8FE8-175CF03DA3FC}</author>
    <author>tc={734C2F89-9EB3-46E0-BCEF-D2878A183935}</author>
    <author>tc={EE01B3D3-3023-4839-93DE-9BB956410983}</author>
    <author>tc={A1DA9145-FCA6-45C5-BEA8-B7727C86188C}</author>
    <author>tc={ADBA609A-DFCE-4365-80C9-EE49A38E862F}</author>
    <author>tc={F9210D2A-AAD4-4CCE-A56A-991722EBC239}</author>
    <author>tc={06A816D1-EB47-4134-9496-4739DBFC929A}</author>
    <author>tc={7B38A820-05A0-4B7C-B503-0D4F193AB612}</author>
    <author>tc={341BAA69-CC7C-404F-B39F-C6F573E6FB09}</author>
    <author>tc={02462F80-4110-409E-9705-B89077EFB517}</author>
    <author>tc={705912E4-C1E2-4D52-A9B7-F766D5AE96D1}</author>
    <author>tc={4E541ACF-279A-4BF4-9B43-D593A14650FA}</author>
    <author>tc={AAC799EE-0889-49AD-9BAC-2EF1056CC0CD}</author>
    <author>tc={29807AF6-D50B-4883-9207-93F7A0253E98}</author>
    <author>tc={EDB6F40B-8C43-44B7-BD83-395360F9BC4E}</author>
    <author>tc={6DC51889-270C-4FE3-A6E2-1964F1C665BE}</author>
    <author>tc={4BFE8EA7-9098-40A9-84DF-B3456E460E98}</author>
    <author>tc={4DC3B3C8-FB16-463F-A928-4CD66B11E7B9}</author>
    <author>tc={EE659E78-C9D4-4B84-A533-DF89709E41C3}</author>
    <author>tc={C5BD6156-0BD9-4F04-BDD1-01524FCD944E}</author>
    <author>tc={F7373643-EDB0-4811-8376-1C6A8AE19EE5}</author>
    <author>tc={7C707E4F-C142-492D-8CBA-1BA7739BA8EF}</author>
    <author>tc={2AECCE16-E5C2-41A8-A463-D5D8A6583E7B}</author>
    <author>tc={CC4135E8-7B88-4ECC-9571-C77797B231A2}</author>
    <author>tc={2BC42FB7-3445-4664-8F54-7A6D984A9162}</author>
    <author>tc={BAFF2C02-AA06-4BDE-8C59-1E49C7990657}</author>
    <author>tc={CA5EFF10-8841-45CD-9C7A-19BD88396486}</author>
    <author>tc={E2F8CFD1-993E-4127-B113-76A6DB5892C8}</author>
    <author>tc={71F08D47-2D80-4F01-96C9-792FDA57B6C5}</author>
    <author>tc={41763FD1-9585-4F5E-924B-6A3CC6248EFE}</author>
    <author>tc={58F76F05-0476-41F8-84D7-A074A05FDD2F}</author>
    <author>tc={D022B93F-A24E-4A73-A17A-44637E434BE5}</author>
    <author>tc={047D2077-1D1F-4375-A6C2-3C3E3A21F2D9}</author>
    <author>tc={ADF0ED66-1FD3-4DE7-B153-25EF82B17557}</author>
    <author>tc={700E2B69-B77C-4C6D-9ECF-70E86090A47C}</author>
    <author>tc={B9C31B4E-B1EF-441D-B78F-105A002EE45A}</author>
    <author>tc={DCB1D307-330B-47BF-85D3-86087B6222C8}</author>
    <author>tc={6E7B69F2-F08E-48C4-A925-680C2228EE1A}</author>
    <author>tc={317ACCFC-4FC6-4D37-8A3A-E337A6527EA6}</author>
    <author>tc={397AAB27-5ADC-4647-9253-4B2E38B3AFB4}</author>
    <author>tc={61221A5F-8791-48B1-8C10-131035E96708}</author>
    <author>tc={86B75AC3-204D-45A8-8B00-46BFAE2919AB}</author>
    <author>tc={E776E176-0263-4D6D-A928-3C17E42729F9}</author>
    <author>tc={8BF0A695-BA6E-437A-9FBF-BD3AE1CDFFC9}</author>
    <author>tc={59E589ED-8C5A-4BD9-94AC-A33A7147BF30}</author>
    <author>tc={108302D7-9426-4383-9F52-13C0BE499059}</author>
    <author>tc={92DC1E0E-017E-43E1-9435-E819AC690B14}</author>
    <author>tc={D3AEEA9E-7ECD-4891-A54C-C588FFEAB530}</author>
    <author>tc={971F97EA-C96D-4330-B52F-3ADBCAA93557}</author>
    <author>tc={C7EBCDDF-F7DF-4FCE-87D8-51C75B982069}</author>
    <author>tc={391AF4C0-B8CD-450C-AF90-4D563DBEECE6}</author>
    <author>tc={E9ECEEEE-98D5-4BA8-8662-5E272DC5424B}</author>
    <author>tc={60D43D1F-2CF9-4764-8FD1-1F209694B55D}</author>
    <author>tc={4C43712D-5E65-44FF-95FD-622CF58B1AF0}</author>
    <author>tc={DB92F93B-F378-47AC-919D-0E2EF58E06D3}</author>
    <author>tc={41A0D998-85A8-424F-A75A-C66EC41F1ACD}</author>
    <author>tc={0140C6E5-21A5-4E05-81AF-24C836BBE333}</author>
    <author>tc={733D48FD-EDE1-4510-9DCF-92C268A33B20}</author>
    <author>tc={88B9327E-2CF5-418C-B89A-2F13C8BE0978}</author>
    <author>tc={7F1277DF-2343-458C-B1E8-4535DAF2C080}</author>
    <author>tc={93422DA9-CCF5-4B6C-BD6F-716FB6C1C19D}</author>
    <author>tc={34D777EA-D7F7-4D6C-A951-42747DE62F1C}</author>
    <author>tc={D2AF9CF7-042F-4EB7-9C8C-85FC16DCB852}</author>
    <author>tc={6F95B439-0E63-45BA-B3AE-D66DADC51D0D}</author>
    <author>tc={1BEBBD88-23F1-496E-8070-7D00B05B7C71}</author>
    <author>tc={6F7DE18C-7399-4F7D-9DF3-BFC9849201D2}</author>
    <author>tc={3D542CD3-B81D-4502-B2AF-489A7E34227D}</author>
    <author>tc={32259609-B05E-4514-9D91-4A9FF052CD14}</author>
    <author>tc={92AE58A2-8FDD-416C-A865-21301D125AB2}</author>
    <author>tc={935E8C5A-9D12-4736-82CD-5AC2A1EEAA2E}</author>
    <author>tc={D52DF002-18AA-42CA-B279-270D50ECCBD3}</author>
    <author>tc={E6D4E2C1-D1A4-4C03-97B7-2A8AAD4A6FFA}</author>
    <author>tc={D0DE0866-976B-43D6-83FB-7A04969AE4B4}</author>
    <author>tc={B9299796-5C9D-4B44-AD0D-AD69DEF26326}</author>
    <author>tc={A1D2B908-51B3-4553-9299-23C5D214BB72}</author>
    <author>tc={AFB67F30-3D68-4A20-B8F0-2BD1F6F14C2A}</author>
    <author>tc={23209C6C-024E-4B3C-9D45-5111D72409DC}</author>
    <author>tc={1F44B0F4-FA6B-4257-B53C-AED66B010284}</author>
    <author>tc={AF3FF06F-EC21-4D03-86D3-7CD87E1BA439}</author>
    <author>tc={C0B0FF8C-49F6-4AE6-8724-C17A0642A0FF}</author>
    <author>tc={5FD4A771-FA5A-4E6D-B085-0702C3FD81D3}</author>
    <author>tc={517C1E5B-3721-4DB3-8DB3-53DCAA336CD3}</author>
    <author>tc={77476D75-8423-4CF4-BD6A-82047D488514}</author>
    <author>tc={F723175A-EC37-4404-8AAC-CE1219BEF98C}</author>
    <author>tc={50233EAC-F40A-4128-8BED-173B6E25EA72}</author>
    <author>tc={282A2242-74AA-401F-8140-30D84B61764E}</author>
    <author>tc={72DC94A1-F7DC-4C0C-8A04-B18D2015E67C}</author>
    <author>tc={2A95CA82-B58D-46EF-B865-95169321A9A6}</author>
    <author>tc={6BCB63C2-2B80-4651-9D91-1959A8D63571}</author>
    <author>tc={F6F7A97F-F8FE-4825-B804-524C364AA490}</author>
    <author>tc={9955FC64-F91C-4F0D-BFDB-684B722E1892}</author>
    <author>tc={6FE4F1D0-898B-4A82-9175-C45F0E6ED76E}</author>
    <author>tc={21544754-67D5-4C2D-A639-CB269AFB278C}</author>
    <author>tc={12CA2033-9C2C-4FCC-B726-95CD67418D56}</author>
    <author>tc={F50ECEEE-D099-4C8A-9014-4103B49ED357}</author>
    <author>tc={532803C5-CA46-487E-95FE-94CC44F9E52B}</author>
    <author>tc={D954C6BB-46F2-483F-8C25-CDBC6BEEC615}</author>
    <author>tc={D185C662-CA29-48A4-B185-4B664524A474}</author>
    <author>tc={3AB33323-D447-400C-B562-5D4524C7134D}</author>
    <author>tc={01853B9D-4CE9-4EF6-B40F-9CE56F552BC0}</author>
    <author>tc={1A9A03EA-7364-4F09-9136-5CC22A929BA0}</author>
    <author>tc={38B036E1-7A80-4ECE-93DE-F15700686DF3}</author>
    <author>tc={612387D4-FD8F-4DA9-BFC2-D9E64A1BFA4F}</author>
    <author>tc={BC4CA0D8-D1C1-4E46-BE61-0B6890D22BD9}</author>
    <author>tc={9C86C140-16BC-4901-8707-5BF743D19AC1}</author>
    <author>tc={1604FADB-FAB2-4334-931E-4990A7D27AF4}</author>
    <author>tc={91368F72-77DD-4FA6-BA17-25DB73C2EA3E}</author>
    <author>tc={5573C70B-D83B-4873-9400-873D9D5094D9}</author>
    <author>tc={9ED79E73-C18B-45E4-A3E6-3CE333E13175}</author>
    <author>tc={7B0F53E7-AA1D-480A-82C0-A1DC75E0E82D}</author>
    <author>tc={0416785E-2845-48E1-BFF4-6DF117BAF4D3}</author>
    <author>tc={B64AE83A-0278-4D8C-8245-E0209497A0BC}</author>
    <author>tc={641A1B0E-CF5D-4F70-B181-4E8F7D35315B}</author>
  </authors>
  <commentList>
    <comment ref="X2" authorId="0" shapeId="0" xr:uid="{27E2F810-A0F6-403E-B5BC-FF7B4B0C8576}">
      <text>
        <r>
          <rPr>
            <b/>
            <sz val="9"/>
            <color indexed="81"/>
            <rFont val="Tahoma"/>
            <family val="2"/>
            <charset val="186"/>
          </rPr>
          <t>Ziede Rumsaite:</t>
        </r>
        <r>
          <rPr>
            <sz val="9"/>
            <color indexed="81"/>
            <rFont val="Tahoma"/>
            <family val="2"/>
            <charset val="186"/>
          </rPr>
          <t xml:space="preserve">
08 23 ikelta</t>
        </r>
      </text>
    </comment>
    <comment ref="AB2" authorId="0" shapeId="0" xr:uid="{5875D3A6-2132-4D4B-861E-B0780083A04E}">
      <text>
        <r>
          <rPr>
            <b/>
            <sz val="9"/>
            <color indexed="81"/>
            <rFont val="Tahoma"/>
            <family val="2"/>
            <charset val="186"/>
          </rPr>
          <t>Ziede Rumsaite:</t>
        </r>
        <r>
          <rPr>
            <sz val="9"/>
            <color indexed="81"/>
            <rFont val="Tahoma"/>
            <family val="2"/>
            <charset val="186"/>
          </rPr>
          <t xml:space="preserve">
08 18
</t>
        </r>
      </text>
    </comment>
    <comment ref="AE2" authorId="0" shapeId="0" xr:uid="{23963887-6BA6-4C66-876C-C1BE7A42A72D}">
      <text>
        <r>
          <rPr>
            <b/>
            <sz val="9"/>
            <color indexed="81"/>
            <rFont val="Tahoma"/>
            <family val="2"/>
            <charset val="186"/>
          </rPr>
          <t>Ziede Rumsaite:</t>
        </r>
        <r>
          <rPr>
            <sz val="9"/>
            <color indexed="81"/>
            <rFont val="Tahoma"/>
            <family val="2"/>
            <charset val="186"/>
          </rPr>
          <t xml:space="preserve">
08 18</t>
        </r>
      </text>
    </comment>
    <comment ref="AF2" authorId="0" shapeId="0" xr:uid="{F3A6C16F-0818-4FDD-A652-A9B0E3798D6B}">
      <text>
        <r>
          <rPr>
            <b/>
            <sz val="9"/>
            <color indexed="81"/>
            <rFont val="Tahoma"/>
            <family val="2"/>
            <charset val="186"/>
          </rPr>
          <t>Ziede Rumsaite:</t>
        </r>
        <r>
          <rPr>
            <sz val="9"/>
            <color indexed="81"/>
            <rFont val="Tahoma"/>
            <family val="2"/>
            <charset val="186"/>
          </rPr>
          <t xml:space="preserve">
08 18</t>
        </r>
      </text>
    </comment>
    <comment ref="AI2" authorId="0" shapeId="0" xr:uid="{D5F941C8-D373-497A-AB0C-797652D66F46}">
      <text>
        <r>
          <rPr>
            <b/>
            <sz val="9"/>
            <color indexed="81"/>
            <rFont val="Tahoma"/>
            <family val="2"/>
            <charset val="186"/>
          </rPr>
          <t>Ziede Rumsaite:</t>
        </r>
        <r>
          <rPr>
            <sz val="9"/>
            <color indexed="81"/>
            <rFont val="Tahoma"/>
            <family val="2"/>
            <charset val="186"/>
          </rPr>
          <t xml:space="preserve">
08 18</t>
        </r>
      </text>
    </comment>
    <comment ref="AU2" authorId="1" shapeId="0" xr:uid="{BC4A28C3-D37D-4F6A-A560-A997C7630FCD}">
      <text>
        <r>
          <rPr>
            <b/>
            <sz val="9"/>
            <color indexed="81"/>
            <rFont val="Tahoma"/>
            <family val="2"/>
            <charset val="186"/>
          </rPr>
          <t>Vytautas Remeikis:</t>
        </r>
        <r>
          <rPr>
            <sz val="9"/>
            <color indexed="81"/>
            <rFont val="Tahoma"/>
            <family val="2"/>
            <charset val="186"/>
          </rPr>
          <t xml:space="preserve">
32593957 yra
</t>
        </r>
      </text>
    </comment>
    <comment ref="C3" authorId="2" shapeId="0" xr:uid="{673B54F5-F04F-4607-B9A2-05EB01CD2EE7}">
      <text>
        <r>
          <rPr>
            <b/>
            <sz val="9"/>
            <color indexed="81"/>
            <rFont val="Tahoma"/>
            <family val="2"/>
            <charset val="186"/>
          </rPr>
          <t>Tomas Ruzveltas:</t>
        </r>
        <r>
          <rPr>
            <sz val="9"/>
            <color indexed="81"/>
            <rFont val="Tahoma"/>
            <family val="2"/>
            <charset val="186"/>
          </rPr>
          <t xml:space="preserve">
TEIKTI ŽYMAS</t>
        </r>
      </text>
    </comment>
    <comment ref="X3" authorId="0" shapeId="0" xr:uid="{76B75713-C97F-4AB0-9EF7-733FBAE77D59}">
      <text>
        <r>
          <rPr>
            <b/>
            <sz val="9"/>
            <color indexed="81"/>
            <rFont val="Tahoma"/>
            <family val="2"/>
            <charset val="186"/>
          </rPr>
          <t>Ziede Rumsaite:</t>
        </r>
        <r>
          <rPr>
            <sz val="9"/>
            <color indexed="81"/>
            <rFont val="Tahoma"/>
            <family val="2"/>
            <charset val="186"/>
          </rPr>
          <t xml:space="preserve">
09 08</t>
        </r>
      </text>
    </comment>
    <comment ref="X4" authorId="0" shapeId="0" xr:uid="{72A6309C-B6B8-444B-AD38-AE91861EDA45}">
      <text>
        <r>
          <rPr>
            <b/>
            <sz val="9"/>
            <color indexed="81"/>
            <rFont val="Tahoma"/>
            <family val="2"/>
            <charset val="186"/>
          </rPr>
          <t>Ziede Rumsaite:</t>
        </r>
        <r>
          <rPr>
            <sz val="9"/>
            <color indexed="81"/>
            <rFont val="Tahoma"/>
            <family val="2"/>
            <charset val="186"/>
          </rPr>
          <t xml:space="preserve">
09 15</t>
        </r>
      </text>
    </comment>
    <comment ref="AB4" authorId="0" shapeId="0" xr:uid="{3824B6C1-FA80-49BD-B3BE-41DD4E0A17B8}">
      <text>
        <r>
          <rPr>
            <b/>
            <sz val="9"/>
            <color indexed="81"/>
            <rFont val="Tahoma"/>
            <family val="2"/>
            <charset val="186"/>
          </rPr>
          <t>Ziede Rumsaite:</t>
        </r>
        <r>
          <rPr>
            <sz val="9"/>
            <color indexed="81"/>
            <rFont val="Tahoma"/>
            <family val="2"/>
            <charset val="186"/>
          </rPr>
          <t xml:space="preserve">
09 15</t>
        </r>
      </text>
    </comment>
    <comment ref="AE4" authorId="0" shapeId="0" xr:uid="{8F1B0F67-A62A-4DDA-8F79-68FF2E9275DC}">
      <text>
        <r>
          <rPr>
            <b/>
            <sz val="9"/>
            <color indexed="81"/>
            <rFont val="Tahoma"/>
            <family val="2"/>
            <charset val="186"/>
          </rPr>
          <t>Ziede Rumsaite:</t>
        </r>
        <r>
          <rPr>
            <sz val="9"/>
            <color indexed="81"/>
            <rFont val="Tahoma"/>
            <family val="2"/>
            <charset val="186"/>
          </rPr>
          <t xml:space="preserve">
09 15</t>
        </r>
      </text>
    </comment>
    <comment ref="AF4" authorId="0" shapeId="0" xr:uid="{EE812764-0496-49C2-A227-EAF91E9A712C}">
      <text>
        <r>
          <rPr>
            <b/>
            <sz val="9"/>
            <color indexed="81"/>
            <rFont val="Tahoma"/>
            <family val="2"/>
            <charset val="186"/>
          </rPr>
          <t>Ziede Rumsaite:</t>
        </r>
        <r>
          <rPr>
            <sz val="9"/>
            <color indexed="81"/>
            <rFont val="Tahoma"/>
            <family val="2"/>
            <charset val="186"/>
          </rPr>
          <t xml:space="preserve">
09 15</t>
        </r>
      </text>
    </comment>
    <comment ref="AJ4" authorId="0" shapeId="0" xr:uid="{DF464C83-D884-4959-B918-3864C42C2AB6}">
      <text>
        <r>
          <rPr>
            <b/>
            <sz val="9"/>
            <color indexed="81"/>
            <rFont val="Tahoma"/>
            <family val="2"/>
            <charset val="186"/>
          </rPr>
          <t>Ziede Rumsaite:</t>
        </r>
        <r>
          <rPr>
            <sz val="9"/>
            <color indexed="81"/>
            <rFont val="Tahoma"/>
            <family val="2"/>
            <charset val="186"/>
          </rPr>
          <t xml:space="preserve">
09 15</t>
        </r>
      </text>
    </comment>
    <comment ref="AN4" authorId="0" shapeId="0" xr:uid="{989610F9-2403-4DDF-A76D-C4465D123B27}">
      <text>
        <r>
          <rPr>
            <b/>
            <sz val="9"/>
            <color indexed="81"/>
            <rFont val="Tahoma"/>
            <family val="2"/>
            <charset val="186"/>
          </rPr>
          <t>Ziede Rumsaite:</t>
        </r>
        <r>
          <rPr>
            <sz val="9"/>
            <color indexed="81"/>
            <rFont val="Tahoma"/>
            <family val="2"/>
            <charset val="186"/>
          </rPr>
          <t xml:space="preserve">
09 15
</t>
        </r>
      </text>
    </comment>
    <comment ref="C5" authorId="2" shapeId="0" xr:uid="{3B687874-C409-40CB-B721-4B2EA572B2E2}">
      <text>
        <r>
          <rPr>
            <b/>
            <sz val="9"/>
            <color indexed="81"/>
            <rFont val="Tahoma"/>
            <family val="2"/>
            <charset val="186"/>
          </rPr>
          <t>Tomas Ruzveltas:</t>
        </r>
        <r>
          <rPr>
            <sz val="9"/>
            <color indexed="81"/>
            <rFont val="Tahoma"/>
            <family val="2"/>
            <charset val="186"/>
          </rPr>
          <t xml:space="preserve">
Žymos</t>
        </r>
      </text>
    </comment>
    <comment ref="AB5" authorId="0" shapeId="0" xr:uid="{86041213-62C0-499E-90A8-0D7F24119C59}">
      <text>
        <r>
          <rPr>
            <b/>
            <sz val="9"/>
            <color indexed="81"/>
            <rFont val="Tahoma"/>
            <family val="2"/>
            <charset val="186"/>
          </rPr>
          <t>Ziede Rumsaite:</t>
        </r>
        <r>
          <rPr>
            <sz val="9"/>
            <color indexed="81"/>
            <rFont val="Tahoma"/>
            <family val="2"/>
            <charset val="186"/>
          </rPr>
          <t xml:space="preserve">
08 27</t>
        </r>
      </text>
    </comment>
    <comment ref="AE5" authorId="0" shapeId="0" xr:uid="{884D47E5-4489-4D35-891D-28D1C18C8A79}">
      <text>
        <r>
          <rPr>
            <b/>
            <sz val="9"/>
            <color indexed="81"/>
            <rFont val="Tahoma"/>
            <family val="2"/>
            <charset val="186"/>
          </rPr>
          <t>Ziede Rumsaite:</t>
        </r>
        <r>
          <rPr>
            <sz val="9"/>
            <color indexed="81"/>
            <rFont val="Tahoma"/>
            <family val="2"/>
            <charset val="186"/>
          </rPr>
          <t xml:space="preserve">
08 27</t>
        </r>
      </text>
    </comment>
    <comment ref="AF5" authorId="0" shapeId="0" xr:uid="{6EC7F169-8305-4CDA-B494-7167225DB63C}">
      <text>
        <r>
          <rPr>
            <b/>
            <sz val="9"/>
            <color indexed="81"/>
            <rFont val="Tahoma"/>
            <family val="2"/>
            <charset val="186"/>
          </rPr>
          <t>Ziede Rumsaite:</t>
        </r>
        <r>
          <rPr>
            <sz val="9"/>
            <color indexed="81"/>
            <rFont val="Tahoma"/>
            <family val="2"/>
            <charset val="186"/>
          </rPr>
          <t xml:space="preserve">
08 27</t>
        </r>
      </text>
    </comment>
    <comment ref="X6" authorId="0" shapeId="0" xr:uid="{E01E300B-0C3D-4A51-8006-DD08B31D7DE9}">
      <text>
        <r>
          <rPr>
            <b/>
            <sz val="9"/>
            <color indexed="81"/>
            <rFont val="Tahoma"/>
            <family val="2"/>
            <charset val="186"/>
          </rPr>
          <t>Ziede Rumsaite:</t>
        </r>
        <r>
          <rPr>
            <sz val="9"/>
            <color indexed="81"/>
            <rFont val="Tahoma"/>
            <family val="2"/>
            <charset val="186"/>
          </rPr>
          <t xml:space="preserve">
09 05</t>
        </r>
      </text>
    </comment>
    <comment ref="Z6" authorId="0" shapeId="0" xr:uid="{3FD2D86D-029F-4FB6-B47C-57B6F46988A9}">
      <text>
        <r>
          <rPr>
            <b/>
            <sz val="9"/>
            <color indexed="81"/>
            <rFont val="Tahoma"/>
            <family val="2"/>
            <charset val="186"/>
          </rPr>
          <t>Ziede Rumsaite:</t>
        </r>
        <r>
          <rPr>
            <sz val="9"/>
            <color indexed="81"/>
            <rFont val="Tahoma"/>
            <family val="2"/>
            <charset val="186"/>
          </rPr>
          <t xml:space="preserve">
09 02</t>
        </r>
      </text>
    </comment>
    <comment ref="AB6" authorId="0" shapeId="0" xr:uid="{FC47CCFB-82E4-4864-AB37-D5F4A8236CF5}">
      <text>
        <r>
          <rPr>
            <b/>
            <sz val="9"/>
            <color indexed="81"/>
            <rFont val="Tahoma"/>
            <family val="2"/>
            <charset val="186"/>
          </rPr>
          <t>Ziede Rumsaite:</t>
        </r>
        <r>
          <rPr>
            <sz val="9"/>
            <color indexed="81"/>
            <rFont val="Tahoma"/>
            <family val="2"/>
            <charset val="186"/>
          </rPr>
          <t xml:space="preserve">
09 02</t>
        </r>
      </text>
    </comment>
    <comment ref="AE6" authorId="0" shapeId="0" xr:uid="{B4D159AD-955E-4BCA-B426-825DFC37204D}">
      <text>
        <r>
          <rPr>
            <b/>
            <sz val="9"/>
            <color indexed="81"/>
            <rFont val="Tahoma"/>
            <family val="2"/>
            <charset val="186"/>
          </rPr>
          <t>Ziede Rumsaite:</t>
        </r>
        <r>
          <rPr>
            <sz val="9"/>
            <color indexed="81"/>
            <rFont val="Tahoma"/>
            <family val="2"/>
            <charset val="186"/>
          </rPr>
          <t xml:space="preserve">
09 02</t>
        </r>
      </text>
    </comment>
    <comment ref="AF6" authorId="0" shapeId="0" xr:uid="{56B053D4-666D-4AD3-B953-C3A4721917A7}">
      <text>
        <r>
          <rPr>
            <b/>
            <sz val="9"/>
            <color indexed="81"/>
            <rFont val="Tahoma"/>
            <family val="2"/>
            <charset val="186"/>
          </rPr>
          <t>Ziede Rumsaite:</t>
        </r>
        <r>
          <rPr>
            <sz val="9"/>
            <color indexed="81"/>
            <rFont val="Tahoma"/>
            <family val="2"/>
            <charset val="186"/>
          </rPr>
          <t xml:space="preserve">
09 02</t>
        </r>
      </text>
    </comment>
    <comment ref="AH6" authorId="0" shapeId="0" xr:uid="{027EF024-96A7-43E2-A13A-447D23C2A3E0}">
      <text>
        <r>
          <rPr>
            <b/>
            <sz val="9"/>
            <color indexed="81"/>
            <rFont val="Tahoma"/>
            <family val="2"/>
            <charset val="186"/>
          </rPr>
          <t>Ziede Rumsaite:</t>
        </r>
        <r>
          <rPr>
            <sz val="9"/>
            <color indexed="81"/>
            <rFont val="Tahoma"/>
            <family val="2"/>
            <charset val="186"/>
          </rPr>
          <t xml:space="preserve">
09 14
</t>
        </r>
      </text>
    </comment>
    <comment ref="AI6" authorId="0" shapeId="0" xr:uid="{CF7EDF79-0270-48BC-AA84-38CCE5456959}">
      <text>
        <r>
          <rPr>
            <b/>
            <sz val="9"/>
            <color indexed="81"/>
            <rFont val="Tahoma"/>
            <family val="2"/>
            <charset val="186"/>
          </rPr>
          <t>Ziede Rumsaite:</t>
        </r>
        <r>
          <rPr>
            <sz val="9"/>
            <color indexed="81"/>
            <rFont val="Tahoma"/>
            <family val="2"/>
            <charset val="186"/>
          </rPr>
          <t xml:space="preserve">
09 02</t>
        </r>
      </text>
    </comment>
    <comment ref="X7" authorId="0" shapeId="0" xr:uid="{0D6BC176-B04E-47F4-B38E-5E88DB32BC3F}">
      <text>
        <r>
          <rPr>
            <b/>
            <sz val="9"/>
            <color indexed="81"/>
            <rFont val="Tahoma"/>
            <family val="2"/>
            <charset val="186"/>
          </rPr>
          <t>Ziede Rumsaite:</t>
        </r>
        <r>
          <rPr>
            <sz val="9"/>
            <color indexed="81"/>
            <rFont val="Tahoma"/>
            <family val="2"/>
            <charset val="186"/>
          </rPr>
          <t xml:space="preserve">
08 26</t>
        </r>
      </text>
    </comment>
    <comment ref="X8" authorId="0" shapeId="0" xr:uid="{F449A648-49A8-4830-AA15-110E6B62C533}">
      <text>
        <r>
          <rPr>
            <b/>
            <sz val="9"/>
            <color indexed="81"/>
            <rFont val="Tahoma"/>
            <family val="2"/>
            <charset val="186"/>
          </rPr>
          <t>Ziede Rumsaite:</t>
        </r>
        <r>
          <rPr>
            <sz val="9"/>
            <color indexed="81"/>
            <rFont val="Tahoma"/>
            <family val="2"/>
            <charset val="186"/>
          </rPr>
          <t xml:space="preserve">
08 26</t>
        </r>
      </text>
    </comment>
    <comment ref="X9" authorId="0" shapeId="0" xr:uid="{1AA9504D-4369-4C6C-A79D-A73DB01BBE14}">
      <text>
        <r>
          <rPr>
            <b/>
            <sz val="9"/>
            <color indexed="81"/>
            <rFont val="Tahoma"/>
            <family val="2"/>
            <charset val="186"/>
          </rPr>
          <t>Ziede Rumsaite:</t>
        </r>
        <r>
          <rPr>
            <sz val="9"/>
            <color indexed="81"/>
            <rFont val="Tahoma"/>
            <family val="2"/>
            <charset val="186"/>
          </rPr>
          <t xml:space="preserve">
08 26</t>
        </r>
      </text>
    </comment>
    <comment ref="AB9" authorId="0" shapeId="0" xr:uid="{2A67F326-9C70-4D86-A304-6E6C84224A25}">
      <text>
        <r>
          <rPr>
            <b/>
            <sz val="9"/>
            <color indexed="81"/>
            <rFont val="Tahoma"/>
            <family val="2"/>
            <charset val="186"/>
          </rPr>
          <t>Ziede Rumsaite:</t>
        </r>
        <r>
          <rPr>
            <sz val="9"/>
            <color indexed="81"/>
            <rFont val="Tahoma"/>
            <family val="2"/>
            <charset val="186"/>
          </rPr>
          <t xml:space="preserve">
09 05</t>
        </r>
      </text>
    </comment>
    <comment ref="AN9" authorId="0" shapeId="0" xr:uid="{6C9807FA-546C-4DC1-A14F-750E686FE916}">
      <text>
        <r>
          <rPr>
            <b/>
            <sz val="9"/>
            <color indexed="81"/>
            <rFont val="Tahoma"/>
            <family val="2"/>
            <charset val="186"/>
          </rPr>
          <t>Ziede Rumsaite:</t>
        </r>
        <r>
          <rPr>
            <sz val="9"/>
            <color indexed="81"/>
            <rFont val="Tahoma"/>
            <family val="2"/>
            <charset val="186"/>
          </rPr>
          <t xml:space="preserve">
09 01</t>
        </r>
      </text>
    </comment>
    <comment ref="X10" authorId="0" shapeId="0" xr:uid="{05D4E367-E188-4AAC-B182-DCC80D49A1C8}">
      <text>
        <r>
          <rPr>
            <b/>
            <sz val="9"/>
            <color indexed="81"/>
            <rFont val="Tahoma"/>
            <family val="2"/>
            <charset val="186"/>
          </rPr>
          <t>Ziede Rumsaite:</t>
        </r>
        <r>
          <rPr>
            <sz val="9"/>
            <color indexed="81"/>
            <rFont val="Tahoma"/>
            <family val="2"/>
            <charset val="186"/>
          </rPr>
          <t xml:space="preserve">
09 05</t>
        </r>
      </text>
    </comment>
    <comment ref="Z10" authorId="0" shapeId="0" xr:uid="{E8B5BA9D-2073-42C8-83D8-8CD3B4F3FC8B}">
      <text>
        <r>
          <rPr>
            <b/>
            <sz val="9"/>
            <color indexed="81"/>
            <rFont val="Tahoma"/>
            <family val="2"/>
            <charset val="186"/>
          </rPr>
          <t>Ziede Rumsaite:</t>
        </r>
        <r>
          <rPr>
            <sz val="9"/>
            <color indexed="81"/>
            <rFont val="Tahoma"/>
            <family val="2"/>
            <charset val="186"/>
          </rPr>
          <t xml:space="preserve">
09 01</t>
        </r>
      </text>
    </comment>
    <comment ref="AB10" authorId="0" shapeId="0" xr:uid="{E787086D-CBBD-4C2A-B8C2-5B66FDFAC68C}">
      <text>
        <r>
          <rPr>
            <b/>
            <sz val="9"/>
            <color indexed="81"/>
            <rFont val="Tahoma"/>
            <family val="2"/>
            <charset val="186"/>
          </rPr>
          <t>Ziede Rumsaite:</t>
        </r>
        <r>
          <rPr>
            <sz val="9"/>
            <color indexed="81"/>
            <rFont val="Tahoma"/>
            <family val="2"/>
            <charset val="186"/>
          </rPr>
          <t xml:space="preserve">
09 01</t>
        </r>
      </text>
    </comment>
    <comment ref="AE10" authorId="0" shapeId="0" xr:uid="{2E361F09-D890-434B-9F06-A5EF8FB8A17F}">
      <text>
        <r>
          <rPr>
            <b/>
            <sz val="9"/>
            <color indexed="81"/>
            <rFont val="Tahoma"/>
            <family val="2"/>
            <charset val="186"/>
          </rPr>
          <t>Ziede Rumsaite:</t>
        </r>
        <r>
          <rPr>
            <sz val="9"/>
            <color indexed="81"/>
            <rFont val="Tahoma"/>
            <family val="2"/>
            <charset val="186"/>
          </rPr>
          <t xml:space="preserve">
09 01</t>
        </r>
      </text>
    </comment>
    <comment ref="AF10" authorId="0" shapeId="0" xr:uid="{C9FD9148-FEB6-465B-ABF0-5B99B7606E86}">
      <text>
        <r>
          <rPr>
            <b/>
            <sz val="9"/>
            <color indexed="81"/>
            <rFont val="Tahoma"/>
            <family val="2"/>
            <charset val="186"/>
          </rPr>
          <t>Ziede Rumsaite:</t>
        </r>
        <r>
          <rPr>
            <sz val="9"/>
            <color indexed="81"/>
            <rFont val="Tahoma"/>
            <family val="2"/>
            <charset val="186"/>
          </rPr>
          <t xml:space="preserve">
09 01</t>
        </r>
      </text>
    </comment>
    <comment ref="C11" authorId="2" shapeId="0" xr:uid="{9CD28EF1-EDCC-4BD0-8A9D-EA97EEEC848D}">
      <text>
        <r>
          <rPr>
            <b/>
            <sz val="9"/>
            <color indexed="81"/>
            <rFont val="Tahoma"/>
            <family val="2"/>
            <charset val="186"/>
          </rPr>
          <t>Tomas Ruzveltas:</t>
        </r>
        <r>
          <rPr>
            <sz val="9"/>
            <color indexed="81"/>
            <rFont val="Tahoma"/>
            <family val="2"/>
            <charset val="186"/>
          </rPr>
          <t xml:space="preserve">
Žymas pateikti</t>
        </r>
      </text>
    </comment>
    <comment ref="X11" authorId="0" shapeId="0" xr:uid="{C0326C98-ACCB-49D6-A00F-116620F04FD9}">
      <text>
        <r>
          <rPr>
            <b/>
            <sz val="9"/>
            <color indexed="81"/>
            <rFont val="Tahoma"/>
            <family val="2"/>
            <charset val="186"/>
          </rPr>
          <t>Ziede Rumsaite:</t>
        </r>
        <r>
          <rPr>
            <sz val="9"/>
            <color indexed="81"/>
            <rFont val="Tahoma"/>
            <family val="2"/>
            <charset val="186"/>
          </rPr>
          <t xml:space="preserve">
09 14</t>
        </r>
      </text>
    </comment>
    <comment ref="Z11" authorId="0" shapeId="0" xr:uid="{3D110A85-0E4C-4BBC-A132-3FB28CD04A18}">
      <text>
        <r>
          <rPr>
            <b/>
            <sz val="9"/>
            <color indexed="81"/>
            <rFont val="Tahoma"/>
            <family val="2"/>
            <charset val="186"/>
          </rPr>
          <t>Ziede Rumsaite:</t>
        </r>
        <r>
          <rPr>
            <sz val="9"/>
            <color indexed="81"/>
            <rFont val="Tahoma"/>
            <family val="2"/>
            <charset val="186"/>
          </rPr>
          <t xml:space="preserve">
09 08</t>
        </r>
      </text>
    </comment>
    <comment ref="AB11" authorId="0" shapeId="0" xr:uid="{59EAE778-F85A-4995-9E8D-F76ADEB696CA}">
      <text>
        <r>
          <rPr>
            <b/>
            <sz val="9"/>
            <color indexed="81"/>
            <rFont val="Tahoma"/>
            <family val="2"/>
            <charset val="186"/>
          </rPr>
          <t>Ziede Rumsaite:</t>
        </r>
        <r>
          <rPr>
            <sz val="9"/>
            <color indexed="81"/>
            <rFont val="Tahoma"/>
            <family val="2"/>
            <charset val="186"/>
          </rPr>
          <t xml:space="preserve">
09 08</t>
        </r>
      </text>
    </comment>
    <comment ref="AE11" authorId="0" shapeId="0" xr:uid="{36FC6764-8515-4A26-99FA-7A7AC0443809}">
      <text>
        <r>
          <rPr>
            <b/>
            <sz val="9"/>
            <color indexed="81"/>
            <rFont val="Tahoma"/>
            <family val="2"/>
            <charset val="186"/>
          </rPr>
          <t>Ziede Rumsaite:</t>
        </r>
        <r>
          <rPr>
            <sz val="9"/>
            <color indexed="81"/>
            <rFont val="Tahoma"/>
            <family val="2"/>
            <charset val="186"/>
          </rPr>
          <t xml:space="preserve">
09 08</t>
        </r>
      </text>
    </comment>
    <comment ref="AF11" authorId="0" shapeId="0" xr:uid="{A0FE07D1-8C2D-4352-A038-AC547D400661}">
      <text>
        <r>
          <rPr>
            <b/>
            <sz val="9"/>
            <color indexed="81"/>
            <rFont val="Tahoma"/>
            <family val="2"/>
            <charset val="186"/>
          </rPr>
          <t>Ziede Rumsaite:</t>
        </r>
        <r>
          <rPr>
            <sz val="9"/>
            <color indexed="81"/>
            <rFont val="Tahoma"/>
            <family val="2"/>
            <charset val="186"/>
          </rPr>
          <t xml:space="preserve">
09 08</t>
        </r>
      </text>
    </comment>
    <comment ref="AH11" authorId="0" shapeId="0" xr:uid="{3A76D5A2-D20A-4FFE-B288-F6DCE1625A16}">
      <text>
        <r>
          <rPr>
            <b/>
            <sz val="9"/>
            <color indexed="81"/>
            <rFont val="Tahoma"/>
            <family val="2"/>
            <charset val="186"/>
          </rPr>
          <t>Ziede Rumsaite:</t>
        </r>
        <r>
          <rPr>
            <sz val="9"/>
            <color indexed="81"/>
            <rFont val="Tahoma"/>
            <family val="2"/>
            <charset val="186"/>
          </rPr>
          <t xml:space="preserve">
09 27</t>
        </r>
      </text>
    </comment>
    <comment ref="AI11" authorId="0" shapeId="0" xr:uid="{C5957742-34EE-4704-9996-55D55A456B9E}">
      <text>
        <r>
          <rPr>
            <b/>
            <sz val="9"/>
            <color indexed="81"/>
            <rFont val="Tahoma"/>
            <family val="2"/>
            <charset val="186"/>
          </rPr>
          <t>Ziede Rumsaite:</t>
        </r>
        <r>
          <rPr>
            <sz val="9"/>
            <color indexed="81"/>
            <rFont val="Tahoma"/>
            <family val="2"/>
            <charset val="186"/>
          </rPr>
          <t xml:space="preserve">
09 08</t>
        </r>
      </text>
    </comment>
    <comment ref="X12" authorId="0" shapeId="0" xr:uid="{5ADA364E-1694-400D-B57E-F525B283FAAE}">
      <text>
        <r>
          <rPr>
            <b/>
            <sz val="9"/>
            <color indexed="81"/>
            <rFont val="Tahoma"/>
            <family val="2"/>
            <charset val="186"/>
          </rPr>
          <t>Ziede Rumsaite:</t>
        </r>
        <r>
          <rPr>
            <sz val="9"/>
            <color indexed="81"/>
            <rFont val="Tahoma"/>
            <family val="2"/>
            <charset val="186"/>
          </rPr>
          <t xml:space="preserve">
09 14</t>
        </r>
      </text>
    </comment>
    <comment ref="X14" authorId="0" shapeId="0" xr:uid="{8A6EC60D-0ABF-43EA-94F2-ADACC6976192}">
      <text>
        <r>
          <rPr>
            <b/>
            <sz val="9"/>
            <color indexed="81"/>
            <rFont val="Tahoma"/>
            <family val="2"/>
            <charset val="186"/>
          </rPr>
          <t>Ziede Rumsaite:</t>
        </r>
        <r>
          <rPr>
            <sz val="9"/>
            <color indexed="81"/>
            <rFont val="Tahoma"/>
            <family val="2"/>
            <charset val="186"/>
          </rPr>
          <t xml:space="preserve">
09 16</t>
        </r>
      </text>
    </comment>
    <comment ref="C15" authorId="2" shapeId="0" xr:uid="{16EEEFA2-4F0E-4A85-AA93-03F88CE4B59F}">
      <text>
        <r>
          <rPr>
            <b/>
            <sz val="9"/>
            <color indexed="81"/>
            <rFont val="Tahoma"/>
            <family val="2"/>
            <charset val="186"/>
          </rPr>
          <t>Tomas Ruzveltas:</t>
        </r>
        <r>
          <rPr>
            <sz val="9"/>
            <color indexed="81"/>
            <rFont val="Tahoma"/>
            <family val="2"/>
            <charset val="186"/>
          </rPr>
          <t xml:space="preserve">
03 16 pasirašo servit</t>
        </r>
      </text>
    </comment>
    <comment ref="O15" authorId="0" shapeId="0" xr:uid="{6887D984-2E48-4496-A77D-20669CFB0D20}">
      <text>
        <r>
          <rPr>
            <b/>
            <sz val="9"/>
            <color indexed="81"/>
            <rFont val="Tahoma"/>
            <family val="2"/>
            <charset val="186"/>
          </rPr>
          <t>Ziede Rumsaite:</t>
        </r>
        <r>
          <rPr>
            <sz val="9"/>
            <color indexed="81"/>
            <rFont val="Tahoma"/>
            <family val="2"/>
            <charset val="186"/>
          </rPr>
          <t xml:space="preserve">
ikelta</t>
        </r>
      </text>
    </comment>
    <comment ref="C16" authorId="0" shapeId="0" xr:uid="{FA294AF0-4860-4A9B-B27C-2786A3EC17FB}">
      <text>
        <r>
          <rPr>
            <b/>
            <sz val="9"/>
            <color indexed="81"/>
            <rFont val="Tahoma"/>
            <family val="2"/>
            <charset val="186"/>
          </rPr>
          <t>Ziede Rumsaite:</t>
        </r>
        <r>
          <rPr>
            <sz val="9"/>
            <color indexed="81"/>
            <rFont val="Tahoma"/>
            <family val="2"/>
            <charset val="186"/>
          </rPr>
          <t xml:space="preserve">
pateikta tvirtinimui</t>
        </r>
      </text>
    </comment>
    <comment ref="AH16" authorId="0" shapeId="0" xr:uid="{6E6E501A-9CA7-41C4-8BB6-55FC4989EBCC}">
      <text>
        <r>
          <rPr>
            <b/>
            <sz val="9"/>
            <color indexed="81"/>
            <rFont val="Tahoma"/>
            <family val="2"/>
            <charset val="186"/>
          </rPr>
          <t>Ziede Rumsaite:</t>
        </r>
        <r>
          <rPr>
            <sz val="9"/>
            <color indexed="81"/>
            <rFont val="Tahoma"/>
            <family val="2"/>
            <charset val="186"/>
          </rPr>
          <t xml:space="preserve">
11 22 pateikta</t>
        </r>
      </text>
    </comment>
    <comment ref="AN16" authorId="0" shapeId="0" xr:uid="{95546FBC-44C9-4C77-AB09-3823E5B89573}">
      <text>
        <r>
          <rPr>
            <b/>
            <sz val="9"/>
            <color indexed="81"/>
            <rFont val="Tahoma"/>
            <family val="2"/>
            <charset val="186"/>
          </rPr>
          <t>Ziede Rumsaite:</t>
        </r>
        <r>
          <rPr>
            <sz val="9"/>
            <color indexed="81"/>
            <rFont val="Tahoma"/>
            <family val="2"/>
            <charset val="186"/>
          </rPr>
          <t xml:space="preserve">
11 04</t>
        </r>
      </text>
    </comment>
    <comment ref="X17" authorId="0" shapeId="0" xr:uid="{0EB67532-40E3-419E-8B8B-BA9E9B033EC1}">
      <text>
        <r>
          <rPr>
            <b/>
            <sz val="9"/>
            <color indexed="81"/>
            <rFont val="Tahoma"/>
            <family val="2"/>
            <charset val="186"/>
          </rPr>
          <t>Ziede Rumsaite:</t>
        </r>
        <r>
          <rPr>
            <sz val="9"/>
            <color indexed="81"/>
            <rFont val="Tahoma"/>
            <family val="2"/>
            <charset val="186"/>
          </rPr>
          <t xml:space="preserve">
10 17</t>
        </r>
      </text>
    </comment>
    <comment ref="AB17" authorId="0" shapeId="0" xr:uid="{C5D5C471-CB82-437C-A09A-7DEA63BBC1F2}">
      <text>
        <r>
          <rPr>
            <b/>
            <sz val="9"/>
            <color indexed="81"/>
            <rFont val="Tahoma"/>
            <family val="2"/>
            <charset val="186"/>
          </rPr>
          <t>Ziede Rumsaite:</t>
        </r>
        <r>
          <rPr>
            <sz val="9"/>
            <color indexed="81"/>
            <rFont val="Tahoma"/>
            <family val="2"/>
            <charset val="186"/>
          </rPr>
          <t xml:space="preserve">
10 14</t>
        </r>
      </text>
    </comment>
    <comment ref="AE17" authorId="0" shapeId="0" xr:uid="{5933F83D-5B3F-4CDD-B250-21295176DE24}">
      <text>
        <r>
          <rPr>
            <b/>
            <sz val="9"/>
            <color indexed="81"/>
            <rFont val="Tahoma"/>
            <family val="2"/>
            <charset val="186"/>
          </rPr>
          <t>Ziede Rumsaite:</t>
        </r>
        <r>
          <rPr>
            <sz val="9"/>
            <color indexed="81"/>
            <rFont val="Tahoma"/>
            <family val="2"/>
            <charset val="186"/>
          </rPr>
          <t xml:space="preserve">
10 14</t>
        </r>
      </text>
    </comment>
    <comment ref="AF17" authorId="0" shapeId="0" xr:uid="{EA3E1CAE-7EEC-4177-937E-DECD9305FC2C}">
      <text>
        <r>
          <rPr>
            <b/>
            <sz val="9"/>
            <color indexed="81"/>
            <rFont val="Tahoma"/>
            <family val="2"/>
            <charset val="186"/>
          </rPr>
          <t>Ziede Rumsaite:</t>
        </r>
        <r>
          <rPr>
            <sz val="9"/>
            <color indexed="81"/>
            <rFont val="Tahoma"/>
            <family val="2"/>
            <charset val="186"/>
          </rPr>
          <t xml:space="preserve">
10 14</t>
        </r>
      </text>
    </comment>
    <comment ref="AH17" authorId="0" shapeId="0" xr:uid="{BDE01954-4440-4F1E-8C8F-8DD6A70F4938}">
      <text>
        <r>
          <rPr>
            <b/>
            <sz val="9"/>
            <color indexed="81"/>
            <rFont val="Tahoma"/>
            <family val="2"/>
            <charset val="186"/>
          </rPr>
          <t>Ziede Rumsaite:</t>
        </r>
        <r>
          <rPr>
            <sz val="9"/>
            <color indexed="81"/>
            <rFont val="Tahoma"/>
            <family val="2"/>
            <charset val="186"/>
          </rPr>
          <t xml:space="preserve">
10 19</t>
        </r>
      </text>
    </comment>
    <comment ref="AN17" authorId="0" shapeId="0" xr:uid="{D6B90D29-5ECD-46C7-9030-E87449BBBD7D}">
      <text>
        <r>
          <rPr>
            <b/>
            <sz val="9"/>
            <color indexed="81"/>
            <rFont val="Tahoma"/>
            <family val="2"/>
            <charset val="186"/>
          </rPr>
          <t>Ziede Rumsaite:</t>
        </r>
        <r>
          <rPr>
            <sz val="9"/>
            <color indexed="81"/>
            <rFont val="Tahoma"/>
            <family val="2"/>
            <charset val="186"/>
          </rPr>
          <t xml:space="preserve">
10 14</t>
        </r>
      </text>
    </comment>
    <comment ref="C18" authorId="2" shapeId="0" xr:uid="{CE207758-1842-450E-956E-D67C2FB336E1}">
      <text>
        <r>
          <rPr>
            <b/>
            <sz val="9"/>
            <color indexed="81"/>
            <rFont val="Tahoma"/>
            <family val="2"/>
            <charset val="186"/>
          </rPr>
          <t>Tomas Ruzveltas:</t>
        </r>
        <r>
          <rPr>
            <sz val="9"/>
            <color indexed="81"/>
            <rFont val="Tahoma"/>
            <family val="2"/>
            <charset val="186"/>
          </rPr>
          <t xml:space="preserve">
AZ ar reikia ?</t>
        </r>
      </text>
    </comment>
    <comment ref="X19" authorId="0" shapeId="0" xr:uid="{19343418-997E-4640-8D43-05796686DBC6}">
      <text>
        <r>
          <rPr>
            <b/>
            <sz val="9"/>
            <color indexed="81"/>
            <rFont val="Tahoma"/>
            <family val="2"/>
            <charset val="186"/>
          </rPr>
          <t>Ziede Rumsaite:</t>
        </r>
        <r>
          <rPr>
            <sz val="9"/>
            <color indexed="81"/>
            <rFont val="Tahoma"/>
            <family val="2"/>
            <charset val="186"/>
          </rPr>
          <t xml:space="preserve">
10 12</t>
        </r>
      </text>
    </comment>
    <comment ref="Z20" authorId="0" shapeId="0" xr:uid="{67395A55-5957-486D-B890-14B3766A9955}">
      <text>
        <r>
          <rPr>
            <b/>
            <sz val="9"/>
            <color indexed="81"/>
            <rFont val="Tahoma"/>
            <family val="2"/>
            <charset val="186"/>
          </rPr>
          <t>Ziede Rumsaite:</t>
        </r>
        <r>
          <rPr>
            <sz val="9"/>
            <color indexed="81"/>
            <rFont val="Tahoma"/>
            <family val="2"/>
            <charset val="186"/>
          </rPr>
          <t xml:space="preserve">
10 17</t>
        </r>
      </text>
    </comment>
    <comment ref="AB20" authorId="0" shapeId="0" xr:uid="{7365562D-9EC8-400E-BE5F-1E439FFF49F7}">
      <text>
        <r>
          <rPr>
            <b/>
            <sz val="9"/>
            <color indexed="81"/>
            <rFont val="Tahoma"/>
            <family val="2"/>
            <charset val="186"/>
          </rPr>
          <t>Ziede Rumsaite:</t>
        </r>
        <r>
          <rPr>
            <sz val="9"/>
            <color indexed="81"/>
            <rFont val="Tahoma"/>
            <family val="2"/>
            <charset val="186"/>
          </rPr>
          <t xml:space="preserve">
10 17</t>
        </r>
      </text>
    </comment>
    <comment ref="AF20" authorId="0" shapeId="0" xr:uid="{B5501443-697D-4FFA-B3D8-CF1253C3FE7A}">
      <text>
        <r>
          <rPr>
            <b/>
            <sz val="9"/>
            <color indexed="81"/>
            <rFont val="Tahoma"/>
            <family val="2"/>
            <charset val="186"/>
          </rPr>
          <t>Ziede Rumsaite:</t>
        </r>
        <r>
          <rPr>
            <sz val="9"/>
            <color indexed="81"/>
            <rFont val="Tahoma"/>
            <family val="2"/>
            <charset val="186"/>
          </rPr>
          <t xml:space="preserve">
10 17</t>
        </r>
      </text>
    </comment>
    <comment ref="AH21" authorId="0" shapeId="0" xr:uid="{B0C6E3D6-FB65-4874-87BC-5E81B81FAEB3}">
      <text>
        <r>
          <rPr>
            <b/>
            <sz val="9"/>
            <color indexed="81"/>
            <rFont val="Tahoma"/>
            <family val="2"/>
            <charset val="186"/>
          </rPr>
          <t>Ziede Rumsaite:</t>
        </r>
        <r>
          <rPr>
            <sz val="9"/>
            <color indexed="81"/>
            <rFont val="Tahoma"/>
            <family val="2"/>
            <charset val="186"/>
          </rPr>
          <t xml:space="preserve">
10 27</t>
        </r>
      </text>
    </comment>
    <comment ref="C22" authorId="0" shapeId="0" xr:uid="{247E1F47-7531-4E46-8AD2-D7AB71E4263B}">
      <text>
        <r>
          <rPr>
            <b/>
            <sz val="9"/>
            <color indexed="81"/>
            <rFont val="Tahoma"/>
            <family val="2"/>
            <charset val="186"/>
          </rPr>
          <t>Ziede Rumsaite:</t>
        </r>
        <r>
          <rPr>
            <sz val="9"/>
            <color indexed="81"/>
            <rFont val="Tahoma"/>
            <family val="2"/>
            <charset val="186"/>
          </rPr>
          <t xml:space="preserve">
pateiktos žymos</t>
        </r>
      </text>
    </comment>
    <comment ref="AK22" authorId="0" shapeId="0" xr:uid="{76D6092A-44A6-4722-9E5C-F57D5F62AFEA}">
      <text>
        <r>
          <rPr>
            <b/>
            <sz val="9"/>
            <color indexed="81"/>
            <rFont val="Tahoma"/>
            <family val="2"/>
            <charset val="186"/>
          </rPr>
          <t>Ziede Rumsaite:</t>
        </r>
        <r>
          <rPr>
            <sz val="9"/>
            <color indexed="81"/>
            <rFont val="Tahoma"/>
            <family val="2"/>
            <charset val="186"/>
          </rPr>
          <t xml:space="preserve">
pateiktas nžt</t>
        </r>
      </text>
    </comment>
    <comment ref="C23" authorId="2" shapeId="0" xr:uid="{890EFEA4-3D76-4BFF-9B14-D78375C19005}">
      <text>
        <r>
          <rPr>
            <b/>
            <sz val="9"/>
            <color indexed="81"/>
            <rFont val="Tahoma"/>
            <family val="2"/>
            <charset val="186"/>
          </rPr>
          <t>Tomas Ruzveltas:</t>
        </r>
        <r>
          <rPr>
            <sz val="9"/>
            <color indexed="81"/>
            <rFont val="Tahoma"/>
            <family val="2"/>
            <charset val="186"/>
          </rPr>
          <t xml:space="preserve">
peteiktas raštas dėl žymų</t>
        </r>
      </text>
    </comment>
    <comment ref="X23" authorId="0" shapeId="0" xr:uid="{81CD9C60-0353-4F12-801C-88BCD57F624C}">
      <text>
        <r>
          <rPr>
            <b/>
            <sz val="9"/>
            <color indexed="81"/>
            <rFont val="Tahoma"/>
            <family val="2"/>
            <charset val="186"/>
          </rPr>
          <t>Ziede Rumsaite:</t>
        </r>
        <r>
          <rPr>
            <sz val="9"/>
            <color indexed="81"/>
            <rFont val="Tahoma"/>
            <family val="2"/>
            <charset val="186"/>
          </rPr>
          <t xml:space="preserve">
10 12</t>
        </r>
      </text>
    </comment>
    <comment ref="C26" authorId="0" shapeId="0" xr:uid="{CECBFA97-66A6-481A-85A7-A4F84D4AA29B}">
      <text>
        <r>
          <rPr>
            <b/>
            <sz val="9"/>
            <color indexed="81"/>
            <rFont val="Tahoma"/>
            <family val="2"/>
            <charset val="186"/>
          </rPr>
          <t>Ziede Rumsaite:</t>
        </r>
        <r>
          <rPr>
            <sz val="9"/>
            <color indexed="81"/>
            <rFont val="Tahoma"/>
            <family val="2"/>
            <charset val="186"/>
          </rPr>
          <t xml:space="preserve">
trūksta nžt</t>
        </r>
      </text>
    </comment>
    <comment ref="C27" authorId="0" shapeId="0" xr:uid="{5AB6BAB2-BBCC-4728-AD75-E01783185F48}">
      <text>
        <r>
          <rPr>
            <b/>
            <sz val="9"/>
            <color indexed="81"/>
            <rFont val="Tahoma"/>
            <family val="2"/>
            <charset val="186"/>
          </rPr>
          <t>Ziede Rumsaite:</t>
        </r>
        <r>
          <rPr>
            <sz val="9"/>
            <color indexed="81"/>
            <rFont val="Tahoma"/>
            <family val="2"/>
            <charset val="186"/>
          </rPr>
          <t xml:space="preserve">
REGISTRUOTI ŽYMAS</t>
        </r>
      </text>
    </comment>
    <comment ref="C28" authorId="0" shapeId="0" xr:uid="{93C7AA02-832B-4DFF-8859-5376FA42B053}">
      <text>
        <r>
          <rPr>
            <b/>
            <sz val="9"/>
            <color indexed="81"/>
            <rFont val="Tahoma"/>
            <family val="2"/>
            <charset val="186"/>
          </rPr>
          <t>Ziede Rumsaite:</t>
        </r>
        <r>
          <rPr>
            <sz val="9"/>
            <color indexed="81"/>
            <rFont val="Tahoma"/>
            <family val="2"/>
            <charset val="186"/>
          </rPr>
          <t xml:space="preserve">
įkelta</t>
        </r>
      </text>
    </comment>
    <comment ref="X29" authorId="0" shapeId="0" xr:uid="{4865C924-1500-41C6-A68A-16578D2A9129}">
      <text>
        <r>
          <rPr>
            <b/>
            <sz val="9"/>
            <color indexed="81"/>
            <rFont val="Tahoma"/>
            <family val="2"/>
            <charset val="186"/>
          </rPr>
          <t>Ziede Rumsaite:</t>
        </r>
        <r>
          <rPr>
            <sz val="9"/>
            <color indexed="81"/>
            <rFont val="Tahoma"/>
            <family val="2"/>
            <charset val="186"/>
          </rPr>
          <t xml:space="preserve">
10 17</t>
        </r>
      </text>
    </comment>
    <comment ref="C31" authorId="2" shapeId="0" xr:uid="{9198CF4B-CB44-49E7-813A-018B2A8FEE34}">
      <text>
        <r>
          <rPr>
            <b/>
            <sz val="9"/>
            <color indexed="81"/>
            <rFont val="Tahoma"/>
            <family val="2"/>
            <charset val="186"/>
          </rPr>
          <t>Tomas Ruzveltas:</t>
        </r>
        <r>
          <rPr>
            <sz val="9"/>
            <color indexed="81"/>
            <rFont val="Tahoma"/>
            <family val="2"/>
            <charset val="186"/>
          </rPr>
          <t xml:space="preserve">
Turi atšaukti paraišką</t>
        </r>
      </text>
    </comment>
    <comment ref="C33" authorId="0" shapeId="0" xr:uid="{FB0B6C04-F4ED-44AE-82B5-9A185DA06184}">
      <text>
        <r>
          <rPr>
            <b/>
            <sz val="9"/>
            <color indexed="81"/>
            <rFont val="Tahoma"/>
            <family val="2"/>
            <charset val="186"/>
          </rPr>
          <t>Ziede Rumsaite:</t>
        </r>
        <r>
          <rPr>
            <sz val="9"/>
            <color indexed="81"/>
            <rFont val="Tahoma"/>
            <family val="2"/>
            <charset val="186"/>
          </rPr>
          <t xml:space="preserve">
Laukiu nžr sutikimo</t>
        </r>
      </text>
    </comment>
    <comment ref="AB33" authorId="0" shapeId="0" xr:uid="{61EB1D88-4739-4A2B-99EF-855452679F9F}">
      <text>
        <r>
          <rPr>
            <b/>
            <sz val="9"/>
            <color indexed="81"/>
            <rFont val="Tahoma"/>
            <family val="2"/>
            <charset val="186"/>
          </rPr>
          <t>Ziede Rumsaite:</t>
        </r>
        <r>
          <rPr>
            <sz val="9"/>
            <color indexed="81"/>
            <rFont val="Tahoma"/>
            <family val="2"/>
            <charset val="186"/>
          </rPr>
          <t xml:space="preserve">
11 29
</t>
        </r>
      </text>
    </comment>
    <comment ref="AE33" authorId="0" shapeId="0" xr:uid="{1F39D220-25CC-4A58-9C4F-32DFDA6EDBE0}">
      <text>
        <r>
          <rPr>
            <b/>
            <sz val="9"/>
            <color indexed="81"/>
            <rFont val="Tahoma"/>
            <family val="2"/>
            <charset val="186"/>
          </rPr>
          <t>Ziede Rumsaite:</t>
        </r>
        <r>
          <rPr>
            <sz val="9"/>
            <color indexed="81"/>
            <rFont val="Tahoma"/>
            <family val="2"/>
            <charset val="186"/>
          </rPr>
          <t xml:space="preserve">
11 29</t>
        </r>
      </text>
    </comment>
    <comment ref="AF33" authorId="0" shapeId="0" xr:uid="{C00632E7-0E5F-452F-82DD-2021F78146FE}">
      <text>
        <r>
          <rPr>
            <b/>
            <sz val="9"/>
            <color indexed="81"/>
            <rFont val="Tahoma"/>
            <family val="2"/>
            <charset val="186"/>
          </rPr>
          <t>Ziede Rumsaite:</t>
        </r>
        <r>
          <rPr>
            <sz val="9"/>
            <color indexed="81"/>
            <rFont val="Tahoma"/>
            <family val="2"/>
            <charset val="186"/>
          </rPr>
          <t xml:space="preserve">
11 29</t>
        </r>
      </text>
    </comment>
    <comment ref="AH33" authorId="0" shapeId="0" xr:uid="{2649F46D-7A51-45D4-A556-5D84876DF775}">
      <text>
        <r>
          <rPr>
            <b/>
            <sz val="9"/>
            <color indexed="81"/>
            <rFont val="Tahoma"/>
            <family val="2"/>
            <charset val="186"/>
          </rPr>
          <t>Ziede Rumsaite:</t>
        </r>
        <r>
          <rPr>
            <sz val="9"/>
            <color indexed="81"/>
            <rFont val="Tahoma"/>
            <family val="2"/>
            <charset val="186"/>
          </rPr>
          <t xml:space="preserve">
12 14</t>
        </r>
      </text>
    </comment>
    <comment ref="C35" authorId="0" shapeId="0" xr:uid="{2B7107B2-176B-458B-B1F0-7FBF6D5C10F7}">
      <text>
        <r>
          <rPr>
            <b/>
            <sz val="9"/>
            <color indexed="81"/>
            <rFont val="Tahoma"/>
            <family val="2"/>
            <charset val="186"/>
          </rPr>
          <t>Ziede Rumsaite:</t>
        </r>
        <r>
          <rPr>
            <sz val="9"/>
            <color indexed="81"/>
            <rFont val="Tahoma"/>
            <family val="2"/>
            <charset val="186"/>
          </rPr>
          <t xml:space="preserve">
įkelta tvirtint</t>
        </r>
      </text>
    </comment>
    <comment ref="X35" authorId="0" shapeId="0" xr:uid="{30657D73-3E68-4F0A-A7B8-1B518433C899}">
      <text>
        <r>
          <rPr>
            <b/>
            <sz val="9"/>
            <color indexed="81"/>
            <rFont val="Tahoma"/>
            <family val="2"/>
            <charset val="186"/>
          </rPr>
          <t>Ziede Rumsaite:</t>
        </r>
        <r>
          <rPr>
            <sz val="9"/>
            <color indexed="81"/>
            <rFont val="Tahoma"/>
            <family val="2"/>
            <charset val="186"/>
          </rPr>
          <t xml:space="preserve">
11 17 pateikta</t>
        </r>
      </text>
    </comment>
    <comment ref="AB38" authorId="0" shapeId="0" xr:uid="{9A48D1A0-04FC-4FFC-8988-B4ACAB8CC4BB}">
      <text>
        <r>
          <rPr>
            <b/>
            <sz val="9"/>
            <color indexed="81"/>
            <rFont val="Tahoma"/>
            <family val="2"/>
            <charset val="186"/>
          </rPr>
          <t>Ziede Rumsaite:</t>
        </r>
        <r>
          <rPr>
            <sz val="9"/>
            <color indexed="81"/>
            <rFont val="Tahoma"/>
            <family val="2"/>
            <charset val="186"/>
          </rPr>
          <t xml:space="preserve">
01 11</t>
        </r>
      </text>
    </comment>
    <comment ref="C39" authorId="0" shapeId="0" xr:uid="{CFE301A2-B513-4086-A081-41E6C487FB3B}">
      <text>
        <r>
          <rPr>
            <b/>
            <sz val="9"/>
            <color indexed="81"/>
            <rFont val="Tahoma"/>
            <family val="2"/>
            <charset val="186"/>
          </rPr>
          <t>Ziede Rumsaite:</t>
        </r>
        <r>
          <rPr>
            <sz val="9"/>
            <color indexed="81"/>
            <rFont val="Tahoma"/>
            <family val="2"/>
            <charset val="186"/>
          </rPr>
          <t xml:space="preserve">
pateikta tvirtint</t>
        </r>
      </text>
    </comment>
    <comment ref="C41" authorId="0" shapeId="0" xr:uid="{3B1DEF3F-C81A-4C57-94B6-24D08520719C}">
      <text>
        <r>
          <rPr>
            <b/>
            <sz val="9"/>
            <color indexed="81"/>
            <rFont val="Tahoma"/>
            <family val="2"/>
            <charset val="186"/>
          </rPr>
          <t>Ziede Rumsaite:</t>
        </r>
        <r>
          <rPr>
            <sz val="9"/>
            <color indexed="81"/>
            <rFont val="Tahoma"/>
            <family val="2"/>
            <charset val="186"/>
          </rPr>
          <t xml:space="preserve">
pateikta eso, atiduota statybai</t>
        </r>
      </text>
    </comment>
    <comment ref="C42" authorId="0" shapeId="0" xr:uid="{1B026573-D51E-444F-B562-C1F375E0B127}">
      <text>
        <r>
          <rPr>
            <b/>
            <sz val="9"/>
            <color indexed="81"/>
            <rFont val="Tahoma"/>
            <family val="2"/>
            <charset val="186"/>
          </rPr>
          <t>Ziede Rumsaite:</t>
        </r>
        <r>
          <rPr>
            <sz val="9"/>
            <color indexed="81"/>
            <rFont val="Tahoma"/>
            <family val="2"/>
            <charset val="186"/>
          </rPr>
          <t xml:space="preserve">
teiks projektą kai patvirtins pratęsimą</t>
        </r>
      </text>
    </comment>
    <comment ref="K43" authorId="3" shapeId="0" xr:uid="{D5FFC02F-3ED6-4E14-8C2D-3F4483E78B66}">
      <text>
        <t xml:space="preserve">[Komentarų gija]
„Excel“ versija leidžia jums skaityti šią komentarų giją, tačiau visi jos taisymai bus pašalinti, jei failas atidaromas naudojant naujesnę „Excel“ versiją. Daugiau informacijos: https://go.microsoft.com/fwlink/?linkid=870924.
Komentaras:
    07-29 pateiktas savivaldybei servitutas, vėliau patikti papildyti dokumentai
Atsakyti:
10 14 pateiktas projektas 
Atsakyti:
10 21 parašytas email notarei dėl servituto pasirašymo. 
Atsakyti:
Užsakovė turi atsisakyti objekto
Atsakyti:
Karolis Janonis 2024-11-04 08:34:56Kol kas darbus stabdome, laukiame atsakymo iš kliento </t>
      </text>
    </comment>
    <comment ref="C45" authorId="0" shapeId="0" xr:uid="{1ECE9382-C5F2-480D-A1AE-CED2DE857BD3}">
      <text>
        <r>
          <rPr>
            <b/>
            <sz val="9"/>
            <color indexed="81"/>
            <rFont val="Tahoma"/>
            <family val="2"/>
            <charset val="186"/>
          </rPr>
          <t>Ziede Rumsaite:</t>
        </r>
        <r>
          <rPr>
            <sz val="9"/>
            <color indexed="81"/>
            <rFont val="Tahoma"/>
            <family val="2"/>
            <charset val="186"/>
          </rPr>
          <t xml:space="preserve">
derina inst.</t>
        </r>
      </text>
    </comment>
    <comment ref="C48" authorId="2" shapeId="0" xr:uid="{1B69B4FA-BC66-4951-B842-71C92603602E}">
      <text>
        <r>
          <rPr>
            <b/>
            <sz val="9"/>
            <color indexed="81"/>
            <rFont val="Tahoma"/>
            <family val="2"/>
            <charset val="186"/>
          </rPr>
          <t>Tomas Ruzveltas:</t>
        </r>
        <r>
          <rPr>
            <sz val="9"/>
            <color indexed="81"/>
            <rFont val="Tahoma"/>
            <family val="2"/>
            <charset val="186"/>
          </rPr>
          <t xml:space="preserve">
KPD
Kauno kolegija derinimas</t>
        </r>
      </text>
    </comment>
    <comment ref="E48" authorId="2" shapeId="0" xr:uid="{D8FFCEF7-E771-42D0-BD0E-F5968EF56E3C}">
      <text>
        <r>
          <rPr>
            <b/>
            <sz val="9"/>
            <color indexed="81"/>
            <rFont val="Tahoma"/>
            <family val="2"/>
            <charset val="186"/>
          </rPr>
          <t>Tomas Ruzveltas:</t>
        </r>
        <r>
          <rPr>
            <sz val="9"/>
            <color indexed="81"/>
            <rFont val="Tahoma"/>
            <family val="2"/>
            <charset val="186"/>
          </rPr>
          <t xml:space="preserve">
naujos TS</t>
        </r>
      </text>
    </comment>
    <comment ref="O48" authorId="0" shapeId="0" xr:uid="{80D02AB0-F13B-43F1-BEA6-87D22FD0407C}">
      <text>
        <r>
          <rPr>
            <b/>
            <sz val="9"/>
            <color indexed="81"/>
            <rFont val="Tahoma"/>
            <family val="2"/>
            <charset val="186"/>
          </rPr>
          <t>Ziede Rumsaite:</t>
        </r>
        <r>
          <rPr>
            <sz val="9"/>
            <color indexed="81"/>
            <rFont val="Tahoma"/>
            <family val="2"/>
            <charset val="186"/>
          </rPr>
          <t xml:space="preserve">
turi atšaukt, nes yra nauja užduotis</t>
        </r>
      </text>
    </comment>
    <comment ref="E49" authorId="2" shapeId="0" xr:uid="{B1DE84A4-5F8F-413D-87D2-7F6F7D0A7373}">
      <text>
        <r>
          <rPr>
            <b/>
            <sz val="9"/>
            <color indexed="81"/>
            <rFont val="Tahoma"/>
            <family val="2"/>
            <charset val="186"/>
          </rPr>
          <t>Tomas Ruzveltas:</t>
        </r>
        <r>
          <rPr>
            <sz val="9"/>
            <color indexed="81"/>
            <rFont val="Tahoma"/>
            <family val="2"/>
            <charset val="186"/>
          </rPr>
          <t xml:space="preserve">
Pas notarą servitutas</t>
        </r>
      </text>
    </comment>
    <comment ref="C50" authorId="0" shapeId="0" xr:uid="{BA2973AE-6A15-4732-A886-0F5CC1292E05}">
      <text>
        <r>
          <rPr>
            <b/>
            <sz val="9"/>
            <color indexed="81"/>
            <rFont val="Tahoma"/>
            <family val="2"/>
            <charset val="186"/>
          </rPr>
          <t>Ziede Rumsaite:</t>
        </r>
        <r>
          <rPr>
            <sz val="9"/>
            <color indexed="81"/>
            <rFont val="Tahoma"/>
            <family val="2"/>
            <charset val="186"/>
          </rPr>
          <t xml:space="preserve">
derinama su inst+ gyv.</t>
        </r>
      </text>
    </comment>
    <comment ref="C52" authorId="2" shapeId="0" xr:uid="{993857E8-46DA-4A1C-9255-A1131D54B8D3}">
      <text>
        <r>
          <rPr>
            <b/>
            <sz val="9"/>
            <color indexed="81"/>
            <rFont val="Tahoma"/>
            <family val="2"/>
            <charset val="186"/>
          </rPr>
          <t>Tomas Ruzveltas:</t>
        </r>
        <r>
          <rPr>
            <sz val="9"/>
            <color indexed="81"/>
            <rFont val="Tahoma"/>
            <family val="2"/>
            <charset val="186"/>
          </rPr>
          <t xml:space="preserve">
Pateiktas tvirtinti projektas</t>
        </r>
      </text>
    </comment>
    <comment ref="C53" authorId="2" shapeId="0" xr:uid="{38DC92AD-70FF-4642-86E8-162057EE1616}">
      <text>
        <r>
          <rPr>
            <b/>
            <sz val="9"/>
            <color indexed="81"/>
            <rFont val="Tahoma"/>
            <family val="2"/>
            <charset val="186"/>
          </rPr>
          <t>Tomas Ruzveltas:</t>
        </r>
        <r>
          <rPr>
            <sz val="9"/>
            <color indexed="81"/>
            <rFont val="Tahoma"/>
            <family val="2"/>
            <charset val="186"/>
          </rPr>
          <t xml:space="preserve">
Reikia derinti su gyv.
GA raštas</t>
        </r>
      </text>
    </comment>
    <comment ref="E53" authorId="2" shapeId="0" xr:uid="{2364DAA1-88CE-4BBF-867B-EE80E3EB7AB9}">
      <text>
        <r>
          <rPr>
            <b/>
            <sz val="9"/>
            <color indexed="81"/>
            <rFont val="Tahoma"/>
            <family val="2"/>
            <charset val="186"/>
          </rPr>
          <t>Tomas Ruzveltas:</t>
        </r>
        <r>
          <rPr>
            <sz val="9"/>
            <color indexed="81"/>
            <rFont val="Tahoma"/>
            <family val="2"/>
            <charset val="186"/>
          </rPr>
          <t xml:space="preserve">
Teikiam projektą</t>
        </r>
      </text>
    </comment>
    <comment ref="C55" authorId="2" shapeId="0" xr:uid="{A2AD3F14-CA19-4861-BC37-29E8BD930676}">
      <text>
        <r>
          <rPr>
            <b/>
            <sz val="9"/>
            <color indexed="81"/>
            <rFont val="Tahoma"/>
            <family val="2"/>
            <charset val="186"/>
          </rPr>
          <t>Tomas Ruzveltas:</t>
        </r>
        <r>
          <rPr>
            <sz val="9"/>
            <color indexed="81"/>
            <rFont val="Tahoma"/>
            <family val="2"/>
            <charset val="186"/>
          </rPr>
          <t xml:space="preserve">
Derina su užsakovu dėl KAS</t>
        </r>
      </text>
    </comment>
    <comment ref="C56" authorId="2" shapeId="0" xr:uid="{E2EEFDF2-E5B3-4CE5-B101-D65A9EB1536A}">
      <text>
        <r>
          <rPr>
            <b/>
            <sz val="9"/>
            <color indexed="81"/>
            <rFont val="Tahoma"/>
            <family val="2"/>
            <charset val="186"/>
          </rPr>
          <t>Tomas Ruzveltas:</t>
        </r>
        <r>
          <rPr>
            <sz val="9"/>
            <color indexed="81"/>
            <rFont val="Tahoma"/>
            <family val="2"/>
            <charset val="186"/>
          </rPr>
          <t xml:space="preserve">
Fausta derina su gyventojais</t>
        </r>
      </text>
    </comment>
    <comment ref="C57" authorId="0" shapeId="0" xr:uid="{68D2105C-E3D4-4BEF-B194-60A584FCFB9D}">
      <text>
        <r>
          <rPr>
            <b/>
            <sz val="9"/>
            <color indexed="81"/>
            <rFont val="Tahoma"/>
            <family val="2"/>
            <charset val="186"/>
          </rPr>
          <t>Ziede Rumsaite:</t>
        </r>
        <r>
          <rPr>
            <sz val="9"/>
            <color indexed="81"/>
            <rFont val="Tahoma"/>
            <family val="2"/>
            <charset val="186"/>
          </rPr>
          <t xml:space="preserve">
pateikta tvirtint</t>
        </r>
      </text>
    </comment>
    <comment ref="O57" authorId="0" shapeId="0" xr:uid="{98788D40-E1F7-494E-8B03-7B68C1BC9944}">
      <text>
        <r>
          <rPr>
            <b/>
            <sz val="9"/>
            <color indexed="81"/>
            <rFont val="Tahoma"/>
            <family val="2"/>
            <charset val="186"/>
          </rPr>
          <t>Ziede Rumsaite:</t>
        </r>
        <r>
          <rPr>
            <sz val="9"/>
            <color indexed="81"/>
            <rFont val="Tahoma"/>
            <family val="2"/>
            <charset val="186"/>
          </rPr>
          <t xml:space="preserve">
pateikt po patvirtinimo</t>
        </r>
      </text>
    </comment>
    <comment ref="C58" authorId="2" shapeId="0" xr:uid="{8E24F8AF-57F7-4354-B371-7864014BD99C}">
      <text>
        <r>
          <rPr>
            <b/>
            <sz val="9"/>
            <color indexed="81"/>
            <rFont val="Tahoma"/>
            <family val="2"/>
            <charset val="186"/>
          </rPr>
          <t>Tomas Ruzveltas:</t>
        </r>
        <r>
          <rPr>
            <sz val="9"/>
            <color indexed="81"/>
            <rFont val="Tahoma"/>
            <family val="2"/>
            <charset val="186"/>
          </rPr>
          <t xml:space="preserve">
KPD</t>
        </r>
      </text>
    </comment>
    <comment ref="C59" authorId="2" shapeId="0" xr:uid="{65B321BD-3814-4169-988F-3993F128FCB4}">
      <text>
        <r>
          <rPr>
            <b/>
            <sz val="9"/>
            <color indexed="81"/>
            <rFont val="Tahoma"/>
            <family val="2"/>
            <charset val="186"/>
          </rPr>
          <t>Tomas Ruzveltas:</t>
        </r>
        <r>
          <rPr>
            <sz val="9"/>
            <color indexed="81"/>
            <rFont val="Tahoma"/>
            <family val="2"/>
            <charset val="186"/>
          </rPr>
          <t xml:space="preserve">
sutartis</t>
        </r>
      </text>
    </comment>
    <comment ref="C60" authorId="2" shapeId="0" xr:uid="{460C9163-AE27-4F0D-A582-F523D3675392}">
      <text>
        <r>
          <rPr>
            <b/>
            <sz val="9"/>
            <color indexed="81"/>
            <rFont val="Tahoma"/>
            <family val="2"/>
            <charset val="186"/>
          </rPr>
          <t>Tomas Ruzveltas:</t>
        </r>
        <r>
          <rPr>
            <sz val="9"/>
            <color indexed="81"/>
            <rFont val="Tahoma"/>
            <family val="2"/>
            <charset val="186"/>
          </rPr>
          <t xml:space="preserve">
03 16 pasirašo servitut</t>
        </r>
      </text>
    </comment>
    <comment ref="E61" authorId="2" shapeId="0" xr:uid="{B9B2200C-294F-427D-8708-FD745694212F}">
      <text>
        <r>
          <rPr>
            <b/>
            <sz val="9"/>
            <color indexed="81"/>
            <rFont val="Tahoma"/>
            <family val="2"/>
            <charset val="186"/>
          </rPr>
          <t>Tomas Ruzveltas:</t>
        </r>
        <r>
          <rPr>
            <sz val="9"/>
            <color indexed="81"/>
            <rFont val="Tahoma"/>
            <family val="2"/>
            <charset val="186"/>
          </rPr>
          <t xml:space="preserve">
Pateikti pirminiai</t>
        </r>
      </text>
    </comment>
    <comment ref="E62" authorId="2" shapeId="0" xr:uid="{F71C7833-E836-4EFE-8E4D-9223A55EDBEC}">
      <text>
        <r>
          <rPr>
            <b/>
            <sz val="9"/>
            <color indexed="81"/>
            <rFont val="Tahoma"/>
            <family val="2"/>
            <charset val="186"/>
          </rPr>
          <t>Tomas Ruzveltas:</t>
        </r>
        <r>
          <rPr>
            <sz val="9"/>
            <color indexed="81"/>
            <rFont val="Tahoma"/>
            <family val="2"/>
            <charset val="186"/>
          </rPr>
          <t xml:space="preserve">
pateikta konkursinė</t>
        </r>
      </text>
    </comment>
    <comment ref="C64" authorId="2" shapeId="0" xr:uid="{72A0E932-1E89-42DE-8D93-1CAF9277F8D7}">
      <text>
        <r>
          <rPr>
            <b/>
            <sz val="9"/>
            <color indexed="81"/>
            <rFont val="Tahoma"/>
            <family val="2"/>
            <charset val="186"/>
          </rPr>
          <t>Tomas Ruzveltas:</t>
        </r>
        <r>
          <rPr>
            <sz val="9"/>
            <color indexed="81"/>
            <rFont val="Tahoma"/>
            <family val="2"/>
            <charset val="186"/>
          </rPr>
          <t xml:space="preserve">
servitutas pateikti nžt 03-15</t>
        </r>
      </text>
    </comment>
    <comment ref="E64" authorId="2" shapeId="0" xr:uid="{1F9D6FB1-FE13-413D-B231-88CC7AB527F0}">
      <text>
        <r>
          <rPr>
            <b/>
            <sz val="9"/>
            <color indexed="81"/>
            <rFont val="Tahoma"/>
            <family val="2"/>
            <charset val="186"/>
          </rPr>
          <t>Tomas Ruzveltas:</t>
        </r>
        <r>
          <rPr>
            <sz val="9"/>
            <color indexed="81"/>
            <rFont val="Tahoma"/>
            <family val="2"/>
            <charset val="186"/>
          </rPr>
          <t xml:space="preserve">
servitutai pas nžt</t>
        </r>
      </text>
    </comment>
    <comment ref="E65" authorId="2" shapeId="0" xr:uid="{F31510EF-FDC8-4656-B6F2-5BD6EEB2F674}">
      <text>
        <r>
          <rPr>
            <b/>
            <sz val="9"/>
            <color indexed="81"/>
            <rFont val="Tahoma"/>
            <family val="2"/>
          </rPr>
          <t>Tomas Ruzveltas:</t>
        </r>
        <r>
          <rPr>
            <sz val="9"/>
            <color indexed="81"/>
            <rFont val="Tahoma"/>
            <family val="2"/>
          </rPr>
          <t xml:space="preserve">
Pas notarą</t>
        </r>
      </text>
    </comment>
    <comment ref="C66" authorId="2" shapeId="0" xr:uid="{9E211097-A23A-4BE3-83FB-72E2A3043E35}">
      <text>
        <r>
          <rPr>
            <b/>
            <sz val="9"/>
            <color indexed="81"/>
            <rFont val="Tahoma"/>
            <family val="2"/>
            <charset val="186"/>
          </rPr>
          <t>Tomas Ruzveltas:</t>
        </r>
        <r>
          <rPr>
            <sz val="9"/>
            <color indexed="81"/>
            <rFont val="Tahoma"/>
            <family val="2"/>
            <charset val="186"/>
          </rPr>
          <t xml:space="preserve">
derina inst</t>
        </r>
      </text>
    </comment>
    <comment ref="E67" authorId="2" shapeId="0" xr:uid="{04707E92-8A6C-42AE-8AD1-56856FCF9AD9}">
      <text>
        <r>
          <rPr>
            <b/>
            <sz val="9"/>
            <color indexed="81"/>
            <rFont val="Tahoma"/>
            <family val="2"/>
            <charset val="186"/>
          </rPr>
          <t>Tomas Ruzveltas:</t>
        </r>
        <r>
          <rPr>
            <sz val="9"/>
            <color indexed="81"/>
            <rFont val="Tahoma"/>
            <family val="2"/>
            <charset val="186"/>
          </rPr>
          <t xml:space="preserve">
Pateitka tvirtint</t>
        </r>
      </text>
    </comment>
    <comment ref="E69" authorId="2" shapeId="0" xr:uid="{23F2EEEF-E065-4ADE-AE3D-897677EC22D6}">
      <text>
        <r>
          <rPr>
            <b/>
            <sz val="9"/>
            <color indexed="81"/>
            <rFont val="Tahoma"/>
            <family val="2"/>
            <charset val="186"/>
          </rPr>
          <t>Tomas Ruzveltas:</t>
        </r>
        <r>
          <rPr>
            <sz val="9"/>
            <color indexed="81"/>
            <rFont val="Tahoma"/>
            <family val="2"/>
            <charset val="186"/>
          </rPr>
          <t xml:space="preserve">
KPD</t>
        </r>
      </text>
    </comment>
    <comment ref="E70" authorId="2" shapeId="0" xr:uid="{594A72C1-A07B-49EB-81CA-88C6AA1B61B2}">
      <text>
        <r>
          <rPr>
            <b/>
            <sz val="9"/>
            <color indexed="81"/>
            <rFont val="Tahoma"/>
            <family val="2"/>
            <charset val="186"/>
          </rPr>
          <t>Tomas Ruzveltas:</t>
        </r>
        <r>
          <rPr>
            <sz val="9"/>
            <color indexed="81"/>
            <rFont val="Tahoma"/>
            <family val="2"/>
            <charset val="186"/>
          </rPr>
          <t xml:space="preserve">
derinimai su gyv</t>
        </r>
      </text>
    </comment>
    <comment ref="AH70" authorId="4" shapeId="0" xr:uid="{3F21700D-D22A-46D8-9C11-EC3AE97B1977}">
      <text>
        <t>[Komentarų gija]
„Excel“ versija leidžia jums skaityti šią komentarų giją, tačiau visi jos taisymai bus pašalinti, jei failas atidaromas naudojant naujesnę „Excel“ versiją. Daugiau informacijos: https://go.microsoft.com/fwlink/?linkid=870924.
Komentaras:
    Nzt pakitusi trasa ikelta 12 08</t>
      </text>
    </comment>
    <comment ref="C74" authorId="0" shapeId="0" xr:uid="{D8414C5B-FEA1-46FA-9755-4994D7493E94}">
      <text>
        <r>
          <rPr>
            <b/>
            <sz val="9"/>
            <color indexed="81"/>
            <rFont val="Tahoma"/>
            <family val="2"/>
            <charset val="186"/>
          </rPr>
          <t>Ziede Rumsaite:</t>
        </r>
        <r>
          <rPr>
            <sz val="9"/>
            <color indexed="81"/>
            <rFont val="Tahoma"/>
            <family val="2"/>
            <charset val="186"/>
          </rPr>
          <t xml:space="preserve">
Pakeistos sąlygos, keičiamas tik automatas spintoje, projektas nereikalingas.</t>
        </r>
      </text>
    </comment>
    <comment ref="E78" authorId="2" shapeId="0" xr:uid="{05371FCE-49F7-4185-868F-0D79110AB102}">
      <text>
        <r>
          <rPr>
            <b/>
            <sz val="9"/>
            <color indexed="81"/>
            <rFont val="Tahoma"/>
            <family val="2"/>
            <charset val="186"/>
          </rPr>
          <t>Tomas Ruzveltas:</t>
        </r>
        <r>
          <rPr>
            <sz val="9"/>
            <color indexed="81"/>
            <rFont val="Tahoma"/>
            <family val="2"/>
            <charset val="186"/>
          </rPr>
          <t xml:space="preserve">
derinam su telia</t>
        </r>
      </text>
    </comment>
    <comment ref="E80" authorId="2" shapeId="0" xr:uid="{4789F076-C367-4E63-A91A-1DA13D2D663F}">
      <text>
        <r>
          <rPr>
            <b/>
            <sz val="9"/>
            <color indexed="81"/>
            <rFont val="Tahoma"/>
            <family val="2"/>
            <charset val="186"/>
          </rPr>
          <t>Tomas Ruzveltas:</t>
        </r>
        <r>
          <rPr>
            <sz val="9"/>
            <color indexed="81"/>
            <rFont val="Tahoma"/>
            <family val="2"/>
            <charset val="186"/>
          </rPr>
          <t xml:space="preserve">
institucijos</t>
        </r>
      </text>
    </comment>
    <comment ref="E81" authorId="2" shapeId="0" xr:uid="{53844E44-1FB9-4E71-9D30-A0C643AF1F34}">
      <text>
        <r>
          <rPr>
            <b/>
            <sz val="9"/>
            <color indexed="81"/>
            <rFont val="Tahoma"/>
            <family val="2"/>
            <charset val="186"/>
          </rPr>
          <t>Tomas Ruzveltas:</t>
        </r>
        <r>
          <rPr>
            <sz val="9"/>
            <color indexed="81"/>
            <rFont val="Tahoma"/>
            <family val="2"/>
            <charset val="186"/>
          </rPr>
          <t xml:space="preserve">
derina su sklp. Sav.</t>
        </r>
      </text>
    </comment>
    <comment ref="E82" authorId="2" shapeId="0" xr:uid="{120B19F0-F8A0-40D8-B266-B22A21CC5BCE}">
      <text>
        <r>
          <rPr>
            <b/>
            <sz val="9"/>
            <color indexed="81"/>
            <rFont val="Tahoma"/>
            <family val="2"/>
            <charset val="186"/>
          </rPr>
          <t>Tomas Ruzveltas:</t>
        </r>
        <r>
          <rPr>
            <sz val="9"/>
            <color indexed="81"/>
            <rFont val="Tahoma"/>
            <family val="2"/>
            <charset val="186"/>
          </rPr>
          <t xml:space="preserve">
keičiasi ts</t>
        </r>
      </text>
    </comment>
    <comment ref="E87" authorId="2" shapeId="0" xr:uid="{0CC4C908-1886-47A6-AAE9-9F73BD8D5C33}">
      <text>
        <r>
          <rPr>
            <b/>
            <sz val="9"/>
            <color indexed="81"/>
            <rFont val="Tahoma"/>
            <family val="2"/>
          </rPr>
          <t>Tomas Ruzveltas:</t>
        </r>
        <r>
          <rPr>
            <sz val="9"/>
            <color indexed="81"/>
            <rFont val="Tahoma"/>
            <family val="2"/>
          </rPr>
          <t xml:space="preserve">
Pas notarą</t>
        </r>
      </text>
    </comment>
    <comment ref="C88" authorId="0" shapeId="0" xr:uid="{6BD14AEF-1273-4689-B079-7ECD54298338}">
      <text>
        <r>
          <rPr>
            <b/>
            <sz val="9"/>
            <color indexed="81"/>
            <rFont val="Tahoma"/>
            <family val="2"/>
            <charset val="186"/>
          </rPr>
          <t>Ziede Rumsaite:</t>
        </r>
        <r>
          <rPr>
            <sz val="9"/>
            <color indexed="81"/>
            <rFont val="Tahoma"/>
            <family val="2"/>
            <charset val="186"/>
          </rPr>
          <t xml:space="preserve">
Turi pakeis sąlygas</t>
        </r>
      </text>
    </comment>
    <comment ref="C94" authorId="0" shapeId="0" xr:uid="{A7406548-4049-4BD4-84B8-7867B3D77D64}">
      <text>
        <r>
          <rPr>
            <b/>
            <sz val="9"/>
            <color indexed="81"/>
            <rFont val="Tahoma"/>
            <family val="2"/>
            <charset val="186"/>
          </rPr>
          <t>Ziede Rumsaite:</t>
        </r>
        <r>
          <rPr>
            <sz val="9"/>
            <color indexed="81"/>
            <rFont val="Tahoma"/>
            <family val="2"/>
            <charset val="186"/>
          </rPr>
          <t xml:space="preserve">
pirminiai
</t>
        </r>
      </text>
    </comment>
    <comment ref="C100" authorId="0" shapeId="0" xr:uid="{4F27218E-30D4-4891-9FF3-25235A0F4473}">
      <text>
        <r>
          <rPr>
            <b/>
            <sz val="9"/>
            <color indexed="81"/>
            <rFont val="Tahoma"/>
            <family val="2"/>
            <charset val="186"/>
          </rPr>
          <t>Ziede Rumsaite:</t>
        </r>
        <r>
          <rPr>
            <sz val="9"/>
            <color indexed="81"/>
            <rFont val="Tahoma"/>
            <family val="2"/>
            <charset val="186"/>
          </rPr>
          <t xml:space="preserve">
pateikti pirminiai
Servitutas pasirašytas</t>
        </r>
      </text>
    </comment>
    <comment ref="E100" authorId="0" shapeId="0" xr:uid="{CDE830D5-1CB4-4CB5-A018-838052ED708A}">
      <text>
        <r>
          <rPr>
            <b/>
            <sz val="9"/>
            <color indexed="81"/>
            <rFont val="Tahoma"/>
            <family val="2"/>
            <charset val="186"/>
          </rPr>
          <t>Ziede Rumsaite:</t>
        </r>
        <r>
          <rPr>
            <sz val="9"/>
            <color indexed="81"/>
            <rFont val="Tahoma"/>
            <family val="2"/>
            <charset val="186"/>
          </rPr>
          <t xml:space="preserve">
03 13 pateikta</t>
        </r>
      </text>
    </comment>
    <comment ref="E103" authorId="2" shapeId="0" xr:uid="{9036B7A9-F93B-44D2-9AD4-D5C8CE2CAB68}">
      <text>
        <r>
          <rPr>
            <b/>
            <sz val="9"/>
            <color indexed="81"/>
            <rFont val="Tahoma"/>
            <family val="2"/>
          </rPr>
          <t>Tomas Ruzveltas:</t>
        </r>
        <r>
          <rPr>
            <sz val="9"/>
            <color indexed="81"/>
            <rFont val="Tahoma"/>
            <family val="2"/>
          </rPr>
          <t xml:space="preserve">
Perderinama SUVA</t>
        </r>
      </text>
    </comment>
    <comment ref="K112" authorId="5" shapeId="0" xr:uid="{22E1B9EA-DC61-4CAF-A34B-991507D8BC0A}">
      <text>
        <t>[Komentarų gija]
„Excel“ versija leidžia jums skaityti šią komentarų giją, tačiau visi jos taisymai bus pašalinti, jei failas atidaromas naudojant naujesnę „Excel“ versiją. Daugiau informacijos: https://go.microsoft.com/fwlink/?linkid=870924.
Komentaras:
    Ko dar truksta projekto pridavimui, ar servitutas patvirtintas? Koks sprendimas, kad musu kabeliai lipa ant kitu kabeliu?
Atsakyti:
Ieva teikė savivaldybei SB ir nieko negavau
Atsakyti:
Taiso pastabas
Atsakyti:
Pateiktas projektas tvirtinimui 09-27
Atsakyti:
Nepateiktas, pasigilinti kodėl
Atsakyti:
Nebuvo gautas Dextera NT derinimas, susisiekta telefonų ir persiųsta pakartotinai 10-07
Atsakyti:
Dextera 10-17 turi atsiųsti sutikimą
Atsakyti:
Dextera 10.21 atsius pasirasyta SB ir reiks teikti KMS
Atsakyti:
Servitutas pateiktas savivaldybei
Atsakyti:
11-29 Tautvydas turi paskambinti į savivaldybę
Atsakyti:
Susisiekta, KMS laukia kol jiems NŽT atsiųs esamo (persidengiančio su nauju) servituto sutartį, kai jį gaus, naujas servitutas bus tvirtinamas
Atsakyti:
KMS informaciją gavo, servitutas bus tvirtinamas, tačiau tik kitais metais
Atsakyti:
KMS kontaktas Deimantė Terechovienė +370 37 42 53 63 
Atsakyti:
Gavus GeoMatininką, reikės nusiųsti specialistei planą iš GeoMatininko, jeigu viskas sutaps paleisim pasirašinėt sutartį
Atsakyti:
Gytis reikia 01-27 į geomatininką
Atsakyti:
Parengtas geomatininko planas
Atsakyti:
Įkeltas servitutas pasirašyti ESO
Atsakyti:
Pateiktas servitutas kompensacijai
Atsakyti:
Pateiktas projektas su garantiniu po pastabų
Atsakyti:
GARANTINIS</t>
      </text>
    </comment>
    <comment ref="O112" authorId="6" shapeId="0" xr:uid="{FC9DFC37-2684-4689-8FC4-35847F1CD88A}">
      <text>
        <t>[Komentarų gija]
„Excel“ versija leidžia jums skaityti šią komentarų giją, tačiau visi jos taisymai bus pašalinti, jei failas atidaromas naudojant naujesnę „Excel“ versiją. Daugiau informacijos: https://go.microsoft.com/fwlink/?linkid=870924.
Komentaras:
    2024.07.10 įkeltas pretęsimas del servituto
Atsakyti:
2024.07.19 įkeltas pretęsimas del servituto
Atsakyti:
2024.08.13 Įkeltas preatesimas</t>
      </text>
    </comment>
    <comment ref="AK112" authorId="7" shapeId="0" xr:uid="{BAFA3851-0346-48F2-9917-CCFF0C7FFD5E}">
      <text>
        <t>[Komentarų gija]
„Excel“ versija leidžia jums skaityti šią komentarų giją, tačiau visi jos taisymai bus pašalinti, jei failas atidaromas naudojant naujesnę „Excel“ versiją. Daugiau informacijos: https://go.microsoft.com/fwlink/?linkid=870924.
Komentaras:
    07-11 savivaldybei pateiktas servitutas
Atsakyti:
07.15 Pateikta Dexterai
Atsakyti:
2024.07.31 pateiktas sb gginteriorhome@gmail.com 
Atsakyti:
10,23 pateikta savivaldybei</t>
      </text>
    </comment>
    <comment ref="C118" authorId="0" shapeId="0" xr:uid="{A3AA439A-485D-4811-B516-E2AAA6224430}">
      <text>
        <r>
          <rPr>
            <b/>
            <sz val="9"/>
            <color indexed="81"/>
            <rFont val="Tahoma"/>
            <family val="2"/>
            <charset val="186"/>
          </rPr>
          <t>Ziede Rumsaite:</t>
        </r>
        <r>
          <rPr>
            <sz val="9"/>
            <color indexed="81"/>
            <rFont val="Tahoma"/>
            <family val="2"/>
            <charset val="186"/>
          </rPr>
          <t xml:space="preserve">
Kai patvirtins informuot klientą</t>
        </r>
      </text>
    </comment>
    <comment ref="C120" authorId="0" shapeId="0" xr:uid="{AE4E5CF5-6909-47A0-B0E9-F9C0FE238DA4}">
      <text>
        <r>
          <rPr>
            <b/>
            <sz val="9"/>
            <color indexed="81"/>
            <rFont val="Tahoma"/>
            <family val="2"/>
            <charset val="186"/>
          </rPr>
          <t>Ziede Rumsaite:</t>
        </r>
        <r>
          <rPr>
            <sz val="9"/>
            <color indexed="81"/>
            <rFont val="Tahoma"/>
            <family val="2"/>
            <charset val="186"/>
          </rPr>
          <t xml:space="preserve">
12 12 pateikta nžt</t>
        </r>
      </text>
    </comment>
    <comment ref="E120" authorId="0" shapeId="0" xr:uid="{4E5E4BCC-5C51-4E0B-8FDB-E3E23014FD77}">
      <text>
        <r>
          <rPr>
            <b/>
            <sz val="9"/>
            <color indexed="81"/>
            <rFont val="Tahoma"/>
            <family val="2"/>
            <charset val="186"/>
          </rPr>
          <t>Ziede Rumsaite:</t>
        </r>
        <r>
          <rPr>
            <sz val="9"/>
            <color indexed="81"/>
            <rFont val="Tahoma"/>
            <family val="2"/>
            <charset val="186"/>
          </rPr>
          <t xml:space="preserve">
servitutas pas savivaldybę tvirtinami</t>
        </r>
      </text>
    </comment>
    <comment ref="AH120" authorId="8" shapeId="0" xr:uid="{B9D068AF-E0CA-4ED6-A2C7-551CED340625}">
      <text>
        <t>[Komentarų gija]
„Excel“ versija leidžia jums skaityti šią komentarų giją, tačiau visi jos taisymai bus pašalinti, jei failas atidaromas naudojant naujesnę „Excel“ versiją. Daugiau informacijos: https://go.microsoft.com/fwlink/?linkid=870924.
Komentaras:
    Ikeliau I geoportal 12 11 diena</t>
      </text>
    </comment>
    <comment ref="AK120" authorId="9" shapeId="0" xr:uid="{4DF94031-50D5-4C3E-8EEB-89B88D007826}">
      <text>
        <t>[Komentarų gija]
„Excel“ versija leidžia jums skaityti šią komentarų giją, tačiau visi jos taisymai bus pašalinti, jei failas atidaromas naudojant naujesnę „Excel“ versiją. Daugiau informacijos: https://go.microsoft.com/fwlink/?linkid=870924.
Komentaras:
    Servitutą pasirašė 3 iš 3
Atsakyti:
Servituta pataisiau 12 08</t>
      </text>
    </comment>
    <comment ref="C123" authorId="0" shapeId="0" xr:uid="{D6C93516-1256-40DB-A145-78550A0CA4B9}">
      <text>
        <r>
          <rPr>
            <b/>
            <sz val="9"/>
            <color indexed="81"/>
            <rFont val="Tahoma"/>
            <family val="2"/>
            <charset val="186"/>
          </rPr>
          <t xml:space="preserve">Ziede Rumsaite:
</t>
        </r>
        <r>
          <rPr>
            <sz val="9"/>
            <color indexed="81"/>
            <rFont val="Tahoma"/>
            <family val="2"/>
            <charset val="186"/>
          </rPr>
          <t>kpd</t>
        </r>
      </text>
    </comment>
    <comment ref="C125" authorId="0" shapeId="0" xr:uid="{C9CEDE43-17D5-4D34-A43C-7626099EBD51}">
      <text>
        <r>
          <rPr>
            <b/>
            <sz val="9"/>
            <color indexed="81"/>
            <rFont val="Tahoma"/>
            <family val="2"/>
            <charset val="186"/>
          </rPr>
          <t>Ziede Rumsaite:</t>
        </r>
        <r>
          <rPr>
            <sz val="9"/>
            <color indexed="81"/>
            <rFont val="Tahoma"/>
            <family val="2"/>
            <charset val="186"/>
          </rPr>
          <t xml:space="preserve">
09 26 kpd</t>
        </r>
      </text>
    </comment>
    <comment ref="E125" authorId="0" shapeId="0" xr:uid="{0F97049F-4380-4D8E-8199-5EBB3818F5D7}">
      <text>
        <r>
          <rPr>
            <b/>
            <sz val="9"/>
            <color indexed="81"/>
            <rFont val="Tahoma"/>
            <family val="2"/>
            <charset val="186"/>
          </rPr>
          <t>Ziede Rumsaite:</t>
        </r>
        <r>
          <rPr>
            <sz val="9"/>
            <color indexed="81"/>
            <rFont val="Tahoma"/>
            <family val="2"/>
            <charset val="186"/>
          </rPr>
          <t xml:space="preserve">
servitutas pas notarą</t>
        </r>
      </text>
    </comment>
    <comment ref="C127" authorId="0" shapeId="0" xr:uid="{8D92777F-A985-489E-A2CC-2663129E8A3F}">
      <text>
        <r>
          <rPr>
            <b/>
            <sz val="9"/>
            <color indexed="81"/>
            <rFont val="Tahoma"/>
            <family val="2"/>
            <charset val="186"/>
          </rPr>
          <t>Ziede Rumsaite:</t>
        </r>
        <r>
          <rPr>
            <sz val="9"/>
            <color indexed="81"/>
            <rFont val="Tahoma"/>
            <family val="2"/>
            <charset val="186"/>
          </rPr>
          <t xml:space="preserve">
Sklypo savininkės sutikimo reikia</t>
        </r>
      </text>
    </comment>
    <comment ref="E129" authorId="2" shapeId="0" xr:uid="{27C13C47-CCA8-46A2-8AB2-222D631DAEA5}">
      <text>
        <r>
          <rPr>
            <b/>
            <sz val="9"/>
            <color indexed="81"/>
            <rFont val="Tahoma"/>
            <family val="2"/>
          </rPr>
          <t>Tomas Ruzveltas:</t>
        </r>
        <r>
          <rPr>
            <sz val="9"/>
            <color indexed="81"/>
            <rFont val="Tahoma"/>
            <family val="2"/>
          </rPr>
          <t xml:space="preserve">
Vytas taiso RAA/ servitutas</t>
        </r>
      </text>
    </comment>
    <comment ref="K129" authorId="10" shapeId="0" xr:uid="{C62B8AA2-F127-4F7A-B3A4-159580EDDC10}">
      <text>
        <t>[Komentarų gija]
„Excel“ versija leidžia jums skaityti šią komentarų giją, tačiau visi jos taisymai bus pašalinti, jei failas atidaromas naudojant naujesnę „Excel“ versiją. Daugiau informacijos: https://go.microsoft.com/fwlink/?linkid=870924.
Komentaras:
    Kokia situacija su servitutu, ar tennisspace atsake, ko dar truksta is derinimu ar kitu doku, kad pateikti projekta?
Atsakyti:
113 sklypo sutikimo reikia
Atsakyti:
Perduota Irmiui dėl užklausimo Tennisspace
Atsakyti:
Laukiam sutikimo iš tennisspace, kostas turi skambinti sostenai
Atsakyti:
Sutikimas gautas is Tennis space, Eimutis daro byla, neprisiskambinu Sostenai pasakyt, kad kreiptusi i notara
Atsakyti:
Pateiktas servitutas notarei
Atsakyti:
10-14 teiksim bylą 
Atsakyti:
Pateiktas projektas
Atsakyti:
Reikia nuomininkų suderinimo ant servituto
Atsakyti:
Servitutas jau pasirašytas. Trūko parašo ant brėžinio iš Čimonės, sutartis buvo pasirašyta. Susiskambinau, 11-04 pateikiau brėžinį pasirašymui el. paštu.
Atsakyti:
Taiso pastabas
Atsakyti:
 Iš sostenos gavom suderinimą. Pateikta Kauno energijai 11-11. Likę sulaukt jų pritarimo ir teiksim pilną proj.
Atsakyti:
Parašiau pakartotinai laišką 11-21
Atsakyti:
Gavau nepritarimą iš Kauno Energijos. Bandysiu šiandien skambintis su sklp. Sav. ir praeit su senu Kauno energijos suderinimu jei sklp. Savininkas derins sprendinius.
Atsakyti:
Klausimas pas Znuta dėl šulinio. 11-28 prikabino prie laiško P. Stašiūna dėl nuomonės/patarimo.
Atsakyti:
11-29 gavau atsakymą iš P. Stašiūno dėl gręžimo, šiandien peržiūrėsiu viską, galimai liks paimt vieną sutikimą dėl a.z. Ir bus galima teikt pilną proj.
Atsakyti:
Apsitart su Tomu
Atsakyti:
Išsiųsta Dudkevičienei 12-04 su papildomais komentarais ir su senu suderinimu.
Atsakyti:
Ar gautas KE pritarimas ?
Atsakyti:
Negautas, šiandien skambinsiu.
Atsakyti:
Tarp šventiniu laikotarpiu KE nekėlė, šiandien pasiskambinsiu.
Atsakyti:
Kalbėjau su KE. Sakė neranda laiško, persiųsti. 01-10 persiunčiau.
Atsakyti:
Pateikta byla pakartotinai</t>
      </text>
    </comment>
    <comment ref="O129" authorId="11" shapeId="0" xr:uid="{B3445432-608E-40BE-8087-55E5BDA9E06F}">
      <text>
        <t>[Komentarų gija]
„Excel“ versija leidžia jums skaityti šią komentarų giją, tačiau visi jos taisymai bus pašalinti, jei failas atidaromas naudojant naujesnę „Excel“ versiją. Daugiau informacijos: https://go.microsoft.com/fwlink/?linkid=870924.
Komentaras:
    2024.06.11 įkeltas pratesimas
Atsakyti:
2024.07.12 įkeltas pratęsimas
Atsakyti:
2024.08.12 įkeltas pratesimas
Atsakyti:
2024.09.18 Įkeltas pratęsimas</t>
      </text>
    </comment>
    <comment ref="X129" authorId="12" shapeId="0" xr:uid="{7CC4ED3A-FB5B-4C79-A202-0F7CEB32BD5F}">
      <text>
        <t>[Komentarų gija]
„Excel“ versija leidžia jums skaityti šią komentarų giją, tačiau visi jos taisymai bus pašalinti, jei failas atidaromas naudojant naujesnę „Excel“ versiją. Daugiau informacijos: https://go.microsoft.com/fwlink/?linkid=870924.
Komentaras:
    2024.07.03 pateikta po pastabų
Atsakyti:
2024.07.10 sudrinta</t>
      </text>
    </comment>
    <comment ref="AH129" authorId="13" shapeId="0" xr:uid="{9F00D12B-0B76-46F1-8110-2C81E3C80CCB}">
      <text>
        <t>[Komentarų gija]
„Excel“ versija leidžia jums skaityti šią komentarų giją, tačiau visi jos taisymai bus pašalinti, jei failas atidaromas naudojant naujesnę „Excel“ versiją. Daugiau informacijos: https://go.microsoft.com/fwlink/?linkid=870924.
Komentaras:
    2024.07.03 gautas suva</t>
      </text>
    </comment>
    <comment ref="AJ129" authorId="14" shapeId="0" xr:uid="{AF3107FC-A277-4F9F-9003-2F9A956B9A4B}">
      <text>
        <t>[Komentarų gija]
„Excel“ versija leidžia jums skaityti šią komentarų giją, tačiau visi jos taisymai bus pašalinti, jei failas atidaromas naudojant naujesnę „Excel“ versiją. Daugiau informacijos: https://go.microsoft.com/fwlink/?linkid=870924.
Komentaras:
    11-11 pateikta
Atsakyti:
12-04 išsiųsta 
Atsakyti:
01-20 suderino</t>
      </text>
    </comment>
    <comment ref="AK129" authorId="15" shapeId="0" xr:uid="{B4873871-EB60-4850-9BEA-1F97DF09A6F7}">
      <text>
        <t xml:space="preserve">[Komentarų gija]
„Excel“ versija leidžia jums skaityti šią komentarų giją, tačiau visi jos taisymai bus pašalinti, jei failas atidaromas naudojant naujesnę „Excel“ versiją. Daugiau informacijos: https://go.microsoft.com/fwlink/?linkid=870924.
Komentaras:
    09-30 pateikta 22-am not. biurui
Atsakyti:
Servitutas pasirasytas 2024-10-23 Kauno 22-ajame notaru biure
  </t>
      </text>
    </comment>
    <comment ref="E130" authorId="2" shapeId="0" xr:uid="{9172E3E8-162F-4699-B055-6C868926A806}">
      <text>
        <r>
          <rPr>
            <b/>
            <sz val="9"/>
            <color indexed="81"/>
            <rFont val="Tahoma"/>
            <family val="2"/>
          </rPr>
          <t xml:space="preserve">Tomas Ruzveltas:
</t>
        </r>
        <r>
          <rPr>
            <sz val="9"/>
            <color indexed="81"/>
            <rFont val="Tahoma"/>
            <family val="2"/>
            <charset val="186"/>
          </rPr>
          <t>SUVA</t>
        </r>
      </text>
    </comment>
    <comment ref="AH130" authorId="16" shapeId="0" xr:uid="{75A49332-87F3-4A9B-9E87-488DEA8A30DC}">
      <text>
        <t>[Komentarų gija]
„Excel“ versija leidžia jums skaityti šią komentarų giją, tačiau visi jos taisymai bus pašalinti, jei failas atidaromas naudojant naujesnę „Excel“ versiją. Daugiau informacijos: https://go.microsoft.com/fwlink/?linkid=870924.
Komentaras:
    Prasymas pateiktas 12 07</t>
      </text>
    </comment>
    <comment ref="C131" authorId="0" shapeId="0" xr:uid="{53B662C0-6A36-4B3C-A2FE-7059CDBD963B}">
      <text>
        <r>
          <rPr>
            <b/>
            <sz val="9"/>
            <color indexed="81"/>
            <rFont val="Tahoma"/>
            <family val="2"/>
            <charset val="186"/>
          </rPr>
          <t>Ziede Rumsaite:</t>
        </r>
        <r>
          <rPr>
            <sz val="9"/>
            <color indexed="81"/>
            <rFont val="Tahoma"/>
            <family val="2"/>
            <charset val="186"/>
          </rPr>
          <t xml:space="preserve">
Pirminiai</t>
        </r>
      </text>
    </comment>
    <comment ref="C132" authorId="0" shapeId="0" xr:uid="{F12D8FDA-ECE7-4718-993A-A3A94CA28F90}">
      <text>
        <r>
          <rPr>
            <b/>
            <sz val="9"/>
            <color indexed="81"/>
            <rFont val="Tahoma"/>
            <family val="2"/>
            <charset val="186"/>
          </rPr>
          <t>Ziede Rumsaite:</t>
        </r>
        <r>
          <rPr>
            <sz val="9"/>
            <color indexed="81"/>
            <rFont val="Tahoma"/>
            <family val="2"/>
            <charset val="186"/>
          </rPr>
          <t xml:space="preserve">
pateikti pirminiai</t>
        </r>
      </text>
    </comment>
    <comment ref="AE132" authorId="17" shapeId="0" xr:uid="{C51091CA-2670-4924-BBB4-4AB9711E2A87}">
      <text>
        <t>[Komentarų gija]
„Excel“ versija leidžia jums skaityti šią komentarų giją, tačiau visi jos taisymai bus pašalinti, jei failas atidaromas naudojant naujesnę „Excel“ versiją. Daugiau informacijos: https://go.microsoft.com/fwlink/?linkid=870924.
Komentaras:
    Isiūsta 20231116</t>
      </text>
    </comment>
    <comment ref="K138" authorId="18" shapeId="0" xr:uid="{5EEB6663-1719-46FA-B136-68B3DBC3AD52}">
      <text>
        <t>[Komentarų gija]
„Excel“ versija leidžia jums skaityti šią komentarų giją, tačiau visi jos taisymai bus pašalinti, jei failas atidaromas naudojant naujesnę „Excel“ versiją. Daugiau informacijos: https://go.microsoft.com/fwlink/?linkid=870924.
Komentaras:
    Pateikta SUVA
Atsakyti:
09-17 planas teikti pirminius
Atsakyti:
09-23 pateiks pirminius
Atsakyti:
Laukiam kol Ovidijus perderins topo 
Atsakyti:
Pateikti pirminiai
Atsakyti:
10 14 pateikta po pastabų pirminiai
Atsakyti:
10 15 patvirtinti pirminiai
Atsakyti:
10 21 pateiktas br klientui susiderinimui, kai gausim teiksim bylą
Atsakyti:
10 28 dar neatsakė
Atsakyti:
11 04 priminimo laiškas
Atsakyti:
11 06 pateiktas tvirtinimui
Atsakyti:
Kai gausim spintos pasiūlymą kelsim po pastabų
Atsakyti:
11 11 pateikta po pastabų
Atsakyti:
11-15 paatvirtinta</t>
      </text>
    </comment>
    <comment ref="C141" authorId="0" shapeId="0" xr:uid="{D5391A81-8D92-48E1-BF58-3193C06BEE30}">
      <text>
        <r>
          <rPr>
            <b/>
            <sz val="9"/>
            <color indexed="81"/>
            <rFont val="Tahoma"/>
            <family val="2"/>
            <charset val="186"/>
          </rPr>
          <t>Ziede Rumsaite:</t>
        </r>
        <r>
          <rPr>
            <sz val="9"/>
            <color indexed="81"/>
            <rFont val="Tahoma"/>
            <family val="2"/>
            <charset val="186"/>
          </rPr>
          <t xml:space="preserve">
11 16 išsiųsta</t>
        </r>
      </text>
    </comment>
    <comment ref="C142" authorId="0" shapeId="0" xr:uid="{C4B48FE0-D9A1-4C6F-B3C0-CD513A83FAAA}">
      <text>
        <r>
          <rPr>
            <b/>
            <sz val="9"/>
            <color indexed="81"/>
            <rFont val="Tahoma"/>
            <family val="2"/>
            <charset val="186"/>
          </rPr>
          <t>Ziede Rumsaite:</t>
        </r>
        <r>
          <rPr>
            <sz val="9"/>
            <color indexed="81"/>
            <rFont val="Tahoma"/>
            <family val="2"/>
            <charset val="186"/>
          </rPr>
          <t xml:space="preserve">
Pateikta tvirtint</t>
        </r>
      </text>
    </comment>
    <comment ref="K144" authorId="19" shapeId="0" xr:uid="{FAB5699B-C44D-4A86-8DD4-6DA6F49ECD0B}">
      <text>
        <t>[Komentarų gija]
„Excel“ versija leidžia jums skaityti šią komentarų giją, tačiau visi jos taisymai bus pašalinti, jei failas atidaromas naudojant naujesnę „Excel“ versiją. Daugiau informacijos: https://go.microsoft.com/fwlink/?linkid=870924.
Komentaras:
    Servitutai pateikti savivaldybei, vienas gautas, vieno laukiame
Atsakyti:
Pateikta užklausa savivaldybei, Vainoro reikalavimu formuojamas dar vienas servitutas
Atsakyti:
10 22 pateiktas sb po pastabų
Atsakyti:
10 28 priminta dėl servituto tivis sistemoje
Atsakyti:
11 09 pateiktas servitutas savivaldybei
Atsakyti:
Pateikta savivaldybei su nuomininko parašu
Atsakyti:
Vis dar negavom nieko iš savivaldybės? Jau pora mėnesių praėjo. Neaišku ar paeis dėl to pačio tęst
Atsakyti:
Reikia perprojektuoti
Atsakyti:
Išsiųsta derinti nauji sprendiniai
Atsakyti:
Gavau pasimetusius raštus iš savivaldybės dėl servitutų. Reikia perdaryti per geomatininką ir vieną kompensaciją perskaičiuot.
Atsakyti:
Pateikti nauji servituto dokumentai savivaldybei
Atsakyti:
Gauti raštai, perduota mokėjimams. Trūksta SUVA, bet negaliu pateikt nes neturim ESO suderinto plano, peduota kad pasirašytu.
Atsakyti:
Viskas yra, perduoti servitutai notarui</t>
      </text>
    </comment>
    <comment ref="AH144" authorId="20" shapeId="0" xr:uid="{ABC36458-0F24-4293-A38A-52157613CAD4}">
      <text>
        <t xml:space="preserve">[Komentarų gija]
„Excel“ versija leidžia jums skaityti šią komentarų giją, tačiau visi jos taisymai bus pašalinti, jei failas atidaromas naudojant naujesnę „Excel“ versiją. Daugiau informacijos: https://go.microsoft.com/fwlink/?linkid=870924.
Komentaras:
    07-02
366541 </t>
      </text>
    </comment>
    <comment ref="AJ144" authorId="21" shapeId="0" xr:uid="{7EBB60CF-F483-44E1-8A2B-1E24573AEABA}">
      <text>
        <t>[Komentarų gija]
„Excel“ versija leidžia jums skaityti šią komentarų giją, tačiau visi jos taisymai bus pašalinti, jei failas atidaromas naudojant naujesnę „Excel“ versiją. Daugiau informacijos: https://go.microsoft.com/fwlink/?linkid=870924.
Komentaras:
    Isiusta kauno energijai uzklausa dėl altitudziu</t>
      </text>
    </comment>
    <comment ref="AK144" authorId="22" shapeId="0" xr:uid="{999EF05C-72AA-4240-AB65-8101D0189D27}">
      <text>
        <t>[Komentarų gija]
„Excel“ versija leidžia jums skaityti šią komentarų giją, tačiau visi jos taisymai bus pašalinti, jei failas atidaromas naudojant naujesnę „Excel“ versiją. Daugiau informacijos: https://go.microsoft.com/fwlink/?linkid=870924.
Komentaras:
    Servitutai padaryti, Laukiu spendimo is BFII UAB, Dar servitutą turi pasirasyti užsakovas</t>
      </text>
    </comment>
    <comment ref="E145" authorId="0" shapeId="0" xr:uid="{7225AF3D-671D-4F28-A569-731C2AE4F102}">
      <text>
        <r>
          <rPr>
            <b/>
            <sz val="9"/>
            <color indexed="81"/>
            <rFont val="Tahoma"/>
            <family val="2"/>
            <charset val="186"/>
          </rPr>
          <t>Ziede Rumsaite:</t>
        </r>
        <r>
          <rPr>
            <sz val="9"/>
            <color indexed="81"/>
            <rFont val="Tahoma"/>
            <family val="2"/>
            <charset val="186"/>
          </rPr>
          <t xml:space="preserve">
servitutai pas savivaldybę</t>
        </r>
      </text>
    </comment>
    <comment ref="K145" authorId="23" shapeId="0" xr:uid="{54279BDE-5064-45D5-B718-E1796F4FBB12}">
      <text>
        <t>[Komentarų gija]
„Excel“ versija leidžia jums skaityti šią komentarų giją, tačiau visi jos taisymai bus pašalinti, jei failas atidaromas naudojant naujesnę „Excel“ versiją. Daugiau informacijos: https://go.microsoft.com/fwlink/?linkid=870924.
Komentaras:
    Ar bus daromas objektas? Jei bus, ko truksta, kad pateikti pilna projekta, kaip su servitutu?
Atsakyti:
OBJEKTAS ATŠAUKTAS</t>
      </text>
    </comment>
    <comment ref="O145" authorId="24" shapeId="0" xr:uid="{8A9A346E-F82A-4398-80F2-5162D94D5F79}">
      <text>
        <t>[Komentarų gija]
„Excel“ versija leidžia jums skaityti šią komentarų giją, tačiau visi jos taisymai bus pašalinti, jei failas atidaromas naudojant naujesnę „Excel“ versiją. Daugiau informacijos: https://go.microsoft.com/fwlink/?linkid=870924.
Komentaras:
    2024.07.29 Įkeltas pratesimas
Atsakyti:
2024.09.05 įkeltas pratesimas</t>
      </text>
    </comment>
    <comment ref="E147" authorId="25" shapeId="0" xr:uid="{D20E9185-DBBC-445D-BC22-D1C43F0C64AD}">
      <text>
        <t>[Komentarų gija]
„Excel“ versija leidžia jums skaityti šią komentarų giją, tačiau visi jos taisymai bus pašalinti, jei failas atidaromas naudojant naujesnę „Excel“ versiją. Daugiau informacijos: https://go.microsoft.com/fwlink/?linkid=870924.
Komentaras:
    Servitutai pas savivaldybę</t>
      </text>
    </comment>
    <comment ref="K147" authorId="26" shapeId="0" xr:uid="{25BC6593-E382-40F8-A463-A56EC1F8E97A}">
      <text>
        <t>[Komentarų gija]
„Excel“ versija leidžia jums skaityti šią komentarų giją, tačiau visi jos taisymai bus pašalinti, jei failas atidaromas naudojant naujesnę „Excel“ versiją. Daugiau informacijos: https://go.microsoft.com/fwlink/?linkid=870924.
Komentaras:
    Ko truksta, kad pateikti pilna projekta?
Atsakyti:
Pasitikrinti ar tas ISAK yra suderinimas ir pateikti servitutą notarams
Atsakyti:
Vytautas 09-18 teikia notarui servitutą
Atsakyti:
Pateiktas servitutas 22a not biurą
Atsakyti:
Gytis daro byla
Atsakyti:
Kostas turi peržiūrėti bylą ir pateikti į TIVĮ. Laukiam servituto
Atsakyti:
Pateikta byla ESO be SERVITUTO
Atsakyti:
Pateiktos pastabos objekto aplanke. Laukiam servituto
Atsakyti:
Pateiktas projektas po pastabu, servitutai pasirasyti</t>
      </text>
    </comment>
    <comment ref="O147" authorId="27" shapeId="0" xr:uid="{2ED6439E-3D3A-4AB7-903B-03B0A3B1268B}">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Atsakyti:
2024.06.19 įkeltas pratesimas
Atsakyti:
2024.07.19 įkeltas pratesimas
Atsakyti:
2024.08.20 įkeltas pratesimas
Atsakyti:
2024.09.18 Įkeltas Pratesimas</t>
      </text>
    </comment>
    <comment ref="U147" authorId="28" shapeId="0" xr:uid="{620E9DF1-883D-48E2-BC72-9BF8497FCF9A}">
      <text>
        <t>[Komentarų gija]
„Excel“ versija leidžia jums skaityti šią komentarų giją, tačiau visi jos taisymai bus pašalinti, jei failas atidaromas naudojant naujesnę „Excel“ versiją. Daugiau informacijos: https://go.microsoft.com/fwlink/?linkid=870924.
Komentaras:
    Informacinis pateiktas 2024.06.21</t>
      </text>
    </comment>
    <comment ref="X147" authorId="29" shapeId="0" xr:uid="{CE0B29E5-6C2C-48AA-8C8B-117DBFA3CF7D}">
      <text>
        <t>[Komentarų gija]
„Excel“ versija leidžia jums skaityti šią komentarų giją, tačiau visi jos taisymai bus pašalinti, jei failas atidaromas naudojant naujesnę „Excel“ versiją. Daugiau informacijos: https://go.microsoft.com/fwlink/?linkid=870924.
Komentaras:
    Suderinta 2024.05.24</t>
      </text>
    </comment>
    <comment ref="AH147" authorId="30" shapeId="0" xr:uid="{A1FC888C-4130-4B4B-965E-921BFB814CF9}">
      <text>
        <t xml:space="preserve">[Komentarų gija]
„Excel“ versija leidžia jums skaityti šią komentarų giją, tačiau visi jos taisymai bus pašalinti, jei failas atidaromas naudojant naujesnę „Excel“ versiją. Daugiau informacijos: https://go.microsoft.com/fwlink/?linkid=870924.
Komentaras:
    2024.05.08 pateikta į geoportalą 313910 
Atsakyti:
Gautas 2024-07-16 </t>
      </text>
    </comment>
    <comment ref="AK147" authorId="31" shapeId="0" xr:uid="{9121ADF3-FECF-4329-9666-B2C1F4A509C7}">
      <text>
        <t>[Komentarų gija]
„Excel“ versija leidžia jums skaityti šią komentarų giją, tačiau visi jos taisymai bus pašalinti, jei failas atidaromas naudojant naujesnę „Excel“ versiją. Daugiau informacijos: https://go.microsoft.com/fwlink/?linkid=870924.
Komentaras:
    2024.06.03 Pateiktas kompensacijai
Atsakyti:
2024.06.04 Gautas Aktas
2024.06.05 Servitutas pateiktas KMSA
Atsakyti:
2024.09.18 Servitutas pateiktas  notarams
Atsakyti:
Pasirasoma 2024-10-16</t>
      </text>
    </comment>
    <comment ref="C149" authorId="0" shapeId="0" xr:uid="{2FE9019B-F6FB-47C1-A9B1-9E2F656BD19C}">
      <text>
        <r>
          <rPr>
            <b/>
            <sz val="9"/>
            <color indexed="81"/>
            <rFont val="Tahoma"/>
            <family val="2"/>
            <charset val="186"/>
          </rPr>
          <t>Ziede Rumsaite:</t>
        </r>
        <r>
          <rPr>
            <sz val="9"/>
            <color indexed="81"/>
            <rFont val="Tahoma"/>
            <family val="2"/>
            <charset val="186"/>
          </rPr>
          <t xml:space="preserve">
2023 11 27 kpd</t>
        </r>
      </text>
    </comment>
    <comment ref="AN149" authorId="32" shapeId="0" xr:uid="{79AE2663-7BC3-41C9-BE64-BB2FED0AF3E5}">
      <text>
        <t>[Komentarų gija]
„Excel“ versija leidžia jums skaityti šią komentarų giją, tačiau visi jos taisymai bus pašalinti, jei failas atidaromas naudojant naujesnę „Excel“ versiją. Daugiau informacijos: https://go.microsoft.com/fwlink/?linkid=870924.
Komentaras:
    Išsiūsta 11 27</t>
      </text>
    </comment>
    <comment ref="C150" authorId="0" shapeId="0" xr:uid="{B86D6023-EEBD-49BA-8249-30262604CAB0}">
      <text>
        <r>
          <rPr>
            <b/>
            <sz val="9"/>
            <color indexed="81"/>
            <rFont val="Tahoma"/>
            <family val="2"/>
            <charset val="186"/>
          </rPr>
          <t>Ziede Rumsaite:</t>
        </r>
        <r>
          <rPr>
            <sz val="9"/>
            <color indexed="81"/>
            <rFont val="Tahoma"/>
            <family val="2"/>
            <charset val="186"/>
          </rPr>
          <t xml:space="preserve">
pirminiai
</t>
        </r>
      </text>
    </comment>
    <comment ref="C153" authorId="0" shapeId="0" xr:uid="{DBC25DC7-D1EC-459B-9DE8-32F90FF8DAA7}">
      <text>
        <r>
          <rPr>
            <b/>
            <sz val="9"/>
            <color indexed="81"/>
            <rFont val="Tahoma"/>
            <family val="2"/>
            <charset val="186"/>
          </rPr>
          <t>Ziede Rumsaite:</t>
        </r>
        <r>
          <rPr>
            <sz val="9"/>
            <color indexed="81"/>
            <rFont val="Tahoma"/>
            <family val="2"/>
            <charset val="186"/>
          </rPr>
          <t xml:space="preserve">
pateikti pirminiai</t>
        </r>
      </text>
    </comment>
    <comment ref="E153" authorId="0" shapeId="0" xr:uid="{8A0C3CD2-2461-4874-BD0C-74D72B060561}">
      <text>
        <r>
          <rPr>
            <b/>
            <sz val="9"/>
            <color indexed="81"/>
            <rFont val="Tahoma"/>
            <family val="2"/>
            <charset val="186"/>
          </rPr>
          <t>Ziede Rumsaite:</t>
        </r>
        <r>
          <rPr>
            <sz val="9"/>
            <color indexed="81"/>
            <rFont val="Tahoma"/>
            <family val="2"/>
            <charset val="186"/>
          </rPr>
          <t xml:space="preserve">
03 13 pateikta</t>
        </r>
      </text>
    </comment>
    <comment ref="E154" authorId="33" shapeId="0" xr:uid="{5E2CCE8D-61D8-4819-A3FD-A7404452F93C}">
      <text>
        <t>[Komentarų gija]
„Excel“ versija leidžia jums skaityti šią komentarų giją, tačiau visi jos taisymai bus pašalinti, jei failas atidaromas naudojant naujesnę „Excel“ versiją. Daugiau informacijos: https://go.microsoft.com/fwlink/?linkid=870924.
Komentaras:
    SUVA</t>
      </text>
    </comment>
    <comment ref="C155" authorId="0" shapeId="0" xr:uid="{7C54EDD8-C608-4108-9F30-8B201C2F9682}">
      <text>
        <r>
          <rPr>
            <b/>
            <sz val="9"/>
            <color indexed="81"/>
            <rFont val="Tahoma"/>
            <family val="2"/>
            <charset val="186"/>
          </rPr>
          <t>Ziede Rumsaite:</t>
        </r>
        <r>
          <rPr>
            <sz val="9"/>
            <color indexed="81"/>
            <rFont val="Tahoma"/>
            <family val="2"/>
            <charset val="186"/>
          </rPr>
          <t xml:space="preserve">
pas klientą</t>
        </r>
      </text>
    </comment>
    <comment ref="E156" authorId="34" shapeId="0" xr:uid="{00B3A466-3B5B-48FF-A458-96DE92A48FD0}">
      <text>
        <t>[Komentarų gija]
„Excel“ versija leidžia jums skaityti šią komentarų giją, tačiau visi jos taisymai bus pašalinti, jei failas atidaromas naudojant naujesnę „Excel“ versiją. Daugiau informacijos: https://go.microsoft.com/fwlink/?linkid=870924.
Komentaras:
    SUVA</t>
      </text>
    </comment>
    <comment ref="K156" authorId="35" shapeId="0" xr:uid="{04A425C2-1430-4F64-A5BD-FFA66B371695}">
      <text>
        <t>[Komentarų gija]
„Excel“ versija leidžia jums skaityti šią komentarų giją, tačiau visi jos taisymai bus pašalinti, jei failas atidaromas naudojant naujesnę „Excel“ versiją. Daugiau informacijos: https://go.microsoft.com/fwlink/?linkid=870924.
Komentaras:
    Taiso pastabas Žiedė
Atsakyti:
Greičiausiai bus atštaukta, nes yra susijusi užduotis 164M
Atsakyti:
Parašytas komentaras į tivis</t>
      </text>
    </comment>
    <comment ref="C158" authorId="0" shapeId="0" xr:uid="{24588DA4-4070-49EB-A74F-C181E1376622}">
      <text>
        <r>
          <rPr>
            <b/>
            <sz val="9"/>
            <color indexed="81"/>
            <rFont val="Tahoma"/>
            <family val="2"/>
            <charset val="186"/>
          </rPr>
          <t>Ziede Rumsaite:</t>
        </r>
        <r>
          <rPr>
            <sz val="9"/>
            <color indexed="81"/>
            <rFont val="Tahoma"/>
            <family val="2"/>
            <charset val="186"/>
          </rPr>
          <t xml:space="preserve">
GEOPORTAL</t>
        </r>
      </text>
    </comment>
    <comment ref="C159" authorId="0" shapeId="0" xr:uid="{83A00266-A9AD-46B9-A518-0ABAFEE98803}">
      <text>
        <r>
          <rPr>
            <b/>
            <sz val="9"/>
            <color indexed="81"/>
            <rFont val="Tahoma"/>
            <family val="2"/>
            <charset val="186"/>
          </rPr>
          <t>Ziede Rumsaite:</t>
        </r>
        <r>
          <rPr>
            <sz val="9"/>
            <color indexed="81"/>
            <rFont val="Tahoma"/>
            <family val="2"/>
            <charset val="186"/>
          </rPr>
          <t xml:space="preserve">
pirminiai</t>
        </r>
      </text>
    </comment>
    <comment ref="C160" authorId="0" shapeId="0" xr:uid="{7AA218A4-0D3F-4B2F-BB40-B1D60662591C}">
      <text>
        <r>
          <rPr>
            <b/>
            <sz val="9"/>
            <color indexed="81"/>
            <rFont val="Tahoma"/>
            <family val="2"/>
            <charset val="186"/>
          </rPr>
          <t>Ziede Rumsaite:</t>
        </r>
        <r>
          <rPr>
            <sz val="9"/>
            <color indexed="81"/>
            <rFont val="Tahoma"/>
            <family val="2"/>
            <charset val="186"/>
          </rPr>
          <t xml:space="preserve">
pirminiai</t>
        </r>
      </text>
    </comment>
    <comment ref="C161" authorId="0" shapeId="0" xr:uid="{C4942F8A-655A-4AC7-9758-98BEE98FFA53}">
      <text>
        <r>
          <rPr>
            <b/>
            <sz val="9"/>
            <color indexed="81"/>
            <rFont val="Tahoma"/>
            <family val="2"/>
            <charset val="186"/>
          </rPr>
          <t>Ziede Rumsaite:</t>
        </r>
        <r>
          <rPr>
            <sz val="9"/>
            <color indexed="81"/>
            <rFont val="Tahoma"/>
            <family val="2"/>
            <charset val="186"/>
          </rPr>
          <t xml:space="preserve">
pirminiai</t>
        </r>
      </text>
    </comment>
    <comment ref="E161" authorId="36" shapeId="0" xr:uid="{EF977538-88EB-4FAD-B2A8-657CB4B6D12B}">
      <text>
        <t>[Komentarų gija]
„Excel“ versija leidžia jums skaityti šią komentarų giją, tačiau visi jos taisymai bus pašalinti, jei failas atidaromas naudojant naujesnę „Excel“ versiją. Daugiau informacijos: https://go.microsoft.com/fwlink/?linkid=870924.
Komentaras:
    SUVA</t>
      </text>
    </comment>
    <comment ref="K161" authorId="37" shapeId="0" xr:uid="{DC462500-6139-4A5E-947E-FB67A8D945F9}">
      <text>
        <t>[Komentarų gija]
„Excel“ versija leidžia jums skaityti šią komentarų giją, tačiau visi jos taisymai bus pašalinti, jei failas atidaromas naudojant naujesnę „Excel“ versiją. Daugiau informacijos: https://go.microsoft.com/fwlink/?linkid=870924.
Komentaras:
    Derina pirminius
Atsakyti:
Teiks pilną projektą
Atsakyti:
09 20 pateiktas pilnas projektas
Atsakyti:
Reikia pataisyti pastabas. EIMUTIS
Atsakyti:
Pateikta po pastabu
Atsakyti:
Patvirtinta</t>
      </text>
    </comment>
    <comment ref="K163" authorId="38" shapeId="0" xr:uid="{96512901-314A-4AA3-8FED-26A9AD9A28A6}">
      <text>
        <t>[Komentarų gija]
„Excel“ versija leidžia jums skaityti šią komentarų giją, tačiau visi jos taisymai bus pašalinti, jei failas atidaromas naudojant naujesnę „Excel“ versiją. Daugiau informacijos: https://go.microsoft.com/fwlink/?linkid=870924.
Komentaras:
    Servitutai pateikti savivaldybei, derina pirminius. Ginčas su nuomininkais teisme
Atsakyti:
Atnaujinimas perduotas Simonženčiui
Atsakyti:
10 22 kreipiausi į mano būstas dėl susirinkimo su gyventojais organizavimo
Atsakyti:
Mano būstas neatsakė dar 10 28
Atsakyti:
Klausimas pas ESO, sakė gal jungsis iš vidaus tinklo, atsakys Lapkričio viduryje
Atsakyti:
Laukiam atsakymo iš ESO</t>
      </text>
    </comment>
    <comment ref="C165" authorId="39" shapeId="0" xr:uid="{32DC5D4F-DBB2-4128-A420-B94B7AF500B1}">
      <text>
        <t>[Komentarų gija]
„Excel“ versija leidžia jums skaityti šią komentarų giją, tačiau visi jos taisymai bus pašalinti, jei failas atidaromas naudojant naujesnę „Excel“ versiją. Daugiau informacijos: https://go.microsoft.com/fwlink/?linkid=870924.
Komentaras:
    Pateikta nzt 02 27</t>
      </text>
    </comment>
    <comment ref="E165" authorId="40" shapeId="0" xr:uid="{7AAACF7E-F022-4F61-8B01-A357345321BE}">
      <text>
        <t>[Komentarų gija]
„Excel“ versija leidžia jums skaityti šią komentarų giją, tačiau visi jos taisymai bus pašalinti, jei failas atidaromas naudojant naujesnę „Excel“ versiją. Daugiau informacijos: https://go.microsoft.com/fwlink/?linkid=870924.
Komentaras:
    SUVA</t>
      </text>
    </comment>
    <comment ref="K165" authorId="41" shapeId="0" xr:uid="{255BAEEE-3CCD-4109-8C78-17FB24B938D7}">
      <text>
        <t>[Komentarų gija]
„Excel“ versija leidžia jums skaityti šią komentarų giją, tačiau visi jos taisymai bus pašalinti, jei failas atidaromas naudojant naujesnę „Excel“ versiją. Daugiau informacijos: https://go.microsoft.com/fwlink/?linkid=870924.
Komentaras:
    Taiso pastabas Žiedė
Atsakyti:
Taiso pastabas 09-20
Atsakyti:
09-23 teiks projektą po pastabų</t>
      </text>
    </comment>
    <comment ref="Z165" authorId="42" shapeId="0" xr:uid="{2ED23EE7-C750-4E6A-B976-153B80F60943}">
      <text>
        <r>
          <rPr>
            <sz val="11"/>
            <color rgb="FF000000"/>
            <rFont val="Calibri"/>
            <family val="2"/>
            <charset val="1"/>
          </rPr>
          <t>Unknown User:
Vyksta derinimas su klientais. Pakolkas 4 iš 9 klientų nori keisti KAS-1 poziciją. Laukiama kitų atsamkymų.</t>
        </r>
      </text>
    </comment>
    <comment ref="O166" authorId="43" shapeId="0" xr:uid="{CE4792B1-2E04-4D33-BF1F-B99779C6D627}">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Atsakyti:
2024.06.19 įkeltas pratesimas
Atsakyti:
2024.07.18 įkeltas pratesimas
Atsakyti:
2024.08.13  įkeltas pratesimas</t>
      </text>
    </comment>
    <comment ref="Q166" authorId="44" shapeId="0" xr:uid="{576D9CE4-A398-46B4-BDDD-FD7752B3A440}">
      <text>
        <t>[Komentarų gija]
„Excel“ versija leidžia jums skaityti šią komentarų giją, tačiau visi jos taisymai bus pašalinti, jei failas atidaromas naudojant naujesnę „Excel“ versiją. Daugiau informacijos: https://go.microsoft.com/fwlink/?linkid=870924.
Komentaras:
    2024.06.07</t>
      </text>
    </comment>
    <comment ref="X166" authorId="45" shapeId="0" xr:uid="{9E4398EA-AD3C-444D-90B4-A1B46BC78633}">
      <text>
        <t>[Komentarų gija]
„Excel“ versija leidžia jums skaityti šią komentarų giją, tačiau visi jos taisymai bus pašalinti, jei failas atidaromas naudojant naujesnę „Excel“ versiją. Daugiau informacijos: https://go.microsoft.com/fwlink/?linkid=870924.
Komentaras:
    2024.05.28 pateikti
Atsakyti:
2024.05.31 Gautos pastabos
2024.05.31 Pateikta po pastabų
Atsakyti:
2024.05.31 suderinta</t>
      </text>
    </comment>
    <comment ref="Z166" authorId="46" shapeId="0" xr:uid="{24965359-1228-449F-804E-D944278F3CDD}">
      <text>
        <t>[Komentarų gija]
„Excel“ versija leidžia jums skaityti šią komentarų giją, tačiau visi jos taisymai bus pašalinti, jei failas atidaromas naudojant naujesnę „Excel“ versiją. Daugiau informacijos: https://go.microsoft.com/fwlink/?linkid=870924.
Komentaras:
    2024.06.04 pateikta pauliusmalickas@gmail.com
Atsakyti:
2024.06.14 suderinta</t>
      </text>
    </comment>
    <comment ref="AB166" authorId="47" shapeId="0" xr:uid="{9B39C647-7E77-4753-BFA4-06158691C574}">
      <text>
        <t>[Komentarų gija]
„Excel“ versija leidžia jums skaityti šią komentarų giją, tačiau visi jos taisymai bus pašalinti, jei failas atidaromas naudojant naujesnę „Excel“ versiją. Daugiau informacijos: https://go.microsoft.com/fwlink/?linkid=870924.
Komentaras:
    2024.05.29 pateikta Vainorui
Atsakyti:
mts.isankstiniaiderinimai@kaunas.lt.
Atsakyti:
2024.05.31 suderinta</t>
      </text>
    </comment>
    <comment ref="AE166" authorId="48" shapeId="0" xr:uid="{D42B603C-BEDB-410A-A8FD-ECA9984B00F7}">
      <text>
        <t>[Komentarų gija]
„Excel“ versija leidžia jums skaityti šią komentarų giją, tačiau visi jos taisymai bus pašalinti, jei failas atidaromas naudojant naujesnę „Excel“ versiją. Daugiau informacijos: https://go.microsoft.com/fwlink/?linkid=870924.
Komentaras:
    2024.05.29 Pateikta pakartotinai
Atsakyti:
2024.05.31 gautos pastabos
Atsakyti:
2024.06.04 pateikta po pastabų
Atsakyti:
2024.06.06 pastabos
Atsakyti:
2024.06.06 pateikta pakartotinai
Atsakyti:
2024.06.07 suderinta</t>
      </text>
    </comment>
    <comment ref="AF166" authorId="49" shapeId="0" xr:uid="{0FD65450-5828-4611-92EF-278E88C97675}">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2024.05.31 pastabos pateiktos
Atsakyti:
2024.06.04 pateikta po pastabų
Atsakyti:
2024.06.10 suderinta</t>
      </text>
    </comment>
    <comment ref="AH166" authorId="50" shapeId="0" xr:uid="{4970F82F-722E-4611-B037-BB4588E386A9}">
      <text>
        <t>[Komentarų gija]
„Excel“ versija leidžia jums skaityti šią komentarų giją, tačiau visi jos taisymai bus pašalinti, jei failas atidaromas naudojant naujesnę „Excel“ versiją. Daugiau informacijos: https://go.microsoft.com/fwlink/?linkid=870924.
Komentaras:
    2024.06.15 pateikta 318200 
Atsakyti:
2024.08.06 suderinta</t>
      </text>
    </comment>
    <comment ref="AJ166" authorId="51" shapeId="0" xr:uid="{7315379E-2D75-4C5F-81E8-61B65C81DFC5}">
      <text>
        <t>[Komentarų gija]
„Excel“ versija leidžia jums skaityti šią komentarų giją, tačiau visi jos taisymai bus pašalinti, jei failas atidaromas naudojant naujesnę „Excel“ versiją. Daugiau informacijos: https://go.microsoft.com/fwlink/?linkid=870924.
Komentaras:
    2024.05.29 pateikta derinti
Atsakyti:
2024.06.05 pastabos
2024.06.05 pateikta po pastabų
Atsakyti:
2024.06.14 Priminta
Atsakyti:
2024.06.14 suderinta</t>
      </text>
    </comment>
    <comment ref="AN166" authorId="52" shapeId="0" xr:uid="{4A602D4D-C65D-4AA0-AC63-7DBE7382E59B}">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2024.06.06 suderinta</t>
      </text>
    </comment>
    <comment ref="AU166" authorId="53" shapeId="0" xr:uid="{4ABB59BA-CB19-4F9F-83EA-1E88A90A761C}">
      <text>
        <t>[Komentarų gija]
„Excel“ versija leidžia jums skaityti šią komentarų giją, tačiau visi jos taisymai bus pašalinti, jei failas atidaromas naudojant naujesnę „Excel“ versiją. Daugiau informacijos: https://go.microsoft.com/fwlink/?linkid=870924.
Komentaras:
    2024.08.20. pateikta
Atsakyti:
2024.08.20 atlikta
2024.08.20 pateikta</t>
      </text>
    </comment>
    <comment ref="E168" authorId="54" shapeId="0" xr:uid="{FFF3B39E-9E14-4063-BC17-CCC521AACD30}">
      <text>
        <t>[Komentarų gija]
„Excel“ versija leidžia jums skaityti šią komentarų giją, tačiau visi jos taisymai bus pašalinti, jei failas atidaromas naudojant naujesnę „Excel“ versiją. Daugiau informacijos: https://go.microsoft.com/fwlink/?linkid=870924.
Komentaras:
    SUVA</t>
      </text>
    </comment>
    <comment ref="Z168" authorId="55" shapeId="0" xr:uid="{614D452B-6663-4D14-B2DB-0B9E1224EDC8}">
      <text>
        <r>
          <rPr>
            <b/>
            <sz val="9"/>
            <color indexed="81"/>
            <rFont val="Tahoma"/>
            <family val="2"/>
            <charset val="186"/>
          </rPr>
          <t>Dovilė Anzelytė:</t>
        </r>
        <r>
          <rPr>
            <sz val="9"/>
            <color indexed="81"/>
            <rFont val="Tahoma"/>
            <family val="2"/>
            <charset val="186"/>
          </rPr>
          <t xml:space="preserve">
03 18</t>
        </r>
      </text>
    </comment>
    <comment ref="AB168" authorId="55" shapeId="0" xr:uid="{05EE87A6-CE48-41C9-9D03-AB74DCA6328F}">
      <text>
        <r>
          <rPr>
            <b/>
            <sz val="9"/>
            <color indexed="81"/>
            <rFont val="Tahoma"/>
            <family val="2"/>
            <charset val="186"/>
          </rPr>
          <t>Dovilė Anzelytė:</t>
        </r>
        <r>
          <rPr>
            <sz val="9"/>
            <color indexed="81"/>
            <rFont val="Tahoma"/>
            <family val="2"/>
            <charset val="186"/>
          </rPr>
          <t xml:space="preserve">
03 18</t>
        </r>
      </text>
    </comment>
    <comment ref="AE168" authorId="55" shapeId="0" xr:uid="{3AB7A62C-8C94-471A-8D63-598623CFBBAB}">
      <text>
        <r>
          <rPr>
            <b/>
            <sz val="9"/>
            <color indexed="81"/>
            <rFont val="Tahoma"/>
            <family val="2"/>
            <charset val="186"/>
          </rPr>
          <t>Dovilė Anzelytė:</t>
        </r>
        <r>
          <rPr>
            <sz val="9"/>
            <color indexed="81"/>
            <rFont val="Tahoma"/>
            <family val="2"/>
            <charset val="186"/>
          </rPr>
          <t xml:space="preserve">
03 18
</t>
        </r>
      </text>
    </comment>
    <comment ref="AF168" authorId="55" shapeId="0" xr:uid="{9AD6F11B-55AE-4C03-8065-27F0923B1D89}">
      <text>
        <r>
          <rPr>
            <b/>
            <sz val="9"/>
            <color indexed="81"/>
            <rFont val="Tahoma"/>
            <family val="2"/>
            <charset val="186"/>
          </rPr>
          <t>Dovilė Anzelytė:</t>
        </r>
        <r>
          <rPr>
            <sz val="9"/>
            <color indexed="81"/>
            <rFont val="Tahoma"/>
            <family val="2"/>
            <charset val="186"/>
          </rPr>
          <t xml:space="preserve">
03 18</t>
        </r>
      </text>
    </comment>
    <comment ref="AH168" authorId="56" shapeId="0" xr:uid="{F7C9EC4E-8C47-4708-AC3E-8A9E96DAF0FF}">
      <text>
        <t>[Komentarų gija]
„Excel“ versija leidžia jums skaityti šią komentarų giją, tačiau visi jos taisymai bus pašalinti, jei failas atidaromas naudojant naujesnę „Excel“ versiją. Daugiau informacijos: https://go.microsoft.com/fwlink/?linkid=870924.
Komentaras:
    03-09</t>
      </text>
    </comment>
    <comment ref="E170" authorId="0" shapeId="0" xr:uid="{70AB1768-3ADA-4ED0-8ADD-A4E9F7951ED9}">
      <text>
        <r>
          <rPr>
            <b/>
            <sz val="9"/>
            <color indexed="81"/>
            <rFont val="Tahoma"/>
            <family val="2"/>
            <charset val="186"/>
          </rPr>
          <t>Ziede Rumsaite:</t>
        </r>
        <r>
          <rPr>
            <sz val="9"/>
            <color indexed="81"/>
            <rFont val="Tahoma"/>
            <family val="2"/>
            <charset val="186"/>
          </rPr>
          <t xml:space="preserve">
03 18 geoportal
</t>
        </r>
      </text>
    </comment>
    <comment ref="AB170" authorId="55" shapeId="0" xr:uid="{BE1B5487-A302-468D-9AFB-DA610F955C73}">
      <text>
        <r>
          <rPr>
            <b/>
            <sz val="9"/>
            <color indexed="81"/>
            <rFont val="Tahoma"/>
            <family val="2"/>
            <charset val="186"/>
          </rPr>
          <t>Dovilė Anzelytė:</t>
        </r>
        <r>
          <rPr>
            <sz val="9"/>
            <color indexed="81"/>
            <rFont val="Tahoma"/>
            <family val="2"/>
            <charset val="186"/>
          </rPr>
          <t xml:space="preserve">
03-12</t>
        </r>
      </text>
    </comment>
    <comment ref="AE170" authorId="55" shapeId="0" xr:uid="{BF52542C-12BD-47E3-BCC3-443F9BF6B33D}">
      <text>
        <r>
          <rPr>
            <b/>
            <sz val="9"/>
            <color indexed="81"/>
            <rFont val="Tahoma"/>
            <family val="2"/>
            <charset val="186"/>
          </rPr>
          <t>Dovilė Anzelytė:</t>
        </r>
        <r>
          <rPr>
            <sz val="9"/>
            <color indexed="81"/>
            <rFont val="Tahoma"/>
            <family val="2"/>
            <charset val="186"/>
          </rPr>
          <t xml:space="preserve">
03-13</t>
        </r>
      </text>
    </comment>
    <comment ref="AF170" authorId="55" shapeId="0" xr:uid="{4235E0B0-4948-40E5-AB97-23311F5E6A60}">
      <text>
        <r>
          <rPr>
            <b/>
            <sz val="9"/>
            <color indexed="81"/>
            <rFont val="Tahoma"/>
            <family val="2"/>
            <charset val="186"/>
          </rPr>
          <t>Dovilė Anzelytė:</t>
        </r>
        <r>
          <rPr>
            <sz val="9"/>
            <color indexed="81"/>
            <rFont val="Tahoma"/>
            <family val="2"/>
            <charset val="186"/>
          </rPr>
          <t xml:space="preserve">
03-12</t>
        </r>
      </text>
    </comment>
    <comment ref="E171" authorId="57" shapeId="0" xr:uid="{E2420528-BDEF-4C9F-BCCF-5E23D89E048F}">
      <text>
        <t>[Komentarų gija]
„Excel“ versija leidžia jums skaityti šią komentarų giją, tačiau visi jos taisymai bus pašalinti, jei failas atidaromas naudojant naujesnę „Excel“ versiją. Daugiau informacijos: https://go.microsoft.com/fwlink/?linkid=870924.
Komentaras:
    Pirminiai pateikti ESO tvirtinimui</t>
      </text>
    </comment>
    <comment ref="K171" authorId="58" shapeId="0" xr:uid="{0D11342A-3B5C-4ECF-A19A-0C9F3B6CF585}">
      <text>
        <t>[Komentarų gija]
„Excel“ versija leidžia jums skaityti šią komentarų giją, tačiau visi jos taisymai bus pašalinti, jei failas atidaromas naudojant naujesnę „Excel“ versiją. Daugiau informacijos: https://go.microsoft.com/fwlink/?linkid=870924.
Komentaras:
    Sito objekto nerandu TIVIS, ka su juo daryt, ko truksta iki pabaigos?</t>
      </text>
    </comment>
    <comment ref="O171" authorId="59" shapeId="0" xr:uid="{2F958328-9311-43C1-83DA-FBF48DD591F4}">
      <text>
        <t>[Komentarų gija]
„Excel“ versija leidžia jums skaityti šią komentarų giją, tačiau visi jos taisymai bus pašalinti, jei failas atidaromas naudojant naujesnę „Excel“ versiją. Daugiau informacijos: https://go.microsoft.com/fwlink/?linkid=870924.
Komentaras:
    2024.05.17 Įkelktas pratesimas
Atsakyti:
2024.06.19 Įkelktas pratesimas</t>
      </text>
    </comment>
    <comment ref="AB171" authorId="55" shapeId="0" xr:uid="{05158CC2-5CCD-42FC-8792-319379695CA9}">
      <text>
        <r>
          <rPr>
            <b/>
            <sz val="9"/>
            <color indexed="81"/>
            <rFont val="Tahoma"/>
            <family val="2"/>
          </rPr>
          <t>Dovilė Anzelytė:</t>
        </r>
        <r>
          <rPr>
            <sz val="9"/>
            <color indexed="81"/>
            <rFont val="Tahoma"/>
            <family val="2"/>
          </rPr>
          <t xml:space="preserve">
04 03</t>
        </r>
      </text>
    </comment>
    <comment ref="AE171" authorId="55" shapeId="0" xr:uid="{60C57FBA-3840-4C3B-B8B2-3F9F5913C328}">
      <text>
        <r>
          <rPr>
            <b/>
            <sz val="9"/>
            <color indexed="81"/>
            <rFont val="Tahoma"/>
            <family val="2"/>
          </rPr>
          <t>Dovilė Anzelytė:</t>
        </r>
        <r>
          <rPr>
            <sz val="9"/>
            <color indexed="81"/>
            <rFont val="Tahoma"/>
            <family val="2"/>
          </rPr>
          <t xml:space="preserve">
04 03</t>
        </r>
      </text>
    </comment>
    <comment ref="AF171" authorId="55" shapeId="0" xr:uid="{1C12BC53-820E-473D-9428-A33949732251}">
      <text>
        <r>
          <rPr>
            <b/>
            <sz val="9"/>
            <color indexed="81"/>
            <rFont val="Tahoma"/>
            <family val="2"/>
          </rPr>
          <t>Dovilė Anzelytė:</t>
        </r>
        <r>
          <rPr>
            <sz val="9"/>
            <color indexed="81"/>
            <rFont val="Tahoma"/>
            <family val="2"/>
          </rPr>
          <t xml:space="preserve">
04 03</t>
        </r>
      </text>
    </comment>
    <comment ref="AH171" authorId="60" shapeId="0" xr:uid="{EB97E0FA-DB32-4BF0-BDD2-DF77A4BEF324}">
      <text>
        <t xml:space="preserve">[Komentarų gija]
„Excel“ versija leidžia jums skaityti šią komentarų giją, tačiau visi jos taisymai bus pašalinti, jei failas atidaromas naudojant naujesnę „Excel“ versiją. Daugiau informacijos: https://go.microsoft.com/fwlink/?linkid=870924.
Komentaras:
    2024.04.15 311629 </t>
      </text>
    </comment>
    <comment ref="K172" authorId="61" shapeId="0" xr:uid="{F22C48ED-28E7-4CC8-A9FB-DED14EFF2D4A}">
      <text>
        <t>[Komentarų gija]
„Excel“ versija leidžia jums skaityti šią komentarų giją, tačiau visi jos taisymai bus pašalinti, jei failas atidaromas naudojant naujesnę „Excel“ versiją. Daugiau informacijos: https://go.microsoft.com/fwlink/?linkid=870924.
Komentaras:
    Kaip su KPD, ko dar truksta, kad pateikt pilna byla?
Atsakyti:
Atmetė KPD. Reikia normalų aprašymą padaryti su ardomais kiekiais ir vizulkėm. Kaip 200 ir 219
Atsakyti:
Kostas taiso aprašą
Atsakyti:
Pateikta KPD po pastabu
Atsakyti:
Kostas turi susisiekti su KPD dėl tvarkybos darbų
Atsakyti:
Kostas turi užsakyti tvarkybos projektą
Atsakyti:
Yra perduota architekturostyrimai, kad parengtu tvarkybos projekta
Atsakyti:
Bendrauta su Architektūros tyrimais dėl projekto sprendinių KPD saugomoj zonoj, išsiųstas prašymas surinkti informaciją dėl potencialių archeologinių radinių kasimo vietose, kad galėtume įsivertinti rizikas
Atsakyti:
Laukiam archeologų ekspertizės
Atsakyti:
Laukiam archeologų ekspertizės
Atsakyti:
Ekspertizė gauta, kaip su KPD derinimu ?
Atsakyti:
Laukiam Vainoro atsakymo, nes archeologai liepė vertybines tvoras atskiasti iš abiejų pusių, kad kabelį prakišti, o Vainoras neleidžia ardyti gatvės vienoje tvoros pusėje.
Atsakyti:
Atsakymas dar negautas.
Atsakyti:
Vainoras suderino, nusiųsta KPD
Atsakyti:
KPD atsakymas dar negautas
Atsakyti:
KPD pametė laišką, 02-03 pateikiau per naują
Atsakyti:
KPD suderino, pateikta SUVA
Atsakyti:
Pateikta byla be SUVA
Atsakyti:
Gautos pastabos, laukiam SUVA 
Atsakyti:
Gauta SUVA, pateikta byla
Atsakyti:
Pateikta po pastabų</t>
      </text>
    </comment>
    <comment ref="O172" authorId="62" shapeId="0" xr:uid="{32E8162E-70A9-4797-937C-A4C7D39114B8}">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Atsakyti:
2024.06.21 įkeltas pratesimas
Atsakyti:
2024.07.05 Įkeltas pratesimas
Atsakyti:
2024.08.27 įkeltas pratesimas</t>
      </text>
    </comment>
    <comment ref="X172" authorId="63" shapeId="0" xr:uid="{8F28FAE3-A900-4CB7-910F-2AF59583A761}">
      <text>
        <t>[Komentarų gija]
„Excel“ versija leidžia jums skaityti šią komentarų giją, tačiau visi jos taisymai bus pašalinti, jei failas atidaromas naudojant naujesnę „Excel“ versiją. Daugiau informacijos: https://go.microsoft.com/fwlink/?linkid=870924.
Komentaras:
    2024.06.13 įkelti pirminiai
Atsakyti:
2024.06.14 patvirtinti</t>
      </text>
    </comment>
    <comment ref="Z172" authorId="64" shapeId="0" xr:uid="{DAF86564-C4C4-4E6E-BB9F-FE7ECDCB5495}">
      <text>
        <t>[Komentarų gija]
„Excel“ versija leidžia jums skaityti šią komentarų giją, tačiau visi jos taisymai bus pašalinti, jei failas atidaromas naudojant naujesnę „Excel“ versiją. Daugiau informacijos: https://go.microsoft.com/fwlink/?linkid=870924.
Komentaras:
    2024.06.19 pateikta derinti  aldonassj@hotmail.com
Atsakyti:
2024.07.12 skambinta nekėlė, Pakartotas laiškas
Atsakyti:
2024.07.13 gautas derinimas</t>
      </text>
    </comment>
    <comment ref="AA172" authorId="65" shapeId="0" xr:uid="{2831A335-811E-478B-AC7B-995A8DE4008D}">
      <text>
        <t xml:space="preserve">[Komentarų gija]
„Excel“ versija leidžia jums skaityti šią komentarų giją, tačiau visi jos taisymai bus pašalinti, jei failas atidaromas naudojant naujesnę „Excel“ versiją. Daugiau informacijos: https://go.microsoft.com/fwlink/?linkid=870924.
Komentaras:
    Bus sutikiimas  Lietuvos jėzuitų provincija, a.k. 191893936
Atsakyti:
2024.07.17 Pateiktas sutikimas Aldonas Gudaitis &lt;aldonassj@hotmail.com&gt;
Atsakyti:
2024.07.25 pakartota dėl sutikimo
Atsakyti:
2024.07.29 gauta
</t>
      </text>
    </comment>
    <comment ref="AB172" authorId="66" shapeId="0" xr:uid="{2BF656FF-A24A-4106-BD7B-E5C29AFA38B2}">
      <text>
        <t>[Komentarų gija]
„Excel“ versija leidžia jums skaityti šią komentarų giją, tačiau visi jos taisymai bus pašalinti, jei failas atidaromas naudojant naujesnę „Excel“ versiją. Daugiau informacijos: https://go.microsoft.com/fwlink/?linkid=870924.
Komentaras:
    2024.06.19 pateikta derinti
Atsakyti:
2024.06.21 suderino</t>
      </text>
    </comment>
    <comment ref="AE172" authorId="67" shapeId="0" xr:uid="{DA885610-28A9-4EF6-B59D-5E71D7F411FF}">
      <text>
        <t xml:space="preserve">[Komentarų gija]
„Excel“ versija leidžia jums skaityti šią komentarų giją, tačiau visi jos taisymai bus pašalinti, jei failas atidaromas naudojant naujesnę „Excel“ versiją. Daugiau informacijos: https://go.microsoft.com/fwlink/?linkid=870924.
Komentaras:
    2024.06.19 pateikta derinti
Atsakyti:
2024.06.21 suderino
</t>
      </text>
    </comment>
    <comment ref="AF172" authorId="68" shapeId="0" xr:uid="{DFE6DB57-545E-40ED-B437-5AC73A374A8C}">
      <text>
        <t>[Komentarų gija]
„Excel“ versija leidžia jums skaityti šią komentarų giją, tačiau visi jos taisymai bus pašalinti, jei failas atidaromas naudojant naujesnę „Excel“ versiją. Daugiau informacijos: https://go.microsoft.com/fwlink/?linkid=870924.
Komentaras:
    2024.06.19 pateikta derinti
Atsakyti:
2024.06.20 suderinta</t>
      </text>
    </comment>
    <comment ref="AH172" authorId="69" shapeId="0" xr:uid="{DAB59166-A49F-4F75-AE93-9B7C0A59C2E6}">
      <text>
        <t xml:space="preserve">[Komentarų gija]
„Excel“ versija leidžia jums skaityti šią komentarų giją, tačiau visi jos taisymai bus pašalinti, jei failas atidaromas naudojant naujesnę „Excel“ versiją. Daugiau informacijos: https://go.microsoft.com/fwlink/?linkid=870924.
Komentaras:
    347011 </t>
      </text>
    </comment>
    <comment ref="AJ172" authorId="70" shapeId="0" xr:uid="{0FB2C619-ECBD-4329-AFC3-24FA49E725B7}">
      <text>
        <t>[Komentarų gija]
„Excel“ versija leidžia jums skaityti šią komentarų giją, tačiau visi jos taisymai bus pašalinti, jei failas atidaromas naudojant naujesnę „Excel“ versiją. Daugiau informacijos: https://go.microsoft.com/fwlink/?linkid=870924.
Komentaras:
    2024.06.19 pateikta derinti
Atsakyti:
2024.06.21 pateikė pastabas</t>
      </text>
    </comment>
    <comment ref="AN172" authorId="71" shapeId="0" xr:uid="{6561F1C4-A911-4EFA-8BCC-409C0AFF3FE0}">
      <text>
        <t>[Komentarų gija]
„Excel“ versija leidžia jums skaityti šią komentarų giją, tačiau visi jos taisymai bus pašalinti, jei failas atidaromas naudojant naujesnę „Excel“ versiją. Daugiau informacijos: https://go.microsoft.com/fwlink/?linkid=870924.
Komentaras:
    2024.06.19 pateikta derinti
Atsakyti:
2024.07.10 pakartota
Atsakyti:
2024.07.13 NeSuderinta (Reikia aprašo)
Atsakyti:
2024.07.25 pakartota
Atsakyti:
2024.08.02 pakartota
Atsakyti:
Suderinta</t>
      </text>
    </comment>
    <comment ref="AH173" authorId="42" shapeId="0" xr:uid="{23F02B9F-0BE3-4D21-AC0E-D5AC714A4A9D}">
      <text>
        <r>
          <rPr>
            <sz val="11"/>
            <color rgb="FF000000"/>
            <rFont val="Calibri"/>
            <family val="2"/>
            <charset val="1"/>
          </rPr>
          <t>Unknown User:
03-26</t>
        </r>
      </text>
    </comment>
    <comment ref="K174" authorId="72" shapeId="0" xr:uid="{68B57C78-DB29-4F8F-B802-254EF74E295A}">
      <text>
        <t>[Komentarų gija]
„Excel“ versija leidžia jums skaityti šią komentarų giją, tačiau visi jos taisymai bus pašalinti, jei failas atidaromas naudojant naujesnę „Excel“ versiją. Daugiau informacijos: https://go.microsoft.com/fwlink/?linkid=870924.
Komentaras:
    Ko dar truksta iki pilnos bylos pateikimo? Kaip reikalai su servitutu?
Atsakyti:
Topografijos ir bus galima daryti
Atsakyti:
Užklausta Geoprojektų dėl topo
Atsakyti:
Neįsileido į teritoriją matininko reikia keisti sąlygas
Atsakyti:
Perduota TIVIS dėl TS keitimo</t>
      </text>
    </comment>
    <comment ref="O174" authorId="73" shapeId="0" xr:uid="{D6573AAE-3334-4790-9ED5-EF86AA1EA247}">
      <text>
        <t>[Komentarų gija]
„Excel“ versija leidžia jums skaityti šią komentarų giją, tačiau visi jos taisymai bus pašalinti, jei failas atidaromas naudojant naujesnę „Excel“ versiją. Daugiau informacijos: https://go.microsoft.com/fwlink/?linkid=870924.
Komentaras:
    2024.05.30 įkeltas pratesimas
Atsakyti:
2024.07.06 įkeltas pratesimas
Atsakyti:
2024.07.29 Įkeltas pratesimas
Atsakyti:
2024.09.05 įkeltas sewrvitutas</t>
      </text>
    </comment>
    <comment ref="E175" authorId="74" shapeId="0" xr:uid="{30EC0072-3555-4E9A-83E9-FA7BCF36B368}">
      <text>
        <t>[Komentarų gija]
„Excel“ versija leidžia jums skaityti šią komentarų giją, tačiau visi jos taisymai bus pašalinti, jei failas atidaromas naudojant naujesnę „Excel“ versiją. Daugiau informacijos: https://go.microsoft.com/fwlink/?linkid=870924.
Komentaras:
    Išsiųsti perderinimai 10-01</t>
      </text>
    </comment>
    <comment ref="K175" authorId="75" shapeId="0" xr:uid="{E6932607-EBC3-4417-80A1-2E63224575D4}">
      <text>
        <t>[Komentarų gija]
„Excel“ versija leidžia jums skaityti šią komentarų giją, tačiau visi jos taisymai bus pašalinti, jei failas atidaromas naudojant naujesnę „Excel“ versiją. Daugiau informacijos: https://go.microsoft.com/fwlink/?linkid=870924.
Komentaras:
    Reikia pataisyti pirminiu pastabas, ko dar truksta is derinimu, kad pateikti pilna byla?
Atsakyti:
Kostas susižiūri derinmus, judina projektą
Atsakyti:
SUVA gauta, pirminiai pateikti po pastabu, po patvirtintu pirminiu formuoti ir kelti byla
Atsakyti:
Eimutis daro bylą
Atsakyti:
Trūksta Vainoro ir SUVA
Atsakyti:
10-08 teikiam SUVA 331720 
Atsakyti:
SUVA terminas 10-22
Atsakyti:
SUVA vėluoja
Atsakyti:
Pateiktas projektas tvirtinimui
Atsakyti:
Taiso pastabas, SUVA yra
Atsakyti:
Darau vizualizaciją
Atsakyti:
Pateikta byla
Atsakyti:
Pataisytos bylos pastabos
Atsakyti:
Pateikta byla po pastabų
Atsakyti:
Pateikta byla po pastabų 
Atsakyti:
11-26 pateiks po pastabų</t>
      </text>
    </comment>
    <comment ref="O175" authorId="76" shapeId="0" xr:uid="{378C8769-A127-4979-8827-1348C47FC54D}">
      <text>
        <t>[Komentarų gija]
„Excel“ versija leidžia jums skaityti šią komentarų giją, tačiau visi jos taisymai bus pašalinti, jei failas atidaromas naudojant naujesnę „Excel“ versiją. Daugiau informacijos: https://go.microsoft.com/fwlink/?linkid=870924.
Komentaras:
    2024.08.01 Įkeltas pratesimas
Atsakyti:
2024.09.05 įkeltas pratesimas</t>
      </text>
    </comment>
    <comment ref="X175" authorId="77" shapeId="0" xr:uid="{4CF7678B-C677-4AEA-B050-3BFE7C784DB1}">
      <text>
        <t xml:space="preserve">[Komentarų gija]
„Excel“ versija leidžia jums skaityti šią komentarų giją, tačiau visi jos taisymai bus pašalinti, jei failas atidaromas naudojant naujesnę „Excel“ versiją. Daugiau informacijos: https://go.microsoft.com/fwlink/?linkid=870924.
Komentaras:
    Koreguojamos sąlygos, pagal pakeistus sprendinius, įkelti derinimui po sąlygų korekcijos. Sąlygos po korekcijos bus pridėtos prie bendrų dokumentų. </t>
      </text>
    </comment>
    <comment ref="AB175" authorId="55" shapeId="0" xr:uid="{D600C7FB-DFA3-40DD-BBF4-4351BA0C5399}">
      <text>
        <r>
          <rPr>
            <b/>
            <sz val="9"/>
            <color indexed="81"/>
            <rFont val="Tahoma"/>
            <family val="2"/>
            <charset val="186"/>
          </rPr>
          <t>Dovilė Anzelytė:</t>
        </r>
        <r>
          <rPr>
            <sz val="9"/>
            <color indexed="81"/>
            <rFont val="Tahoma"/>
            <family val="2"/>
            <charset val="186"/>
          </rPr>
          <t xml:space="preserve">
keitėsi sprendiniai</t>
        </r>
      </text>
    </comment>
    <comment ref="K176" authorId="78" shapeId="0" xr:uid="{A6B332A4-CFAC-4701-B3A3-70022BD5C68F}">
      <text>
        <t>[Komentarų gija]
„Excel“ versija leidžia jums skaityti šią komentarų giją, tačiau visi jos taisymai bus pašalinti, jei failas atidaromas naudojant naujesnę „Excel“ versiją. Daugiau informacijos: https://go.microsoft.com/fwlink/?linkid=870924.
Komentaras:
    TIVIS matau projektas patvirtintas, ka dar reikia padaryt sitam objekte?
Atsakyti:
Šitas OBJ perderinamas. Liko Aplinkos apsaugos skyriaus derinimas. Dar reikia pateikti SUVĄ
Atsakyti:
Pateikta SUVA
Atsakyti:
Teiks projektą be SUVA
Atsakyti:
Laukiam SUVA, kad būtų galima pateikti projektą po korekcijos. Vėluoja 3d.d.
Atsakyti:
Pateikta į tivis tikrinimui 10 14
Atsakyti:
Projekto korekcijai pritarta. Perduota rangai 10 18</t>
      </text>
    </comment>
    <comment ref="O176" authorId="79" shapeId="0" xr:uid="{D7554D73-6A0E-4527-9EB0-1C11B3D66959}">
      <text>
        <t xml:space="preserve">[Komentarų gija]
„Excel“ versija leidžia jums skaityti šią komentarų giją, tačiau visi jos taisymai bus pašalinti, jei failas atidaromas naudojant naujesnę „Excel“ versiją. Daugiau informacijos: https://go.microsoft.com/fwlink/?linkid=870924.
Komentaras:
    2024.09.09 įkeltas pratesims </t>
      </text>
    </comment>
    <comment ref="AB176" authorId="55" shapeId="0" xr:uid="{9264EAF4-00B4-4A8F-9452-3A1731829C6F}">
      <text>
        <r>
          <rPr>
            <b/>
            <sz val="9"/>
            <color indexed="81"/>
            <rFont val="Tahoma"/>
            <family val="2"/>
            <charset val="186"/>
          </rPr>
          <t>Dovilė Anzelytė:</t>
        </r>
        <r>
          <rPr>
            <sz val="9"/>
            <color indexed="81"/>
            <rFont val="Tahoma"/>
            <family val="2"/>
            <charset val="186"/>
          </rPr>
          <t xml:space="preserve">
03 18</t>
        </r>
      </text>
    </comment>
    <comment ref="AE176" authorId="55" shapeId="0" xr:uid="{9113079E-0E97-488B-AA36-1E60E5962214}">
      <text>
        <r>
          <rPr>
            <b/>
            <sz val="9"/>
            <color indexed="81"/>
            <rFont val="Tahoma"/>
            <family val="2"/>
            <charset val="186"/>
          </rPr>
          <t>Dovilė Anzelytė:</t>
        </r>
        <r>
          <rPr>
            <sz val="9"/>
            <color indexed="81"/>
            <rFont val="Tahoma"/>
            <family val="2"/>
            <charset val="186"/>
          </rPr>
          <t xml:space="preserve">
03 18</t>
        </r>
      </text>
    </comment>
    <comment ref="AF176" authorId="55" shapeId="0" xr:uid="{31811E6C-AB89-4498-BB58-7713EF15AB7C}">
      <text>
        <r>
          <rPr>
            <b/>
            <sz val="9"/>
            <color indexed="81"/>
            <rFont val="Tahoma"/>
            <family val="2"/>
            <charset val="186"/>
          </rPr>
          <t>Dovilė Anzelytė:</t>
        </r>
        <r>
          <rPr>
            <sz val="9"/>
            <color indexed="81"/>
            <rFont val="Tahoma"/>
            <family val="2"/>
            <charset val="186"/>
          </rPr>
          <t xml:space="preserve">
03 18</t>
        </r>
      </text>
    </comment>
    <comment ref="AH176" authorId="80" shapeId="0" xr:uid="{E00CBDF4-2B0D-4FC7-BC79-71CAF4AFC031}">
      <text>
        <t xml:space="preserve">[Komentarų gija]
„Excel“ versija leidžia jums skaityti šią komentarų giją, tačiau visi jos taisymai bus pašalinti, jei failas atidaromas naudojant naujesnę „Excel“ versiją. Daugiau informacijos: https://go.microsoft.com/fwlink/?linkid=870924.
Komentaras:
    328855 </t>
      </text>
    </comment>
    <comment ref="AN176" authorId="55" shapeId="0" xr:uid="{9C740DA9-6496-4DB8-8E01-C534BC8748CF}">
      <text>
        <r>
          <rPr>
            <b/>
            <sz val="9"/>
            <color indexed="81"/>
            <rFont val="Tahoma"/>
            <family val="2"/>
            <charset val="186"/>
          </rPr>
          <t>Dovilė Anzelytė:</t>
        </r>
        <r>
          <rPr>
            <sz val="9"/>
            <color indexed="81"/>
            <rFont val="Tahoma"/>
            <family val="2"/>
            <charset val="186"/>
          </rPr>
          <t xml:space="preserve">
03 18</t>
        </r>
      </text>
    </comment>
    <comment ref="E177" authorId="0" shapeId="0" xr:uid="{BAC559E6-0B42-44AB-80E4-CB19C63CA131}">
      <text>
        <r>
          <rPr>
            <b/>
            <sz val="9"/>
            <color indexed="81"/>
            <rFont val="Tahoma"/>
            <family val="2"/>
            <charset val="186"/>
          </rPr>
          <t>Ziede Rumsaite:</t>
        </r>
        <r>
          <rPr>
            <sz val="9"/>
            <color indexed="81"/>
            <rFont val="Tahoma"/>
            <family val="2"/>
            <charset val="186"/>
          </rPr>
          <t xml:space="preserve">
03 28 geoportal</t>
        </r>
      </text>
    </comment>
    <comment ref="Z177" authorId="42" shapeId="0" xr:uid="{31A3D3D1-CA9C-4CCD-9E48-7777597E78B3}">
      <text>
        <r>
          <rPr>
            <sz val="11"/>
            <color rgb="FF000000"/>
            <rFont val="Calibri"/>
            <family val="2"/>
            <charset val="1"/>
          </rPr>
          <t>Klaudijus: išsiūsta 03-19
pasirašyta 03-21</t>
        </r>
      </text>
    </comment>
    <comment ref="AB177" authorId="42" shapeId="0" xr:uid="{EEA8E0A6-45DA-4088-9341-37E0A527E37B}">
      <text>
        <r>
          <rPr>
            <sz val="11"/>
            <color rgb="FF000000"/>
            <rFont val="Calibri"/>
            <family val="2"/>
            <charset val="1"/>
          </rPr>
          <t>Klaudijus: išsiūsta 03-20
pasirašyta 03-25</t>
        </r>
      </text>
    </comment>
    <comment ref="AE177" authorId="42" shapeId="0" xr:uid="{43D8B3BF-49AA-4E54-98AD-B0F0D7B4EAAC}">
      <text>
        <r>
          <rPr>
            <sz val="11"/>
            <color rgb="FF000000"/>
            <rFont val="Calibri"/>
            <family val="2"/>
            <charset val="1"/>
          </rPr>
          <t>Klaudijus: išsiūsta 03-20
pasirašyta 03-25</t>
        </r>
      </text>
    </comment>
    <comment ref="AF177" authorId="42" shapeId="0" xr:uid="{6B8C12D5-0FD3-4201-B15C-94E24007B73F}">
      <text>
        <r>
          <rPr>
            <sz val="11"/>
            <color rgb="FF000000"/>
            <rFont val="Calibri"/>
            <family val="2"/>
            <charset val="1"/>
          </rPr>
          <t>Klaudijus: išsiūsta 03-20
pasirašyta 03-27</t>
        </r>
      </text>
    </comment>
    <comment ref="AI177" authorId="42" shapeId="0" xr:uid="{134DEB8A-4836-49BB-8F50-3CCD04E67D86}">
      <text>
        <r>
          <rPr>
            <sz val="11"/>
            <color rgb="FF000000"/>
            <rFont val="Calibri"/>
            <family val="2"/>
            <charset val="1"/>
          </rPr>
          <t>Klaudijus: išsiūsta 03-20
pasirašyta 03-21</t>
        </r>
      </text>
    </comment>
    <comment ref="E178" authorId="81" shapeId="0" xr:uid="{C7088F64-7964-45A7-BAEE-ABED4343A69C}">
      <text>
        <t>[Komentarų gija]
„Excel“ versija leidžia jums skaityti šią komentarų giją, tačiau visi jos taisymai bus pašalinti, jei failas atidaromas naudojant naujesnę „Excel“ versiją. Daugiau informacijos: https://go.microsoft.com/fwlink/?linkid=870924.
Komentaras:
    Taiso trasą</t>
      </text>
    </comment>
    <comment ref="K178" authorId="82" shapeId="0" xr:uid="{F94C46EC-7704-43F9-AD16-EA3F4B5A13D7}">
      <text>
        <t>[Komentarų gija]
„Excel“ versija leidžia jums skaityti šią komentarų giją, tačiau visi jos taisymai bus pašalinti, jei failas atidaromas naudojant naujesnę „Excel“ versiją. Daugiau informacijos: https://go.microsoft.com/fwlink/?linkid=870924.
Komentaras:
    Pataisyti tik pastabas projektui ar dar truksta gauti kokius nors derinimus?
Atsakyti:
2024-09-16 pateikta pilna byla po pastabų
Atsakyti:
Pateikti eso komercinį spintos pasiūlymą
Atsakyti:
Kostas gauna iš Meiluyčio kompercinį pasioūlymą ir teikia ESO bylą
Atsakyti:
Gavau aš. Pateikiau projekta po pastabų
Atsakyti:
Užklausta Znuto ką darom dėl pasiūlymo
Atsakyti:
Pateiktas projektas su pasiūlymais</t>
      </text>
    </comment>
    <comment ref="O178" authorId="83" shapeId="0" xr:uid="{C05CE2C3-B8AD-40F2-8B35-756C2E21834F}">
      <text>
        <t>[Komentarų gija]
„Excel“ versija leidžia jums skaityti šią komentarų giją, tačiau visi jos taisymai bus pašalinti, jei failas atidaromas naudojant naujesnę „Excel“ versiją. Daugiau informacijos: https://go.microsoft.com/fwlink/?linkid=870924.
Komentaras:
    2024.05.30 įkeltas pratesimas
Atsakyti:
Primeluota dėl dujų
Atsakyti:
2024.07.31 Įkeltas pratesimas
Atsakyti:
2024.09.04 Įkeltas pratesimas
Atsakyti:
Atmetė
2024.09.05 Pateikta pakartotinai</t>
      </text>
    </comment>
    <comment ref="X178" authorId="84" shapeId="0" xr:uid="{992AB101-1E49-4091-BD64-65EE2F0D06CB}">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2024.05.31 pateikta po pastabų
Atsakyti:
2024.06.03 pastabos
2024.06.05 pateikta po pastabų
Atsakyti:
2024.06.06 pateiktos pastabos
Atsakyti:
2024.06.06 pateiktos pastabos
2024.06.10 pateikta po pastabų
Atsakyti:
2024.06.19 Pateikta po pastabų
Atsakyti:
2024.06.20 gautos pastabos
Atsakyti:
2024.07.02 suderinti pirminiai</t>
      </text>
    </comment>
    <comment ref="Z178" authorId="85" shapeId="0" xr:uid="{98B135FF-F8DE-4AE9-948C-65D43DFB15F9}">
      <text>
        <t xml:space="preserve">[Komentarų gija]
„Excel“ versija leidžia jums skaityti šią komentarų giją, tačiau visi jos taisymai bus pašalinti, jei failas atidaromas naudojant naujesnę „Excel“ versiją. Daugiau informacijos: https://go.microsoft.com/fwlink/?linkid=870924.
Komentaras:
    2024.06.19 Pateikta info@kaunobustai.lt
Atsakyti:
2024.06.21 priminta suderinti
Atsakyti:
2024.07.05 Suderinta </t>
      </text>
    </comment>
    <comment ref="AB178" authorId="86" shapeId="0" xr:uid="{76A71344-4176-4B61-B94D-D5A76747E5DC}">
      <text>
        <t>[Komentarų gija]
„Excel“ versija leidžia jums skaityti šią komentarų giją, tačiau visi jos taisymai bus pašalinti, jei failas atidaromas naudojant naujesnę „Excel“ versiją. Daugiau informacijos: https://go.microsoft.com/fwlink/?linkid=870924.
Komentaras:
    2024.05.29 pateikta
Atsakyti:
mts.isankstiniaiderinimai@kaunas.lt.
Atsakyti:
2024.06.10 priminta
Atsakyti:
2024.06.10 suderinta</t>
      </text>
    </comment>
    <comment ref="AE178" authorId="87" shapeId="0" xr:uid="{DDC05F9B-0541-47D3-9260-8E0BE91A18A2}">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2024.05.31 suderinta</t>
      </text>
    </comment>
    <comment ref="AF178" authorId="88" shapeId="0" xr:uid="{13959B24-A23D-422F-AC74-42C1AC57934C}">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2024.05.31 suderinta</t>
      </text>
    </comment>
    <comment ref="AH178" authorId="89" shapeId="0" xr:uid="{8205D167-7698-4E5C-B2C3-78165D2D434B}">
      <text>
        <t>[Komentarų gija]
„Excel“ versija leidžia jums skaityti šią komentarų giją, tačiau visi jos taisymai bus pašalinti, jei failas atidaromas naudojant naujesnę „Excel“ versiją. Daugiau informacijos: https://go.microsoft.com/fwlink/?linkid=870924.
Komentaras:
    2024.07.08 pateikta 320480 (SAV-320480 )
Atsakyti:
2024.08.09 suderino</t>
      </text>
    </comment>
    <comment ref="AJ178" authorId="90" shapeId="0" xr:uid="{D30277A1-4380-40EE-A8C1-024DC6F56DB8}">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2024.06.03 suderinta</t>
      </text>
    </comment>
    <comment ref="AN178" authorId="91" shapeId="0" xr:uid="{16D6B89B-7DF3-4AC0-AAE3-A155732372A7}">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2024.06.03 suderinta</t>
      </text>
    </comment>
    <comment ref="E179" authorId="92" shapeId="0" xr:uid="{62A99656-8B47-498F-90FC-87F75415C35C}">
      <text>
        <t xml:space="preserve">[Komentarų gija]
„Excel“ versija leidžia jums skaityti šią komentarų giją, tačiau visi jos taisymai bus pašalinti, jei failas atidaromas naudojant naujesnę „Excel“ versiją. Daugiau informacijos: https://go.microsoft.com/fwlink/?linkid=870924.
Komentaras:
    Panašs projektas:
\\serv2003\Archyvas\Projektu_Valdymas\03 OBJEKTAI\01 METINIAI 2022M\NV\660NV-22M.zip\
</t>
      </text>
    </comment>
    <comment ref="K179" authorId="93" shapeId="0" xr:uid="{8B3A787E-68F6-4976-8BAC-2BAB6A477B75}">
      <text>
        <t>[Komentarų gija]
„Excel“ versija leidžia jums skaityti šią komentarų giją, tačiau visi jos taisymai bus pašalinti, jei failas atidaromas naudojant naujesnę „Excel“ versiją. Daugiau informacijos: https://go.microsoft.com/fwlink/?linkid=870924.
Komentaras:
    Ar galima pateikti pirminius? Kaip su servitutu, kiek liko dar zmoniu surinkt, gal galima apeit kazkaip?
Atsakyti:
Negalima apeiti reikia važiuoti į vieta ir aiškintis neŽinomus tinklus. Yra biosyd laiškas ir su kuo derinta su kuo ne \\serv2003\Projektavimas\ESO metinis Centras\178 A. Juozapavičiaus pr. 7T-2, Kaunas, Kauno m. sav\10 Kontaktai
Atsakyti:
Ieva siuntinėjo derinimus, bet beveik nieko negavo atgal
Atsakyti:
TIVIS perduotas sklp. Nuomininko nepritarimas
Atsakyti:
Janonis klausia kokiu pasiulymu turime
Atsakyti:
Perduoti užsakovui infor apie nderinimą
Atsakyti:
Kostas turi perduoti užsakovui info dėl projekto
Atsakyti:
Susisiekta su Klientu, sake pasikalbes su Biosyyd ir atskambins
Atsakyti:
Dar atsakymas is kliento nera gautas
Atsakyti:
Arnas užsiima situacijos aiškinimu
Atsakyti:
Situacija kaip ir aiški, parašytas laiškas klientui su situacijos paaiškinimu, reikalingas kliento indėlis į derinimą su sklypais. Kitas momentas, kodėl ESO neatšaukia objekto? Davė 2 prijungimo taškus, abejais atvejais dėl sklypų savininkų prieštaravimų projektavimas sustojo, prieštaravimai perduoti ESO, bet nuo 10.07 d. niekas nevyksta
Atsakyti:
Parašytas komentaras į TIVIS su info
Atsakyti:
Bendrauju su klientu dėl sprendinių, kolkas jokio sprendimo neturim
Atsakyti:
Užklausta ESO dėlužduoties atšaukimo
Atsakyti:
ESO užduotį paliko aktyvią. Iš kliento žinių nėra.
Atsakyti:
Parašytas eso komentaras pakartotinai dėl užduoties atšaukimo
Atsakyti:
01-28 ESO susitinka su klientu. Informuos dėl tolimesnių veiksmų
Atsakyti:
ATŠAUKTA</t>
      </text>
    </comment>
    <comment ref="O179" authorId="94" shapeId="0" xr:uid="{BC0E23E4-EA88-4613-B3F9-28EF8E92DBB6}">
      <text>
        <t>[Komentarų gija]
„Excel“ versija leidžia jums skaityti šią komentarų giją, tačiau visi jos taisymai bus pašalinti, jei failas atidaromas naudojant naujesnę „Excel“ versiją. Daugiau informacijos: https://go.microsoft.com/fwlink/?linkid=870924.
Komentaras:
    2024.06.10 įkeltas pratesimas
Atsakyti:
2024.07.10 Pratesimas dėl derinimo su sklypo nuomininkais
Atsakyti:
2024.08.12 Įkeltas pratesimas
Atsakyti:
2024.08.23 Įkeltas pratęsimas</t>
      </text>
    </comment>
    <comment ref="Q179" authorId="95" shapeId="0" xr:uid="{0F0E4492-4CA5-4551-BD5E-D43C8844E949}">
      <text>
        <t>[Komentarų gija]
„Excel“ versija leidžia jums skaityti šią komentarų giją, tačiau visi jos taisymai bus pašalinti, jei failas atidaromas naudojant naujesnę „Excel“ versiją. Daugiau informacijos: https://go.microsoft.com/fwlink/?linkid=870924.
Komentaras:
    2024.06.07</t>
      </text>
    </comment>
    <comment ref="Z179" authorId="96" shapeId="0" xr:uid="{408C99DC-A13C-4511-BD14-E5111CC5D796}">
      <text>
        <t>[Komentarų gija]
„Excel“ versija leidžia jums skaityti šią komentarų giją, tačiau visi jos taisymai bus pašalinti, jei failas atidaromas naudojant naujesnę „Excel“ versiją. Daugiau informacijos: https://go.microsoft.com/fwlink/?linkid=870924.
Komentaras:
    2024.07.26 Gautas derinimas</t>
      </text>
    </comment>
    <comment ref="K180" authorId="97" shapeId="0" xr:uid="{CF87F8CF-0158-4E64-BA80-CD84CFBD5318}">
      <text>
        <t>[Komentarų gija]
„Excel“ versija leidžia jums skaityti šią komentarų giją, tačiau visi jos taisymai bus pašalinti, jei failas atidaromas naudojant naujesnę „Excel“ versiją. Daugiau informacijos: https://go.microsoft.com/fwlink/?linkid=870924.
Komentaras:
    Servitutas pas savivaldybę, SUVA, narvelio pasiūlimas gautas
Atsakyti:
SUVA atmetė, nes vyksta teisminiai procesai. Su savivaldybės atstove neina susisiekti
Atsakyti:
10 17 parašytas laiškas į savivaldybę. Klientas nežino koks teisminis procesas, jis jame nedalyvauja.
Atsakyti:
ESO PV informuotas, savivaldybė neatrašė dar
Atsakyti:
ESO PV informuotas, savivaldybė neatrašė dar
Atsakyti:
ESO PV sakė perduos savo vadovams, kad spręstų situaciją. Kol kas skundų nerašom</t>
      </text>
    </comment>
    <comment ref="AB180" authorId="55" shapeId="0" xr:uid="{9E489B0E-E9FF-46F3-B268-0DA5074A231D}">
      <text>
        <r>
          <rPr>
            <b/>
            <sz val="9"/>
            <color indexed="81"/>
            <rFont val="Tahoma"/>
            <family val="2"/>
          </rPr>
          <t>Dovilė Anzelytė:</t>
        </r>
        <r>
          <rPr>
            <sz val="9"/>
            <color indexed="81"/>
            <rFont val="Tahoma"/>
            <family val="2"/>
          </rPr>
          <t xml:space="preserve">
0402</t>
        </r>
      </text>
    </comment>
    <comment ref="AF180" authorId="55" shapeId="0" xr:uid="{3817611C-CC43-4CB1-96D8-F7F7C089FFC9}">
      <text>
        <r>
          <rPr>
            <b/>
            <sz val="9"/>
            <color indexed="81"/>
            <rFont val="Tahoma"/>
            <family val="2"/>
          </rPr>
          <t>Dovilė Anzelytė:</t>
        </r>
        <r>
          <rPr>
            <sz val="9"/>
            <color indexed="81"/>
            <rFont val="Tahoma"/>
            <family val="2"/>
          </rPr>
          <t xml:space="preserve">
04 02</t>
        </r>
      </text>
    </comment>
    <comment ref="AN180" authorId="55" shapeId="0" xr:uid="{67204330-EE9F-4DF9-9464-4EF60C2B629F}">
      <text>
        <r>
          <rPr>
            <b/>
            <sz val="9"/>
            <color indexed="81"/>
            <rFont val="Tahoma"/>
            <family val="2"/>
            <charset val="186"/>
          </rPr>
          <t>Dovilė Anzelytė:</t>
        </r>
        <r>
          <rPr>
            <sz val="9"/>
            <color indexed="81"/>
            <rFont val="Tahoma"/>
            <family val="2"/>
            <charset val="186"/>
          </rPr>
          <t xml:space="preserve">
04 03</t>
        </r>
      </text>
    </comment>
    <comment ref="E181" authorId="98" shapeId="0" xr:uid="{442F68D6-59AE-4AC2-BC18-21764F232891}">
      <text>
        <t>[Komentarų gija]
„Excel“ versija leidžia jums skaityti šią komentarų giją, tačiau visi jos taisymai bus pašalinti, jei failas atidaromas naudojant naujesnę „Excel“ versiją. Daugiau informacijos: https://go.microsoft.com/fwlink/?linkid=870924.
Komentaras:
    Turi keisti trasą.</t>
      </text>
    </comment>
    <comment ref="K181" authorId="99" shapeId="0" xr:uid="{88A52B06-A216-4ACB-BE5D-0F14BE982FE8}">
      <text>
        <t>[Komentarų gija]
„Excel“ versija leidžia jums skaityti šią komentarų giją, tačiau visi jos taisymai bus pašalinti, jei failas atidaromas naudojant naujesnę „Excel“ versiją. Daugiau informacijos: https://go.microsoft.com/fwlink/?linkid=870924.
Komentaras:
    Be servituto dar truksta kazkokiu suderinimu?
Atsakyti:
parašyta
Atsakyti:
Vytautas skambina dėl kompensacijos ir po gavimo teikia KMS
Atsakyti:
Gauta komp. Aktas, pateiktas servitutas KMS
Atsakyti:
Gytis daro bylą,laukiam SERVITUTO
Atsakyti:
Gytis siunčia informacinius daro pilną bylą
Atsakyti:
Pateiktas projektas
Atsakyti:
Gytis taiso pastabas
Atsakyti:
Ištaisytas projektas, trūksta servituto - Tautvydas pateikęs
Atsakyti:
Buvo gautas kms pastaba, kad sklypas priklauso ne klientui, paprasyta pas klienta pateikti nuomos sutarti, laukiam kol atsius
Atsakyti:
Nuomos sutartis nusiųsta savivaldybei
Atsakyti:
Susisiekta su KMS, turėtų būti patvirtintas šia savaitę
Atsakyti:
Patvirtinto dar negavau, skambinsiu dar kartą
Atsakyti:
Gautas patvirtintas iš savivaldybės, nusiųstas notarui 12.09
Atsakyti:
Pas notare suderintas sandorio laikas 2024-12-17 13.30 val.
Atsakyti:
Įkelta byla su suva ir servitutu
Atsakyti:
Gauta pastaba, kad netinka vienas informacinis reikia servituto.
Atsakyti:
Parašytas ESO komentaras dėl informacinio laiško, laukiam ats</t>
      </text>
    </comment>
    <comment ref="O181" authorId="100" shapeId="0" xr:uid="{51DF5DF2-81C9-41E5-B784-653452FE9E10}">
      <text>
        <t>[Komentarų gija]
„Excel“ versija leidžia jums skaityti šią komentarų giją, tačiau visi jos taisymai bus pašalinti, jei failas atidaromas naudojant naujesnę „Excel“ versiją. Daugiau informacijos: https://go.microsoft.com/fwlink/?linkid=870924.
Komentaras:
    2024.05.31 įkeltas pratesimas
Atsakyti:
2024.07.26 įkeltas pratesimas
Atsakyti:
2024.08.28 Įkeltas pratesimas</t>
      </text>
    </comment>
    <comment ref="X181" authorId="101" shapeId="0" xr:uid="{8E62A064-CD2F-4FEC-83ED-03C4042B0003}">
      <text>
        <t xml:space="preserve">[Komentarų gija]
„Excel“ versija leidžia jums skaityti šią komentarų giją, tačiau visi jos taisymai bus pašalinti, jei failas atidaromas naudojant naujesnę „Excel“ versiją. Daugiau informacijos: https://go.microsoft.com/fwlink/?linkid=870924.
Komentaras:
    2024.07.08 patvirtino su pastaba: Tvirtinu su pastaba: TR montuoti 315A saugiklį vietoje 250A. Vaizduokite KS-4237 demontavimą/keitimą. </t>
      </text>
    </comment>
    <comment ref="Z181" authorId="102" shapeId="0" xr:uid="{24183CAF-1E3B-4856-B0CB-C0BEACB6EBBB}">
      <text>
        <t>[Komentarų gija]
„Excel“ versija leidžia jums skaityti šią komentarų giją, tačiau visi jos taisymai bus pašalinti, jei failas atidaromas naudojant naujesnę „Excel“ versiją. Daugiau informacijos: https://go.microsoft.com/fwlink/?linkid=870924.
Komentaras:
    2024.08.20 Pateikta užsakovui
Atsakyti:
gintare.gudziuniene@antej.lt
Atsakyti:
066360152
Atsakyti:
2024.08.20 gauta</t>
      </text>
    </comment>
    <comment ref="AA181" authorId="103" shapeId="0" xr:uid="{EA36772B-FB2D-427A-A0D8-22D771C6DFE3}">
      <text>
        <t>[Komentarų gija]
„Excel“ versija leidžia jums skaityti šią komentarų giją, tačiau visi jos taisymai bus pašalinti, jei failas atidaromas naudojant naujesnę „Excel“ versiją. Daugiau informacijos: https://go.microsoft.com/fwlink/?linkid=870924.
Komentaras:
    Sutikimai pateikti
Atsakyti:
+37069901000 Edvinas Pranciulis 
Atsakyti:
Du saklypus turi
Atsakyti:
07-22 sklypo savininkas Edvinas Pranciulis  kalbėsis su architektu dėl kabelio klojimo, tada pasiskambinti, ką bus nutaręs (įkeltas susirašinėjimo laiškas prie projekto). Jis turi pasirašyti du sutikimus ir ant SB. 2024.07.26 Skambinta ir pasakė kad nieko dar nežiūrėjo, dabar paskambinti 08-05 Tada bus galimą formuoti servitutą ir teikti KMSA. 2024.08.05 pasirašė</t>
      </text>
    </comment>
    <comment ref="AF181" authorId="104" shapeId="0" xr:uid="{F378970B-1B56-41A7-A1C1-C31BECB04618}">
      <text>
        <t>[Komentarų gija]
„Excel“ versija leidžia jums skaityti šią komentarų giją, tačiau visi jos taisymai bus pašalinti, jei failas atidaromas naudojant naujesnę „Excel“ versiją. Daugiau informacijos: https://go.microsoft.com/fwlink/?linkid=870924.
Komentaras:
    07-24 gautas derinimas</t>
      </text>
    </comment>
    <comment ref="AH181" authorId="105" shapeId="0" xr:uid="{1E765D3F-D900-4E05-A6D9-5484FB02B6B3}">
      <text>
        <t>[Komentarų gija]
„Excel“ versija leidžia jums skaityti šią komentarų giją, tačiau visi jos taisymai bus pašalinti, jei failas atidaromas naudojant naujesnę „Excel“ versiją. Daugiau informacijos: https://go.microsoft.com/fwlink/?linkid=870924.
Komentaras:
    2024.09.10 327762  (SAV-327762 )</t>
      </text>
    </comment>
    <comment ref="AK181" authorId="106" shapeId="0" xr:uid="{48285020-7909-42D9-A47A-5FDD4AA91C15}">
      <text>
        <t xml:space="preserve">[Komentarų gija]
„Excel“ versija leidžia jums skaityti šią komentarų giją, tačiau visi jos taisymai bus pašalinti, jei failas atidaromas naudojant naujesnę „Excel“ versiją. Daugiau informacijos: https://go.microsoft.com/fwlink/?linkid=870924.
Komentaras:
    2024.09.19 SB Pateiktas Kauno savivaldybei
Atsakyti:
Atiduotas nagrineti, 837425363
Nera suderinti planai
Nera suprantama kas ir kur vedama, truksta pastatu zymu.
Prasymo isduotas uzsakovas vienas, o jis neturi teises tame sklype pagal israsa
</t>
      </text>
    </comment>
    <comment ref="AN181" authorId="107" shapeId="0" xr:uid="{C68083BA-17F0-41F1-B340-75C6A0A30B75}">
      <text>
        <t xml:space="preserve">[Komentarų gija]
„Excel“ versija leidžia jums skaityti šią komentarų giją, tačiau visi jos taisymai bus pašalinti, jei failas atidaromas naudojant naujesnę „Excel“ versiją. Daugiau informacijos: https://go.microsoft.com/fwlink/?linkid=870924.
Komentaras:
    07-17 gautas KPD derinimas </t>
      </text>
    </comment>
    <comment ref="K182" authorId="108" shapeId="0" xr:uid="{BEE5F71F-F6EF-4F0A-BDD0-B70768B9A830}">
      <text>
        <t>[Komentarų gija]
„Excel“ versija leidžia jums skaityti šią komentarų giją, tačiau visi jos taisymai bus pašalinti, jei failas atidaromas naudojant naujesnę „Excel“ versiją. Daugiau informacijos: https://go.microsoft.com/fwlink/?linkid=870924.
Komentaras:
    Kai pasirasys servituta ar dar kazko truksta, kad pateikti pilna projekta?
Atsakyti:
Skambinau notarei sakė dokumentus gavo
Atsakyti:
Daugiau nieko netruks, bus galimą teikti pilną bylą
Atsakyti:
Pateikim bylą be servituto tikrinimui
Atsakyti:
Po patvirtinto servituto bus galima tvirtinti bylą
Atsakyti:
11.11 bus pasirasomas servitutas
Atsakyti:
Pateikta byla</t>
      </text>
    </comment>
    <comment ref="O182" authorId="109" shapeId="0" xr:uid="{5913D89C-7C1E-468A-81B9-5A805571F548}">
      <text>
        <t>[Komentarų gija]
„Excel“ versija leidžia jums skaityti šią komentarų giją, tačiau visi jos taisymai bus pašalinti, jei failas atidaromas naudojant naujesnę „Excel“ versiją. Daugiau informacijos: https://go.microsoft.com/fwlink/?linkid=870924.
Komentaras:
    2024.06.14 Įkeltas pratesimas dėl servituto
Atsakyti:
2024.07.15 pateikta pratesimas
Atsakyti:
2024.08.13 pateikta pratesimas
Atsakyti:
2024-09-25 įkeltas pratęsimas</t>
      </text>
    </comment>
    <comment ref="X182" authorId="110" shapeId="0" xr:uid="{DF77AAD6-E0A8-4125-9597-996646807039}">
      <text>
        <t>[Komentarų gija]
„Excel“ versija leidžia jums skaityti šią komentarų giją, tačiau visi jos taisymai bus pašalinti, jei failas atidaromas naudojant naujesnę „Excel“ versiją. Daugiau informacijos: https://go.microsoft.com/fwlink/?linkid=870924.
Komentaras:
    2024.06.14 pateikti pirminiai
Atsakyti:
2024.06.27 suderinta</t>
      </text>
    </comment>
    <comment ref="Z182" authorId="111" shapeId="0" xr:uid="{354A530C-9802-4B43-BB99-6DE4FFDA3224}">
      <text>
        <t>[Komentarų gija]
„Excel“ versija leidžia jums skaityti šią komentarų giją, tačiau visi jos taisymai bus pašalinti, jei failas atidaromas naudojant naujesnę „Excel“ versiją. Daugiau informacijos: https://go.microsoft.com/fwlink/?linkid=870924.
Komentaras:
    2024.06.14 pateikta  jelkyte1@gmail.com
Atsakyti:
2024.06.14 Pateikti nauji sprendiniai
Atsakyti:
2024.06.14 pažadėjo 17 diena atsiųsti
Atsakyti:
2024.06.17 suderino</t>
      </text>
    </comment>
    <comment ref="AB182" authorId="112" shapeId="0" xr:uid="{A6975E13-9EB4-41E1-B8C2-EE282F96319F}">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2024.06.14 Pateikti nauji sprendiniai
Atsakyti:
2024.06.18 Blogai nurodytas sklypo ribos. Spintą statyti 50/50 ant sklypo ir valstybinės žemės ribos.
Atsakyti:
2024.06.19 pateikta pakartotinai
Atsakyti:
2024.06.20 vainoras nederina</t>
      </text>
    </comment>
    <comment ref="AE182" authorId="113" shapeId="0" xr:uid="{972688FA-AC27-4E63-AAAF-648C66802D18}">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2024.06.14 Pateikti nauji sprendiniai
Atsakyti:
2024.06.18 suderinta</t>
      </text>
    </comment>
    <comment ref="AF182" authorId="114" shapeId="0" xr:uid="{BD11C464-A032-47C0-9CEF-8A259BF45E8F}">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2024.06.14 Pateikti nauji sprendiniai
Atsakyti:
2024.06.18 suderinta</t>
      </text>
    </comment>
    <comment ref="AH182" authorId="115" shapeId="0" xr:uid="{8975CF7E-4B47-46C1-BABD-064144525854}">
      <text>
        <t>[Komentarų gija]
„Excel“ versija leidžia jums skaityti šią komentarų giją, tačiau visi jos taisymai bus pašalinti, jei failas atidaromas naudojant naujesnę „Excel“ versiją. Daugiau informacijos: https://go.microsoft.com/fwlink/?linkid=870924.
Komentaras:
    Pateikta 07-10 320869 
Atsakyti:
2024.08.09 gauta</t>
      </text>
    </comment>
    <comment ref="AK182" authorId="116" shapeId="0" xr:uid="{003AC997-5342-4299-84DA-CD347A470AA9}">
      <text>
        <t>[Komentarų gija]
„Excel“ versija leidžia jums skaityti šią komentarų giją, tačiau visi jos taisymai bus pašalinti, jei failas atidaromas naudojant naujesnę „Excel“ versiją. Daugiau informacijos: https://go.microsoft.com/fwlink/?linkid=870924.
Komentaras:
    2024,09,03 Gautas pritarimas iš KMSA</t>
      </text>
    </comment>
    <comment ref="K183" authorId="117" shapeId="0" xr:uid="{DC3DCBE5-F47A-4BB3-902D-EDBB2D4758D6}">
      <text>
        <t>[Komentarų gija]
„Excel“ versija leidžia jums skaityti šią komentarų giją, tačiau visi jos taisymai bus pašalinti, jei failas atidaromas naudojant naujesnę „Excel“ versiją. Daugiau informacijos: https://go.microsoft.com/fwlink/?linkid=870924.
Komentaras:
    Užsakytas papildymas 07-16 Geoveda
Atsakyti:
Ko truksta, kad pateikti pilna projekto byla?
Atsakyti:
Ar yra savivaldybės derinimas ?
Atsakyti:
Nera. Parašiau priminimą
Atsakyti:
Perašytas į tivis komentaras dėl TS keitimo
Atsakyti:
Gauto naujos TS, sprendiniai pakoreguoti, Vytautas perteikes visiem perderint/suderint
Atsakyti:
Gytis patikrins ar gauti derinimai. Laukiam Vainoro pritarimo
Atsakyti:
10-03 gytis pateikė Vainorui popastabų perderinti
Atsakyti:
Negautas Vainoro atsakymas
Atsakyti:
Gytis skambina vainorui dėl derinimo
Atsakyti:
Pateikta byla
Atsakyti:
Taiso pastabas
Atsakyti:
Gausim suva ir kelsim po pastabu (vėluojama 3 d.d.) 
Atsakyti:
SUVA gautas teikti po pastabų
Atsakyti:
Pateikta byla po pastabų</t>
      </text>
    </comment>
    <comment ref="O183" authorId="118" shapeId="0" xr:uid="{7950D90E-1B20-4120-A0FC-11B4E1EF65D6}">
      <text>
        <t>[Komentarų gija]
„Excel“ versija leidžia jums skaityti šią komentarų giją, tačiau visi jos taisymai bus pašalinti, jei failas atidaromas naudojant naujesnę „Excel“ versiją. Daugiau informacijos: https://go.microsoft.com/fwlink/?linkid=870924.
Komentaras:
    2024.06.14 Įkeltas pratesimas. Meluota dėl geoportalo
Atsakyti:
2024.07.15 vėl meluota dėl geoportalo
Atsakyti:
2024.08.14 vėl meluota 
Atsakyti:
2024.09.23 Įkeltas pratęsimas</t>
      </text>
    </comment>
    <comment ref="X183" authorId="119" shapeId="0" xr:uid="{9A086C02-9F24-4BC2-A563-C844F157EFC7}">
      <text>
        <t xml:space="preserve">[Komentarų gija]
„Excel“ versija leidžia jums skaityti šią komentarų giją, tačiau visi jos taisymai bus pašalinti, jei failas atidaromas naudojant naujesnę „Excel“ versiją. Daugiau informacijos: https://go.microsoft.com/fwlink/?linkid=870924.
Komentaras:
    2024.08.14 Įkelti pirminiai
Atsakyti:
2024.08.19 patvirtino
</t>
      </text>
    </comment>
    <comment ref="Z183" authorId="120" shapeId="0" xr:uid="{A8C00832-216F-4A1C-B4FC-BC8094BCDFFF}">
      <text>
        <t>[Komentarų gija]
„Excel“ versija leidžia jums skaityti šią komentarų giją, tačiau visi jos taisymai bus pašalinti, jei failas atidaromas naudojant naujesnę „Excel“ versiją. Daugiau informacijos: https://go.microsoft.com/fwlink/?linkid=870924.
Komentaras:
    2024.08.14 pateikta  ausradrakse@gmail.com
Atsakyti:
2024.08.14 suderinta
Atsakyti:
2024.09.24 pakartota perderinimui
Atsakyti:
09.26 suderinta</t>
      </text>
    </comment>
    <comment ref="AB183" authorId="121" shapeId="0" xr:uid="{096CFD45-4A72-4676-BFC0-B60A0F9B393D}">
      <text>
        <t>[Komentarų gija]
„Excel“ versija leidžia jums skaityti šią komentarų giją, tačiau visi jos taisymai bus pašalinti, jei failas atidaromas naudojant naujesnę „Excel“ versiją. Daugiau informacijos: https://go.microsoft.com/fwlink/?linkid=870924.
Komentaras:
    2024.08.14 Pateikta
Atsakyti:
2024.09.17 priminta
Atsakyti:
2024.09.24 pakartota perderinimui
Atsakyti:
10.21 priminta
Atsakyti:
10.22 suderinta</t>
      </text>
    </comment>
    <comment ref="AE183" authorId="122" shapeId="0" xr:uid="{6FB285EB-E63E-45A4-B2AE-D969250386FB}">
      <text>
        <t>[Komentarų gija]
„Excel“ versija leidžia jums skaityti šią komentarų giją, tačiau visi jos taisymai bus pašalinti, jei failas atidaromas naudojant naujesnę „Excel“ versiją. Daugiau informacijos: https://go.microsoft.com/fwlink/?linkid=870924.
Komentaras:
    2024.08.14 Pateikta
Atsakyti:
2024.08.14 suderinta</t>
      </text>
    </comment>
    <comment ref="AF183" authorId="123" shapeId="0" xr:uid="{92BD5327-8536-4AED-89EF-3894F589FA42}">
      <text>
        <t>[Komentarų gija]
„Excel“ versija leidžia jums skaityti šią komentarų giją, tačiau visi jos taisymai bus pašalinti, jei failas atidaromas naudojant naujesnę „Excel“ versiją. Daugiau informacijos: https://go.microsoft.com/fwlink/?linkid=870924.
Komentaras:
    2024.08.14 Pateikta
Atsakyti:
2024.08.19 Gautos pastabos. Pateikta po pastabų
Atsakyti:
2024.09.24 pateikta po pastabų
Atsakyti:
09.30 suderinta</t>
      </text>
    </comment>
    <comment ref="AH183" authorId="124" shapeId="0" xr:uid="{10FFC880-F20C-4BB7-ADCA-F038A299A251}">
      <text>
        <t xml:space="preserve">[Komentarų gija]
„Excel“ versija leidžia jums skaityti šią komentarų giją, tačiau visi jos taisymai bus pašalinti, jei failas atidaromas naudojant naujesnę „Excel“ versiją. Daugiau informacijos: https://go.microsoft.com/fwlink/?linkid=870924.
Komentaras:
    10.22
SAV-333518 </t>
      </text>
    </comment>
    <comment ref="AJ183" authorId="125" shapeId="0" xr:uid="{E1C0EA22-2E81-439F-8FBB-F4BE75102CB5}">
      <text>
        <t xml:space="preserve">[Komentarų gija]
„Excel“ versija leidžia jums skaityti šią komentarų giją, tačiau visi jos taisymai bus pašalinti, jei failas atidaromas naudojant naujesnę „Excel“ versiją. Daugiau informacijos: https://go.microsoft.com/fwlink/?linkid=870924.
Komentaras:
    2024.08.14 Pateikta
Atsakyti:
2024.09.02 suderinta
</t>
      </text>
    </comment>
    <comment ref="K184" authorId="126" shapeId="0" xr:uid="{0D51FEF1-4B57-4F96-A25B-E61C9B58B860}">
      <text>
        <t>[Komentarų gija]
„Excel“ versija leidžia jums skaityti šią komentarų giją, tačiau visi jos taisymai bus pašalinti, jei failas atidaromas naudojant naujesnę „Excel“ versiją. Daugiau informacijos: https://go.microsoft.com/fwlink/?linkid=870924.
Komentaras:
    Ko truksta, kad pataisyti pirminiu pastabas? Ko dar truksta is derinimu ir kad pateikti pilna projekta?
Atsakyti:
Reikia užsakovo derinimo. Tada pateikti institucijoms perderinti ir dėl apskitų iškėlimo suderinti su dviem namais. Užsakovui priminiau dėl derinimo
Atsakyti:
Vytas derina su užsakovu
Atsakyti:
Eimutis tikrina sutikimus ir rengia projektą
Atsakyti:
Nėra perderinimų, 10-02 išsiųsta
Atsakyti:
Gauti institucijų derinimai
Atsakyti:
10-17 vyksiu pas gyventojus paimt parašų ant brėžinių dėl apskaitos iškėlimo
Atsakyti:
Pateikti pirminiai
Atsakyti:
Reikės pataisyti abonentinių kabelių trasa BR01 pagal gyventojų pageidavimus
Atsakyti:
Reikia ruošti bylą
Atsakyti:
Pateikta byla
Atsakyti:
SS - Projektas bus tvirtinamas, kai bus savivaldybės sutikimas.
Atsakyti:
SUVA vėluoja 5d.d.
Atsakyti:
SUVA vėluoja 11 d.d.
Atsakyti:
SUVA gautas teikiam pilną bylą
Atsakyti:
Pateikta byla
Atsakyti:
Taisomos bylos pastabos (trūksta sutikimų dėl AZ)
Atsakyti:
Projektas pateiktas po pastabų</t>
      </text>
    </comment>
    <comment ref="O184" authorId="127" shapeId="0" xr:uid="{4CE64800-8D71-4C01-995B-60D9A7FCBC9F}">
      <text>
        <t>[Komentarų gija]
„Excel“ versija leidžia jums skaityti šią komentarų giją, tačiau visi jos taisymai bus pašalinti, jei failas atidaromas naudojant naujesnę „Excel“ versiją. Daugiau informacijos: https://go.microsoft.com/fwlink/?linkid=870924.
Komentaras:
    2024.06.15 Įkeltas pratesimas. Meluota dėl geoportalo
Atsakyti:
2024.07.17 įkeltas pratesimas
Atsakyti:
2024.09.24 įkeltas pratesimas</t>
      </text>
    </comment>
    <comment ref="X184" authorId="128" shapeId="0" xr:uid="{2475B1A7-1E00-4435-899D-6DDAF2DD188D}">
      <text>
        <t>[Komentarų gija]
„Excel“ versija leidžia jums skaityti šią komentarų giją, tačiau visi jos taisymai bus pašalinti, jei failas atidaromas naudojant naujesnę „Excel“ versiją. Daugiau informacijos: https://go.microsoft.com/fwlink/?linkid=870924.
Komentaras:
    2024.06.13 įkelti pirminiai
Atsakyti:
2024.06.17 ESO pastabos: ESO p[astabos:Pagal ribų aktą Eigulių g. 28 turi 3 kW 1F ir 16 A automatinį jungiklį, taip pat pasitikslinkite dėlEigulių g. 24 su PV. Patikslinkite schemoje nurodant kas yra demontuojama (atjungiami esamų Klientų atvadai) ir perkeliama į proj. KS/KAS-1. Esamų Klientų perkeliamos apskaitos turi būti vaizduojamos naujai. Brėžinyje nurodykite JM1.</t>
      </text>
    </comment>
    <comment ref="Z184" authorId="129" shapeId="0" xr:uid="{E1B25965-5E20-4F1F-A335-C9209CF76409}">
      <text>
        <t>[Komentarų gija]
„Excel“ versija leidžia jums skaityti šią komentarų giją, tačiau visi jos taisymai bus pašalinti, jei failas atidaromas naudojant naujesnę „Excel“ versiją. Daugiau informacijos: https://go.microsoft.com/fwlink/?linkid=870924.
Komentaras:
    2024.06.15 pateikta grazina@valatkiene.lt
Atsakyti:
2024.06.27 Užsakovas suderino bet reikės keisti spintos vietą
Atsakyti:
2024.08.13 Pateikta užsakovui
Atsakyti:
10,21 suderinta</t>
      </text>
    </comment>
    <comment ref="AB184" authorId="130" shapeId="0" xr:uid="{21E7D987-2B6A-49B2-812E-9C6F13B763C8}">
      <text>
        <t>[Komentarų gija]
„Excel“ versija leidžia jums skaityti šią komentarų giją, tačiau visi jos taisymai bus pašalinti, jei failas atidaromas naudojant naujesnę „Excel“ versiją. Daugiau informacijos: https://go.microsoft.com/fwlink/?linkid=870924.
Komentaras:
    2024.06.15 pateikta
Atsakyti:
2024.06.17 Apskaitos spintą statyti ant sklypo ir valstybins žemės ribos 50/50
Atsakyti:
Gauta 10-09</t>
      </text>
    </comment>
    <comment ref="AE184" authorId="131" shapeId="0" xr:uid="{03A58D84-442E-4D2A-A118-FE70A24AD7E1}">
      <text>
        <t>[Komentarų gija]
„Excel“ versija leidžia jums skaityti šią komentarų giją, tačiau visi jos taisymai bus pašalinti, jei failas atidaromas naudojant naujesnę „Excel“ versiją. Daugiau informacijos: https://go.microsoft.com/fwlink/?linkid=870924.
Komentaras:
    2024.06.15 pateikta
Atsakyti:
2024.06.20 suderino bet keisis sprendinai
Atsakyti:
Išsiųsta 10-02, skambinta 10-14, sakė dar nepriėjo prie projekto, apsikrovė</t>
      </text>
    </comment>
    <comment ref="AF184" authorId="132" shapeId="0" xr:uid="{870A5B1F-C02A-4634-8D11-BA4401D5E087}">
      <text>
        <t>[Komentarų gija]
„Excel“ versija leidžia jums skaityti šią komentarų giją, tačiau visi jos taisymai bus pašalinti, jei failas atidaromas naudojant naujesnę „Excel“ versiją. Daugiau informacijos: https://go.microsoft.com/fwlink/?linkid=870924.
Komentaras:
    2024.06.15 pateikta
Atsakyti:
Gautas perderinimas 10-09</t>
      </text>
    </comment>
    <comment ref="AH184" authorId="133" shapeId="0" xr:uid="{291320A9-966E-42EE-B7D2-5D805A7BBA11}">
      <text>
        <t xml:space="preserve">[Komentarų gija]
„Excel“ versija leidžia jums skaityti šią komentarų giją, tačiau visi jos taisymai bus pašalinti, jei failas atidaromas naudojant naujesnę „Excel“ versiją. Daugiau informacijos: https://go.microsoft.com/fwlink/?linkid=870924.
Komentaras:
    SAV-332907 </t>
      </text>
    </comment>
    <comment ref="K185" authorId="134" shapeId="0" xr:uid="{C32E38A1-78C0-415C-BE7D-D6F9A6B9BEE6}">
      <text>
        <t>[Komentarų gija]
„Excel“ versija leidžia jums skaityti šią komentarų giją, tačiau visi jos taisymai bus pašalinti, jei failas atidaromas naudojant naujesnę „Excel“ versiją. Daugiau informacijos: https://go.microsoft.com/fwlink/?linkid=870924.
Komentaras:
    Ko dar truksta, kad pirminius pateikti ir paskui pilna byla pateikti?
Atsakyti:
Gytis žino. Pateiks užsakovui ir tada bus galima pateikti pirminius
Atsakyti:
Kostas pateiks pirminius
Atsakyti:
Pateikti pirminiai, pateikta institucijoms
Atsakyti:
Vainoras nederina, parasyta i TIVIS ir Egidijui
Atsakyti:
Laukiam TS korekcijos
Atsakyti:
Užsakovas prašė informuoti, kada ESO patvirtins projekta 
Gerda &lt;gerda@saulesprojektas.lt&gt;
Atsakyti:
10-07 pateiktos naujos TS
Atsakyti:
Nuvyktą į vietą padarytos trasos nuotraukos
Atsakyti:
Užsakyta topo 10-14 pas Pakamarį
Atsakyti:
Laukiam topo
Atsakyti:
Sukelta topo reikia daryti
Atsakyti:
Sprendiniai patengti, laukiam kliento pritarimo ir teiksim pirminius
Atsakyti:
Pateikti pirminiai po pastabu
Atsakyti:
Paruoštas servitutas, laukiam derinimų
Atsakyti:
Trūksta Kauno energijos derinimo
Atsakyti:
Išsiųsta savivaldybei derint 11.27d
Atsakyti:
Servitutai pateikti kompensacijai
Atsakyti:
Nuomininkams pateikti servitutai, vienas atostogauja iki 12.10. Turėtų 10-11d atsiųst
Atsakyti:
Ar gauti nuomininkų suderinimai ?
Atsakyti:
Kompensacijos atmetė servitutus, pateikti ESO pasirašyt per naujo
Atsakyti:
Pateikta nuomininkam per naujo pasirašyt, pateikta kompensacijai
Atsakyti:
Šiandien skambinsiu nuomininkam
Atsakyti:
01.07 skambinau, sakė 01.09 atsiųs.
Atsakyti:
Gauti nuomininkų parašai.
Atsakyti:
Servitutai + SUVA
Atsakyti:
SUVA gauta, liko servitutai, rengiu byla.
Atsakyti:
Reikia sutikslint dangas kokias atstatyt su užsakovu.
Atsakyti:
Pateikta byla be servituto
Atsakyti:
Bylai pastabų ESO neturi, trūksta servituto
Atsakyti:
01-27 Gytis pateiks į geomatininką
Atsakyti:
Pateikta geomatininke, reikia pateikt ESO
Atsakyti:
Pateikti servitutai ESO
Atsakyti:
ESO servitutus pasirašė
Atsakyti:
Pateikta kompensacijom
Atsakyti:
Vėl savivaldybė atmetė. Trūksta kelių patalpų derinimų ir SB turi būti ant orto
Atsakyti:
Išsiųsta derinti servitutą LSMU 02-25. Neina padaryti servituto ant orto, savivaldybė be orto nederins.
Atsakyti:
Ligoninė susisiekė, suderins jei užtikrinsim kad įvažiavimas į vidinį kiemą nebus uždarytas. Buvau objekte su Znutu ir Stašiūnu, daug ten klaustukų iš techninės pusės, laukiu jų sprendimo ar darom ar ne.
Atsakyti:
Dėl sąlygų keitimo klausimas pas Karolį. Dėl esamų sprendinių klausimas pas Stašiūną
Atsakyti:
Pateiktos naujos TS
Atsakyti:
Rengiami sprendiniai
Atsakyti:
Pateikta derint
Atsakyti:
Trūksta KPD ir Kauno energijos
Atsakyti:
Trūksta energijos, skambinta 05-14, paprašė pakartoti laišką.
Atsakyti:
Derinimai gauti, pateikta suva
Atsakyti:
Pateikta tvirtinimui</t>
      </text>
    </comment>
    <comment ref="O185" authorId="135" shapeId="0" xr:uid="{268D2D31-CB85-455F-BBDA-3764EE3CE2A1}">
      <text>
        <t>[Komentarų gija]
„Excel“ versija leidžia jums skaityti šią komentarų giją, tačiau visi jos taisymai bus pašalinti, jei failas atidaromas naudojant naujesnę „Excel“ versiją. Daugiau informacijos: https://go.microsoft.com/fwlink/?linkid=870924.
Komentaras:
    2024.05.17 įkeltas pratesimas
Atsakyti:
2024.06.15 įkeltas pratesimas
Atsakyti:
2024.07.17 įkeltas pratesimas
Atsakyti:
2024.08.13 įkeltas pratesimas
Atsakyti:
2024-09-25 įkeltas pratęsimas</t>
      </text>
    </comment>
    <comment ref="Z185" authorId="136" shapeId="0" xr:uid="{8DA82B7E-93D0-4D14-9C01-2369FB652D8C}">
      <text>
        <t>[Komentarų gija]
„Excel“ versija leidžia jums skaityti šią komentarų giją, tačiau visi jos taisymai bus pašalinti, jei failas atidaromas naudojant naujesnę „Excel“ versiją. Daugiau informacijos: https://go.microsoft.com/fwlink/?linkid=870924.
Komentaras:
    2024.08.01 Pateikta susiderinti vietai
Atsakyti:
2024.08.13 atsiuntė kad dar svarsto spintos vietą
Atsakyti:
2024.09.18 pateikta
gerda@saulesprojektas.lt
Atsakyti:
2024.09.19 suderinta</t>
      </text>
    </comment>
    <comment ref="AB185" authorId="137" shapeId="0" xr:uid="{1D10C955-25BC-4F68-BA27-7651DE0F4479}">
      <text>
        <t>[Komentarų gija]
„Excel“ versija leidžia jums skaityti šią komentarų giją, tačiau visi jos taisymai bus pašalinti, jei failas atidaromas naudojant naujesnę „Excel“ versiją. Daugiau informacijos: https://go.microsoft.com/fwlink/?linkid=870924.
Komentaras:
    11.27 pateikta
Atsakyti:
12.04 suderinta</t>
      </text>
    </comment>
    <comment ref="AE185" authorId="138" shapeId="0" xr:uid="{893CFA93-6BD2-4A74-BF58-2BDF0C728A42}">
      <text>
        <t>[Komentarų gija]
„Excel“ versija leidžia jums skaityti šią komentarų giją, tačiau visi jos taisymai bus pašalinti, jei failas atidaromas naudojant naujesnę „Excel“ versiją. Daugiau informacijos: https://go.microsoft.com/fwlink/?linkid=870924.
Komentaras:
    11.12 pateikta
Atsakyti:
11.15 suderinta</t>
      </text>
    </comment>
    <comment ref="AF185" authorId="139" shapeId="0" xr:uid="{620B61F7-6206-45B1-980C-9B443177E8E7}">
      <text>
        <t>[Komentarų gija]
„Excel“ versija leidžia jums skaityti šią komentarų giją, tačiau visi jos taisymai bus pašalinti, jei failas atidaromas naudojant naujesnę „Excel“ versiją. Daugiau informacijos: https://go.microsoft.com/fwlink/?linkid=870924.
Komentaras:
    11.12 pateikta
Atsakyti:
11.21 suderinta</t>
      </text>
    </comment>
    <comment ref="AH185" authorId="140" shapeId="0" xr:uid="{DE061963-9668-4820-B30E-DB9129AC3304}">
      <text>
        <t>[Komentarų gija]
„Excel“ versija leidžia jums skaityti šią komentarų giją, tačiau visi jos taisymai bus pašalinti, jei failas atidaromas naudojant naujesnę „Excel“ versiją. Daugiau informacijos: https://go.microsoft.com/fwlink/?linkid=870924.
Komentaras:
    05-27
361419</t>
      </text>
    </comment>
    <comment ref="AJ185" authorId="141" shapeId="0" xr:uid="{832EE923-8ECE-4612-BE51-74DA796C2E14}">
      <text>
        <t>[Komentarų gija]
„Excel“ versija leidžia jums skaityti šią komentarų giją, tačiau visi jos taisymai bus pašalinti, jei failas atidaromas naudojant naujesnę „Excel“ versiją. Daugiau informacijos: https://go.microsoft.com/fwlink/?linkid=870924.
Komentaras:
    11.12 pateikta
Atsakyti:
11.26 suderinta
Atsakyti:
Pateikta 04-16
Atsakyti:
Gautos pastabos 04-17, atsakyta argumentuojant sprendinius, bet į atsakymą KE nesureagavo. Siųstas priminimas 04-30, atsakymo nėra</t>
      </text>
    </comment>
    <comment ref="AK185" authorId="142" shapeId="0" xr:uid="{E38F1B4E-0B03-48C9-AAC4-77ED783F5448}">
      <text>
        <t>[Komentarų gija]
„Excel“ versija leidžia jums skaityti šią komentarų giją, tačiau visi jos taisymai bus pašalinti, jei failas atidaromas naudojant naujesnę „Excel“ versiją. Daugiau informacijos: https://go.microsoft.com/fwlink/?linkid=870924.
Komentaras:
    info@zemprojektas.lt
valdas@ardynas.lt</t>
      </text>
    </comment>
    <comment ref="AN185" authorId="143" shapeId="0" xr:uid="{424489B5-7DCE-4BBB-BAED-ED01ADDB65E4}">
      <text>
        <t>[Komentarų gija]
„Excel“ versija leidžia jums skaityti šią komentarų giją, tačiau visi jos taisymai bus pašalinti, jei failas atidaromas naudojant naujesnę „Excel“ versiją. Daugiau informacijos: https://go.microsoft.com/fwlink/?linkid=870924.
Komentaras:
    12.04 pateikta
Atsakyti:
Po korekcijos pateikta 05-09</t>
      </text>
    </comment>
    <comment ref="E186" authorId="144" shapeId="0" xr:uid="{854939FA-605E-4EE6-82B1-701DDA546599}">
      <text>
        <t>[Komentarų gija]
„Excel“ versija leidžia jums skaityti šią komentarų giją, tačiau visi jos taisymai bus pašalinti, jei failas atidaromas naudojant naujesnę „Excel“ versiją. Daugiau informacijos: https://go.microsoft.com/fwlink/?linkid=870924.
Komentaras:
    Nesutinka sklp. Sav., pateikta info ESO</t>
      </text>
    </comment>
    <comment ref="K186" authorId="145" shapeId="0" xr:uid="{A2204C7A-36BF-438E-BD18-2E7673B2818A}">
      <text>
        <t>[Komentarų gija]
„Excel“ versija leidžia jums skaityti šią komentarų giją, tačiau visi jos taisymai bus pašalinti, jei failas atidaromas naudojant naujesnę „Excel“ versiją. Daugiau informacijos: https://go.microsoft.com/fwlink/?linkid=870924.
Komentaras:
    Pirminiai patvirtinti, ko truksta, kad pateikti pilna projketa?
Atsakyti:
Kostas susižiūri pats info.
Atsakyti:
Tatvydas daro bylą ir teiksim į ESO, trūksta SUVA
Atsakyti:
Pateiktas projektas tvirtinimui
Atsakyti:
Taiso pastabas
Atsakyti:
Viskas pataisyta, gaunas SUVA, teikiam pakartotinai
Atsakyti:
SUVA vėluoja 4d.d.
Atsakyti:
SUVA gautas eimutis turi pateikti bylą
Atsakyti:
Eimutis taiso pastabą ir teiks bylą
Atsakyti:
Pateikta
Atsakyti:
Patvirtintas, perduota žymos</t>
      </text>
    </comment>
    <comment ref="O186" authorId="146" shapeId="0" xr:uid="{0EA2657A-B433-4D95-937F-6798EBC19ED6}">
      <text>
        <t>[Komentarų gija]
„Excel“ versija leidžia jums skaityti šią komentarų giją, tačiau visi jos taisymai bus pašalinti, jei failas atidaromas naudojant naujesnę „Excel“ versiją. Daugiau informacijos: https://go.microsoft.com/fwlink/?linkid=870924.
Komentaras:
    2024.05.17 įkeltas pratesimas
Atsakyti:
2024.06.17 Įkeltas pratesimas
Atsakyti:
2024.07.18 Įkeltas pratesimas
Atsakyti:
2024.08.13. Įkeltas pratesimas
Atsakyti:
2024-09-25 įkeltas pratesimas</t>
      </text>
    </comment>
    <comment ref="X186" authorId="147" shapeId="0" xr:uid="{F1DE3D0F-5F6D-4EEE-A852-24D2C66E7F59}">
      <text>
        <t>[Komentarų gija]
„Excel“ versija leidžia jums skaityti šią komentarų giją, tačiau visi jos taisymai bus pašalinti, jei failas atidaromas naudojant naujesnę „Excel“ versiją. Daugiau informacijos: https://go.microsoft.com/fwlink/?linkid=870924.
Komentaras:
    2024.08. 27 Pateikta eso pirminiai
Atsakyti:
2024.08.28 Gautos pastabos</t>
      </text>
    </comment>
    <comment ref="Z186" authorId="148" shapeId="0" xr:uid="{C6CA3927-AC88-4288-9317-0EF299691F15}">
      <text>
        <t>[Komentarų gija]
„Excel“ versija leidžia jums skaityti šią komentarų giją, tačiau visi jos taisymai bus pašalinti, jei failas atidaromas naudojant naujesnę „Excel“ versiją. Daugiau informacijos: https://go.microsoft.com/fwlink/?linkid=870924.
Komentaras:
    2024.08.28 Pateikta  ignas.stasiukonis@gmail.com
Atsakyti:
2024.08.29 suderino</t>
      </text>
    </comment>
    <comment ref="AB186" authorId="149" shapeId="0" xr:uid="{3315498E-317B-4765-BA27-805B4BD5E7CD}">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2024.09.02 suderinta</t>
      </text>
    </comment>
    <comment ref="AE186" authorId="150" shapeId="0" xr:uid="{B6B34DC8-1485-4BF6-A490-E4C3BE21E841}">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2024.08.29 suderinta</t>
      </text>
    </comment>
    <comment ref="AF186" authorId="151" shapeId="0" xr:uid="{2B223962-BB6B-4756-A63E-5EBF42D93AD9}">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2024.09.03 suderinta</t>
      </text>
    </comment>
    <comment ref="AH186" authorId="152" shapeId="0" xr:uid="{6BB4EECA-4561-4789-BA3D-61BBC9584F7F}">
      <text>
        <t>[Komentarų gija]
„Excel“ versija leidžia jums skaityti šią komentarų giją, tačiau visi jos taisymai bus pašalinti, jei failas atidaromas naudojant naujesnę „Excel“ versiją. Daugiau informacijos: https://go.microsoft.com/fwlink/?linkid=870924.
Komentaras:
    2024.09.10 pateikta 327832 (SAV-327832 )</t>
      </text>
    </comment>
    <comment ref="E187" authorId="0" shapeId="0" xr:uid="{FFF96F83-EBCA-4793-8828-2359975A52B9}">
      <text>
        <r>
          <rPr>
            <b/>
            <sz val="9"/>
            <color indexed="81"/>
            <rFont val="Tahoma"/>
            <family val="2"/>
            <charset val="186"/>
          </rPr>
          <t>Ziede Rumsaite:</t>
        </r>
        <r>
          <rPr>
            <sz val="9"/>
            <color indexed="81"/>
            <rFont val="Tahoma"/>
            <family val="2"/>
            <charset val="186"/>
          </rPr>
          <t xml:space="preserve">
03 18 pirminiai</t>
        </r>
      </text>
    </comment>
    <comment ref="K187" authorId="153" shapeId="0" xr:uid="{D69EFF97-DFEF-476A-97D0-A9056862704F}">
      <text>
        <t xml:space="preserve">[Komentarų gija]
„Excel“ versija leidžia jums skaityti šią komentarų giją, tačiau visi jos taisymai bus pašalinti, jei failas atidaromas naudojant naujesnę „Excel“ versiją. Daugiau informacijos: https://go.microsoft.com/fwlink/?linkid=870924.
Komentaras:
    Ar gauta SUVA, ar pataisytos pastabos projektui?
Atsakyti:
2024-09-16 pateikta tvirtinti
</t>
      </text>
    </comment>
    <comment ref="O187" authorId="154" shapeId="0" xr:uid="{FBCF7432-FA30-4A9E-878C-CE2D39465FED}">
      <text>
        <t>[Komentarų gija]
„Excel“ versija leidžia jums skaityti šią komentarų giją, tačiau visi jos taisymai bus pašalinti, jei failas atidaromas naudojant naujesnę „Excel“ versiją. Daugiau informacijos: https://go.microsoft.com/fwlink/?linkid=870924.
Komentaras:
    2024.05.17 įkeltas pratesimas
Atsakyti:
2024.06.17  įkeltas pratesimas
Atsakyti:
2024.07.18  įkeltas pratesimas
Atsakyti:
2024.08.14 įkeltas pratesimas</t>
      </text>
    </comment>
    <comment ref="Y187" authorId="155" shapeId="0" xr:uid="{98D9C89E-471D-4706-A0C3-5BD2E096E95E}">
      <text>
        <t>[Komentarų gija]
„Excel“ versija leidžia jums skaityti šią komentarų giją, tačiau visi jos taisymai bus pašalinti, jei failas atidaromas naudojant naujesnę „Excel“ versiją. Daugiau informacijos: https://go.microsoft.com/fwlink/?linkid=870924.
Komentaras:
    2024.05.20 Gauta</t>
      </text>
    </comment>
    <comment ref="AH187" authorId="156" shapeId="0" xr:uid="{98B111A1-0AD5-4B29-92A3-64AFB9A71628}">
      <text>
        <t>[Komentarų gija]
„Excel“ versija leidžia jums skaityti šią komentarų giją, tačiau visi jos taisymai bus pašalinti, jei failas atidaromas naudojant naujesnę „Excel“ versiją. Daugiau informacijos: https://go.microsoft.com/fwlink/?linkid=870924.
Komentaras:
    2024.05.16 pateikta į geoportal (314785/SAV-314785)
Atsakyti:
2024.07.25 Gauta</t>
      </text>
    </comment>
    <comment ref="E188" authorId="157" shapeId="0" xr:uid="{1B68C47D-20A0-4313-9BC0-0B9E725391E1}">
      <text>
        <r>
          <rPr>
            <b/>
            <sz val="9"/>
            <color indexed="81"/>
            <rFont val="Tahoma"/>
            <family val="2"/>
          </rPr>
          <t>Eimutis Šimkus:</t>
        </r>
        <r>
          <rPr>
            <sz val="9"/>
            <color indexed="81"/>
            <rFont val="Tahoma"/>
            <family val="2"/>
          </rPr>
          <t xml:space="preserve">
Susiskambinta su NŽT 10-08 turėtų būti`</t>
        </r>
      </text>
    </comment>
    <comment ref="K188" authorId="158" shapeId="0" xr:uid="{69A81D34-5EBD-42E3-945C-3E1E9B08F07D}">
      <text>
        <t>[Komentarų gija]
„Excel“ versija leidžia jums skaityti šią komentarų giją, tačiau visi jos taisymai bus pašalinti, jei failas atidaromas naudojant naujesnę „Excel“ versiją. Daugiau informacijos: https://go.microsoft.com/fwlink/?linkid=870924.
Komentaras:
    Ko truksta, kad pateikti pilna byla? 
Atsakyti:
SUVA 319452 06.27 (veluoja)Gavus SUVA teikti byla
Atsakyti:
10-08 turėtų jau būti
Atsakyti:
10-14 turi pateikti bylą
Atsakyti:
Pateiktas projektas
Atsakyti:
Pateiktas projektas po pastabų
Atsakyti:
Arnas taiso pastabas
Atsakyti:
Pateiktas projektas po pastabų</t>
      </text>
    </comment>
    <comment ref="O188" authorId="159" shapeId="0" xr:uid="{0587F74A-5A4C-48DB-9884-DCEC5F35526E}">
      <text>
        <t>[Komentarų gija]
„Excel“ versija leidžia jums skaityti šią komentarų giją, tačiau visi jos taisymai bus pašalinti, jei failas atidaromas naudojant naujesnę „Excel“ versiją. Daugiau informacijos: https://go.microsoft.com/fwlink/?linkid=870924.
Komentaras:
    2024.05.17 įkeltas pratesimas
Atsakyti:
2024.06.17 įkeltas pratesimas
Atsakyti:
2024.07.18 įkeltas pratesimas
Atsakyti:
2024.08.12  įkeltas pratesimas
Atsakyti:
2024.09.26 įkeltas pratesimas</t>
      </text>
    </comment>
    <comment ref="X188" authorId="160" shapeId="0" xr:uid="{717362B8-C8DF-4B8F-97E0-3070C6713AE0}">
      <text>
        <t>[Komentarų gija]
„Excel“ versija leidžia jums skaityti šią komentarų giją, tačiau visi jos taisymai bus pašalinti, jei failas atidaromas naudojant naujesnę „Excel“ versiją. Daugiau informacijos: https://go.microsoft.com/fwlink/?linkid=870924.
Komentaras:
    2024.06.03 pateikti pirminiai
Atsakyti:
2024.06.04 pastabos
2024.06.05 pateikta po pastabų
Atsakyti:
2024.06.05 suderinta</t>
      </text>
    </comment>
    <comment ref="Z188" authorId="161" shapeId="0" xr:uid="{35C564BE-D520-49CD-889A-BBA5DEBEB9BC}">
      <text>
        <t>[Komentarų gija]
„Excel“ versija leidžia jums skaityti šią komentarų giją, tačiau visi jos taisymai bus pašalinti, jei failas atidaromas naudojant naujesnę „Excel“ versiją. Daugiau informacijos: https://go.microsoft.com/fwlink/?linkid=870924.
Komentaras:
    2024.06.03 pateikta
Atsakyti:
2024.06.05 Pakartota info@elgrid.lt
Atsakyti:
2024.06.20 suderinta</t>
      </text>
    </comment>
    <comment ref="AB188" authorId="162" shapeId="0" xr:uid="{29E7B9BD-C2B2-4411-B436-B649BA7ABFDE}">
      <text>
        <t>[Komentarų gija]
„Excel“ versija leidžia jums skaityti šią komentarų giją, tačiau visi jos taisymai bus pašalinti, jei failas atidaromas naudojant naujesnę „Excel“ versiją. Daugiau informacijos: https://go.microsoft.com/fwlink/?linkid=870924.
Komentaras:
    2024.06.03 pateikta
Atsakyti:
2024.06.19 pritarta</t>
      </text>
    </comment>
    <comment ref="AE188" authorId="163" shapeId="0" xr:uid="{CB387310-5F5A-481B-A457-A94DF1FECAC3}">
      <text>
        <t>[Komentarų gija]
„Excel“ versija leidžia jums skaityti šią komentarų giją, tačiau visi jos taisymai bus pašalinti, jei failas atidaromas naudojant naujesnę „Excel“ versiją. Daugiau informacijos: https://go.microsoft.com/fwlink/?linkid=870924.
Komentaras:
    2024.06.03 pateikta
Atsakyti:
2024.06.05 suderinta
Atsakyti:
2024.06.20 pateikita perderinti
Atsakyti:
2024.06.20 suderino</t>
      </text>
    </comment>
    <comment ref="AF188" authorId="164" shapeId="0" xr:uid="{430C30C4-4F68-4946-B46E-A5646FD0735C}">
      <text>
        <t>[Komentarų gija]
„Excel“ versija leidžia jums skaityti šią komentarų giją, tačiau visi jos taisymai bus pašalinti, jei failas atidaromas naudojant naujesnę „Excel“ versiją. Daugiau informacijos: https://go.microsoft.com/fwlink/?linkid=870924.
Komentaras:
    2024.06.03 pateikta
Atsakyti:
2024.06.07 Suderinta
Atsakyti:
Tinklų nėra</t>
      </text>
    </comment>
    <comment ref="AH188" authorId="165" shapeId="0" xr:uid="{AD0379BA-F473-4E5A-A093-5324DAD856BC}">
      <text>
        <t>[Komentarų gija]
„Excel“ versija leidžia jums skaityti šią komentarų giją, tačiau visi jos taisymai bus pašalinti, jei failas atidaromas naudojant naujesnę „Excel“ versiją. Daugiau informacijos: https://go.microsoft.com/fwlink/?linkid=870924.
Komentaras:
    2024.06.27 319452 (
SAV-319452 )</t>
      </text>
    </comment>
    <comment ref="E189" authorId="166" shapeId="0" xr:uid="{F391B192-DA83-43DD-B3CD-C24D4805CF24}">
      <text>
        <t>[Komentarų gija]
„Excel“ versija leidžia jums skaityti šią komentarų giją, tačiau visi jos taisymai bus pašalinti, jei failas atidaromas naudojant naujesnę „Excel“ versiją. Daugiau informacijos: https://go.microsoft.com/fwlink/?linkid=870924.
Komentaras:
    Rengia sprendinius</t>
      </text>
    </comment>
    <comment ref="K189" authorId="167" shapeId="0" xr:uid="{DECAC3BA-0713-4889-8358-D1E394CBEE40}">
      <text>
        <t>[Komentarų gija]
„Excel“ versija leidžia jums skaityti šią komentarų giją, tačiau visi jos taisymai bus pašalinti, jei failas atidaromas naudojant naujesnę „Excel“ versiją. Daugiau informacijos: https://go.microsoft.com/fwlink/?linkid=870924.
Komentaras:
    Ko truksta iki pilnos bylos?
Atsakyti:
Pateiktas projektas tvirtinimui
Atsakyti:
Zyma perduota Paulinai</t>
      </text>
    </comment>
    <comment ref="O189" authorId="168" shapeId="0" xr:uid="{BD83A26F-6102-4B6E-857E-6D3A4C2889B5}">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Atsakyti:
2024.06.17 Įkeltas pratesimas
Atsakyti:
2024.07.19 Įkeltas pratesimas
Atsakyti:
2024.08.12  įkeltas pratesimas</t>
      </text>
    </comment>
    <comment ref="X189" authorId="169" shapeId="0" xr:uid="{26A08821-77D9-4C9C-AF5A-4D2ECB46EB56}">
      <text>
        <t>[Komentarų gija]
„Excel“ versija leidžia jums skaityti šią komentarų giją, tačiau visi jos taisymai bus pašalinti, jei failas atidaromas naudojant naujesnę „Excel“ versiją. Daugiau informacijos: https://go.microsoft.com/fwlink/?linkid=870924.
Komentaras:
    2024.05.30 pateikta
Atsakyti:
2024.06.19 pateikti pirminiai pagal naujasTS
Atsakyti:
2024.06.21 suderino</t>
      </text>
    </comment>
    <comment ref="Z189" authorId="170" shapeId="0" xr:uid="{312B8D6D-27E6-4108-A0A3-95C43B54762C}">
      <text>
        <t>[Komentarų gija]
„Excel“ versija leidžia jums skaityti šią komentarų giją, tačiau visi jos taisymai bus pašalinti, jei failas atidaromas naudojant naujesnę „Excel“ versiją. Daugiau informacijos: https://go.microsoft.com/fwlink/?linkid=870924.
Komentaras:
    2024.7.09 pateikta  daivmazei@gmail.com</t>
      </text>
    </comment>
    <comment ref="AB189" authorId="171" shapeId="0" xr:uid="{6F8A58C3-E338-42F5-BDC4-F921F1AEDEC1}">
      <text>
        <t>[Komentarų gija]
„Excel“ versija leidžia jums skaityti šią komentarų giją, tačiau visi jos taisymai bus pašalinti, jei failas atidaromas naudojant naujesnę „Excel“ versiją. Daugiau informacijos: https://go.microsoft.com/fwlink/?linkid=870924.
Komentaras:
    2024.07.09 pateikta
Atsakyti:
2024.07.12 suderinta</t>
      </text>
    </comment>
    <comment ref="AE189" authorId="172" shapeId="0" xr:uid="{48F73294-161F-4020-B672-1E1CE96BB0D9}">
      <text>
        <t>[Komentarų gija]
„Excel“ versija leidžia jums skaityti šią komentarų giją, tačiau visi jos taisymai bus pašalinti, jei failas atidaromas naudojant naujesnę „Excel“ versiją. Daugiau informacijos: https://go.microsoft.com/fwlink/?linkid=870924.
Komentaras:
    2024.07.09 pateikta
Atsakyti:
2024.07.09 suderinta</t>
      </text>
    </comment>
    <comment ref="AF189" authorId="173" shapeId="0" xr:uid="{D5424202-7DC2-4069-AE3E-557AF003EEC6}">
      <text>
        <t>[Komentarų gija]
„Excel“ versija leidžia jums skaityti šią komentarų giją, tačiau visi jos taisymai bus pašalinti, jei failas atidaromas naudojant naujesnę „Excel“ versiją. Daugiau informacijos: https://go.microsoft.com/fwlink/?linkid=870924.
Komentaras:
    2024.07.09 pateikta
Atsakyti:
2024.07.17 suderinta</t>
      </text>
    </comment>
    <comment ref="AH189" authorId="174" shapeId="0" xr:uid="{40877A9D-8BD0-4FC7-AC2C-00B36D8A887E}">
      <text>
        <t>[Komentarų gija]
„Excel“ versija leidžia jums skaityti šią komentarų giją, tačiau visi jos taisymai bus pašalinti, jei failas atidaromas naudojant naujesnę „Excel“ versiją. Daugiau informacijos: https://go.microsoft.com/fwlink/?linkid=870924.
Komentaras:
    2024.07.22 pateikta 322266  (SAV-322266 )</t>
      </text>
    </comment>
    <comment ref="E191" authorId="175" shapeId="0" xr:uid="{DFB89DB9-4E0E-41C2-95B3-C9118C6875E0}">
      <text>
        <t>[Komentarų gija]
„Excel“ versija leidžia jums skaityti šią komentarų giją, tačiau visi jos taisymai bus pašalinti, jei failas atidaromas naudojant naujesnę „Excel“ versiją. Daugiau informacijos: https://go.microsoft.com/fwlink/?linkid=870924.
Komentaras:
    37a ir 37 sklypo savininkas +37069828845 Rytis Mažuolis</t>
      </text>
    </comment>
    <comment ref="K191" authorId="176" shapeId="0" xr:uid="{DE311E1C-E1D2-4EDE-9792-7EEFC369F2B1}">
      <text>
        <t>[Komentarų gija]
„Excel“ versija leidžia jums skaityti šią komentarų giją, tačiau visi jos taisymai bus pašalinti, jei failas atidaromas naudojant naujesnę „Excel“ versiją. Daugiau informacijos: https://go.microsoft.com/fwlink/?linkid=870924.
Komentaras:
    Reikia taisyti pirminius sprendinius, is kur persikelia ta apskaita? Ko dar truksta iki pilnos bylos?
Atsakyti:
Gytis turi paimti kelis sutikimus ir tada išsiųsti informacinius 0141 ir 0138 sklypams. Jau galima pateikti nzn
Atsakyti:
Tu neperdavei kontakto atsakingo asmens ( dukros ) numerio
Atsakyti:
Gytis turi nuvažiuoti suderinti su savininkais sklp.
Atsakyti:
Gali suderinti tik Spalio 8d
Atsakyti:
Po SUVA gavimo galėsim teikti bylą
Atsakyti:
Gauta SUVA
Atsakyti:
Pateiktas projektas
Atsakyti:
11.04 Važiuosiu parašo dėl apsaugos zonos
Atsakyti:
Paruošta pilna byla.
Atsakyti:
Pateikta byla
Atsakyti:
Pateikta po pastabų
Atsakyti:
Turi pateikti po pastabų
Atsakyti:
Pataisytos pastabos</t>
      </text>
    </comment>
    <comment ref="O191" authorId="177" shapeId="0" xr:uid="{28B47E5D-CE79-411C-91EE-9BAA2E7124E6}">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Atsakyti:
2024.06.18 įkeltas pratesimas
Atsakyti:
2024.07.19 įkeltas pratesimas
Atsakyti:
2024.08.22 įkeltas pratesimas
Atsakyti:
2024.09.26 įkeltas pratesimas</t>
      </text>
    </comment>
    <comment ref="X191" authorId="178" shapeId="0" xr:uid="{0BDA649B-BBDD-4412-B147-AA9C025BD2FA}">
      <text>
        <t>[Komentarų gija]
„Excel“ versija leidžia jums skaityti šią komentarų giją, tačiau visi jos taisymai bus pašalinti, jei failas atidaromas naudojant naujesnę „Excel“ versiją. Daugiau informacijos: https://go.microsoft.com/fwlink/?linkid=870924.
Komentaras:
    2024.08.22 Pateikta
Atsakyti:
2024.08.23 gautos patsabos
2024.08.27 pateikta po pastabų
Atsakyti:
2024.09.25 pateikta po pastabų</t>
      </text>
    </comment>
    <comment ref="Z191" authorId="179" shapeId="0" xr:uid="{10621191-7784-4B7F-BE82-5BDC3F9A55C2}">
      <text>
        <t>[Komentarų gija]
„Excel“ versija leidžia jums skaityti šią komentarų giją, tačiau visi jos taisymai bus pašalinti, jei failas atidaromas naudojant naujesnę „Excel“ versiją. Daugiau informacijos: https://go.microsoft.com/fwlink/?linkid=870924.
Komentaras:
    2024.08.22 Pateikta
190. Alantos g. 8, Kaunas, Kauno m. sav.</t>
      </text>
    </comment>
    <comment ref="AB191" authorId="180" shapeId="0" xr:uid="{4C20E548-3553-4D3D-8938-95A70B57FDCB}">
      <text>
        <t xml:space="preserve">[Komentarų gija]
„Excel“ versija leidžia jums skaityti šią komentarų giją, tačiau visi jos taisymai bus pašalinti, jei failas atidaromas naudojant naujesnę „Excel“ versiją. Daugiau informacijos: https://go.microsoft.com/fwlink/?linkid=870924.
Komentaras:
    2024.08.22 Pateikta
Atsakyti:
2024.09.06 suderino
</t>
      </text>
    </comment>
    <comment ref="AE191" authorId="181" shapeId="0" xr:uid="{824391F3-86CF-4039-B9B1-A6AB8A04B1EA}">
      <text>
        <t>[Komentarų gija]
„Excel“ versija leidžia jums skaityti šią komentarų giją, tačiau visi jos taisymai bus pašalinti, jei failas atidaromas naudojant naujesnę „Excel“ versiją. Daugiau informacijos: https://go.microsoft.com/fwlink/?linkid=870924.
Komentaras:
    2024.08.22 Pateikta
Atsakyti:
2024.08.26 suderinta</t>
      </text>
    </comment>
    <comment ref="AF191" authorId="182" shapeId="0" xr:uid="{17FA16D1-3CA4-4053-BEA9-060B274912C7}">
      <text>
        <t>[Komentarų gija]
„Excel“ versija leidžia jums skaityti šią komentarų giją, tačiau visi jos taisymai bus pašalinti, jei failas atidaromas naudojant naujesnę „Excel“ versiją. Daugiau informacijos: https://go.microsoft.com/fwlink/?linkid=870924.
Komentaras:
    2024.08.22 Pateikta
Atsakyti:
2024.09.09 suderinta</t>
      </text>
    </comment>
    <comment ref="AH191" authorId="183" shapeId="0" xr:uid="{D5DB7803-0103-4A21-A179-70DEE96566CE}">
      <text>
        <t>[Komentarų gija]
„Excel“ versija leidžia jums skaityti šią komentarų giją, tačiau visi jos taisymai bus pašalinti, jei failas atidaromas naudojant naujesnę „Excel“ versiją. Daugiau informacijos: https://go.microsoft.com/fwlink/?linkid=870924.
Komentaras:
    2024.09.26 įkeltas. 330076 (
SAV-330076 )
Atsakyti:
Vėluoja 2d.d.</t>
      </text>
    </comment>
    <comment ref="O192" authorId="184" shapeId="0" xr:uid="{59E04934-7C5A-4B95-8037-FC40D63459A9}">
      <text>
        <t>[Komentarų gija]
„Excel“ versija leidžia jums skaityti šią komentarų giją, tačiau visi jos taisymai bus pašalinti, jei failas atidaromas naudojant naujesnę „Excel“ versiją. Daugiau informacijos: https://go.microsoft.com/fwlink/?linkid=870924.
Komentaras:
    2024.06.19 Įkeltas pratesimas
Atsakyti:
2024.07.19 Įkeltas pratesimas</t>
      </text>
    </comment>
    <comment ref="X192" authorId="185" shapeId="0" xr:uid="{106014CE-A885-4C25-9DEE-91D366A6573C}">
      <text>
        <t xml:space="preserve">[Komentarų gija]
„Excel“ versija leidžia jums skaityti šią komentarų giją, tačiau visi jos taisymai bus pašalinti, jei failas atidaromas naudojant naujesnę „Excel“ versiją. Daugiau informacijos: https://go.microsoft.com/fwlink/?linkid=870924.
Komentaras:
    2024.06.19 pateikta
Atsakyti:
2024.06.20 gautos pastabos
2024.07.10 įkelta po pastabų
Atsakyti:
2024.07.11 pateikta po pastabų
Atsakyti:
2024.07.12 patvirtinti
</t>
      </text>
    </comment>
    <comment ref="Z192" authorId="186" shapeId="0" xr:uid="{DEDD4D0E-CB1E-464E-91C8-BA318E194918}">
      <text>
        <t xml:space="preserve">[Komentarų gija]
„Excel“ versija leidžia jums skaityti šią komentarų giją, tačiau visi jos taisymai bus pašalinti, jei failas atidaromas naudojant naujesnę „Excel“ versiją. Daugiau informacijos: https://go.microsoft.com/fwlink/?linkid=870924.
Komentaras:
    2024.07.15 pateikta
2024.07.16 suderinta
</t>
      </text>
    </comment>
    <comment ref="AN192" authorId="187" shapeId="0" xr:uid="{23AE468A-D74D-4B3D-8D4C-1952EEDC7863}">
      <text>
        <t>[Komentarų gija]
„Excel“ versija leidžia jums skaityti šią komentarų giją, tačiau visi jos taisymai bus pašalinti, jei failas atidaromas naudojant naujesnę „Excel“ versiją. Daugiau informacijos: https://go.microsoft.com/fwlink/?linkid=870924.
Komentaras:
    2024.06.19 teikta
2024.07.10 kartota
Atsakyti:
2024.07.17 suderino</t>
      </text>
    </comment>
    <comment ref="E193" authorId="188" shapeId="0" xr:uid="{E486F42A-A399-443F-90E8-A5060164240D}">
      <text>
        <t>[Komentarų gija]
„Excel“ versija leidžia jums skaityti šią komentarų giją, tačiau visi jos taisymai bus pašalinti, jei failas atidaromas naudojant naujesnę „Excel“ versiją. Daugiau informacijos: https://go.microsoft.com/fwlink/?linkid=870924.
Komentaras:
    Tai ten ai tenm bvo kad topke del topkes ten sklypo nebuvo</t>
      </text>
    </comment>
    <comment ref="K193" authorId="189" shapeId="0" xr:uid="{0F8D0773-7229-4580-ACBE-AE95EEBB3FFB}">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Kaip su KPD, ko dar truksta pilno projekto pateikimui?
Atsakyti:
Pasitikrinti ar gautu derinimai yra pagal naują trasą. Tda suderinti KPD iš naujo nes atmetė ir formuoti ir derinti servitutus
Atsakyti:
Eimutis daro servitutus/ teikia KPD
Atsakyti:
10-08 išsiųsta KPD
Atsakyti:
Gautas KPD 10-15
Atsakyti:
SUVA 10-31 turi būti.
Laukiam komp. Aktų, servitutai pateikti priešgaisrinei (eimutis), po pasirašymo bus galima teikti į savivaldybę
Atsakyti:
SUVA (vėluojama 6 d.d.) pateikti servitutai pakartotinai, reikia perderint su eso, perskaiciuot kompensacija. Viska atlikus/gavus teiksim KMS
Atsakyti:
Servitutai pateikti į KMS ir NŽT
Atsakyti:
SUVA gautas, laukiam servitutų 
Atsakyti:
Pateikta byla
Atsakyti:
Bylos pastabos pataisytos, trūksta servitutų (pateikti 11/18)
Atsakyti:
5555 ir 2073 sklypų servitutai pateikti derinimui į Mano Būstas. Darys balsavimą dėl tvirtinimo
5728 atmestas, trūksta Kauno Butų ūkio derinimo, į KBU nusiųstas 12.11. Darys balsavimą dėl tvirtinimo
Atsakyti:
Ar aiški balsavimo data ?
Atsakyti:
Šventiniu laikotarpiu neišėjo susisiekti su Mano būsto atstovu, skambinsiu šią savaitę
Atsakyti:
Mano būstas 01.13 turi atsiųsti suderintus servitutus, Kauno butų ūkiui pakartotinai pateikta 01.10 (KBU kontaktai +37070040444)
Atsakyti:
KBU teikta iš mano pašto.
Atsakyti:
Kokia situacija su servitutais ?
Atsakyti:
Gautas atsakymas iš KBU, kad organizuojamas gyventojų balsavimas, patiino, kad 02-04 jau bus balsavimo rezultatai.
Atsakyti:
Rezultatų neatsiuntė, parašiau laišką. Gali užtrukt, nes gavau auto reply, kad daug užklausų, terminas 5 d.d. Bet gali užtrukt ilgiau
Atsakyti:
Nemuno g. 4 reikia patiems susirinkti parašus ant servituto. @Gytis Kazakevičius pasiimk ir šitą reikalą į 02-18d. kelionę. Ten yra 3 patalpos (2 gyvenamos, 1 negyvenama), reikia apeit, supažindint ir gaut parašus, nes be tų parašų nesuderins servituto.
Atsakyti:
Susisiekiau, niekur nesirašys, argumentų neturi, tiesiog nesirašys. @Gytis Kazakevičius siunčiam info Nemuno g. 4
Atsakyti:
Išsiųstas informacinis 02-18. Mano būstas suderino, servitutus teikti savivaldybei po pastabų
Atsakyti:
Pateikti servitutai savivaldybei
Atsakyti:
Dar nepriėjo, kitą savaitę turi peržiūrėt ir duot atsakymą
Atsakyti:
Trūksta Mano būsto įgaliojimo, vakar kalbėjau sakė šiandien atsiųs
Atsakyti:
Įgaliojimo neatsiuntė.
Atsakyti:
Įgaliojimo neatsiuntė, pasuksiu
Atsakyti:
Skambinau, sakė atsiųs, neatsiuntė dar
Atsakyti:
Mano Būstas nebekelia
Atsakyti:
"jau eina pas vadovą" jei neatsiųs, kitą sav važiuosiu pas juos
Atsakyti:
Nulėksiu šią sav. iki mano būsto
Atsakyti:
Gytis išsiųs informacinius butams
Atsakyti:
05-19 išsiųsti informaciniai
Atsakyti:
Pateikti servitutai savivaldybei 06-09
Atsakyti:
Pateikta byla</t>
      </text>
    </comment>
    <comment ref="O193" authorId="190" shapeId="0" xr:uid="{77BB7E22-2264-432E-BCBA-34808BD40E6A}">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dėl KPD (Meluota)
Atsakyti:
2024.06.19 įkeltas pratesimas keitėsi TS
Atsakyti:
2024.07.19 įkeltas pratesimas
Atsakyti:
2024.08.20 įkeltas pratesimas</t>
      </text>
    </comment>
    <comment ref="X193" authorId="191" shapeId="0" xr:uid="{B58D26F1-B4B7-4AED-B3F2-CB24E9260CAE}">
      <text>
        <t>[Komentarų gija]
„Excel“ versija leidžia jums skaityti šią komentarų giją, tačiau visi jos taisymai bus pašalinti, jei failas atidaromas naudojant naujesnę „Excel“ versiją. Daugiau informacijos: https://go.microsoft.com/fwlink/?linkid=870924.
Komentaras:
    2024.07.09 pateikta
Atsakyti:
2024.07.10 gautos pastabos
2024.07.10 pateikta po pastabų
Atsakyti:
2024.07.11 pateiktos pastabos
Atsakyti:
2024,07,11 pastabos eso
Atsakyti:
2024-07-15 pateikta po pastabų</t>
      </text>
    </comment>
    <comment ref="Y193" authorId="192" shapeId="0" xr:uid="{10252EF2-F871-4FD8-B7A4-77F416EFB0AC}">
      <text>
        <t>[Komentarų gija]
„Excel“ versija leidžia jums skaityti šią komentarų giją, tačiau visi jos taisymai bus pašalinti, jei failas atidaromas naudojant naujesnę „Excel“ versiją. Daugiau informacijos: https://go.microsoft.com/fwlink/?linkid=870924.
Komentaras:
    2024.05.20 Gauta</t>
      </text>
    </comment>
    <comment ref="AB193" authorId="193" shapeId="0" xr:uid="{0246ACA8-31A8-4B43-BF95-86AC22928A3C}">
      <text>
        <t xml:space="preserve">[Komentarų gija]
„Excel“ versija leidžia jums skaityti šią komentarų giją, tačiau visi jos taisymai bus pašalinti, jei failas atidaromas naudojant naujesnę „Excel“ versiją. Daugiau informacijos: https://go.microsoft.com/fwlink/?linkid=870924.
Komentaras:
    2024.07.19 Pateikta
Atsakyti:
2024.07.22 suderino
</t>
      </text>
    </comment>
    <comment ref="AE193" authorId="194" shapeId="0" xr:uid="{335C5718-70F2-4F47-AB88-2EEBF5B993A0}">
      <text>
        <t>[Komentarų gija]
„Excel“ versija leidžia jums skaityti šią komentarų giją, tačiau visi jos taisymai bus pašalinti, jei failas atidaromas naudojant naujesnę „Excel“ versiją. Daugiau informacijos: https://go.microsoft.com/fwlink/?linkid=870924.
Komentaras:
    2024.07.19 Pateikta
Atsakyti:
2024.07.19 suderinta</t>
      </text>
    </comment>
    <comment ref="AF193" authorId="195" shapeId="0" xr:uid="{76CFAB13-E5D7-4E84-B97E-D32EC56D6538}">
      <text>
        <t>[Komentarų gija]
„Excel“ versija leidžia jums skaityti šią komentarų giją, tačiau visi jos taisymai bus pašalinti, jei failas atidaromas naudojant naujesnę „Excel“ versiją. Daugiau informacijos: https://go.microsoft.com/fwlink/?linkid=870924.
Komentaras:
    2024.07.18 Ieva pateikė 
Atsakyti:
07-10 pateikta pirma kartą. 
07-17 gauta pastaba, dėl linijų storių. 
07-18 išsiųsta naujai 
07-24 gauta pastaba, traukti spintą nuo tinklų.
07-25 išsiųsta naujai Telia
Atsakyti:
07-01 gautas suderinimas</t>
      </text>
    </comment>
    <comment ref="AH193" authorId="196" shapeId="0" xr:uid="{621C6283-676E-4A22-A2C9-CD8B26465BB6}">
      <text>
        <t xml:space="preserve">[Komentarų gija]
„Excel“ versija leidžia jums skaityti šią komentarų giją, tačiau visi jos taisymai bus pašalinti, jei failas atidaromas naudojant naujesnę „Excel“ versiją. Daugiau informacijos: https://go.microsoft.com/fwlink/?linkid=870924.
Komentaras:
    SAV-332958 </t>
      </text>
    </comment>
    <comment ref="AK193" authorId="197" shapeId="0" xr:uid="{51439FE1-8FD7-4FCF-BB70-AEB914E431CC}">
      <text>
        <t>[Komentarų gija]
„Excel“ versija leidžia jums skaityti šią komentarų giją, tačiau visi jos taisymai bus pašalinti, jei failas atidaromas naudojant naujesnę „Excel“ versiją. Daugiau informacijos: https://go.microsoft.com/fwlink/?linkid=870924.
Komentaras:
    Pateikta kompensacijai
Atsakyti:
Gauta kompensacija
Atsakyti:
5555 ir 2073 sklypų servitutai pateikti KMS
Atsakyti:
7753 ir 5728 sklypų servitutai pateikti į NŽT
Atsakyti:
5555 ir 2073 sklypų servitutai pateikti derinimui į Mano Būstas
Atsakyti:
5728 atmestas, trūksta Kauno Butų ūkio derinimo, į KBU nusiųstas 12.11</t>
      </text>
    </comment>
    <comment ref="AN193" authorId="198" shapeId="0" xr:uid="{358BBF7D-8DD4-4E40-B4E2-E09FCDAA5752}">
      <text>
        <t>[Komentarų gija]
„Excel“ versija leidžia jums skaityti šią komentarų giją, tačiau visi jos taisymai bus pašalinti, jei failas atidaromas naudojant naujesnę „Excel“ versiją. Daugiau informacijos: https://go.microsoft.com/fwlink/?linkid=870924.
Komentaras:
    2024.07.19 Pateikė Augustas
Atsakyti:
2024.07.23 atmetė
Atsakyti:
2024.07.31 Pateikta po pastabų
Atsakyti:
2024.08.02 pakartota
Atsakyti:
2024.08.09 atmetė vėl
Atsakyti:
10-08 Eimutis pateikė KPD</t>
      </text>
    </comment>
    <comment ref="K194" authorId="199" shapeId="0" xr:uid="{256F3000-F3B3-44E9-B2DD-FED653FE8382}">
      <text>
        <t>[Komentarų gija]
„Excel“ versija leidžia jums skaityti šią komentarų giją, tačiau visi jos taisymai bus pašalinti, jei failas atidaromas naudojant naujesnę „Excel“ versiją. Daugiau informacijos: https://go.microsoft.com/fwlink/?linkid=870924.
Komentaras:
    Ar pataisytos projekto pastabos, kaip su SUVA?
Atsakyti:
2024-09-16 pateikta pilna byla</t>
      </text>
    </comment>
    <comment ref="O194" authorId="200" shapeId="0" xr:uid="{0724607A-F0D4-4F6F-A3FB-DBBE5FEC037B}">
      <text>
        <t>[Komentarų gija]
„Excel“ versija leidžia jums skaityti šią komentarų giją, tačiau visi jos taisymai bus pašalinti, jei failas atidaromas naudojant naujesnę „Excel“ versiją. Daugiau informacijos: https://go.microsoft.com/fwlink/?linkid=870924.
Komentaras:
    2024.05.20 įkeltas pratesimas
Atsakyti:
2024.06.21 įkeltas pratesimas
Atsakyti:
2024.07.19 įkeltas pratesimas
Atsakyti:
2024.08.27 įkeltas pratesimas</t>
      </text>
    </comment>
    <comment ref="AH194" authorId="201" shapeId="0" xr:uid="{ECE29B00-FAE0-4625-B973-38D5701CFC5A}">
      <text>
        <t>[Komentarų gija]
„Excel“ versija leidžia jums skaityti šią komentarų giją, tačiau visi jos taisymai bus pašalinti, jei failas atidaromas naudojant naujesnę „Excel“ versiją. Daugiau informacijos: https://go.microsoft.com/fwlink/?linkid=870924.
Komentaras:
    05 16 pateikta į geoportal (SAV-314781/314781)
Atsakyti:
2024.07.25 gauta</t>
      </text>
    </comment>
    <comment ref="E195" authorId="202" shapeId="0" xr:uid="{64CB8EE0-3246-4BBE-ACB8-0B39B1C8AA88}">
      <text>
        <t>[Komentarų gija]
„Excel“ versija leidžia jums skaityti šią komentarų giją, tačiau visi jos taisymai bus pašalinti, jei failas atidaromas naudojant naujesnę „Excel“ versiją. Daugiau informacijos: https://go.microsoft.com/fwlink/?linkid=870924.
Komentaras:
    REIKIA ATŠAUKTI</t>
      </text>
    </comment>
    <comment ref="O195" authorId="203" shapeId="0" xr:uid="{B57F7087-49BF-4E69-9089-35C1A8A60967}">
      <text>
        <t>[Komentarų gija]
„Excel“ versija leidžia jums skaityti šią komentarų giją, tačiau visi jos taisymai bus pašalinti, jei failas atidaromas naudojant naujesnę „Excel“ versiją. Daugiau informacijos: https://go.microsoft.com/fwlink/?linkid=870924.
Komentaras:
    2024.05.22 įkeltas pratesimas</t>
      </text>
    </comment>
    <comment ref="X195" authorId="204" shapeId="0" xr:uid="{EF2CACB8-7D8E-4ED9-AA58-CB768A2BD287}">
      <text>
        <t>[Komentarų gija]
„Excel“ versija leidžia jums skaityti šią komentarų giją, tačiau visi jos taisymai bus pašalinti, jei failas atidaromas naudojant naujesnę „Excel“ versiją. Daugiau informacijos: https://go.microsoft.com/fwlink/?linkid=870924.
Komentaras:
    2024.05.23 Įkelti pirminiai po pastabų</t>
      </text>
    </comment>
    <comment ref="O196" authorId="205" shapeId="0" xr:uid="{46CE37D9-F799-4458-9B8D-F05F1792BEE1}">
      <text>
        <t xml:space="preserve">[Komentarų gija]
„Excel“ versija leidžia jums skaityti šią komentarų giją, tačiau visi jos taisymai bus pašalinti, jei failas atidaromas naudojant naujesnę „Excel“ versiją. Daugiau informacijos: https://go.microsoft.com/fwlink/?linkid=870924.
Komentaras:
    2024.05.24 įkeltas pratesimas del KPD
Atsakyti:
2024.06.21 įkeltas pratesimas del KPD
Atsakyti:
2024.07.25 įkeltas pratesimas del KPD
</t>
      </text>
    </comment>
    <comment ref="X196" authorId="206" shapeId="0" xr:uid="{D671F693-4C00-453C-9160-27EB392D6B0A}">
      <text>
        <t>[Komentarų gija]
„Excel“ versija leidžia jums skaityti šią komentarų giją, tačiau visi jos taisymai bus pašalinti, jei failas atidaromas naudojant naujesnę „Excel“ versiją. Daugiau informacijos: https://go.microsoft.com/fwlink/?linkid=870924.
Komentaras:
    2024.06.12 Pateikti pirminiai
Atsakyti:
2024.06.17 Patvirtinti</t>
      </text>
    </comment>
    <comment ref="Z196" authorId="207" shapeId="0" xr:uid="{DF33E336-E706-4171-A046-4D13741AA626}">
      <text>
        <t xml:space="preserve">[Komentarų gija]
„Excel“ versija leidžia jums skaityti šią komentarų giją, tačiau visi jos taisymai bus pašalinti, jei failas atidaromas naudojant naujesnę „Excel“ versiją. Daugiau informacijos: https://go.microsoft.com/fwlink/?linkid=870924.
Komentaras:
    2024.06.12 pateikta užsakovui
Atsakyti:
2024.06.13 suderinta
Atsakyti:
2024.06.18 pakartota
Atsakyti:
2024.06.18 suderino
</t>
      </text>
    </comment>
    <comment ref="AA196" authorId="208" shapeId="0" xr:uid="{038AF797-5DF8-4968-8311-7F7A98B6D1CD}">
      <text>
        <t>[Komentarų gija]
„Excel“ versija leidžia jums skaityti šią komentarų giją, tačiau visi jos taisymai bus pašalinti, jei failas atidaromas naudojant naujesnę „Excel“ versiją. Daugiau informacijos: https://go.microsoft.com/fwlink/?linkid=870924.
Komentaras:
    2024.06.14 Pateikta</t>
      </text>
    </comment>
    <comment ref="AB196" authorId="209" shapeId="0" xr:uid="{F57C19EA-7A37-46D2-BC0F-72C01C53D7B4}">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2024.06.17 pateikė pastabą,
2024.06.18 pateikta pakartotinai
Atsakyti:
2024.06.20 suderinta</t>
      </text>
    </comment>
    <comment ref="AE196" authorId="210" shapeId="0" xr:uid="{DD8E8239-B6B5-4853-A13A-CD484420E53D}">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2024.06.14 suderinta</t>
      </text>
    </comment>
    <comment ref="AF196" authorId="211" shapeId="0" xr:uid="{1942DBCF-DF91-4BAB-9982-342CD1D5CE81}">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2024.06.18 suderinta</t>
      </text>
    </comment>
    <comment ref="AN196" authorId="212" shapeId="0" xr:uid="{5472F031-9315-494D-BD0B-85C5B3698796}">
      <text>
        <t>[Komentarų gija]
„Excel“ versija leidžia jums skaityti šią komentarų giją, tačiau visi jos taisymai bus pašalinti, jei failas atidaromas naudojant naujesnę „Excel“ versiją. Daugiau informacijos: https://go.microsoft.com/fwlink/?linkid=870924.
Komentaras:
    2024.06.14 pateikta
Atsakyti:
2024.07.10 pakartota
Atsakyti:
2024..07.12 suderinta</t>
      </text>
    </comment>
    <comment ref="K197" authorId="213" shapeId="0" xr:uid="{C6E5562F-0812-4ADB-B027-48B54E24BAA9}">
      <text>
        <t>[Komentarų gija]
„Excel“ versija leidžia jums skaityti šią komentarų giją, tačiau visi jos taisymai bus pašalinti, jei failas atidaromas naudojant naujesnę „Excel“ versiją. Daugiau informacijos: https://go.microsoft.com/fwlink/?linkid=870924.
Komentaras:
    Kokiu derinimu truksta iki pilnos bylos pateikimo?
Atsakyti:
Rengia bylą Tautvydas
Atsakyti:
Pateiktas projektas</t>
      </text>
    </comment>
    <comment ref="O197" authorId="214" shapeId="0" xr:uid="{5A4C7B4C-1637-4F06-8F75-AEAB4BED4199}">
      <text>
        <t>[Komentarų gija]
„Excel“ versija leidžia jums skaityti šią komentarų giją, tačiau visi jos taisymai bus pašalinti, jei failas atidaromas naudojant naujesnę „Excel“ versiją. Daugiau informacijos: https://go.microsoft.com/fwlink/?linkid=870924.
Komentaras:
    2024.05.24 įkeltas pratesimas (Primeluota dėl nerastų gyventojų)
Atsakyti:
2024.027.26 Įkeltas pratesimas
Atsakyti:
2024.08.29 Įkeltas pratesimas</t>
      </text>
    </comment>
    <comment ref="U197" authorId="215" shapeId="0" xr:uid="{096FB3DB-0C2B-4F3D-AD90-1A5A8ED81B34}">
      <text>
        <t>[Komentarų gija]
„Excel“ versija leidžia jums skaityti šią komentarų giją, tačiau visi jos taisymai bus pašalinti, jei failas atidaromas naudojant naujesnę „Excel“ versiją. Daugiau informacijos: https://go.microsoft.com/fwlink/?linkid=870924.
Komentaras:
    07-26 išsiųsta informaciniai. Skanuoti įkelti prie informaciniai laiškai</t>
      </text>
    </comment>
    <comment ref="X197" authorId="216" shapeId="0" xr:uid="{DD48F387-F593-46E9-87EC-978C50A5AB16}">
      <text>
        <t xml:space="preserve">[Komentarų gija]
„Excel“ versija leidžia jums skaityti šią komentarų giją, tačiau visi jos taisymai bus pašalinti, jei failas atidaromas naudojant naujesnę „Excel“ versiją. Daugiau informacijos: https://go.microsoft.com/fwlink/?linkid=870924.
Komentaras:
    2024.06.17 pateikta
Atsakyti:
2024.06.18 suderinta
</t>
      </text>
    </comment>
    <comment ref="Z197" authorId="217" shapeId="0" xr:uid="{232923B6-C448-4770-8DE0-EA09EC9FDA4B}">
      <text>
        <t>[Komentarų gija]
„Excel“ versija leidžia jums skaityti šią komentarų giją, tačiau visi jos taisymai bus pašalinti, jei failas atidaromas naudojant naujesnę „Excel“ versiją. Daugiau informacijos: https://go.microsoft.com/fwlink/?linkid=870924.
Komentaras:
    2024.06.17 pateikta  nemyla.info@gmail.com
Atsakyti:
2024.07.10 pakartota
2024.07.31 pakartota
Atsakyti:
2024.08.01 pakartoti br
Atsakyti:
2024.08.12 pakartota
Atsakyti:
Suderinta 2024.08.12</t>
      </text>
    </comment>
    <comment ref="AB197" authorId="218" shapeId="0" xr:uid="{BAC8AAA4-7287-472C-8E1F-3110219108BC}">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Apskaitos spintą statyti ant valstybinės žemės ir sklypo ribos.
Atsakyti:
2024.07.11 pateikta pakartotinai
Atsakyti:
2024.07.19 priminta
Atsakyti:
2024.07.19 suderino</t>
      </text>
    </comment>
    <comment ref="AE197" authorId="219" shapeId="0" xr:uid="{6D9CEEB6-A774-4A6B-8F28-B94F54F4A0E4}">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pritarė, bet keisi KAS vieta
Atsakyti:
2024.07.10 Pateikta perderinti
Atsakyti:
2024.07.10 perderinta</t>
      </text>
    </comment>
    <comment ref="AF197" authorId="220" shapeId="0" xr:uid="{1E2DF802-6E23-49FC-89E0-A59FA0C3E307}">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2024.06.17 Nėra ryšių
Atsakyti:
2024.07.10 Pateikta perderinti</t>
      </text>
    </comment>
    <comment ref="AH197" authorId="221" shapeId="0" xr:uid="{D050F954-85C0-4096-B1BA-D39FE75D011C}">
      <text>
        <t>[Komentarų gija]
„Excel“ versija leidžia jums skaityti šią komentarų giją, tačiau visi jos taisymai bus pašalinti, jei failas atidaromas naudojant naujesnę „Excel“ versiją. Daugiau informacijos: https://go.microsoft.com/fwlink/?linkid=870924.
Komentaras:
    2024.07.23 Pateikta 322319  (SAV-322319 )</t>
      </text>
    </comment>
    <comment ref="E198" authorId="222" shapeId="0" xr:uid="{8900AA3F-B65F-4249-BACA-D9373456F844}">
      <text>
        <t xml:space="preserve">[Komentarų gija]
„Excel“ versija leidžia jums skaityti šią komentarų giją, tačiau visi jos taisymai bus pašalinti, jei failas atidaromas naudojant naujesnę „Excel“ versiją. Daugiau informacijos: https://go.microsoft.com/fwlink/?linkid=870924.
Komentaras:
    2024.07.18 Pateikta
2024.07.19 Pateikta
2024.07.22 Patvirtinta
2024.07.22 Įvesti įkainiai </t>
      </text>
    </comment>
    <comment ref="K198" authorId="223" shapeId="0" xr:uid="{4C730DDE-76FC-47D6-8351-9ECA0A50597A}">
      <text>
        <t>[Komentarų gija]
„Excel“ versija leidžia jums skaityti šią komentarų giją, tačiau visi jos taisymai bus pašalinti, jei failas atidaromas naudojant naujesnę „Excel“ versiją. Daugiau informacijos: https://go.microsoft.com/fwlink/?linkid=870924.
Komentaras:
    Sulaukti derinimų ir formuoti bylą. 2024.06.07 parašyta dėl TS keitimo. 
2024.06.07 Pakeistos TS
2024.07.08 užklausta eso kontaktų
2024.07.11 Pateikta dėl apskaitos iškelimo KBŪ</t>
      </text>
    </comment>
    <comment ref="O198" authorId="224" shapeId="0" xr:uid="{88499E3A-59C5-4119-99D7-9B9EAA617D8C}">
      <text>
        <t>[Komentarų gija]
„Excel“ versija leidžia jums skaityti šią komentarų giją, tačiau visi jos taisymai bus pašalinti, jei failas atidaromas naudojant naujesnę „Excel“ versiją. Daugiau informacijos: https://go.microsoft.com/fwlink/?linkid=870924.
Komentaras:
    2024.05.24 įkeltas pratesimas del KPD
Atsakyti:
2024.07.29 įkeltas pratesimas</t>
      </text>
    </comment>
    <comment ref="Z198" authorId="225" shapeId="0" xr:uid="{AA9299A9-11C8-4FC9-A8C5-37CE83E940BE}">
      <text>
        <t>[Komentarų gija]
„Excel“ versija leidžia jums skaityti šią komentarų giją, tačiau visi jos taisymai bus pašalinti, jei failas atidaromas naudojant naujesnę „Excel“ versiją. Daugiau informacijos: https://go.microsoft.com/fwlink/?linkid=870924.
Komentaras:
    2024.05.24 Pateikta derinti
Atsakyti:
2024.07.11 pateikta pakartotinai info@sirida.lt 
Atsakyti:
2024.07.11 suderino</t>
      </text>
    </comment>
    <comment ref="AN198" authorId="226" shapeId="0" xr:uid="{4BCBB2EE-167C-4E9F-BD83-A5A98E9999C1}">
      <text>
        <t>[Komentarų gija]
„Excel“ versija leidžia jums skaityti šią komentarų giją, tačiau visi jos taisymai bus pašalinti, jei failas atidaromas naudojant naujesnę „Excel“ versiją. Daugiau informacijos: https://go.microsoft.com/fwlink/?linkid=870924.
Komentaras:
    2024.05.24 Pateikta derinti
Atsakyti:
2024.06.06 suderino</t>
      </text>
    </comment>
    <comment ref="K199" authorId="227" shapeId="0" xr:uid="{0FA81AFA-2F2C-44D7-BA15-2E5F35D3B93F}">
      <text>
        <t xml:space="preserve">[Komentarų gija]
„Excel“ versija leidžia jums skaityti šią komentarų giją, tačiau visi jos taisymai bus pašalinti, jei failas atidaromas naudojant naujesnę „Excel“ versiją. Daugiau informacijos: https://go.microsoft.com/fwlink/?linkid=870924.
Komentaras:
    Kokia situacija su servitutu ?
Atsakyti:
Servitutas pateiktas savivaldybei, bet  vartotojas atsišaukė paraišką </t>
      </text>
    </comment>
    <comment ref="O199" authorId="228" shapeId="0" xr:uid="{B5786EA1-24E4-49ED-A180-B1223DADCC30}">
      <text>
        <t>[Komentarų gija]
„Excel“ versija leidžia jums skaityti šią komentarų giją, tačiau visi jos taisymai bus pašalinti, jei failas atidaromas naudojant naujesnę „Excel“ versiją. Daugiau informacijos: https://go.microsoft.com/fwlink/?linkid=870924.
Komentaras:
    2024.05.30 Įkeltas pratesimas dėl KPD
Atsakyti:
2024.08.28 Įkeltas pratesimas</t>
      </text>
    </comment>
    <comment ref="X199" authorId="229" shapeId="0" xr:uid="{6077752A-405B-44E1-B4F1-056ADCEA2258}">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2024.07.10 įkelti po pastbabų
Atsakyti:
2024.078.12 suderinta</t>
      </text>
    </comment>
    <comment ref="Y199" authorId="230" shapeId="0" xr:uid="{75E139E5-0DB4-4507-9FC2-4A1E214EA732}">
      <text>
        <t>[Komentarų gija]
„Excel“ versija leidžia jums skaityti šią komentarų giją, tačiau visi jos taisymai bus pašalinti, jei failas atidaromas naudojant naujesnę „Excel“ versiją. Daugiau informacijos: https://go.microsoft.com/fwlink/?linkid=870924.
Komentaras:
    2024.05.20 Gauta</t>
      </text>
    </comment>
    <comment ref="Z199" authorId="231" shapeId="0" xr:uid="{C090DA0F-9BBF-493D-8277-DAB40D2E1A36}">
      <text>
        <t>[Komentarų gija]
„Excel“ versija leidžia jums skaityti šią komentarų giją, tačiau visi jos taisymai bus pašalinti, jei failas atidaromas naudojant naujesnę „Excel“ versiją. Daugiau informacijos: https://go.microsoft.com/fwlink/?linkid=870924.
Komentaras:
    2024.06.17 pateikta  stakeliuniene@gmail.com
Atsakyti:
2024.06.18 suderino</t>
      </text>
    </comment>
    <comment ref="AA199" authorId="232" shapeId="0" xr:uid="{44D19AEB-F2D1-40E0-B9F2-E12C5CD9EF01}">
      <text>
        <t>[Komentarų gija]
„Excel“ versija leidžia jums skaityti šią komentarų giją, tačiau visi jos taisymai bus pašalinti, jei failas atidaromas naudojant naujesnę „Excel“ versiją. Daugiau informacijos: https://go.microsoft.com/fwlink/?linkid=870924.
Komentaras:
    2024.07.10 sutikimas pateiktas E paštu</t>
      </text>
    </comment>
    <comment ref="AB199" authorId="233" shapeId="0" xr:uid="{3268EF83-7688-44D7-81C1-1421909D3E48}">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2024.06.20 suderinta</t>
      </text>
    </comment>
    <comment ref="AE199" authorId="234" shapeId="0" xr:uid="{6AA75717-E867-4247-8E73-4A08D0309BCA}">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suderinta</t>
      </text>
    </comment>
    <comment ref="AF199" authorId="235" shapeId="0" xr:uid="{5270A8F0-0146-48FC-A1BF-D311FBEF9599}">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suderinta</t>
      </text>
    </comment>
    <comment ref="AK199" authorId="236" shapeId="0" xr:uid="{EA0B70C7-6E6C-4A23-8C75-4E0E04FB002E}">
      <text>
        <t>[Komentarų gija]
„Excel“ versija leidžia jums skaityti šią komentarų giją, tačiau visi jos taisymai bus pašalinti, jei failas atidaromas naudojant naujesnę „Excel“ versiją. Daugiau informacijos: https://go.microsoft.com/fwlink/?linkid=870924.
Komentaras:
    2024.07.03 pateiktas KMSA</t>
      </text>
    </comment>
    <comment ref="AN199" authorId="237" shapeId="0" xr:uid="{8BD4A7AC-4035-4D93-AF0E-FD153C6AF1B5}">
      <text>
        <t xml:space="preserve">[Komentarų gija]
„Excel“ versija leidžia jums skaityti šią komentarų giją, tačiau visi jos taisymai bus pašalinti, jei failas atidaromas naudojant naujesnę „Excel“ versiją. Daugiau informacijos: https://go.microsoft.com/fwlink/?linkid=870924.
Komentaras:
    2024.06.17 pateikta
Atsakyti:
2024.07.10 pakartota
Atsakyti:
2024.07.16 suderinta
</t>
      </text>
    </comment>
    <comment ref="E200" authorId="238" shapeId="0" xr:uid="{57A2D727-E154-4ED9-BAFF-1509C5108741}">
      <text>
        <t xml:space="preserve">[Komentarų gija]
„Excel“ versija leidžia jums skaityti šią komentarų giją, tačiau visi jos taisymai bus pašalinti, jei failas atidaromas naudojant naujesnę „Excel“ versiją. Daugiau informacijos: https://go.microsoft.com/fwlink/?linkid=870924.
Komentaras:
    2024.08.01 Įkeltas projektas
2024.08.07 pakartota
2024.08.09 įvesti įkainiai
</t>
      </text>
    </comment>
    <comment ref="K200" authorId="239" shapeId="0" xr:uid="{7673D3EA-09C8-4C19-991B-748BDB616A64}">
      <text>
        <t>[Komentarų gija]
„Excel“ versija leidžia jums skaityti šią komentarų giją, tačiau visi jos taisymai bus pašalinti, jei failas atidaromas naudojant naujesnę „Excel“ versiją. Daugiau informacijos: https://go.microsoft.com/fwlink/?linkid=870924.
Komentaras:
    KPD. reikia daryt, PV informavo, kad reikia didesnę spintą numatyt, nes bus dar viena užduotis
Nestandartinė spinta
2024.06.17 Pateikta pirminiai ir KPD  07 04 gavom spintos pasiūlymą, spinta netelpa, reikia naujo pasiūlymo (teikė Karolis)
2024.06.18 Gautos ESO pastabos
2024.07.11 Pateikta po pastabų</t>
      </text>
    </comment>
    <comment ref="O200" authorId="240" shapeId="0" xr:uid="{9B01E203-4EE9-435F-AEC6-5F70B5DB7441}">
      <text>
        <t>[Komentarų gija]
„Excel“ versija leidžia jums skaityti šią komentarų giją, tačiau visi jos taisymai bus pašalinti, jei failas atidaromas naudojant naujesnę „Excel“ versiją. Daugiau informacijos: https://go.microsoft.com/fwlink/?linkid=870924.
Komentaras:
    2024.05.30 Įkeltas pratesimas dėl KPD
Atsakyti:
Pratęsta dėl spintos pasiūlymo
Atsakyti:
2024.08.01 įkeltas pratesimas</t>
      </text>
    </comment>
    <comment ref="X200" authorId="241" shapeId="0" xr:uid="{1CD721B0-B819-4371-8AC9-CC0D4D306D8A}">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2024.06.18 pateiktos pastabos
Atsakyti:
2024.06.18 gautos pastabos
2024.07.11 pateikta po pastabų
Atsakyti:
2024.07.11 suderino</t>
      </text>
    </comment>
    <comment ref="Z200" authorId="242" shapeId="0" xr:uid="{B0387159-0BC7-4EB7-93C0-133152FD6D17}">
      <text>
        <t>[Komentarų gija]
„Excel“ versija leidžia jums skaityti šią komentarų giją, tačiau visi jos taisymai bus pašalinti, jei failas atidaromas naudojant naujesnę „Excel“ versiją. Daugiau informacijos: https://go.microsoft.com/fwlink/?linkid=870924.
Komentaras:
    2024.07.17 pateikta info@kaubosturtas.lt
Atsakyti:
2024.04.31 priminta
Atsakyti:
2024.07.24 gauta
Atsakyti:
2024.07.31 gauta dar kartą</t>
      </text>
    </comment>
    <comment ref="AB200" authorId="243" shapeId="0" xr:uid="{D4C3B58B-8B1D-4DB4-9867-89328E2232A8}">
      <text>
        <t>[Komentarų gija]
„Excel“ versija leidžia jums skaityti šią komentarų giją, tačiau visi jos taisymai bus pašalinti, jei failas atidaromas naudojant naujesnę „Excel“ versiją. Daugiau informacijos: https://go.microsoft.com/fwlink/?linkid=870924.
Komentaras:
    2024.07.31 pateikta</t>
      </text>
    </comment>
    <comment ref="AN200" authorId="244" shapeId="0" xr:uid="{B4204E1B-A800-4C2A-B024-9D42B51EB7E4}">
      <text>
        <t xml:space="preserve">[Komentarų gija]
„Excel“ versija leidžia jums skaityti šią komentarų giją, tačiau visi jos taisymai bus pašalinti, jei failas atidaromas naudojant naujesnę „Excel“ versiją. Daugiau informacijos: https://go.microsoft.com/fwlink/?linkid=870924.
Komentaras:
    2024.06.17 pateikta
Atsakyti:
2024.07.10 kartoju
Atsakyti:
2024.07.16 suderino
</t>
      </text>
    </comment>
    <comment ref="K201" authorId="245" shapeId="0" xr:uid="{28DBD3CC-76FC-4356-B189-4FAEDEE5B45E}">
      <text>
        <t>[Komentarų gija]
„Excel“ versija leidžia jums skaityti šią komentarų giją, tačiau visi jos taisymai bus pašalinti, jei failas atidaromas naudojant naujesnę „Excel“ versiją. Daugiau informacijos: https://go.microsoft.com/fwlink/?linkid=870924.
Komentaras:
    Gytis formuoja bylą
Atsakyti:
Pateiktas projektas
Atsakyti:
Laukiam servituto, po to teiksim bylą
Atsakyti:
Savivaldybe atmete servituta, nes nesuderinta su pastatu savininkais, nusiusta pastu Miskiniui ir Namu centro bustas
Atsakyti:
Atmete servituta, reikia perteikt su papildomais dokais
Atsakyti:
Pateiktas SB fiziniam + mano būstas
Atsakyti:
Donatui Miskiniui priminta del SB pasirasymo, Mano bustas atsiunte pasirasyta
Atsakyti:
Miskinis neturi galiu pasirasineti tokia tema, nes jis veikia tik pagal veiklos sutarti
Atsakyti:
Nusiųstas mano būsto pasirašytas servitutas į KMS
Atsakyti:
KMS susigalvojo, kad trūksta uab civinity derinimo, tačiau jie tam sklype patalpų nebeadministruoja.
Atsakyti:
Kas daroma šiuo klausimu ?
Atsakyti:
Susisiekta su civinity, jie perduos informaciją registrų centrui, kad patalpų jau nebeadministruoja ir atnaujins NTRC išrašą
Atsakyti:
NTRC išraše klaidingai nurodyti pastatų administratoriai, dėl išrašo pataisymo jie perduos info registrų centrui. Servitutą dar reikia suderinti su Puodžių g. 20 pastato sav., taip pat su sklypo vidinio kiemo aikštelės parkavimo vietų sav. Kontaktai yra objekto NTRC folderyje.
Atsakyti:
Puodžių g. 20 pastato savininkas blogai pasirašė servitutą, Tautvydas išsiuntęs laišką su prašymu pakartoti derinimą.
Atsakyti:
Naujas pastato administratorius - MB Namų priežiūros tarnyba (069852776)
Atsakyti:
Puodžių 20 pasirašė per naują. Trūksta admin
Atsakyti:
Reikia skambinti dėl parašo
Atsakyti:
Skambinau naujam admin, sakė pasirašys, bet nežino kaip operatyviai, nes iki kovo turi ribotą prieigą prie kompiuterio. Taip pat, reikia administravimo sutarčių, nes KMSA RC išraše to nematys ir prisikabins.
Atsakyti:
Admin atsiuntė derinimą ir sutartis. Pateiktas SB ESO pasirašyt
Atsakyti:
ESO pasirašė vakar, pateiksiu savivaldybei ir bus galima kelt projektą su garantiniu
Atsakyti:
Pateikta savivaldybei
Atsakyti:
Atmetė servitutą, nes RC turto administratorius yra Civinity, nors administratorius yra pasikeitęs ir buvo pridėtos visos naujo admin sutartys. Aiškinuos kada bus pakeistas įrašas
Atsakyti:
04-07d. Grįžta į darbus admin direktorė, pasiims šitą reikalą ir per savaitę turėtų perregistruot
Atsakyti:
Paprašiau, kad painformuotų apie procesą
Atsakyti:
04-14 informavo, kad prašymas pateiktas perregistravimui per 1 d.d., kolkas įrašas nepasikeitęs
Atsakyti:
Gavau info, kad RC neįregistravo naujo admin, nes senas neišregistruotas. Naujas admin susisieks su mano būstu, kad išregistruotų savo pasibaigusią sutartį. Terminai neaiškūs.
Atsakyti:
Nieko naujo nėra, parašiau laišką naujam admin, kad atnaujintų info
Atsakyti:
Derinuos su admin, iš jų iniciatyva yra, bet sunku susikalbėt su mano būstu. Klausimą nukėlėm kitai savaitei, jeigu nepavyks nieko gauti iš Mano būsto, reikės važiuoti pas juos ir kalbėti vietoj.
Atsakyti:
Užklausta kas per situacija šiai dienai.
Atsakyti:
Vis dar stringam
Atsakyti:
Šiaip klausimas perduotas ESO, bet būtų sveika ir mums įsitraukti. Mano pašte šiaip viskas yra, bet įmetu ir čia: simona@nptarnyba.lt  +370 698 52776
Atsakyti:
Visa info apie situacija tiek čia komentaruose aukščiau tiek pratęsime tiek pašte. Susirasit
Atsakyti:
064764357 Nptarnyba naujas nr
Atsakyti:
Stabdom objektą kolkas.
Atsakyti:
Objektas atšauktas.</t>
      </text>
    </comment>
    <comment ref="O201" authorId="246" shapeId="0" xr:uid="{1516A432-C3EB-4476-8D6C-C8C3A2E2A425}">
      <text>
        <t>[Komentarų gija]
„Excel“ versija leidžia jums skaityti šią komentarų giją, tačiau visi jos taisymai bus pašalinti, jei failas atidaromas naudojant naujesnę „Excel“ versiją. Daugiau informacijos: https://go.microsoft.com/fwlink/?linkid=870924.
Komentaras:
    2024.05.30 Įkeltas pratesimas dėl KPD
Atsakyti:
07 05 pratęsimas dėl servituto, bet nieks nedaryta
Atsakyti:
2024.07.31 įkeltas pratesimas
Atsakyti:
2024.09.04 Įkeltas pratesimas</t>
      </text>
    </comment>
    <comment ref="X201" authorId="247" shapeId="0" xr:uid="{24F34116-E9D1-4AF7-8206-B537E1637BD2}">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2024.06.18 suderinta</t>
      </text>
    </comment>
    <comment ref="Y201" authorId="248" shapeId="0" xr:uid="{4270134E-B058-48CC-885E-389CD7889A8E}">
      <text>
        <t>[Komentarų gija]
„Excel“ versija leidžia jums skaityti šią komentarų giją, tačiau visi jos taisymai bus pašalinti, jei failas atidaromas naudojant naujesnę „Excel“ versiją. Daugiau informacijos: https://go.microsoft.com/fwlink/?linkid=870924.
Komentaras:
    2024.05.20 Gauta</t>
      </text>
    </comment>
    <comment ref="Z201" authorId="249" shapeId="0" xr:uid="{1B840664-8791-4414-A370-29F70709A717}">
      <text>
        <t xml:space="preserve">[Komentarų gija]
„Excel“ versija leidžia jums skaityti šią komentarų giją, tačiau visi jos taisymai bus pašalinti, jei failas atidaromas naudojant naujesnę „Excel“ versiją. Daugiau informacijos: https://go.microsoft.com/fwlink/?linkid=870924.
Komentaras:
    2024.06.17 Pateikta  Zilvinas.karalevicius@airo.lt
Atsakyti:
2024.07.08 pakartotas laiškas
Atsakyti:
2024.07.12 skambinta, nekėlė
Atsakyti:
2024.07.12 Pakartotas laiškas
Atsakyti:
2024.07.12 suderino
</t>
      </text>
    </comment>
    <comment ref="AB201" authorId="250" shapeId="0" xr:uid="{B8BB0C72-51EC-4C7E-B7FE-52F1107479D8}">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suderio</t>
      </text>
    </comment>
    <comment ref="AE201" authorId="251" shapeId="0" xr:uid="{37AEB43C-1E70-4227-861B-061E88284E26}">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suderino</t>
      </text>
    </comment>
    <comment ref="AF201" authorId="252" shapeId="0" xr:uid="{0AE79E5A-8832-4012-9142-6616B015E542}">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suderino</t>
      </text>
    </comment>
    <comment ref="AK201" authorId="253" shapeId="0" xr:uid="{C4C37D32-8144-4BED-AE38-3B5FFAAC32E2}">
      <text>
        <t>[Komentarų gija]
„Excel“ versija leidžia jums skaityti šią komentarų giją, tačiau visi jos taisymai bus pašalinti, jei failas atidaromas naudojant naujesnę „Excel“ versiją. Daugiau informacijos: https://go.microsoft.com/fwlink/?linkid=870924.
Komentaras:
    2024.07.31 pateikta administratoriui info@manobustas.lt
Atsakyti:
2024.09.10 PATEIKTA servituto nustatymui info@kaunas.lt</t>
      </text>
    </comment>
    <comment ref="AN201" authorId="254" shapeId="0" xr:uid="{BC792B20-AB3E-4852-A7F7-1D512517CC6F}">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2024.07.10
Atsakyti:
2024.07.23 Atmetė (Reikia aprašo)
Atsakyti:
2024.07.31 Pateikta po pastabų
Atsakyti:
2024.08.02 pakartota
Atsakyti:
2024.09.04 pakartopta
Atsakyti:
2024.09.06 suderino</t>
      </text>
    </comment>
    <comment ref="E202" authorId="255" shapeId="0" xr:uid="{6150E54F-63F9-4D2A-8288-0F32F74E6115}">
      <text>
        <t xml:space="preserve">[Komentarų gija]
„Excel“ versija leidžia jums skaityti šią komentarų giją, tačiau visi jos taisymai bus pašalinti, jei failas atidaromas naudojant naujesnę „Excel“ versiją. Daugiau informacijos: https://go.microsoft.com/fwlink/?linkid=870924.
Komentaras:
    2024.08.29 Pateikta pilna byla
2024.09.03 Gautos pastabois. Ir pateikta atgal
2024.09.06 Pateikti įkainiai
Atsakyti:
Įkainaii +, reikia žymos
</t>
      </text>
    </comment>
    <comment ref="K202" authorId="256" shapeId="0" xr:uid="{736B262C-7647-46AB-A862-ACBF56F263B4}">
      <text>
        <t>[Komentarų gija]
„Excel“ versija leidžia jums skaityti šią komentarų giją, tačiau visi jos taisymai bus pašalinti, jei failas atidaromas naudojant naujesnę „Excel“ versiją. Daugiau informacijos: https://go.microsoft.com/fwlink/?linkid=870924.
Komentaras:
    Reikia susiderinti su sklypais, uzprasyta kontaktu, eimutis 05.13 varo su savininku pabazarint
2024.05.16  Topografijos užsakumas perduotas Tomui
Pirminiai suderinti, pateikti institucijoms;
2024.05.29 pateikta derinti. 2024-06-28 pateikta į geoportal</t>
      </text>
    </comment>
    <comment ref="O202" authorId="257" shapeId="0" xr:uid="{07BE5A9B-5EDA-4491-BA3B-4AA50B972863}">
      <text>
        <t>[Komentarų gija]
„Excel“ versija leidžia jums skaityti šią komentarų giją, tačiau visi jos taisymai bus pašalinti, jei failas atidaromas naudojant naujesnę „Excel“ versiją. Daugiau informacijos: https://go.microsoft.com/fwlink/?linkid=870924.
Komentaras:
    2024.05.30 Įkeltas pratesimas, primeluota dėl Vainoro
Atsakyti:
2024.07.30 įkeltas pratesimas
Atsakyti:
2024.09.03 Įkeltas pratesimas</t>
      </text>
    </comment>
    <comment ref="X202" authorId="258" shapeId="0" xr:uid="{D2F8FCFC-2AB3-4C69-9669-D96CFAD3575A}">
      <text>
        <t>[Komentarų gija]
„Excel“ versija leidžia jums skaityti šią komentarų giją, tačiau visi jos taisymai bus pašalinti, jei failas atidaromas naudojant naujesnę „Excel“ versiją. Daugiau informacijos: https://go.microsoft.com/fwlink/?linkid=870924.
Komentaras:
    2024.05.22 pateikti pirminiai
Atsakyti:
2024.05.23 suderinti</t>
      </text>
    </comment>
    <comment ref="Z202" authorId="259" shapeId="0" xr:uid="{04845084-27F2-4B60-99FB-DCAF664013E3}">
      <text>
        <t>[Komentarų gija]
„Excel“ versija leidžia jums skaityti šią komentarų giją, tačiau visi jos taisymai bus pašalinti, jei failas atidaromas naudojant naujesnę „Excel“ versiją. Daugiau informacijos: https://go.microsoft.com/fwlink/?linkid=870924.
Komentaras:
    2024.06.03 pateikta raimundas.slubelis@gmail.com'
Atsakyti:
2024.06.27 suderino 2 karta</t>
      </text>
    </comment>
    <comment ref="AA202" authorId="260" shapeId="0" xr:uid="{273E3581-29A8-4C05-A6DB-C23DF3B339FB}">
      <text>
        <t>[Komentarų gija]
„Excel“ versija leidžia jums skaityti šią komentarų giją, tačiau visi jos taisymai bus pašalinti, jei failas atidaromas naudojant naujesnę „Excel“ versiją. Daugiau informacijos: https://go.microsoft.com/fwlink/?linkid=870924.
Komentaras:
    2024.07.12 vienas pasirašytas kitas paliktas žadėjo atsiūsti
Atsakyti:
901/0193:150.
Lilija Butkevičienė +37068710266
Jonas Butkevičius  +37068681947
Atsakyti:
2024.07.30 gautas Lilijos sutikimas</t>
      </text>
    </comment>
    <comment ref="AB202" authorId="261" shapeId="0" xr:uid="{A287DB63-653B-4C85-84D2-CC60AE3DD7D5}">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2024.06.04 nesuderino
Atsakyti:
2024.06.06 Pateikėme naujus sprendinius
Atsakyti:
2024.06.10 suderinio</t>
      </text>
    </comment>
    <comment ref="AE202" authorId="262" shapeId="0" xr:uid="{783FCEB5-99FD-46F3-AC90-A7A02F3E5B42}">
      <text>
        <t>[Komentarų gija]
„Excel“ versija leidžia jums skaityti šią komentarų giją, tačiau visi jos taisymai bus pašalinti, jei failas atidaromas naudojant naujesnę „Excel“ versiją. Daugiau informacijos: https://go.microsoft.com/fwlink/?linkid=870924.
Komentaras:
    2024.05.29 pateikta
Atsakyti:
2024.06.03 suderinta
Atsakyti:
2024.06.10 pateikta perderinti
Atsakyti:
2024.06.11 suderinta</t>
      </text>
    </comment>
    <comment ref="AF202" authorId="263" shapeId="0" xr:uid="{CC07F0D9-71F9-4800-8195-FE0B34DE07A3}">
      <text>
        <t xml:space="preserve">[Komentarų gija]
„Excel“ versija leidžia jums skaityti šią komentarų giją, tačiau visi jos taisymai bus pašalinti, jei failas atidaromas naudojant naujesnę „Excel“ versiją. Daugiau informacijos: https://go.microsoft.com/fwlink/?linkid=870924.
Komentaras:
    2024.05.29 pateikta
Atsakyti:
2024.05.31 suderinta
Atsakyti:
2024.06.10 pateikta perderinti
Atsakyti:
2024.06.13 suderino
</t>
      </text>
    </comment>
    <comment ref="AH202" authorId="264" shapeId="0" xr:uid="{A1AA0268-ACCB-41BF-B96F-1264D97041DA}">
      <text>
        <t>[Komentarų gija]
„Excel“ versija leidžia jums skaityti šią komentarų giją, tačiau visi jos taisymai bus pašalinti, jei failas atidaromas naudojant naujesnę „Excel“ versiją. Daugiau informacijos: https://go.microsoft.com/fwlink/?linkid=870924.
Komentaras:
    2024-06-28 pateikta į geoportal 
(SAV-319665) 319665 
Atsakyti:
2024.08.06 gauta</t>
      </text>
    </comment>
    <comment ref="E203" authorId="265" shapeId="0" xr:uid="{06A5194E-7B08-455A-B1C5-7C12918EB15F}">
      <text>
        <t>[Komentarų gija]
„Excel“ versija leidžia jums skaityti šią komentarų giją, tačiau visi jos taisymai bus pašalinti, jei failas atidaromas naudojant naujesnę „Excel“ versiją. Daugiau informacijos: https://go.microsoft.com/fwlink/?linkid=870924.
Komentaras:
    Reikia daryti</t>
      </text>
    </comment>
    <comment ref="K203" authorId="266" shapeId="0" xr:uid="{F9F40A4B-7966-48F9-B400-6C8B2C93D750}">
      <text>
        <t>[Komentarų gija]
„Excel“ versija leidžia jums skaityti šią komentarų giją, tačiau visi jos taisymai bus pašalinti, jei failas atidaromas naudojant naujesnę „Excel“ versiją. Daugiau informacijos: https://go.microsoft.com/fwlink/?linkid=870924.
Komentaras:
    Pateiktas servitutas savivaldybei
Atsakyti:
Rengia bylą Tautvydas
Atsakyti:
Pateiktas projektas
Atsakyti:
Tautvydas taiso pastabas
Atsakyti:
Truksta SUVA ir servituto, kitos pastabos pataisytos
Atsakyti:
SUVA vėluoja 4d.d.
Atsakyti:
SUVA gautas laukiam SERVITUTO
Atsakyti:
Servitutas pateiktas notarei
Atsakyti:
Pateiktas projektas po pastabų
Atsakyti:
Pateiktas projektas po pastabu, servitutai pasirasyti</t>
      </text>
    </comment>
    <comment ref="O203" authorId="267" shapeId="0" xr:uid="{2D1492C2-E766-4D73-9CDB-BEC2C97AAFC4}">
      <text>
        <t>[Komentarų gija]
„Excel“ versija leidžia jums skaityti šią komentarų giją, tačiau visi jos taisymai bus pašalinti, jei failas atidaromas naudojant naujesnę „Excel“ versiją. Daugiau informacijos: https://go.microsoft.com/fwlink/?linkid=870924.
Komentaras:
    2024.06.06 Įkelktas pratesimas dėl KPD
Atsakyti:
07 06 pratęsimas dėl servituto
Atsakyti:
2024.08.06 Įkeltas pratesimas
Atsakyti:
2024.09.10 Pateiktas pratesimas</t>
      </text>
    </comment>
    <comment ref="Q203" authorId="268" shapeId="0" xr:uid="{D799BEC4-E5FA-4295-8DBE-277169349787}">
      <text>
        <t>[Komentarų gija]
„Excel“ versija leidžia jums skaityti šią komentarų giją, tačiau visi jos taisymai bus pašalinti, jei failas atidaromas naudojant naujesnę „Excel“ versiją. Daugiau informacijos: https://go.microsoft.com/fwlink/?linkid=870924.
Komentaras:
    2024.06.07</t>
      </text>
    </comment>
    <comment ref="X203" authorId="269" shapeId="0" xr:uid="{6CD1D588-C581-4DB2-B031-C44328A9CA07}">
      <text>
        <t>[Komentarų gija]
„Excel“ versija leidžia jums skaityti šią komentarų giją, tačiau visi jos taisymai bus pašalinti, jei failas atidaromas naudojant naujesnę „Excel“ versiją. Daugiau informacijos: https://go.microsoft.com/fwlink/?linkid=870924.
Komentaras:
    2024.06.06 Pateikti pirminiai
Atsakyti:
2024.08.07 Ikelti pirminiai po pastabų
Atsakyti:
2024.08.12 suderinta</t>
      </text>
    </comment>
    <comment ref="Y203" authorId="270" shapeId="0" xr:uid="{69D03DE5-62FE-48CD-8760-6C863DE70F2E}">
      <text>
        <t>[Komentarų gija]
„Excel“ versija leidžia jums skaityti šią komentarų giją, tačiau visi jos taisymai bus pašalinti, jei failas atidaromas naudojant naujesnę „Excel“ versiją. Daugiau informacijos: https://go.microsoft.com/fwlink/?linkid=870924.
Komentaras:
    2024.05.20 Gauta</t>
      </text>
    </comment>
    <comment ref="Z203" authorId="271" shapeId="0" xr:uid="{3917AEBE-3824-4BCF-9E77-490519105D54}">
      <text>
        <t>[Komentarų gija]
„Excel“ versija leidžia jums skaityti šią komentarų giją, tačiau visi jos taisymai bus pašalinti, jei failas atidaromas naudojant naujesnę „Excel“ versiją. Daugiau informacijos: https://go.microsoft.com/fwlink/?linkid=870924.
Komentaras:
    2024.06.28 pateikta  vaidulekom@gmail.com
Atsakyti:
2024.07.10 suderino</t>
      </text>
    </comment>
    <comment ref="AB203" authorId="272" shapeId="0" xr:uid="{A4842886-07D3-45AD-8919-F44E070CDCEB}">
      <text>
        <t>[Komentarų gija]
„Excel“ versija leidžia jums skaityti šią komentarų giją, tačiau visi jos taisymai bus pašalinti, jei failas atidaromas naudojant naujesnę „Excel“ versiją. Daugiau informacijos: https://go.microsoft.com/fwlink/?linkid=870924.
Komentaras:
    2024.06.28 pateikta
Atsakyti:
2024.07.03 suderino</t>
      </text>
    </comment>
    <comment ref="AE203" authorId="273" shapeId="0" xr:uid="{88708697-26FE-4DF7-824A-F6E1D395B977}">
      <text>
        <t>[Komentarų gija]
„Excel“ versija leidžia jums skaityti šią komentarų giją, tačiau visi jos taisymai bus pašalinti, jei failas atidaromas naudojant naujesnę „Excel“ versiją. Daugiau informacijos: https://go.microsoft.com/fwlink/?linkid=870924.
Komentaras:
    2024.06.28 pateikta
Atsakyti:
2024.07.02 suderinta</t>
      </text>
    </comment>
    <comment ref="AF203" authorId="274" shapeId="0" xr:uid="{5B5BFBE4-AB07-4795-9A8A-17E67ADEA220}">
      <text>
        <t>[Komentarų gija]
„Excel“ versija leidžia jums skaityti šią komentarų giją, tačiau visi jos taisymai bus pašalinti, jei failas atidaromas naudojant naujesnę „Excel“ versiją. Daugiau informacijos: https://go.microsoft.com/fwlink/?linkid=870924.
Komentaras:
    2024.06.28 pateikta
Atsakyti:
2024.07.03</t>
      </text>
    </comment>
    <comment ref="AH203" authorId="275" shapeId="0" xr:uid="{20A3DF96-AB10-46FC-A479-02B58925D36C}">
      <text>
        <t>[Komentarų gija]
„Excel“ versija leidžia jums skaityti šią komentarų giją, tačiau visi jos taisymai bus pašalinti, jei failas atidaromas naudojant naujesnę „Excel“ versiją. Daugiau informacijos: https://go.microsoft.com/fwlink/?linkid=870924.
Komentaras:
    2024.09.10 pateikta 327729  (SAV-327729)</t>
      </text>
    </comment>
    <comment ref="AJ203" authorId="276" shapeId="0" xr:uid="{6CF5ED27-9C01-4468-B230-C52947B74284}">
      <text>
        <t>[Komentarų gija]
„Excel“ versija leidžia jums skaityti šią komentarų giją, tačiau visi jos taisymai bus pašalinti, jei failas atidaromas naudojant naujesnę „Excel“ versiją. Daugiau informacijos: https://go.microsoft.com/fwlink/?linkid=870924.
Komentaras:
    2024.06.28 pateikta
Atsakyti:
2024.07.18 nurodė pastabas užsiklausėm aukščių
Atsakyti:
2024.08.08 pateikta po pastabų
Atsakyti:
2024.08.09 suderinta</t>
      </text>
    </comment>
    <comment ref="AK203" authorId="277" shapeId="0" xr:uid="{A6318D97-A5CA-40E4-93B9-0F4EF1C06897}">
      <text>
        <t>[Komentarų gija]
„Excel“ versija leidžia jums skaityti šią komentarų giją, tačiau visi jos taisymai bus pašalinti, jei failas atidaromas naudojant naujesnę „Excel“ versiją. Daugiau informacijos: https://go.microsoft.com/fwlink/?linkid=870924.
Komentaras:
    Su KMSA
Atsakyti:
Pateikta notarei
Atsakyti:
Pasirasomi 10.16</t>
      </text>
    </comment>
    <comment ref="AN203" authorId="278" shapeId="0" xr:uid="{DB57C6C8-C02D-4497-8800-8172BCC80C1E}">
      <text>
        <t>[Komentarų gija]
„Excel“ versija leidžia jums skaityti šią komentarų giją, tačiau visi jos taisymai bus pašalinti, jei failas atidaromas naudojant naujesnę „Excel“ versiją. Daugiau informacijos: https://go.microsoft.com/fwlink/?linkid=870924.
Komentaras:
    2024.06.28 pateikta
Atsakyti:
2024.07.10 pakartota
Atsakyti:
2024.07.16 suderino su pastaba:
Pastaba: numatomi vykdyti žemės judinimo darbai kultūros paveldo objekto, 
Kauno tvirtovės Žemųjų Šančių karinio miestelio pietinės dalies pastatų komplekso (unikalus kodas Kultūros vertybių registre 26902), teritorijoje. Tarp A. Juozapavičiaus pr. ir pastato, adresu A. Juozapavičiaus pr. 48, Kauno m., yra kultūros paveldo objekto vertingoji savybė – medžių eilė. Vykdant darbus privaloma užtikrinti, kad nebūtų padaryta žala kultūros paveldo objekto vertingajai savybei.</t>
      </text>
    </comment>
    <comment ref="K204" authorId="279" shapeId="0" xr:uid="{6EB03155-449A-4F2E-BDB3-AE37D7843186}">
      <text>
        <t>[Komentarų gija]
„Excel“ versija leidžia jums skaityti šią komentarų giją, tačiau visi jos taisymai bus pašalinti, jei failas atidaromas naudojant naujesnę „Excel“ versiją. Daugiau informacijos: https://go.microsoft.com/fwlink/?linkid=870924.
Komentaras:
    Eimutis daro bylą
Atsakyti:
Pateiktas projektas
Atsakyti:
Projektas patvirtintas, zyma pas Paulina
Atsakyti:
Pateikta del termino pratesimo</t>
      </text>
    </comment>
    <comment ref="O204" authorId="280" shapeId="0" xr:uid="{44A5E1FC-FDA2-41FD-BEB0-27E14F2A9870}">
      <text>
        <t>[Komentarų gija]
„Excel“ versija leidžia jums skaityti šią komentarų giją, tačiau visi jos taisymai bus pašalinti, jei failas atidaromas naudojant naujesnę „Excel“ versiją. Daugiau informacijos: https://go.microsoft.com/fwlink/?linkid=870924.
Komentaras:
    2024.07.08 Įkeltas pratesimas dėl SUVA
Atsakyti:
2024.08.07 Įkeltas pratesimas dėl SUVA</t>
      </text>
    </comment>
    <comment ref="U204" authorId="281" shapeId="0" xr:uid="{0834B742-4997-4A42-A0F8-98F96896C28A}">
      <text>
        <t>[Komentarų gija]
„Excel“ versija leidžia jums skaityti šią komentarų giją, tačiau visi jos taisymai bus pašalinti, jei failas atidaromas naudojant naujesnę „Excel“ versiją. Daugiau informacijos: https://go.microsoft.com/fwlink/?linkid=870924.
Komentaras:
    2024.07.11 pateiktas</t>
      </text>
    </comment>
    <comment ref="X204" authorId="282" shapeId="0" xr:uid="{55C97243-45D0-4E0B-A7FD-AAFA91B74E31}">
      <text>
        <t>[Komentarų gija]
„Excel“ versija leidžia jums skaityti šią komentarų giją, tačiau visi jos taisymai bus pašalinti, jei failas atidaromas naudojant naujesnę „Excel“ versiją. Daugiau informacijos: https://go.microsoft.com/fwlink/?linkid=870924.
Komentaras:
    2024.07.08 pateikta po pastabų
Atsakyti:
2024.07.09 Suderino su pastabomis. Pastabos pataisytos</t>
      </text>
    </comment>
    <comment ref="Z204" authorId="283" shapeId="0" xr:uid="{FC039AB4-8B82-4D6D-9446-A9F576C5B07D}">
      <text>
        <t>[Komentarų gija]
„Excel“ versija leidžia jums skaityti šią komentarų giją, tačiau visi jos taisymai bus pašalinti, jei failas atidaromas naudojant naujesnę „Excel“ versiją. Daugiau informacijos: https://go.microsoft.com/fwlink/?linkid=870924.
Komentaras:
    2024.07.11 pateikta
Atsakyti:
07-16 gauta</t>
      </text>
    </comment>
    <comment ref="AB204" authorId="284" shapeId="0" xr:uid="{9A9D445F-62EC-440D-B313-0F4BA1683222}">
      <text>
        <t>[Komentarų gija]
„Excel“ versija leidžia jums skaityti šią komentarų giją, tačiau visi jos taisymai bus pašalinti, jei failas atidaromas naudojant naujesnę „Excel“ versiją. Daugiau informacijos: https://go.microsoft.com/fwlink/?linkid=870924.
Komentaras:
    2024.07.03 pateikta
2024.07.08 suderino</t>
      </text>
    </comment>
    <comment ref="AE204" authorId="285" shapeId="0" xr:uid="{9EA84C59-50AB-4200-8480-79CD70D30BF6}">
      <text>
        <t>[Komentarų gija]
„Excel“ versija leidžia jums skaityti šią komentarų giją, tačiau visi jos taisymai bus pašalinti, jei failas atidaromas naudojant naujesnę „Excel“ versiją. Daugiau informacijos: https://go.microsoft.com/fwlink/?linkid=870924.
Komentaras:
    2024.07.03 pateikta
Atsakyti:
2024.07.08 suderino</t>
      </text>
    </comment>
    <comment ref="AF204" authorId="286" shapeId="0" xr:uid="{20186D6B-A022-485C-890F-C113407E5A17}">
      <text>
        <t>[Komentarų gija]
„Excel“ versija leidžia jums skaityti šią komentarų giją, tačiau visi jos taisymai bus pašalinti, jei failas atidaromas naudojant naujesnę „Excel“ versiją. Daugiau informacijos: https://go.microsoft.com/fwlink/?linkid=870924.
Komentaras:
    2024.07.03 pateikta
Atsakyti:
07-18 gauta</t>
      </text>
    </comment>
    <comment ref="AH204" authorId="287" shapeId="0" xr:uid="{B62C7019-11EF-4EF9-9024-3183896A365F}">
      <text>
        <t>[Komentarų gija]
„Excel“ versija leidžia jums skaityti šią komentarų giją, tačiau visi jos taisymai bus pašalinti, jei failas atidaromas naudojant naujesnę „Excel“ versiją. Daugiau informacijos: https://go.microsoft.com/fwlink/?linkid=870924.
Komentaras:
    2024.07.23 pateikta 322325 (SAV-322325 )</t>
      </text>
    </comment>
    <comment ref="K205" authorId="288" shapeId="0" xr:uid="{24CF9D7D-BA76-4A82-9ACB-7AED3AD6F29A}">
      <text>
        <t>[Komentarų gija]
„Excel“ versija leidžia jums skaityti šią komentarų giją, tačiau visi jos taisymai bus pašalinti, jei failas atidaromas naudojant naujesnę „Excel“ versiją. Daugiau informacijos: https://go.microsoft.com/fwlink/?linkid=870924.
Komentaras:
    2024.06.10 Pateikta info dėl skydų fasade
Atsakyti:
Kokia situacija su servitutu ? Ar galima formuoti bylą ?
Atsakyti:
SB pateikti eso pasirašyti. Dar reikia suderinti su kitų sklypų savininkais. Kolkas derinta tik su garažų bendrija
Atsakyti:
DOVYDAS ZAGURSKAS +37060672658 
Atsakyti:
Pateiktas SB ir planas Dovydui. Laukiam ATS
Atsakyti:
Gytis taiso pirminių pastabas
Atsakyti:
Perduoti pirminiai TIVI
Atsakyti:
Paskambinau Vainorui, siųstas laiškas 08-08, tačiau nerado laiško pas save išsiųsta perderinti, kabo klausimai dėl servitutų 
Atsakyti:
Iš ESO SB gauti pasirašyti
Atsakyti:
Eimutis servitutai + KPD
Atsakyti:
Servitutai išsiųsti į ESO
Atsakyti:
Gauti ESO pasirašyti servitutai
Atsakyti:
Klientas informuos ar tinka nuaja KS/KAS vieta
Atsakyti:
Arnas Keičia spintos vietą ( Eimutis pateikė informciją)
Atsakyti:
Dar nepriėjau, planas šios savaitės pirmoj pusėj praspręst klausimus.
Atsakyti:
Pateikti sprendiniai klientui ir visų susijusių sąlygų klientams suderinti
Atsakyti:
Su nauja KAS vieta nesutiko sklypo (kuriame projektuojamas KAS) nuomininkas. Info perduota ESO su klausimu ar sklypo nuomininkas gali neleisti statyti KAS. Kitų variantų spintos vietai nebėra.
Atsakyti:
ESO sprendžia problemą (?)
Atsakyti:
Ar atlikti kokie veiksmai pagal 12-16 ESO TIVIS komentarą ?
Atsakyti:
12-19 bendrauta su klientu, kad pasikalbėtų su garažų bendrija dėl spintos vietų pagal senus ir naujus sprendinius.
Atsakyti:
Susisiekė klientas, su bendrija susitarti nepavyksta, yra viena išeitis, bet neaišku ar įmanomi tokie skydo matmenys, užklausiau Vaičiulio.
Atsakyti:
Skydas įmanomas mažesnių matmenų, vyksime į vietą pasimatuoti angą tarp langų.
Atsakyti:
Kolkas atviras klausimas, nes klientas galvoja skydą projektuotis laiptinėje. Ši idėja perduota PV, sakė padaryti įmanoma, pašnekės su zoniniu, kad įvetintų tą laiptinę. Dar pabandysiu ir suorganizuot šią sav susitikimą objekte su klientu ir garažų bendrija, gal netyčia pavyks išspręsti kažką.
Atsakyti:
Klientas greičiausiai rengsis statybinės dalies projektą nišai ir keisime esamus KS į naują KS/KAS. 02-03 buvau su Znutu vietoj pasižiūrėt situaciją ir pasimatuot kaip telpa spinta. Niuansu yra, bet tūrėtų pasidaryti.
Atsakyti:
Pateikti sprendiniai ESO 02-07
Atsakyti:
ESO sprendinius suderino, klientui ir susijusių paraiškų klientam išsiųsta derinti praeitą sav., ten procesai vyksta netūrėtų strigti. Gytis turi išsiųsti informacinius (2), institucijom pateikta 02-18
Atsakyti:
Trūksta KPD ir vieno iš klientų.
Atsakyti:
Trūksta KPD
Atsakyti:
KPD pateikė pastabas, 03-20 pateikta po pastabų
Atsakyti:
Parengta byla
Atsakyti:
Pateikta byla</t>
      </text>
    </comment>
    <comment ref="O205" authorId="289" shapeId="0" xr:uid="{3075FDD0-F1C3-43BB-A066-92B2E095001A}">
      <text>
        <t>[Komentarų gija]
„Excel“ versija leidžia jums skaityti šią komentarų giją, tačiau visi jos taisymai bus pašalinti, jei failas atidaromas naudojant naujesnę „Excel“ versiją. Daugiau informacijos: https://go.microsoft.com/fwlink/?linkid=870924.
Komentaras:
    2024.06.06 Įkelktas pratesimas dėl KPD
Atsakyti:
2024.07.08 įkeltas pratesimas tipo su nuomininkais derinam
Atsakyti:
2024.08.08 įkeltas pratesimas
Atsakyti:
2024.09.19 Įkeltas pratęsimas</t>
      </text>
    </comment>
    <comment ref="Q205" authorId="290" shapeId="0" xr:uid="{5DF9B718-C44F-4C9F-BF0B-83DD74B46B91}">
      <text>
        <t>[Komentarų gija]
„Excel“ versija leidžia jums skaityti šią komentarų giją, tačiau visi jos taisymai bus pašalinti, jei failas atidaromas naudojant naujesnę „Excel“ versiją. Daugiau informacijos: https://go.microsoft.com/fwlink/?linkid=870924.
Komentaras:
    2024.06.07</t>
      </text>
    </comment>
    <comment ref="X205" authorId="291" shapeId="0" xr:uid="{E230DAEE-D16F-401D-9346-1D1A5F6CF48C}">
      <text>
        <t>[Komentarų gija]
„Excel“ versija leidžia jums skaityti šią komentarų giją, tačiau visi jos taisymai bus pašalinti, jei failas atidaromas naudojant naujesnę „Excel“ versiją. Daugiau informacijos: https://go.microsoft.com/fwlink/?linkid=870924.
Komentaras:
    2024.08.08 pateikta
Atsakyti:
2024.09.25 Įkelta po pastabų</t>
      </text>
    </comment>
    <comment ref="Z205" authorId="292" shapeId="0" xr:uid="{E4910653-8A0C-4535-A748-2357F1F539D5}">
      <text>
        <t>[Komentarų gija]
„Excel“ versija leidžia jums skaityti šią komentarų giją, tačiau visi jos taisymai bus pašalinti, jei failas atidaromas naudojant naujesnę „Excel“ versiją. Daugiau informacijos: https://go.microsoft.com/fwlink/?linkid=870924.
Komentaras:
    204.08.08 pateikta  stankeviciusredas@gmail.com
Atsakyti:
2024.08.14 suderinta</t>
      </text>
    </comment>
    <comment ref="AB205" authorId="293" shapeId="0" xr:uid="{A96463FD-6850-42E2-9BEA-11C59D7B1FF9}">
      <text>
        <t>[Komentarų gija]
„Excel“ versija leidžia jums skaityti šią komentarų giją, tačiau visi jos taisymai bus pašalinti, jei failas atidaromas naudojant naujesnę „Excel“ versiją. Daugiau informacijos: https://go.microsoft.com/fwlink/?linkid=870924.
Komentaras:
    2024.08.08 pateikta
Atsakyti:
10.14 suderinta</t>
      </text>
    </comment>
    <comment ref="AE205" authorId="294" shapeId="0" xr:uid="{738A98B0-1FFA-4B5E-BCDD-1DDC64D06215}">
      <text>
        <t>[Komentarų gija]
„Excel“ versija leidžia jums skaityti šią komentarų giją, tačiau visi jos taisymai bus pašalinti, jei failas atidaromas naudojant naujesnę „Excel“ versiją. Daugiau informacijos: https://go.microsoft.com/fwlink/?linkid=870924.
Komentaras:
    2024.08.08 pateikta
Atsakyti:
2024.08.13 suderinta</t>
      </text>
    </comment>
    <comment ref="AF205" authorId="295" shapeId="0" xr:uid="{EBAF0D73-3A1C-4680-BC80-1072792C5EE6}">
      <text>
        <t>[Komentarų gija]
„Excel“ versija leidžia jums skaityti šią komentarų giją, tačiau visi jos taisymai bus pašalinti, jei failas atidaromas naudojant naujesnę „Excel“ versiją. Daugiau informacijos: https://go.microsoft.com/fwlink/?linkid=870924.
Komentaras:
    2024.08.08 pateikta
Atsakyti:
Gavo
Atsakyti:
2024.08.13 suderino</t>
      </text>
    </comment>
    <comment ref="AJ205" authorId="296" shapeId="0" xr:uid="{0A23DC3D-2989-4534-9ADB-E4858CBDDFFE}">
      <text>
        <t>[Komentarų gija]
„Excel“ versija leidžia jums skaityti šią komentarų giją, tačiau visi jos taisymai bus pašalinti, jei failas atidaromas naudojant naujesnę „Excel“ versiją. Daugiau informacijos: https://go.microsoft.com/fwlink/?linkid=870924.
Komentaras:
    2024.08.08 pateikta
Atsakyti:
2024.08.20 suderinta</t>
      </text>
    </comment>
    <comment ref="AK205" authorId="297" shapeId="0" xr:uid="{E9BC6D63-E261-4B51-9893-9531C5B2C159}">
      <text>
        <t>[Komentarų gija]
„Excel“ versija leidžia jums skaityti šią komentarų giją, tačiau visi jos taisymai bus pašalinti, jei failas atidaromas naudojant naujesnę „Excel“ versiją. Daugiau informacijos: https://go.microsoft.com/fwlink/?linkid=870924.
Komentaras:
     DOVYDAS ZAGURSKAS +37060672658 
Atsakyti:
 4400-3862-8345 - išsiųstą į 375-oji daugiabučio namo savininkų bendrijos pirmininkui pasirašyti SB, Lietuvos samariečių bendrijos Kauno skyrius informavo: Pasirašysime tik kai bus gautas raštas iš miesto savivaldybės, kad yra reikalingas jų pritarimas;
 4400-4917-1546 - nuomininkų pritarimai gauti;
 4400-5973-2013 - bendrasavininkai nepritaria;</t>
      </text>
    </comment>
    <comment ref="AN205" authorId="298" shapeId="0" xr:uid="{426984AA-28F7-4040-BD3D-852186C8FDB1}">
      <text>
        <t>[Komentarų gija]
„Excel“ versija leidžia jums skaityti šią komentarų giją, tačiau visi jos taisymai bus pašalinti, jei failas atidaromas naudojant naujesnę „Excel“ versiją. Daugiau informacijos: https://go.microsoft.com/fwlink/?linkid=870924.
Komentaras:
    2024.08.08 pateikta
Atsakyti:
gavo
Atsakyti:
2024-10-07 pateikta pakartotinai</t>
      </text>
    </comment>
    <comment ref="K206" authorId="299" shapeId="0" xr:uid="{7C7462FA-1B04-4694-BBD9-3D891D77F80A}">
      <text>
        <t>[Komentarų gija]
„Excel“ versija leidžia jums skaityti šią komentarų giją, tačiau visi jos taisymai bus pašalinti, jei failas atidaromas naudojant naujesnę „Excel“ versiją. Daugiau informacijos: https://go.microsoft.com/fwlink/?linkid=870924.
Komentaras:
    Gytis rengia sprendinius
Atsakyti:
Pateikti pirminiai
Atsakyti:
Gytis taiso pastabas pirminių
Atsakyti:
Klientas nori nukelti termina
Atsakyti:
Pasirašytas kliento pratesimas.
Atsakyti:
Gytis tikslina su klientu ar galima pilnai rengti projektą
Atsakyti:
Susisiekiau su užsakovu, atsiųs pageidaujama KAS vietą
Atsakyti:
Laukiam info iš užsakovo
Atsakyti:
Skambinu užsakovui paklaust kada atsiųs vietą
Atsakyti:
Parengti pirminiai
Atsakyti:
01.31 pateikta derint
Atsakyti:
02.10 pateikta SUVA
Atsakyti:
Paruošta byla, užsakovas AZ sutikimą atsiųs 02.19
Atsakyti:
@Gytis Kazakevičius pataisyk spintos spalvą sprendiniuose pagal atnaujintas TS
Atsakyti:
Parengta pilna byla
Atsakyti:
Projektas pateiktas
Atsakyti:
02-25 gautos bylos pastabos, laukiam SUVA, užsakovas turi atsiųst pataisytus sutikimus.
Atsakyti:
Trūksta SUVA
Atsakyti:
Gauta SUVA
Atsakyti:
Pateiktos pastabos bylai Gyčiui (iš mano pusės)</t>
      </text>
    </comment>
    <comment ref="O206" authorId="300" shapeId="0" xr:uid="{1F4A0B36-222D-4381-AA4C-529B5BB3B753}">
      <text>
        <t>[Komentarų gija]
„Excel“ versija leidžia jums skaityti šią komentarų giją, tačiau visi jos taisymai bus pašalinti, jei failas atidaromas naudojant naujesnę „Excel“ versiją. Daugiau informacijos: https://go.microsoft.com/fwlink/?linkid=870924.
Komentaras:
    2024.06.14 įkeltas pratesimas dėl Vainoro
Atsakyti:
2024.07.15 įkeltas pratesimas
Atsakyti:
2024.08.12  įkeltas pratesimas
Atsakyti:
2024.09.25 Įkeltas pratesimas</t>
      </text>
    </comment>
    <comment ref="Z206" authorId="301" shapeId="0" xr:uid="{27AC0F1C-08F2-4FDD-8292-75268D22012A}">
      <text>
        <t>[Komentarų gija]
„Excel“ versija leidžia jums skaityti šią komentarų giją, tačiau visi jos taisymai bus pašalinti, jei failas atidaromas naudojant naujesnę „Excel“ versiją. Daugiau informacijos: https://go.microsoft.com/fwlink/?linkid=870924.
Komentaras:
    09.27 pateikta 'arnas.dudonis@gmail.com'</t>
      </text>
    </comment>
    <comment ref="AB206" authorId="302" shapeId="0" xr:uid="{A28DD519-F416-4198-A3D2-66D416F3AFAB}">
      <text>
        <t>[Komentarų gija]
„Excel“ versija leidžia jums skaityti šią komentarų giją, tačiau visi jos taisymai bus pašalinti, jei failas atidaromas naudojant naujesnę „Excel“ versiją. Daugiau informacijos: https://go.microsoft.com/fwlink/?linkid=870924.
Komentaras:
    09.27 pateikta
Atsakyti:
10.01 gautos pastabos, atsakyta.</t>
      </text>
    </comment>
    <comment ref="AE206" authorId="303" shapeId="0" xr:uid="{2AAF330D-92E5-4F73-AD01-1E2987ACE343}">
      <text>
        <t>[Komentarų gija]
„Excel“ versija leidžia jums skaityti šią komentarų giją, tačiau visi jos taisymai bus pašalinti, jei failas atidaromas naudojant naujesnę „Excel“ versiją. Daugiau informacijos: https://go.microsoft.com/fwlink/?linkid=870924.
Komentaras:
    09.27 pateikta
Atsakyti:
10.23 suderinta</t>
      </text>
    </comment>
    <comment ref="AF206" authorId="304" shapeId="0" xr:uid="{17710762-8D41-429C-AC9F-81700E4B6997}">
      <text>
        <t>[Komentarų gija]
„Excel“ versija leidžia jums skaityti šią komentarų giją, tačiau visi jos taisymai bus pašalinti, jei failas atidaromas naudojant naujesnę „Excel“ versiją. Daugiau informacijos: https://go.microsoft.com/fwlink/?linkid=870924.
Komentaras:
    09.27 pateikta
Atsakyti:
10.04 suderinta</t>
      </text>
    </comment>
    <comment ref="AH206" authorId="305" shapeId="0" xr:uid="{8C73762B-61A8-4EFE-BCEA-D740239BA0E9}">
      <text>
        <t>[Komentarų gija]
„Excel“ versija leidžia jums skaityti šią komentarų giją, tačiau visi jos taisymai bus pašalinti, jei failas atidaromas naudojant naujesnę „Excel“ versiją. Daugiau informacijos: https://go.microsoft.com/fwlink/?linkid=870924.
Komentaras:
    2025.02.10
SAV-346407</t>
      </text>
    </comment>
    <comment ref="K207" authorId="306" shapeId="0" xr:uid="{A9A34921-2F5C-4086-ADF7-7D907E8809AE}">
      <text>
        <t>[Komentarų gija]
„Excel“ versija leidžia jums skaityti šią komentarų giją, tačiau visi jos taisymai bus pašalinti, jei failas atidaromas naudojant naujesnę „Excel“ versiją. Daugiau informacijos: https://go.microsoft.com/fwlink/?linkid=870924.
Komentaras:
    Paskaičiuoti sąmatą ar telpam į 75k
Atsakyti:
Perduota Eimučiui</t>
      </text>
    </comment>
    <comment ref="O207" authorId="307" shapeId="0" xr:uid="{D6051E49-E37D-4979-9E04-1E765A0AD030}">
      <text>
        <t>[Komentarų gija]
„Excel“ versija leidžia jums skaityti šią komentarų giją, tačiau visi jos taisymai bus pašalinti, jei failas atidaromas naudojant naujesnę „Excel“ versiją. Daugiau informacijos: https://go.microsoft.com/fwlink/?linkid=870924.
Komentaras:
    2024.06.15 įkeltas pratesimas
Atsakyti:
2024.07.18 įkeltas pratesimas
Atsakyti:
2024.08.14 įkeltas pratesimas
Atsakyti:
2024.09.26 Įkeltas pratęsimas</t>
      </text>
    </comment>
    <comment ref="K208" authorId="308" shapeId="0" xr:uid="{364E25AA-6BF0-4583-8C4A-E5370BB17B7D}">
      <text>
        <t>[Komentarų gija]
„Excel“ versija leidžia jums skaityti šią komentarų giją, tačiau visi jos taisymai bus pašalinti, jei failas atidaromas naudojant naujesnę „Excel“ versiją. Daugiau informacijos: https://go.microsoft.com/fwlink/?linkid=870924.
Komentaras:
    Ar galite patikslinti kiek yra apskaitų pakabintų ant spintos KS-3158?
Atsakyti:
Eimutis daro byla
Atsakyti:
Pateiktas projektas</t>
      </text>
    </comment>
    <comment ref="O208" authorId="309" shapeId="0" xr:uid="{0C825758-54C3-404A-86D1-DE4F24F25280}">
      <text>
        <t>[Komentarų gija]
„Excel“ versija leidžia jums skaityti šią komentarų giją, tačiau visi jos taisymai bus pašalinti, jei failas atidaromas naudojant naujesnę „Excel“ versiją. Daugiau informacijos: https://go.microsoft.com/fwlink/?linkid=870924.
Komentaras:
    2024.06.20 įkeltas pratesimas
Atsakyti:
2024.07.19  įkeltas pratesimas
Atsakyti:
2024.08.23  įkeltas pratesimas
Atsakyti:
2024.09.24 įkeltas pratęsimas</t>
      </text>
    </comment>
    <comment ref="X208" authorId="310" shapeId="0" xr:uid="{32E9BF37-CE4C-4337-AD97-8F6CAF259BB4}">
      <text>
        <t xml:space="preserve">[Komentarų gija]
„Excel“ versija leidžia jums skaityti šią komentarų giją, tačiau visi jos taisymai bus pašalinti, jei failas atidaromas naudojant naujesnę „Excel“ versiją. Daugiau informacijos: https://go.microsoft.com/fwlink/?linkid=870924.
Komentaras:
    2024.06.21 įkielti pirminiai
Atsakyti:
2024.07.11 pateikta po pastabų
Atsakyti:
2024.07.12 suderinta
</t>
      </text>
    </comment>
    <comment ref="AN208" authorId="311" shapeId="0" xr:uid="{42BF05BB-618D-4089-8304-E4BD8B9C3A53}">
      <text>
        <t>[Komentarų gija]
„Excel“ versija leidžia jums skaityti šią komentarų giją, tačiau visi jos taisymai bus pašalinti, jei failas atidaromas naudojant naujesnę „Excel“ versiją. Daugiau informacijos: https://go.microsoft.com/fwlink/?linkid=870924.
Komentaras:
    2024.06.21 pateikta 
Atsakyti:
2024.07.10 kartota
Atsakyti:
2024.07.12 gavome atsakyma kad derina bet kabelius negalime montuoti ant fasado</t>
      </text>
    </comment>
    <comment ref="K209" authorId="312" shapeId="0" xr:uid="{017E3B58-76C2-4F4F-8BEC-62E47F3F2F72}">
      <text>
        <t>[Komentarų gija]
„Excel“ versija leidžia jums skaityti šią komentarų giją, tačiau visi jos taisymai bus pašalinti, jei failas atidaromas naudojant naujesnę „Excel“ versiją. Daugiau informacijos: https://go.microsoft.com/fwlink/?linkid=870924.
Komentaras:
    Kokia situacija su spintos derinimu sklype. Kas pdaryta ?
Atsakyti:
 žmonių dėl apskaitos iškėlimo neradome. Reikia siųsti informacinius. Ten išvis niekas beveik negyvena
Atsakyti:
Tautvydas siunčia informacinius
Atsakyti:
Pateiktas projektas be SUVA
Atsakyti:
Yra suva, reikia taisyti kitas pastabas ir teikti projektą.
Atsakyti:
Pateikta po pastabų
Atsakyti:
Taiso pastabas
Atsakyti:
Pateiktas po pastabų projektas
Atsakyti:
Pateiktas po pastabų projektas</t>
      </text>
    </comment>
    <comment ref="O209" authorId="313" shapeId="0" xr:uid="{39E6F90C-F3E6-4462-A421-33B1F4CAF164}">
      <text>
        <t>[Komentarų gija]
„Excel“ versija leidžia jums skaityti šią komentarų giją, tačiau visi jos taisymai bus pašalinti, jei failas atidaromas naudojant naujesnę „Excel“ versiją. Daugiau informacijos: https://go.microsoft.com/fwlink/?linkid=870924.
Komentaras:
    2024.06.20 įkeltas pratesimas
Atsakyti:
2024.07.22 Įkeltas pratresimas
Atsakyti:
2024.08.21 Įkeltas pratresima</t>
      </text>
    </comment>
    <comment ref="X209" authorId="314" shapeId="0" xr:uid="{F820D3E9-7B75-41D0-9C7C-5350087CB1D7}">
      <text>
        <t>[Komentarų gija]
„Excel“ versija leidžia jums skaityti šią komentarų giją, tačiau visi jos taisymai bus pašalinti, jei failas atidaromas naudojant naujesnę „Excel“ versiją. Daugiau informacijos: https://go.microsoft.com/fwlink/?linkid=870924.
Komentaras:
    2024.06.20 Pateikta
Atsakyti:
2024.06.26 pateikta po pastabų
Atsakyti:
2024.06.27 suderino</t>
      </text>
    </comment>
    <comment ref="AB209" authorId="315" shapeId="0" xr:uid="{75571684-0CD6-439E-951D-DA95DEC4E2D8}">
      <text>
        <t>[Komentarų gija]
„Excel“ versija leidžia jums skaityti šią komentarų giją, tačiau visi jos taisymai bus pašalinti, jei failas atidaromas naudojant naujesnę „Excel“ versiją. Daugiau informacijos: https://go.microsoft.com/fwlink/?linkid=870924.
Komentaras:
    2024.06.20 Pateikta
Atsakyti:
2024.06.21 Vainoras nederina
Atsakyti:
2024.06.21 pateiktra po pastabų
Atsakyti:
2024.06.26 suderinta</t>
      </text>
    </comment>
    <comment ref="AE209" authorId="316" shapeId="0" xr:uid="{C4D009AA-6C22-4E3B-B108-5330D022110A}">
      <text>
        <t>[Komentarų gija]
„Excel“ versija leidžia jums skaityti šią komentarų giją, tačiau visi jos taisymai bus pašalinti, jei failas atidaromas naudojant naujesnę „Excel“ versiją. Daugiau informacijos: https://go.microsoft.com/fwlink/?linkid=870924.
Komentaras:
    2024.07.16 pateikta
Atsakyti:
2024.07.19 suderino</t>
      </text>
    </comment>
    <comment ref="AF209" authorId="317" shapeId="0" xr:uid="{8E966D2F-944A-48BE-8821-1C0D4706866C}">
      <text>
        <t>[Komentarų gija]
„Excel“ versija leidžia jums skaityti šią komentarų giją, tačiau visi jos taisymai bus pašalinti, jei failas atidaromas naudojant naujesnę „Excel“ versiją. Daugiau informacijos: https://go.microsoft.com/fwlink/?linkid=870924.
Komentaras:
    2024.07.16 pateikta
Atsakyti:
2024.07.30 Gautos pastabos
Atsakyti:
2024.08.12 pateikta po pastabų
Atsakyti:
2024.08.14 suderinta</t>
      </text>
    </comment>
    <comment ref="AH209" authorId="318" shapeId="0" xr:uid="{2D5F5FB4-1DF6-44AA-88B0-DDD468479B52}">
      <text>
        <t>[Komentarų gija]
„Excel“ versija leidžia jums skaityti šią komentarų giją, tačiau visi jos taisymai bus pašalinti, jei failas atidaromas naudojant naujesnę „Excel“ versiją. Daugiau informacijos: https://go.microsoft.com/fwlink/?linkid=870924.
Komentaras:
    2024.08.21 pateikta 325411 (SAV-325411 )</t>
      </text>
    </comment>
    <comment ref="K210" authorId="319" shapeId="0" xr:uid="{B2136E09-77D8-4A69-B6D3-D19C2B229F74}">
      <text>
        <t>[Komentarų gija]
„Excel“ versija leidžia jums skaityti šią komentarų giją, tačiau visi jos taisymai bus pašalinti, jei failas atidaromas naudojant naujesnę „Excel“ versiją. Daugiau informacijos: https://go.microsoft.com/fwlink/?linkid=870924.
Komentaras:
    Eimutis daro bylą
Atsakyti:
Pateiktas projketas
Atsakyti:
Pateiktas projektas po pastabu
Atsakyti:
09-23 pateiks po pastabų</t>
      </text>
    </comment>
    <comment ref="O210" authorId="320" shapeId="0" xr:uid="{B5DF0316-A308-4E38-8C4D-DA5597ABFD32}">
      <text>
        <t>[Komentarų gija]
„Excel“ versija leidžia jums skaityti šią komentarų giją, tačiau visi jos taisymai bus pašalinti, jei failas atidaromas naudojant naujesnę „Excel“ versiją. Daugiau informacijos: https://go.microsoft.com/fwlink/?linkid=870924.
Komentaras:
    2024.06.20 įkeltas pratesimas
Atsakyti:
2024.07.22 įkeltas pratesimas
Atsakyti:
2024.08.23 Įkeltas pratesimas</t>
      </text>
    </comment>
    <comment ref="X210" authorId="321" shapeId="0" xr:uid="{D56597AE-E5B1-482D-BD1A-7A4C4CC37548}">
      <text>
        <t>[Komentarų gija]
„Excel“ versija leidžia jums skaityti šią komentarų giją, tačiau visi jos taisymai bus pašalinti, jei failas atidaromas naudojant naujesnę „Excel“ versiją. Daugiau informacijos: https://go.microsoft.com/fwlink/?linkid=870924.
Komentaras:
    2024.07.09 pateikti pirminiai</t>
      </text>
    </comment>
    <comment ref="Z210" authorId="322" shapeId="0" xr:uid="{4C0E42C9-B326-4D59-89DA-93931080B176}">
      <text>
        <t>[Komentarų gija]
„Excel“ versija leidžia jums skaityti šią komentarų giją, tačiau visi jos taisymai bus pašalinti, jei failas atidaromas naudojant naujesnę „Excel“ versiją. Daugiau informacijos: https://go.microsoft.com/fwlink/?linkid=870924.
Komentaras:
    2024.07.09 pateikta</t>
      </text>
    </comment>
    <comment ref="AA210" authorId="323" shapeId="0" xr:uid="{DCBBD488-65E9-463F-B76C-87086EA2B5BA}">
      <text>
        <t>[Komentarų gija]
„Excel“ versija leidžia jums skaityti šią komentarų giją, tačiau visi jos taisymai bus pašalinti, jei failas atidaromas naudojant naujesnę „Excel“ versiją. Daugiau informacijos: https://go.microsoft.com/fwlink/?linkid=870924.
Komentaras:
    2024.07.09 pateikta</t>
      </text>
    </comment>
    <comment ref="AB210" authorId="324" shapeId="0" xr:uid="{DFA9DAF4-9012-4B2E-B454-7CCC6A4BA97A}">
      <text>
        <t>[Komentarų gija]
„Excel“ versija leidžia jums skaityti šią komentarų giją, tačiau visi jos taisymai bus pašalinti, jei failas atidaromas naudojant naujesnę „Excel“ versiją. Daugiau informacijos: https://go.microsoft.com/fwlink/?linkid=870924.
Komentaras:
    2024.07.09 pateikta</t>
      </text>
    </comment>
    <comment ref="AE210" authorId="325" shapeId="0" xr:uid="{38EB7816-EC9F-4ED9-8B38-7E89A9BF1DB6}">
      <text>
        <t>[Komentarų gija]
„Excel“ versija leidžia jums skaityti šią komentarų giją, tačiau visi jos taisymai bus pašalinti, jei failas atidaromas naudojant naujesnę „Excel“ versiją. Daugiau informacijos: https://go.microsoft.com/fwlink/?linkid=870924.
Komentaras:
    2024.07.09 pateikta</t>
      </text>
    </comment>
    <comment ref="AF210" authorId="326" shapeId="0" xr:uid="{D52D5240-9140-49BC-9410-64B56E4C7137}">
      <text>
        <t>[Komentarų gija]
„Excel“ versija leidžia jums skaityti šią komentarų giją, tačiau visi jos taisymai bus pašalinti, jei failas atidaromas naudojant naujesnę „Excel“ versiją. Daugiau informacijos: https://go.microsoft.com/fwlink/?linkid=870924.
Komentaras:
    2024.07.09 pateikta</t>
      </text>
    </comment>
    <comment ref="AH210" authorId="327" shapeId="0" xr:uid="{371D0DC1-43BA-4AC1-B3DA-9A2DC4D9470E}">
      <text>
        <t>[Komentarų gija]
„Excel“ versija leidžia jums skaityti šią komentarų giją, tačiau visi jos taisymai bus pašalinti, jei failas atidaromas naudojant naujesnę „Excel“ versiją. Daugiau informacijos: https://go.microsoft.com/fwlink/?linkid=870924.
Komentaras:
    2024.07.18 pateikta 321780 (SAV-321780 )</t>
      </text>
    </comment>
    <comment ref="K211" authorId="328" shapeId="0" xr:uid="{9D90D652-BC04-430E-84FF-41B0457EBD1C}">
      <text>
        <t>[Komentarų gija]
„Excel“ versija leidžia jums skaityti šią komentarų giją, tačiau visi jos taisymai bus pašalinti, jei failas atidaromas naudojant naujesnę „Excel“ versiją. Daugiau informacijos: https://go.microsoft.com/fwlink/?linkid=870924.
Komentaras:
    Eimutis daro byla
Atsakyti:
Pateiktas projektas
Atsakyti:
Taisyti pastabas
Atsakyti:
Turi pateikti į TIVĮ
Atsakyti:
Pateiktas projektas po pastabų
Atsakyti:
Gautos pastabos dėl sutikimų
Atsakyti:
Pateiktas projektas po pastabu</t>
      </text>
    </comment>
    <comment ref="O211" authorId="329" shapeId="0" xr:uid="{5C946FB6-E63B-4CAF-B513-EC68D7042231}">
      <text>
        <t>[Komentarų gija]
„Excel“ versija leidžia jums skaityti šią komentarų giją, tačiau visi jos taisymai bus pašalinti, jei failas atidaromas naudojant naujesnę „Excel“ versiją. Daugiau informacijos: https://go.microsoft.com/fwlink/?linkid=870924.
Komentaras:
    2024.06.21 Įkeltas pratesimas. Primeluota dėl dangų
Atsakyti:
2024.07.23 įkeltas pratesimas
Atsakyti:
2024.08.27 įkeltas pratesimas</t>
      </text>
    </comment>
    <comment ref="X211" authorId="330" shapeId="0" xr:uid="{F44A6A1B-AA02-44BC-ADA4-1026D2E5B005}">
      <text>
        <t xml:space="preserve">[Komentarų gija]
„Excel“ versija leidžia jums skaityti šią komentarų giją, tačiau visi jos taisymai bus pašalinti, jei failas atidaromas naudojant naujesnę „Excel“ versiją. Daugiau informacijos: https://go.microsoft.com/fwlink/?linkid=870924.
Komentaras:
    2024.06.21 Įkelti pirminai
Atsakyti:
2024.06.25  Prie skaičiavimų pridėti I tr. j. Kliento prijungimo vietoje ir linijos pabaigoje. Schemoje nurodyti transformatoriaus galingumą, įtampas, jungimo grupę. Pastabose brėžinyje aprašyti ne visi taškai tarp kurių klojamos KL sklypuose ar nesuformuotuose sklypuose. Pastabose ir brėžinyje taip pat turi būti nurodomi unikalūs sklypų Nr. KAS-1 montuojama už tvoros? KAS-1 turi būti įrengiama laisvai klientui ir Bendrovei prieinamoje vietoje, išorinėje sklypo ribos pusėje (sklypų sandūroje). 
Atsakyti:
2024.07.09  Įkelkta po pastabų
Atsakyti:
2024.07.10 pateikta vėl
Atsakyti:
2024.07.12 suderinti pirminiai
</t>
      </text>
    </comment>
    <comment ref="AH211" authorId="331" shapeId="0" xr:uid="{6F8CD0DE-5A04-48A1-B707-29336208830D}">
      <text>
        <t>[Komentarų gija]
„Excel“ versija leidžia jums skaityti šią komentarų giją, tačiau visi jos taisymai bus pašalinti, jei failas atidaromas naudojant naujesnę „Excel“ versiją. Daugiau informacijos: https://go.microsoft.com/fwlink/?linkid=870924.
Komentaras:
    07-16 321465 
Atsakyti:
2024.07.23 322383 pateikta iš naujo</t>
      </text>
    </comment>
    <comment ref="K212" authorId="332" shapeId="0" xr:uid="{88407AC0-3FC5-479A-8548-44F48F14A24C}">
      <text>
        <t>[Komentarų gija]
„Excel“ versija leidžia jums skaityti šią komentarų giją, tačiau visi jos taisymai bus pašalinti, jei failas atidaromas naudojant naujesnę „Excel“ versiją. Daugiau informacijos: https://go.microsoft.com/fwlink/?linkid=870924.
Komentaras:
    Kur vainoro pastabos, ką taisyti ? Ko dar trūksta
Atsakyti:
Pateikiau Gyčiui ir tave prikabinau
Atsakyti:
Gytis rengia pjūvius Vainorui
Atsakyti:
Pateikta vainorui po pastabu
Atsakyti:
Eimutis daro bylą pateikimui BE SUVA
Atsakyti:
Pateiktas projektas</t>
      </text>
    </comment>
    <comment ref="O212" authorId="333" shapeId="0" xr:uid="{862A7D4F-016B-4108-B009-4793EB4ECD3E}">
      <text>
        <t>[Komentarų gija]
„Excel“ versija leidžia jums skaityti šią komentarų giją, tačiau visi jos taisymai bus pašalinti, jei failas atidaromas naudojant naujesnę „Excel“ versiją. Daugiau informacijos: https://go.microsoft.com/fwlink/?linkid=870924.
Komentaras:
    2024.06.21 Įkeltas pratesimas. Primeluota dėl dangų
Atsakyti:
2024.07.26 užsakovo raštu pratestas
Atsakyti:
2024.08.28 įkeltas pratesimas</t>
      </text>
    </comment>
    <comment ref="X212" authorId="334" shapeId="0" xr:uid="{10E00342-9765-4367-A5F0-D0BC0B0686A1}">
      <text>
        <t>[Komentarų gija]
„Excel“ versija leidžia jums skaityti šią komentarų giją, tačiau visi jos taisymai bus pašalinti, jei failas atidaromas naudojant naujesnę „Excel“ versiją. Daugiau informacijos: https://go.microsoft.com/fwlink/?linkid=870924.
Komentaras:
    2024.08.21 pateikta
Atsakyti:
2024.08.23 suderinta</t>
      </text>
    </comment>
    <comment ref="Z212" authorId="335" shapeId="0" xr:uid="{7E90B073-66B5-4DFB-8789-516EF319F5BC}">
      <text>
        <t>[Komentarų gija]
„Excel“ versija leidžia jums skaityti šią komentarų giją, tačiau visi jos taisymai bus pašalinti, jei failas atidaromas naudojant naujesnę „Excel“ versiją. Daugiau informacijos: https://go.microsoft.com/fwlink/?linkid=870924.
Komentaras:
    2024.08.21 pateikta  sigrida123@gmail.com
Atsakyti:
Suderinta 2024.08.22</t>
      </text>
    </comment>
    <comment ref="AB212" authorId="336" shapeId="0" xr:uid="{9FA14D4A-DE2A-49D2-AD48-88828920A960}">
      <text>
        <t>[Komentarų gija]
„Excel“ versija leidžia jums skaityti šią komentarų giją, tačiau visi jos taisymai bus pašalinti, jei failas atidaromas naudojant naujesnę „Excel“ versiją. Daugiau informacijos: https://go.microsoft.com/fwlink/?linkid=870924.
Komentaras:
    2024.08.21 pateikta
Atsakyti:
2024.08.23 pateikė pastabas
Atsakyti:
2024.09.18 pateikta po pastabų
Atsakyti:
2024.09.24 suderinta</t>
      </text>
    </comment>
    <comment ref="AE212" authorId="337" shapeId="0" xr:uid="{B2D42A04-036D-4108-A035-167F3D9F9F53}">
      <text>
        <t xml:space="preserve">[Komentarų gija]
„Excel“ versija leidžia jums skaityti šią komentarų giją, tačiau visi jos taisymai bus pašalinti, jei failas atidaromas naudojant naujesnę „Excel“ versiją. Daugiau informacijos: https://go.microsoft.com/fwlink/?linkid=870924.
Komentaras:
    2024.08.21 pateikta
Atsakyti:
2024.08.22 suderinta
</t>
      </text>
    </comment>
    <comment ref="AF212" authorId="338" shapeId="0" xr:uid="{86121E6E-8F24-4D2A-95B1-B60C6E0DDE61}">
      <text>
        <t>[Komentarų gija]
„Excel“ versija leidžia jums skaityti šią komentarų giją, tačiau visi jos taisymai bus pašalinti, jei failas atidaromas naudojant naujesnę „Excel“ versiją. Daugiau informacijos: https://go.microsoft.com/fwlink/?linkid=870924.
Komentaras:
    2024.08.21 pateikta
Atsakyti:
2024.08.23 suderinta</t>
      </text>
    </comment>
    <comment ref="AH212" authorId="339" shapeId="0" xr:uid="{6E03909B-AFED-4A1C-A9EE-C9CE02D5272C}">
      <text>
        <t xml:space="preserve">[Komentarų gija]
„Excel“ versija leidžia jums skaityti šią komentarų giją, tačiau visi jos taisymai bus pašalinti, jei failas atidaromas naudojant naujesnę „Excel“ versiją. Daugiau informacijos: https://go.microsoft.com/fwlink/?linkid=870924.
Komentaras:
    09.30. 
330433 </t>
      </text>
    </comment>
    <comment ref="AJ212" authorId="340" shapeId="0" xr:uid="{03A46060-A262-4641-92EC-30CABC8F5848}">
      <text>
        <t>[Komentarų gija]
„Excel“ versija leidžia jums skaityti šią komentarų giją, tačiau visi jos taisymai bus pašalinti, jei failas atidaromas naudojant naujesnę „Excel“ versiją. Daugiau informacijos: https://go.microsoft.com/fwlink/?linkid=870924.
Komentaras:
    2024.08.21 pateikta
Atsakyti:
2024.08.28 suderino</t>
      </text>
    </comment>
    <comment ref="K213" authorId="341" shapeId="0" xr:uid="{FEC214F3-E13C-4F9C-8D2B-6EEF304C2C08}">
      <text>
        <t>[Komentarų gija]
„Excel“ versija leidžia jums skaityti šią komentarų giją, tačiau visi jos taisymai bus pašalinti, jei failas atidaromas naudojant naujesnę „Excel“ versiją. Daugiau informacijos: https://go.microsoft.com/fwlink/?linkid=870924.
Komentaras:
    Simonzenčiui parašyta dėl atvado
Atsakyti:
2024.05.21 pateiktas situacijos planas, dėl sąlygų keitimo
Atsakyti:
Eimutis daro bylą
Atsakyti:
Pateiktas projektas
Atsakyti:
Pateiktas projektas po pastabu</t>
      </text>
    </comment>
    <comment ref="O213" authorId="342" shapeId="0" xr:uid="{D3288705-A666-489F-AA8F-53041AAB54AF}">
      <text>
        <t>[Komentarų gija]
„Excel“ versija leidžia jums skaityti šią komentarų giją, tačiau visi jos taisymai bus pašalinti, jei failas atidaromas naudojant naujesnę „Excel“ versiją. Daugiau informacijos: https://go.microsoft.com/fwlink/?linkid=870924.
Komentaras:
    2024.06.21 Įkeltas pratesimas
Atsakyti:
2024.08.28 įkeltas pratesimas</t>
      </text>
    </comment>
    <comment ref="X213" authorId="343" shapeId="0" xr:uid="{8AD4ACD8-DA42-48BE-9DE3-DABCEAA1A9E4}">
      <text>
        <t xml:space="preserve">[Komentarų gija]
„Excel“ versija leidžia jums skaityti šią komentarų giją, tačiau visi jos taisymai bus pašalinti, jei failas atidaromas naudojant naujesnę „Excel“ versiją. Daugiau informacijos: https://go.microsoft.com/fwlink/?linkid=870924.
Komentaras:
    2024.06.17 Pateikta
Atsakyti:
Jolita Aleknienė 2024-06-19 11:07:56 (Pirminis derinimas: Grąžinamų dokumentų tipas: Visi dokumentai)
Schemą papildykite L-200 prijungimo gr. MT-69 fragmentu ar MT-69 schema. Pridėkite skaičiavimus prie KAS-1 ir L-200 iki linijos galo.
Atsakyti:
2024.07.11 Pateikta po pastabų
Atsakyti:
2024.07.12 gautos pastabos
Atsakyti:
2024.07.17 pateikta po pastabų
Atsakyti:
2024.07.17 suderino
</t>
      </text>
    </comment>
    <comment ref="Z213" authorId="344" shapeId="0" xr:uid="{96F9CD31-F285-4342-86B9-8F50214A157D}">
      <text>
        <t>[Komentarų gija]
„Excel“ versija leidžia jums skaityti šią komentarų giją, tačiau visi jos taisymai bus pašalinti, jei failas atidaromas naudojant naujesnę „Excel“ versiją. Daugiau informacijos: https://go.microsoft.com/fwlink/?linkid=870924.
Komentaras:
    2024.06.17 Pateikta  likarvelyte@gmail.com
Atsakyti:
2024.06.26 Suderino, bet reikės perderinti.
Atsakyti:
2024.07.17 priminta suderinti
Atsakyti:
2024.07.17 Gautas perderinimas</t>
      </text>
    </comment>
    <comment ref="AB213" authorId="345" shapeId="0" xr:uid="{1C380350-11BE-4DB0-B75A-F02FEDF326D3}">
      <text>
        <t xml:space="preserve">[Komentarų gija]
„Excel“ versija leidžia jums skaityti šią komentarų giją, tačiau visi jos taisymai bus pašalinti, jei failas atidaromas naudojant naujesnę „Excel“ versiją. Daugiau informacijos: https://go.microsoft.com/fwlink/?linkid=870924.
Komentaras:
    2024.06.17 Pateikta
Atsakyti:
2024.06.18 Apskaitos spintą statyti ant sklypo ir valstybinės žemės ribos 50/50
Atsakyti:
2024.07.09 Pateikta pakartotinai
Atsakyti:
2024.07.12 suderinta
</t>
      </text>
    </comment>
    <comment ref="AE213" authorId="346" shapeId="0" xr:uid="{D946A98A-7BF3-4DB3-99E3-D13EF5A1FDF6}">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suderino bet keisis KAS vieta</t>
      </text>
    </comment>
    <comment ref="AF213" authorId="347" shapeId="0" xr:uid="{3D727237-5EE6-4C09-BF2E-4165D89D43A4}">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2024.06.19 suderino bet keisis KAS vieta</t>
      </text>
    </comment>
    <comment ref="AH213" authorId="348" shapeId="0" xr:uid="{7EA6BC44-FE23-4908-9D66-874E6C82E57E}">
      <text>
        <t>[Komentarų gija]
„Excel“ versija leidžia jums skaityti šią komentarų giją, tačiau visi jos taisymai bus pašalinti, jei failas atidaromas naudojant naujesnę „Excel“ versiją. Daugiau informacijos: https://go.microsoft.com/fwlink/?linkid=870924.
Komentaras:
    2024.07.18 pateikta 321786 (SAV-321786 )
Atsakyti:
2024.09.09 gautas sutikimas</t>
      </text>
    </comment>
    <comment ref="AN213" authorId="349" shapeId="0" xr:uid="{E645EC2A-9FA2-485A-9B0C-3DBE38C23938}">
      <text>
        <t>[Komentarų gija]
„Excel“ versija leidžia jums skaityti šią komentarų giją, tačiau visi jos taisymai bus pašalinti, jei failas atidaromas naudojant naujesnę „Excel“ versiją. Daugiau informacijos: https://go.microsoft.com/fwlink/?linkid=870924.
Komentaras:
    2024.06.17 Pateikta
Atsakyti:
2024.07.10 kartota
Atsakyti:
2024.07.16 suderinta</t>
      </text>
    </comment>
    <comment ref="K214" authorId="350" shapeId="0" xr:uid="{50CAE786-8D04-459A-8775-8710D5CDC3FE}">
      <text>
        <t>[Komentarų gija]
„Excel“ versija leidžia jums skaityti šią komentarų giją, tačiau visi jos taisymai bus pašalinti, jei failas atidaromas naudojant naujesnę „Excel“ versiją. Daugiau informacijos: https://go.microsoft.com/fwlink/?linkid=870924.
Komentaras:
    Kokia situacija su kauno energija ?
Atsakyti:
Pakartojai laišką ir tave pridėjau
Atsakyti:
Pateikta SUVA 09-23
Atsakyti:
Pateiktas projektas be SUVA
Atsakyti:
Taisyti pastabas ir laukti SUVA (liko 5d.d.)
Atsakyti:
SUVA 0d.d.
Atsakyti:
Gautas SUVA 10-17
Atsakyti:
Arnas turi pateikti projektą
Atsakyti:
Pateiktas projektas po pastabų</t>
      </text>
    </comment>
    <comment ref="O214" authorId="351" shapeId="0" xr:uid="{7D67813C-88FF-49A6-B601-19CD8DBF63F1}">
      <text>
        <t>[Komentarų gija]
„Excel“ versija leidžia jums skaityti šią komentarų giją, tačiau visi jos taisymai bus pašalinti, jei failas atidaromas naudojant naujesnę „Excel“ versiją. Daugiau informacijos: https://go.microsoft.com/fwlink/?linkid=870924.
Komentaras:
    2024.06.21 Įkeltas pratesimas primeluota
Atsakyti:
2024.07.25 įkeltas pratesimas
Atsakyti:
2024.08.28 įkeltas pratesimas
Atsakyti:
2024-09-23 Įkeltas pratesimas</t>
      </text>
    </comment>
    <comment ref="AB214" authorId="352" shapeId="0" xr:uid="{3F3FE709-DCE3-4517-ABA2-E63A9135A363}">
      <text>
        <t>[Komentarų gija]
„Excel“ versija leidžia jums skaityti šią komentarų giją, tačiau visi jos taisymai bus pašalinti, jei failas atidaromas naudojant naujesnę „Excel“ versiją. Daugiau informacijos: https://go.microsoft.com/fwlink/?linkid=870924.
Komentaras:
    Buvo suderinta bet pakartota Vainorui 2024.09.17
Atsakyti:
2024.09.23 gautas derinimas</t>
      </text>
    </comment>
    <comment ref="AE214" authorId="353" shapeId="0" xr:uid="{399E10A5-DE51-400B-9CDF-4213415E14E8}">
      <text>
        <t>[Komentarų gija]
„Excel“ versija leidžia jums skaityti šią komentarų giją, tačiau visi jos taisymai bus pašalinti, jei failas atidaromas naudojant naujesnę „Excel“ versiją. Daugiau informacijos: https://go.microsoft.com/fwlink/?linkid=870924.
Komentaras:
    07-16 išsiųsta pakartotinai
Atsakyti:
2024.07.29 suderino</t>
      </text>
    </comment>
    <comment ref="AH214" authorId="354" shapeId="0" xr:uid="{FCC7EF4D-2F7E-4930-8EB0-473D9AFE97BE}">
      <text>
        <t>[Komentarų gija]
„Excel“ versija leidžia jums skaityti šią komentarų giją, tačiau visi jos taisymai bus pašalinti, jei failas atidaromas naudojant naujesnę „Excel“ versiją. Daugiau informacijos: https://go.microsoft.com/fwlink/?linkid=870924.
Komentaras:
    2024.09.23 Pateikta 329398 (SAV-329398 )
Atsakyti:
Vėluoja 5d.d.</t>
      </text>
    </comment>
    <comment ref="AJ214" authorId="355" shapeId="0" xr:uid="{03F762D2-4427-41DE-B07B-942D9C834E88}">
      <text>
        <t>[Komentarų gija]
„Excel“ versija leidžia jums skaityti šią komentarų giją, tačiau visi jos taisymai bus pašalinti, jei failas atidaromas naudojant naujesnę „Excel“ versiją. Daugiau informacijos: https://go.microsoft.com/fwlink/?linkid=870924.
Komentaras:
    07-16 išsiųsta pakartotinai
Atsakyti:
2024.08.12 pakartota l.bliudziene@kaunoenergija.lt
Atsakyti:
2024.08.28 
Pakartota
Atsakyti:
2024.09.17 suderinta</t>
      </text>
    </comment>
    <comment ref="K215" authorId="356" shapeId="0" xr:uid="{45BC6D26-5F38-4D72-8AB0-616F97033F51}">
      <text>
        <t>[Komentarų gija]
„Excel“ versija leidžia jums skaityti šią komentarų giją, tačiau visi jos taisymai bus pašalinti, jei failas atidaromas naudojant naujesnę „Excel“ versiją. Daugiau informacijos: https://go.microsoft.com/fwlink/?linkid=870924.
Komentaras:
    Kokia situacija su servitutu ar visa kita yra ?
Atsakyti:
Reikia RAA skaičiuoti, kad ESO Pirminius pasitvirtinti. Priminiau vainorui apie derinimą
Atsakyti:
Žadėjo 24 dieną pasirašyti servitutą
Atsakyti:
Laukiam Kosto kad užbaigti RAA.
Atsakyti:
10-17 gautas SUVA
Atsakyti:
Pateikti pirminiai po pastabu
Atsakyti:
Vis dar laukiame pirminiu, parasytas priminimas
Atsakyti:
Kokia situacija su RAA ?
Atsakyti:
Pateikti pirminiai, valciukas patvirtino RAA</t>
      </text>
    </comment>
    <comment ref="O215" authorId="357" shapeId="0" xr:uid="{F7758AE8-E4AB-42CE-A02A-BBB8F432A59B}">
      <text>
        <t>[Komentarų gija]
„Excel“ versija leidžia jums skaityti šią komentarų giją, tačiau visi jos taisymai bus pašalinti, jei failas atidaromas naudojant naujesnę „Excel“ versiją. Daugiau informacijos: https://go.microsoft.com/fwlink/?linkid=870924.
Komentaras:
    2024.08.02 įkeltas pratesimas
Atsakyti:
2024.09.20 įkeltas pratęsimas</t>
      </text>
    </comment>
    <comment ref="AB215" authorId="358" shapeId="0" xr:uid="{8391FAC6-B6EC-4E8C-B1FC-FD785D55586E}">
      <text>
        <t>[Komentarų gija]
„Excel“ versija leidžia jums skaityti šią komentarų giją, tačiau visi jos taisymai bus pašalinti, jei failas atidaromas naudojant naujesnę „Excel“ versiją. Daugiau informacijos: https://go.microsoft.com/fwlink/?linkid=870924.
Komentaras:
    2024.08.06 pateikta
Atsakyti:
2024.09.17 pakartota 
Atsakyti:
2024.09.23 suderino</t>
      </text>
    </comment>
    <comment ref="AH215" authorId="359" shapeId="0" xr:uid="{3A3AFDD9-76EF-4160-A122-235BD0DE9057}">
      <text>
        <t>[Komentarų gija]
„Excel“ versija leidžia jums skaityti šią komentarų giją, tačiau visi jos taisymai bus pašalinti, jei failas atidaromas naudojant naujesnę „Excel“ versiją. Daugiau informacijos: https://go.microsoft.com/fwlink/?linkid=870924.
Komentaras:
    2024.09.25 pateiktas NŽT 329851 (SAV-329851)
Atsakyti:
Gautas 10-17</t>
      </text>
    </comment>
    <comment ref="AK215" authorId="360" shapeId="0" xr:uid="{3CE6C322-3F4F-4076-82DC-D597B7B5DEA6}">
      <text>
        <t>[Komentarų gija]
„Excel“ versija leidžia jums skaityti šią komentarų giją, tačiau visi jos taisymai bus pašalinti, jei failas atidaromas naudojant naujesnę „Excel“ versiją. Daugiau informacijos: https://go.microsoft.com/fwlink/?linkid=870924.
Komentaras:
    07-16 įkeltas ESO pasirašyti
Atsakyti:
2024.07.17 pasirašė
2024.07.23 pateiktas kompensacijai
Atsakyti:
2024.08.02 pateiktas kompensacijai dar kartą
Atsakyti:
2024.08.02 gautas aktas
Atsakyti:
2024.08.06 SB perduotas notarams
Atsakyti:
10.01 pasirašytas</t>
      </text>
    </comment>
    <comment ref="K216" authorId="361" shapeId="0" xr:uid="{4D4E5ABB-85D1-4439-ABB7-BEB1ACDB6B2A}">
      <text>
        <t>[Komentarų gija]
„Excel“ versija leidžia jums skaityti šią komentarų giją, tačiau visi jos taisymai bus pašalinti, jei failas atidaromas naudojant naujesnę „Excel“ versiją. Daugiau informacijos: https://go.microsoft.com/fwlink/?linkid=870924.
Komentaras:
    Ar gavom info iš užsakovo dėl spintos vietos ?
Atsakyti:
negavome
Atsakyti:
Apskaitos vieta aiški, reikia daryti
Atsakyti:
Apskaitos vieta neaiški. 10-02 bendravau su užsakovu tel nr. 069821129. Sakė laukia kitų pastato gyventojų. Jie ieškosi rangos, kas jiem atves kabelį nuo KAS viduj, jis prasives tuo pačiu ir nurodys apskaitos spintos vietą mums.
Atsakyti:
Laukiam kol Užsakovas informuos kur stovės spinta
Atsakyti:
10-14 skambinau, sakė 1-2sav turėtų būti aišku.
Atsakyti:
10-28 skambinau, sakė jau prasidėjo darbai, už savaitės sakė pateiks info paštu.
Atsakyti:
11-08 pateikė ats apie spintos vietą. Šiandien gilinsiuos ir bandysim pateikt pirminius.
Atsakyti:
11-12 pateikta užsakovui suderinimui.
Atsakyti:
Iki trečiadienio (11-20) turi duot atsakymą.
Atsakyti:
11-21 davė atsakymą, kad tinka vieta.
Atsakyti:
Pateikti pirminiai, išsiųsta derinti
Atsakyti:
Likęs Kauno energija sutikimas
Suva
Atsakyti:
Kokia situacija su KE ?
Atsakyti:
Negautas, šiandien skambinsiu.
Atsakyti:
Tarp šventiniu laikotarpiu KE nekėlė, šiandien pasiskambinsiu.
Atsakyti:
Pateikta SUVA.
Paruošta pilna byla.
Atsakyti:
Pateikta byla be SUVA
Atsakyti:
Buvo gauta pastabų. Pataisiau, likę gaut SUVA ir teiksim.
Atsakyti:
SUVA liko 1d.d.
Atsakyti:
Pakoreguota byla, Arnas įkels</t>
      </text>
    </comment>
    <comment ref="O216" authorId="362" shapeId="0" xr:uid="{30C1C1D9-5C9B-4AA5-B043-321EBBC05B7D}">
      <text>
        <t>[Komentarų gija]
„Excel“ versija leidžia jums skaityti šią komentarų giją, tačiau visi jos taisymai bus pašalinti, jei failas atidaromas naudojant naujesnę „Excel“ versiją. Daugiau informacijos: https://go.microsoft.com/fwlink/?linkid=870924.
Komentaras:
    2024.07.26 įkeltas pratesimas
Atsakyti:
2024.08.29 pratestas</t>
      </text>
    </comment>
    <comment ref="Z216" authorId="363" shapeId="0" xr:uid="{1887C1CD-64EB-47DB-A3F2-C4672E0C60A3}">
      <text>
        <t>[Komentarų gija]
„Excel“ versija leidžia jums skaityti šią komentarų giją, tačiau visi jos taisymai bus pašalinti, jei failas atidaromas naudojant naujesnę „Excel“ versiją. Daugiau informacijos: https://go.microsoft.com/fwlink/?linkid=870924.
Komentaras:
    11-21 pateikta
Atsakyti:
Suderinta 11-21</t>
      </text>
    </comment>
    <comment ref="AB216" authorId="364" shapeId="0" xr:uid="{90143AED-6931-4A68-BD5B-700C4E30756A}">
      <text>
        <t>[Komentarų gija]
„Excel“ versija leidžia jums skaityti šią komentarų giją, tačiau visi jos taisymai bus pašalinti, jei failas atidaromas naudojant naujesnę „Excel“ versiją. Daugiau informacijos: https://go.microsoft.com/fwlink/?linkid=870924.
Komentaras:
    11-21 pateikta
Atsakyti:
11-28 suderinta</t>
      </text>
    </comment>
    <comment ref="AE216" authorId="365" shapeId="0" xr:uid="{BECC1D17-130D-4DF5-9EF0-F19F5B65C3B4}">
      <text>
        <t>[Komentarų gija]
„Excel“ versija leidžia jums skaityti šią komentarų giją, tačiau visi jos taisymai bus pašalinti, jei failas atidaromas naudojant naujesnę „Excel“ versiją. Daugiau informacijos: https://go.microsoft.com/fwlink/?linkid=870924.
Komentaras:
    11-21 pateikta
Atsakyti:
11-22 suderinta</t>
      </text>
    </comment>
    <comment ref="AF216" authorId="366" shapeId="0" xr:uid="{FD9CB3A1-A8E0-4F34-A5C4-B1869035C247}">
      <text>
        <t>[Komentarų gija]
„Excel“ versija leidžia jums skaityti šią komentarų giją, tačiau visi jos taisymai bus pašalinti, jei failas atidaromas naudojant naujesnę „Excel“ versiją. Daugiau informacijos: https://go.microsoft.com/fwlink/?linkid=870924.
Komentaras:
    11-21 pateikta
Atsakyti:
11-28 suderinta</t>
      </text>
    </comment>
    <comment ref="AH216" authorId="367" shapeId="0" xr:uid="{BDA17259-4D1E-4308-BC4B-4112B4CF0794}">
      <text>
        <t>[Komentarų gija]
„Excel“ versija leidžia jums skaityti šią komentarų giją, tačiau visi jos taisymai bus pašalinti, jei failas atidaromas naudojant naujesnę „Excel“ versiją. Daugiau informacijos: https://go.microsoft.com/fwlink/?linkid=870924.
Komentaras:
    342499 01-10
Atsakyti:
01-31 gauta</t>
      </text>
    </comment>
    <comment ref="AJ216" authorId="368" shapeId="0" xr:uid="{77D9462F-4D48-4418-86AE-D932B46062C2}">
      <text>
        <t>[Komentarų gija]
„Excel“ versija leidžia jums skaityti šią komentarų giją, tačiau visi jos taisymai bus pašalinti, jei failas atidaromas naudojant naujesnę „Excel“ versiją. Daugiau informacijos: https://go.microsoft.com/fwlink/?linkid=870924.
Komentaras:
    11-21 pateikta
Atsakyti:
Prasileidau, nebuvau išsiuntęs pasirodo, išsiunčiau 12-04
Atsakyti:
Turėjo pastabų, 01-07 pateikta atgal 
Atsakyti:
01-09 suderinta</t>
      </text>
    </comment>
    <comment ref="K217" authorId="369" shapeId="0" xr:uid="{EF6D7AC4-A937-41AA-A047-258B9298C017}">
      <text>
        <t>[Komentarų gija]
„Excel“ versija leidžia jums skaityti šią komentarų giją, tačiau visi jos taisymai bus pašalinti, jei failas atidaromas naudojant naujesnę „Excel“ versiją. Daugiau informacijos: https://go.microsoft.com/fwlink/?linkid=870924.
Komentaras:
    Eimutis daro bylą
Atsakyti:
Pateiktas projektas
Atsakyti:
Taiso pastabas</t>
      </text>
    </comment>
    <comment ref="O217" authorId="370" shapeId="0" xr:uid="{8CB813B8-CB4D-43DA-B441-0E28EEEF6BEE}">
      <text>
        <t>[Komentarų gija]
„Excel“ versija leidžia jums skaityti šią komentarų giją, tačiau visi jos taisymai bus pašalinti, jei failas atidaromas naudojant naujesnę „Excel“ versiją. Daugiau informacijos: https://go.microsoft.com/fwlink/?linkid=870924.
Komentaras:
    2024.07.19 Įkeltas pratesimas
Atsakyti:
2024.08.12 įkeltas pratesimas
Atsakyti:
2024.09.23 Įkeltas pratesimas</t>
      </text>
    </comment>
    <comment ref="Z217" authorId="371" shapeId="0" xr:uid="{EC9C0B4E-C8A1-48EF-9B07-C62537242A50}">
      <text>
        <t xml:space="preserve">[Komentarų gija]
„Excel“ versija leidžia jums skaityti šią komentarų giją, tačiau visi jos taisymai bus pašalinti, jei failas atidaromas naudojant naujesnę „Excel“ versiją. Daugiau informacijos: https://go.microsoft.com/fwlink/?linkid=870924.
Komentaras:
    Atostogauja iki 07-26
Atsakyti:
2024.08.12 Pateikta pakartotinai  justas@jankauskas.eu
Atsakyti:
2024.08.27 Gauta
</t>
      </text>
    </comment>
    <comment ref="AA217" authorId="372" shapeId="0" xr:uid="{81A7DC59-5D33-4F6B-AF1B-CD6FE5048DAB}">
      <text>
        <t xml:space="preserve">[Komentarų gija]
„Excel“ versija leidžia jums skaityti šią komentarų giją, tačiau visi jos taisymai bus pašalinti, jei failas atidaromas naudojant naujesnę „Excel“ versiją. Daugiau informacijos: https://go.microsoft.com/fwlink/?linkid=870924.
Komentaras:
    2024-08-14 paimtas
</t>
      </text>
    </comment>
    <comment ref="AH217" authorId="373" shapeId="0" xr:uid="{6D1596C0-E92E-4FF9-9249-D2F13FF5EAB0}">
      <text>
        <t>[Komentarų gija]
„Excel“ versija leidžia jums skaityti šią komentarų giją, tačiau visi jos taisymai bus pašalinti, jei failas atidaromas naudojant naujesnę „Excel“ versiją. Daugiau informacijos: https://go.microsoft.com/fwlink/?linkid=870924.
Komentaras:
    2024.07.23 pateikta 322328 (SAV-322328 )</t>
      </text>
    </comment>
    <comment ref="AJ217" authorId="374" shapeId="0" xr:uid="{0144FF9D-FFBD-4A9D-A327-73677A9A5A7E}">
      <text>
        <t>[Komentarų gija]
„Excel“ versija leidžia jums skaityti šią komentarų giją, tačiau visi jos taisymai bus pašalinti, jei failas atidaromas naudojant naujesnę „Excel“ versiją. Daugiau informacijos: https://go.microsoft.com/fwlink/?linkid=870924.
Komentaras:
    07-16 išsiųsta pakartotinai</t>
      </text>
    </comment>
    <comment ref="K218" authorId="375" shapeId="0" xr:uid="{6FCF6951-40D3-4A47-966C-524AB93C42DB}">
      <text>
        <t>[Komentarų gija]
„Excel“ versija leidžia jums skaityti šią komentarų giją, tačiau visi jos taisymai bus pašalinti, jei failas atidaromas naudojant naujesnę „Excel“ versiją. Daugiau informacijos: https://go.microsoft.com/fwlink/?linkid=870924.
Komentaras:
    Kokia situacija su objektu ar išsiųsta derinti gavus naujas TS ?
Atsakyti:
Ne. Suderinta tik su užsakovu. Reikia perbraižyti pagal naujas sąlygas. Sąlygos įkeltos
Atsakyti:
Gytis perbraižo pagal naujas TS
Atsakyti:
Gytis teiks institucijoms derinti
Atsakyti:
Pateikti pirminiai
Atsakyti:
Laukiam Vainoro deirnimo po pakeistų sprendinių
Atsakyti:
Trūksta KPD ir SUVA
Atsakyti:
Laukiam KPD
Atsakyti:
Susisiekta su KPD, perduoti sprendiniai miesto paveldosaugos skyriui, turėtų suderinti iki 11.11
Atsakyti:
KPD nieko dar neatsiunte
Atsakyti:
Susisiekiau su KPD, sakė pasidomės kodėl neturim dar atsakymo.
Atsakyti:
Pateikta SUVA, paruošta byla
Atsakyti:
Paruošta byla be SUVA
Atsakyti:
Pateikta byla be SUVA
Atsakyti:
Pateikta byla su SUVA 12-19
Atsakyti:
Taiso pastabas</t>
      </text>
    </comment>
    <comment ref="O218" authorId="376" shapeId="0" xr:uid="{15F5A313-EB44-4A33-A547-CB0E111F8F60}">
      <text>
        <t>[Komentarų gija]
„Excel“ versija leidžia jums skaityti šią komentarų giją, tačiau visi jos taisymai bus pašalinti, jei failas atidaromas naudojant naujesnę „Excel“ versiją. Daugiau informacijos: https://go.microsoft.com/fwlink/?linkid=870924.
Komentaras:
    2024.07.10 įkeltas pratesimas
Atsakyti:
2024.08.09 įkeltas pratesimas
Atsakyti:
2024.09.23 Įkeltas pratęsimas</t>
      </text>
    </comment>
    <comment ref="Z218" authorId="377" shapeId="0" xr:uid="{CD0B757F-C77D-474B-B12E-BE0B511FB8B7}">
      <text>
        <t>[Komentarų gija]
„Excel“ versija leidžia jums skaityti šią komentarų giją, tačiau visi jos taisymai bus pašalinti, jei failas atidaromas naudojant naujesnę „Excel“ versiją. Daugiau informacijos: https://go.microsoft.com/fwlink/?linkid=870924.
Komentaras:
    2024.08.09 pateikta  algbiex@gmail.com
Atsakyti:
2024.08.09</t>
      </text>
    </comment>
    <comment ref="AB218" authorId="378" shapeId="0" xr:uid="{0F870D7F-20E8-4084-84C9-B7F09B870E7D}">
      <text>
        <t>[Komentarų gija]
„Excel“ versija leidžia jums skaityti šią komentarų giją, tačiau visi jos taisymai bus pašalinti, jei failas atidaromas naudojant naujesnę „Excel“ versiją. Daugiau informacijos: https://go.microsoft.com/fwlink/?linkid=870924.
Komentaras:
    2024.09.20 pateikta
Atsakyti:
2024.09.24 gautos pastabos ir išsiųsta pataisytas
Atsakyti:
2024.09.23 Neleidžia ardyti kelio
2024.09.24 pateikta pakeitus sprendinius
Atsakyti:
Atsakyti:
10.02 suderinta</t>
      </text>
    </comment>
    <comment ref="AE218" authorId="379" shapeId="0" xr:uid="{69A98546-835A-4769-9484-B6FB6AED225E}">
      <text>
        <t>[Komentarų gija]
„Excel“ versija leidžia jums skaityti šią komentarų giją, tačiau visi jos taisymai bus pašalinti, jei failas atidaromas naudojant naujesnę „Excel“ versiją. Daugiau informacijos: https://go.microsoft.com/fwlink/?linkid=870924.
Komentaras:
    2024.09.20 pateikta
Atsakyti:
10.03 suderinta</t>
      </text>
    </comment>
    <comment ref="AF218" authorId="380" shapeId="0" xr:uid="{0B897AC6-D812-4286-B5C8-E1B20B848BEA}">
      <text>
        <t>[Komentarų gija]
„Excel“ versija leidžia jums skaityti šią komentarų giją, tačiau visi jos taisymai bus pašalinti, jei failas atidaromas naudojant naujesnę „Excel“ versiją. Daugiau informacijos: https://go.microsoft.com/fwlink/?linkid=870924.
Komentaras:
    2024.09.20 pateikta
Atsakyti:
09.25 suderinta</t>
      </text>
    </comment>
    <comment ref="AH218" authorId="381" shapeId="0" xr:uid="{8E00BEDA-E9C3-4009-B60A-199442CC77D7}">
      <text>
        <t>[Komentarų gija]
„Excel“ versija leidžia jums skaityti šią komentarų giją, tačiau visi jos taisymai bus pašalinti, jei failas atidaromas naudojant naujesnę „Excel“ versiją. Daugiau informacijos: https://go.microsoft.com/fwlink/?linkid=870924.
Komentaras:
    11.19
SAV-337054</t>
      </text>
    </comment>
    <comment ref="AJ218" authorId="382" shapeId="0" xr:uid="{7E6DD767-5D63-48D4-9654-F5943BBCC753}">
      <text>
        <t>[Komentarų gija]
„Excel“ versija leidžia jums skaityti šią komentarų giją, tačiau visi jos taisymai bus pašalinti, jei failas atidaromas naudojant naujesnę „Excel“ versiją. Daugiau informacijos: https://go.microsoft.com/fwlink/?linkid=870924.
Komentaras:
    2024.09.20 pateikta
Atsakyti:
2024.09.20 suderinta</t>
      </text>
    </comment>
    <comment ref="AN218" authorId="383" shapeId="0" xr:uid="{39C7961E-A99F-44F7-9A56-8A2C8CE1BF79}">
      <text>
        <t>[Komentarų gija]
„Excel“ versija leidžia jums skaityti šią komentarų giją, tačiau visi jos taisymai bus pašalinti, jei failas atidaromas naudojant naujesnę „Excel“ versiją. Daugiau informacijos: https://go.microsoft.com/fwlink/?linkid=870924.
Komentaras:
    2024.09.23 pateikta
Atsakyti:
2024.09.23 gavo
Atsakyti:
10.24 priminta
Atsakyti:
11.04 kalbėta telefonu, pasimetė mūsų laiškas, po to atrado, perdavė tikrinimui</t>
      </text>
    </comment>
    <comment ref="K219" authorId="384" shapeId="0" xr:uid="{4C5125F0-9B40-47A9-989D-F53397673D23}">
      <text>
        <t xml:space="preserve">[Komentarų gija]
„Excel“ versija leidžia jums skaityti šią komentarų giją, tačiau visi jos taisymai bus pašalinti, jei failas atidaromas naudojant naujesnę „Excel“ versiją. Daugiau informacijos: https://go.microsoft.com/fwlink/?linkid=870924.
Komentaras:
    Ar gautas ligoninės pritarimas ?
Atsakyti:
negautas
Atsakyti:
Ar siųsta jiems kažkas ?
Atsakyti:
Taip permečiau tau laiška
Atsakyti:
O buvo siųsta derinti sklypo 
 4400-5333-3361 bendrasavininkams dėl servituto pritarimo? Nes laiškų nerandu
Atsakyti:
Eimutis derina su sklp. Bendrasavininkiais dėl servituto
Atsakyti:
Reik paskambint pirmadieni po pietu į kauno ligoninė dėl servituto pasirašymo klausimų
Atsakyti:
Įkelti servitutai ESO pasirašymui
Atsakyti:
Pateikti servitutai sklypų nuomininkams. Laukiama kontaktų dėl derinimo su 3 sklypu (11savininkų)
Atsakyti:
Įkelti servitutai ESO pasirašyt
Atsakyti:
Pateikti Gyčiui pasirašyti servitutai
Atsakyti:
Servitutai pateikti kompensacijai
Atsakyti:
Kompensacijos gautos, vienas sklypas suderintas, likęs dar vienas
Atsakyti:
Perduota Arnui dėl kito sklypo nederinimo
Atsakyti:
Išsiųstas servitutas savivaldybei
Atsakyti:
Surinkta AZ sutikimai, paklausta ESO ar užteks tiek, servitutas atmestas, savivaldybė nori pilnos kompensacijos.
Atsakyti:
Parašytas komentaras į TIVIS
Atsakyti:
ESO turi sumokėti KMS už senas AZ. Laukiam ats iš ESO
Atsakyti:
Laukiam ats iš eso dėl senų AZ, taip pat dėl tolimesnių veiksmų su sutikimais.
Atsakyti:
Pateikta byla be servituto
Atsakyti:
Pastabos dėl informacinių įteikimo, perduota Arnui
Atsakyti:
Parengtas servitutas geomatininke.
Atsakyti:
Pateikta kompensacijai
Atsakyti:
Servitutas išsiųstas į savivaldybę
Atsakyti:
Gauta pastaba kad servituto planai turi būti su ortofoto. 02.10 išsiųstas savivaldybei.
Atsakyti:
02.11 išsiųsta Turto bankui, globos namams, ir negalios centrui servitutas.
Atsakyti:
Turto banko ir globos namų atsakymą gavom. Globos namams skambinau, bet nieks neatsiliepia. 
Atsakyti:
Vija centras suderins tik nuo kovo 10d.
Atsakyti:
Pateikta savivaldybei servituto derinimai su naudotojais.
Atsakyti:
Servitutą sustabdė savivaldybės teisininkė, reikia ligoninės atstovų įgaliojimų. Pateikiau ligoninei 04-01, pasiskambinus sakė, kad eilės tvarka išnagrinės per pora savaičių.
Atsakyti:
04.04 pateikiau servitutą savivaldybei su klinikų direktorės parašu
Atsakyti:
04-15 kompensacijos kopija bus įkelta į tivį.
</t>
      </text>
    </comment>
    <comment ref="O219" authorId="385" shapeId="0" xr:uid="{9861FC9E-E1AB-4139-9EBF-626D72FAA562}">
      <text>
        <t>[Komentarų gija]
„Excel“ versija leidžia jums skaityti šią komentarų giją, tačiau visi jos taisymai bus pašalinti, jei failas atidaromas naudojant naujesnę „Excel“ versiją. Daugiau informacijos: https://go.microsoft.com/fwlink/?linkid=870924.
Komentaras:
    2024.07.23 įkeltas pratesimas
Atsakyti:
2024.08.23 Įkeltas pratyesimas</t>
      </text>
    </comment>
    <comment ref="X219" authorId="386" shapeId="0" xr:uid="{875F6AED-2786-4D33-AEAE-EF4EA9B9E45D}">
      <text>
        <t>[Komentarų gija]
„Excel“ versija leidžia jums skaityti šią komentarų giją, tačiau visi jos taisymai bus pašalinti, jei failas atidaromas naudojant naujesnę „Excel“ versiją. Daugiau informacijos: https://go.microsoft.com/fwlink/?linkid=870924.
Komentaras:
    2024.07.08 įkelkta po pastabų
Atsakyti:
2024.07.09 pastabos gautos
2024.07.11 pateikta po pastabų
Atsakyti:
2024.07.11 suderinta</t>
      </text>
    </comment>
    <comment ref="AB219" authorId="387" shapeId="0" xr:uid="{451AC9A6-2DE1-4A4D-B016-7135D73981BB}">
      <text>
        <t>[Komentarų gija]
„Excel“ versija leidžia jums skaityti šią komentarų giją, tačiau visi jos taisymai bus pašalinti, jei failas atidaromas naudojant naujesnę „Excel“ versiją. Daugiau informacijos: https://go.microsoft.com/fwlink/?linkid=870924.
Komentaras:
    12.03 pateikta
Atsakyti:
12.06 suderinta</t>
      </text>
    </comment>
    <comment ref="AN219" authorId="388" shapeId="0" xr:uid="{6459FB7D-F8F5-413B-8816-3C11401676A9}">
      <text>
        <t>[Komentarų gija]
„Excel“ versija leidžia jums skaityti šią komentarų giją, tačiau visi jos taisymai bus pašalinti, jei failas atidaromas naudojant naujesnę „Excel“ versiją. Daugiau informacijos: https://go.microsoft.com/fwlink/?linkid=870924.
Komentaras:
    2024.08.07 suderinta</t>
      </text>
    </comment>
    <comment ref="E220" authorId="389" shapeId="0" xr:uid="{3EEA1B15-8AF4-4CF9-8406-6F4D2739A02C}">
      <text>
        <t>[Komentarų gija]
„Excel“ versija leidžia jums skaityti šią komentarų giją, tačiau visi jos taisymai bus pašalinti, jei failas atidaromas naudojant naujesnę „Excel“ versiją. Daugiau informacijos: https://go.microsoft.com/fwlink/?linkid=870924.
Komentaras:
    2024.08.21 Pateiktas projektas
2024.08.23 pateikti įkainiai</t>
      </text>
    </comment>
    <comment ref="K220" authorId="390" shapeId="0" xr:uid="{A40D7653-33E1-4F05-9FD4-A32509DA8138}">
      <text>
        <t>[Komentarų gija]
„Excel“ versija leidžia jums skaityti šią komentarų giją, tačiau visi jos taisymai bus pašalinti, jei failas atidaromas naudojant naujesnę „Excel“ versiją. Daugiau informacijos: https://go.microsoft.com/fwlink/?linkid=870924.
Komentaras:
    2024.07.16 Topo užsakymas perduotastomui.
Darom dabar ant MP, reiks pakeisim.
2024.07.16 Pateikti pirminiai
2024.07.17 Pateikta institucijoms
2024.07.23 Užsakyta topo
KPD atmetė (Reikia aprašo) (2024.07.23 pakartota)
2024.08.02 Gauta topo galima sukeisti</t>
      </text>
    </comment>
    <comment ref="O220" authorId="391" shapeId="0" xr:uid="{E5E491C3-89E2-49B6-A483-316DAE80BBFA}">
      <text>
        <t>[Komentarų gija]
„Excel“ versija leidžia jums skaityti šią komentarų giją, tačiau visi jos taisymai bus pašalinti, jei failas atidaromas naudojant naujesnę „Excel“ versiją. Daugiau informacijos: https://go.microsoft.com/fwlink/?linkid=870924.
Komentaras:
    2024.07.23 įkeltas pratesimas
Atsakyti:
2024.08.21 Įkeltas pratesimas</t>
      </text>
    </comment>
    <comment ref="X220" authorId="392" shapeId="0" xr:uid="{8593B528-5D73-4E4C-8F36-6CF3461F8C24}">
      <text>
        <t xml:space="preserve">[Komentarų gija]
„Excel“ versija leidžia jums skaityti šią komentarų giją, tačiau visi jos taisymai bus pašalinti, jei failas atidaromas naudojant naujesnę „Excel“ versiją. Daugiau informacijos: https://go.microsoft.com/fwlink/?linkid=870924.
Komentaras:
    2024.07.16 pateikti pirminiai
Atsakyti:
2024.07.23 įkelta po pastabų
Atsakyti:
2024.07.24 suderino
</t>
      </text>
    </comment>
    <comment ref="Z220" authorId="393" shapeId="0" xr:uid="{DCA940D3-1021-4A85-93D2-0A15F5832FFC}">
      <text>
        <t xml:space="preserve">[Komentarų gija]
„Excel“ versija leidžia jums skaityti šią komentarų giją, tačiau visi jos taisymai bus pašalinti, jei failas atidaromas naudojant naujesnę „Excel“ versiją. Daugiau informacijos: https://go.microsoft.com/fwlink/?linkid=870924.
Komentaras:
    2024.07.26 Užsakovui pateikta
Atsakyti:
2024.07.29 suderino
</t>
      </text>
    </comment>
    <comment ref="AB220" authorId="394" shapeId="0" xr:uid="{C0945AC5-5913-4C59-B76E-C3918BA73D99}">
      <text>
        <t>[Komentarų gija]
„Excel“ versija leidžia jums skaityti šią komentarų giją, tačiau visi jos taisymai bus pašalinti, jei failas atidaromas naudojant naujesnę „Excel“ versiją. Daugiau informacijos: https://go.microsoft.com/fwlink/?linkid=870924.
Komentaras:
    2024.07.17 pateikta</t>
      </text>
    </comment>
    <comment ref="AE220" authorId="395" shapeId="0" xr:uid="{BEB0AE9E-6CC2-4B2C-B19C-754C0136A202}">
      <text>
        <t xml:space="preserve">[Komentarų gija]
„Excel“ versija leidžia jums skaityti šią komentarų giją, tačiau visi jos taisymai bus pašalinti, jei failas atidaromas naudojant naujesnę „Excel“ versiją. Daugiau informacijos: https://go.microsoft.com/fwlink/?linkid=870924.
Komentaras:
    2024.07.17 pateikta
Atsakyti:
2024.07.19 suderino
</t>
      </text>
    </comment>
    <comment ref="AF220" authorId="396" shapeId="0" xr:uid="{F4E04B86-B7E2-4DCC-9D1C-00A8AC0D1AA6}">
      <text>
        <t>[Komentarų gija]
„Excel“ versija leidžia jums skaityti šią komentarų giją, tačiau visi jos taisymai bus pašalinti, jei failas atidaromas naudojant naujesnę „Excel“ versiją. Daugiau informacijos: https://go.microsoft.com/fwlink/?linkid=870924.
Komentaras:
    2024.07.17 pateikta
Atsakyti:
2024.07.24 suderino</t>
      </text>
    </comment>
    <comment ref="AJ220" authorId="397" shapeId="0" xr:uid="{1681C3D8-EAE0-457C-BFD1-1CE7F0277914}">
      <text>
        <t>[Komentarų gija]
„Excel“ versija leidžia jums skaityti šią komentarų giją, tačiau visi jos taisymai bus pašalinti, jei failas atidaromas naudojant naujesnę „Excel“ versiją. Daugiau informacijos: https://go.microsoft.com/fwlink/?linkid=870924.
Komentaras:
    2024.07.17 pateikta
Atsakyti:
2024.08.22 suderinta</t>
      </text>
    </comment>
    <comment ref="AN220" authorId="398" shapeId="0" xr:uid="{8D883EFB-5760-4C47-8EC5-6FA1A243E03A}">
      <text>
        <t>[Komentarų gija]
„Excel“ versija leidžia jums skaityti šią komentarų giją, tačiau visi jos taisymai bus pašalinti, jei failas atidaromas naudojant naujesnę „Excel“ versiją. Daugiau informacijos: https://go.microsoft.com/fwlink/?linkid=870924.
Komentaras:
    2024.07.16 pateikta
Atsakyti:
2024.07.17 pakartota
Atsakyti:
2024.07.19 pateikė augustas
Atsakyti:
2024.07.23 atmetė
Atsakyti:
2024.07.23 pakartota
Atsakyti:
2024.08.02 pakartota
Atsakyti:
2024.08.28 Pakartota po pastabų
Atsakyti:
2024.09.04 pateikta dar karta
Atsakyti:
2024.09.05 Gautas KPD derinimas</t>
      </text>
    </comment>
    <comment ref="K221" authorId="399" shapeId="0" xr:uid="{B0707BD2-8C9B-4458-91D5-4E199F7A31A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Ka darom del 34 LR nuomininku?
Atsakyti:
Kostas taiso trasą ir siunčia informacinius
Atsakyti:
Tautvydas daro informacinius
Atsakyti:
Laukiam KPD derinimo
Atsakyti:
Laukiam SUVA
Atsakyti:
Reikia rengti byla, SUVA (vėluojama 8 d.d.) 
Atsakyti:
Parengta byla
Atsakyti:
Pateikta byla
Atsakyti:
SUVA gautas
Atsakyti:
Pateikta servitutas kompensacijai 11.22
Atsakyti:
11.27 pateiktas servitutas savivaldybei
Atsakyti:
Gavus servituto derinimą, kelti byla su garantiniu raštu.
Atsakyti:
Savivaldybė informavo, kad servitutas jau pas juos sistemoj, atsakymą turėtumėm šią savaitę gaut.
Atsakyti:
Gautas savivaldybės atsakymas, išsiunčiau notaram, bet atsiuntė raštą dėl naujos tvarkos servitutų teikimo.
Atsakyti:
Rengiamas servitutas geomatininke
Atsakyti:
01-27 pateiks per geomatininką Gytis
Atsakyti:
01.27 pateikta notaram
Atsakyti:
@Gytis Kazakevičius kada pasirašymas?
Atsakyti:
03.05 15h pasirašymas</t>
      </text>
    </comment>
    <comment ref="O221" authorId="400" shapeId="0" xr:uid="{40F54050-2E2C-471D-922A-BB14CF235984}">
      <text>
        <t>[Komentarų gija]
„Excel“ versija leidžia jums skaityti šią komentarų giją, tačiau visi jos taisymai bus pašalinti, jei failas atidaromas naudojant naujesnę „Excel“ versiją. Daugiau informacijos: https://go.microsoft.com/fwlink/?linkid=870924.
Komentaras:
    2024.07.29 įkeltas pratesimas
Atsakyti:
2024.08.28 įkeltas pratesimas</t>
      </text>
    </comment>
    <comment ref="X221" authorId="401" shapeId="0" xr:uid="{A0E49365-D5A4-466F-A049-E3ACF3653501}">
      <text>
        <t>[Komentarų gija]
„Excel“ versija leidžia jums skaityti šią komentarų giją, tačiau visi jos taisymai bus pašalinti, jei failas atidaromas naudojant naujesnę „Excel“ versiją. Daugiau informacijos: https://go.microsoft.com/fwlink/?linkid=870924.
Komentaras:
    2024.08.28 Pateikta</t>
      </text>
    </comment>
    <comment ref="Z221" authorId="402" shapeId="0" xr:uid="{BD93C335-AF3D-4874-93EE-126382C6A044}">
      <text>
        <t>[Komentarų gija]
„Excel“ versija leidžia jums skaityti šią komentarų giją, tačiau visi jos taisymai bus pašalinti, jei failas atidaromas naudojant naujesnę „Excel“ versiją. Daugiau informacijos: https://go.microsoft.com/fwlink/?linkid=870924.
Komentaras:
    2024.08.28 Pateikta  pirkimai@kmn.lt
Atsakyti:
Užsakovė Simona 862278274</t>
      </text>
    </comment>
    <comment ref="AB221" authorId="403" shapeId="0" xr:uid="{553F525F-07CE-4493-8F39-5F4395B8285D}">
      <text>
        <t>[Komentarų gija]
„Excel“ versija leidžia jums skaityti šią komentarų giją, tačiau visi jos taisymai bus pašalinti, jei failas atidaromas naudojant naujesnę „Excel“ versiją. Daugiau informacijos: https://go.microsoft.com/fwlink/?linkid=870924.
Komentaras:
    2024.08.28 Pateikta 
2024.09.03 suderinta</t>
      </text>
    </comment>
    <comment ref="AE221" authorId="404" shapeId="0" xr:uid="{E5D330E4-1C5E-49B3-99C2-38046F5B0DFE}">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2024.08.29 suderino</t>
      </text>
    </comment>
    <comment ref="AF221" authorId="405" shapeId="0" xr:uid="{F16544DA-C7F6-43D2-81EB-46516A121D78}">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2024.09.03 suderinta</t>
      </text>
    </comment>
    <comment ref="AH221" authorId="406" shapeId="0" xr:uid="{C3080990-A3AC-4319-94DC-86FA0C24F42E}">
      <text>
        <t xml:space="preserve">[Komentarų gija]
„Excel“ versija leidžia jums skaityti šią komentarų giją, tačiau visi jos taisymai bus pašalinti, jei failas atidaromas naudojant naujesnę „Excel“ versiją. Daugiau informacijos: https://go.microsoft.com/fwlink/?linkid=870924.
Komentaras:
    10.15 
SAV-332624 </t>
      </text>
    </comment>
    <comment ref="AJ221" authorId="407" shapeId="0" xr:uid="{26A4AF15-ABAF-4889-82C0-0EB939A43CE2}">
      <text>
        <t xml:space="preserve">[Komentarų gija]
„Excel“ versija leidžia jums skaityti šią komentarų giją, tačiau visi jos taisymai bus pašalinti, jei failas atidaromas naudojant naujesnę „Excel“ versiją. Daugiau informacijos: https://go.microsoft.com/fwlink/?linkid=870924.
Komentaras:
    2024.08.28 Pateikta 
Atsakyti:
2024.09.24 pakartota
Atsakyti:
2024.09.24 suderino
</t>
      </text>
    </comment>
    <comment ref="AN221" authorId="408" shapeId="0" xr:uid="{946AAF2D-BA2D-45DE-BB38-F7B01F7C23E6}">
      <text>
        <t>[Komentarų gija]
„Excel“ versija leidžia jums skaityti šią komentarų giją, tačiau visi jos taisymai bus pašalinti, jei failas atidaromas naudojant naujesnę „Excel“ versiją. Daugiau informacijos: https://go.microsoft.com/fwlink/?linkid=870924.
Komentaras:
    2024.09.23 pateikta
Atsakyti:
2024.09.23 gavo
Atsakyti:
*Uzregistruota 09.23
Atsakyti:
10.15 suderinta</t>
      </text>
    </comment>
    <comment ref="K222" authorId="409" shapeId="0" xr:uid="{2A1D100A-4AB3-4D2D-A593-89FE6741E45E}">
      <text>
        <t>[Komentarų gija]
„Excel“ versija leidžia jums skaityti šią komentarų giją, tačiau visi jos taisymai bus pašalinti, jei failas atidaromas naudojant naujesnę „Excel“ versiją. Daugiau informacijos: https://go.microsoft.com/fwlink/?linkid=870924.
Komentaras:
    Ar pateikta KPD ?
Atsakyti:
ne
Atsakyti:
Pateikti pirminiai po pastabu
Atsakyti:
Pateikta KPD
Atsakyti:
Servitutai? Trasos keitimas?
Atsakyti:
10.17 su 1901-0178-0017 savininke kalbėta, sakė atsiųs sutikimą iki 10.21
Atsakyti:
Neatsiuntė derinimo, Gytis skambina
Atsakyti:
Atsiuntė AZ derinimą.
Atsakyti:
Laukiam Vainoro derinimo, po to bus teikiami servitutai
Atsakyti:
Rengiu servitutą
Atsakyti:
Pateiktas servitutas ESO
Atsakyti:
11.04 važiuoju užsakovo parašo
Atsakyti:
SUVA liko 3dd, Laukiam kompensacijos, teiksim servituta KMS, kita servituta reikia derint su zmonem
Atsakyti:
Pateiktas servitutas ESO
Atsakyti:
Pateiktas servitutas kompensacijai
Atsakyti:
11.21 pateiktas servitutas savivaldybei
Atsakyti:
Savivaldybė atmetė servituto pasirašymą 12.04
Atsakyti:
Pateikta 2 pastatų savininkam 12-09, kitiem 12-11
Atsakyti:
12-18 pateiktas servitutas savivaldybei
Atsakyti:
01.03 skambino iš savivaldybės, gausim raštą, trūksta savininkų parašų.
Atsakyti:
Atmetė servitutą, reikia papildomų derinimų.
Atsakyti:
01.09 išsiųsta Turto bankui servitutas pasirašyt
Atsakyti:
01.23 skambinau į Turto banką, sakė terminas 20d.d. Prašymas nagrinėjamas. Nagrinėja Simona Strazdienė +37065975201
Atsakyti:
Kodėl neteikiam bylos? Ko trūksta (be servituto)?
Atsakyti:
Parengta pilna byla
Atsakyti:
01-27 teiksim bylą be servituto. 
Atsakyti:
Išsiunčiau dar Znutui, kad pasižiūrėtų trasą, nes man ten atrodo, kad bus reikalų
Atsakyti:
Projektas patvirtintas, bet dar nepasirašytas servitutas. Servitutas pateiktas ESO.
Atsakyti:
02.11 Servitutas pateiktas savivaldybei
Atsakyti:
Atmetė servitutą, trūksta dar derinimų.
Atsakyti:
Trūkstamų asmenų kontaktai perduoti. @Gytis Kazakevičius ar jau bandei susisiekti?
Atsakyti:
02.20 išsiųsti informaciniai, 03.06 galima teikt savivaldybei
Atsakyti:
03.06 Giedrei Genienei pateiktas prašymas
Atsakyti:
04.08 pavedimo kopija bus įkelta į Tivis
Atsakyti:
2025-04-29  13.00-13.30 pasirašymas</t>
      </text>
    </comment>
    <comment ref="O222" authorId="410" shapeId="0" xr:uid="{B0F1C3D4-7C1C-4A75-A52B-998AC5DEE1DF}">
      <text>
        <t>[Komentarų gija]
„Excel“ versija leidžia jums skaityti šią komentarų giją, tačiau visi jos taisymai bus pašalinti, jei failas atidaromas naudojant naujesnę „Excel“ versiją. Daugiau informacijos: https://go.microsoft.com/fwlink/?linkid=870924.
Komentaras:
    2024.07.08 pratestra dėl KPD
Atsakyti:
2024.07.29 įkeltas pratesimas (primeluota kad derinam su sklypo savininkais)
Atsakyti:
2024.08.30 Įkeltas pratesimas</t>
      </text>
    </comment>
    <comment ref="Q222" authorId="411" shapeId="0" xr:uid="{81B70045-301C-45DE-BF65-DD4C6F7915ED}">
      <text>
        <t>[Komentarų gija]
„Excel“ versija leidžia jums skaityti šią komentarų giją, tačiau visi jos taisymai bus pašalinti, jei failas atidaromas naudojant naujesnę „Excel“ versiją. Daugiau informacijos: https://go.microsoft.com/fwlink/?linkid=870924.
Komentaras:
    2024.06.07</t>
      </text>
    </comment>
    <comment ref="X222" authorId="412" shapeId="0" xr:uid="{CA2BAB0C-E0FD-49CA-AAB3-3B3FEECE96DF}">
      <text>
        <t>[Komentarų gija]
„Excel“ versija leidžia jums skaityti šią komentarų giją, tačiau visi jos taisymai bus pašalinti, jei failas atidaromas naudojant naujesnę „Excel“ versiją. Daugiau informacijos: https://go.microsoft.com/fwlink/?linkid=870924.
Komentaras:
    2024.08.06 Įkelti pirminai
Atsakyti:
2024.08.07 gautos pastabos
2024.08.30 Pateikta po pastabų</t>
      </text>
    </comment>
    <comment ref="Z222" authorId="413" shapeId="0" xr:uid="{A339E451-E7DF-43ED-AFD2-E94BC89EF1B9}">
      <text>
        <t>[Komentarų gija]
„Excel“ versija leidžia jums skaityti šią komentarų giją, tačiau visi jos taisymai bus pašalinti, jei failas atidaromas naudojant naujesnę „Excel“ versiją. Daugiau informacijos: https://go.microsoft.com/fwlink/?linkid=870924.
Komentaras:
    2024.08.30 pateikta
 dalia.cesnaviciene@gmail.com</t>
      </text>
    </comment>
    <comment ref="AB222" authorId="414" shapeId="0" xr:uid="{EC45801A-6905-42E5-BF4B-833CEFA0A7E8}">
      <text>
        <t>[Komentarų gija]
„Excel“ versija leidžia jums skaityti šią komentarų giją, tačiau visi jos taisymai bus pašalinti, jei failas atidaromas naudojant naujesnę „Excel“ versiją. Daugiau informacijos: https://go.microsoft.com/fwlink/?linkid=870924.
Komentaras:
    2024.08.30 pateikta
Atsakyti:
2024.09.04 suderino
Atsakyti:
10.29 suderinta</t>
      </text>
    </comment>
    <comment ref="AE222" authorId="415" shapeId="0" xr:uid="{B4FAA429-693A-4096-A0D4-1C9A52C2289A}">
      <text>
        <t xml:space="preserve">[Komentarų gija]
„Excel“ versija leidžia jums skaityti šią komentarų giją, tačiau visi jos taisymai bus pašalinti, jei failas atidaromas naudojant naujesnę „Excel“ versiją. Daugiau informacijos: https://go.microsoft.com/fwlink/?linkid=870924.
Komentaras:
    2024.08.30 pateikta
Atsakyti:
2024.09.03 suderino
</t>
      </text>
    </comment>
    <comment ref="AF222" authorId="416" shapeId="0" xr:uid="{A4312C71-B49F-492D-BFAB-04BB4AEC3525}">
      <text>
        <t>[Komentarų gija]
„Excel“ versija leidžia jums skaityti šią komentarų giją, tačiau visi jos taisymai bus pašalinti, jei failas atidaromas naudojant naujesnę „Excel“ versiją. Daugiau informacijos: https://go.microsoft.com/fwlink/?linkid=870924.
Komentaras:
    2024.08.30 pateikta
Atsakyti:
2024.09.04 suderino</t>
      </text>
    </comment>
    <comment ref="AH222" authorId="417" shapeId="0" xr:uid="{C8138E09-A967-47CC-83C7-11532862EC55}">
      <text>
        <t>[Komentarų gija]
„Excel“ versija leidžia jums skaityti šią komentarų giją, tačiau visi jos taisymai bus pašalinti, jei failas atidaromas naudojant naujesnę „Excel“ versiją. Daugiau informacijos: https://go.microsoft.com/fwlink/?linkid=870924.
Komentaras:
    10.30
SAV-334594
Atsakyti:
11.27 
SAV-338075</t>
      </text>
    </comment>
    <comment ref="AJ222" authorId="418" shapeId="0" xr:uid="{6747787D-CF79-47FA-8B15-2C9B6AADEBE9}">
      <text>
        <t>[Komentarų gija]
„Excel“ versija leidžia jums skaityti šią komentarų giją, tačiau visi jos taisymai bus pašalinti, jei failas atidaromas naudojant naujesnę „Excel“ versiją. Daugiau informacijos: https://go.microsoft.com/fwlink/?linkid=870924.
Komentaras:
    2024.08.30 pateikta
Atsakyti:
2024.09.24 Pateikta po pastabų
Atsakyti:
10.22 suderinta</t>
      </text>
    </comment>
    <comment ref="AN222" authorId="419" shapeId="0" xr:uid="{761DA223-AA7D-4DFA-9931-92C76099D4DD}">
      <text>
        <t>[Komentarų gija]
„Excel“ versija leidžia jums skaityti šią komentarų giją, tačiau visi jos taisymai bus pašalinti, jei failas atidaromas naudojant naujesnę „Excel“ versiją. Daugiau informacijos: https://go.microsoft.com/fwlink/?linkid=870924.
Komentaras:
    09.18 pateikta KPD</t>
      </text>
    </comment>
    <comment ref="O223" authorId="420" shapeId="0" xr:uid="{48E2DF4B-8D90-4E70-B82F-7ABDA3DA66CC}">
      <text>
        <t xml:space="preserve">[Komentarų gija]
„Excel“ versija leidžia jums skaityti šią komentarų giją, tačiau visi jos taisymai bus pašalinti, jei failas atidaromas naudojant naujesnę „Excel“ versiją. Daugiau informacijos: https://go.microsoft.com/fwlink/?linkid=870924.
Komentaras:
    2024.07.08 pratestra dėl servituto primeluota
Atsakyti:
2024.08.06 pratestra dėl servituto </t>
      </text>
    </comment>
    <comment ref="K224" authorId="421" shapeId="0" xr:uid="{482AF240-8B97-4955-88DD-090C2B35E17A}">
      <text>
        <t>[Komentarų gija]
„Excel“ versija leidžia jums skaityti šią komentarų giją, tačiau visi jos taisymai bus pašalinti, jei failas atidaromas naudojant naujesnę „Excel“ versiją. Daugiau informacijos: https://go.microsoft.com/fwlink/?linkid=870924.
Komentaras:
    Ar užsakovas atsiuntė derinimą ?
Atsakyti:
Užsakovas atsakė&gt; Dėkoju, projektą gavome. Kai tik tūrėsiu patvirtinimą, kad tinkams-atsisiųsiu
Dar nieko negavome
Atsakyti:
Iki 10-10turi pateikti sutikimą
Atsakyti:
Gytis derina su institucijomis
Atsakyti:
Ne visi derinimai gauti, servitutas nedarytas
Atsakyti:
Parengtas servitutas, laukiam likusių derinimų
Atsakyti:
11.19 Gauti derinimai, SUVA pateikta, ESO pasirašymui servitutai pateikti
Atsakyti:
11.21 pateikta kompensacijai
Atsakyti:
11.25 pateiktas servitutas nuomininkams
Atsakyti:
Pateikta byla
Atsakyti:
Sklypo nuomininkai servitutinį brėžinį kelią į savo vidaus sistemą, todėl patvirtinimas gali užtrukti iki 10 d.d.
Atsakyti:
12.05 susisiekiau, sakė nesupranta kur užstrigo, pasižiūrės ir informuos
Atsakyti:
12.11 susisiekta, sakė strigo statybų priežiūros žmogų.
Atsakyti:
12.11 servitutas pateiktas savivaldybei
Atsakyti:
Gauta SUVA, servitutas išsiųstas savivaldybei
Atsakyti:
Savivaldybė susisiekė dėl servituto, visi dokai geri, reikia tik pateikt geomatininke sugeneruota brėžinį. Laikinai uždeda užklausa kaip laukiama. +37065230903
Atsakyti:
Rengiamas servitutas geomatininke.
Atsakyti:
Servitutas pateiktas savivaldybei
Atsakyti:
Skambinau į savivaldybę, gavo dokus, dar net nepriskirta niekam, 20dd terminą turi.
Atsakyti:
02.18 savivaldybė nagrinės servitutą, kitoj savaitėj gausim atsakymą.
Atsakyti:
02.26 Pateikta notaram
Atsakyti:
03-13 10:30 pasirašymas</t>
      </text>
    </comment>
    <comment ref="O224" authorId="422" shapeId="0" xr:uid="{AB53878A-2056-48CB-8C46-0E16CB5CF4DD}">
      <text>
        <t>[Komentarų gija]
„Excel“ versija leidžia jums skaityti šią komentarų giją, tačiau visi jos taisymai bus pašalinti, jei failas atidaromas naudojant naujesnę „Excel“ versiją. Daugiau informacijos: https://go.microsoft.com/fwlink/?linkid=870924.
Komentaras:
    2024.07.08 įkeltas pratesimas primeluota dėl dangų
Atsakyti:
2024.08.06 Įkeltas pratesimas
Atsakyti:
2024.09.19 įkeltas pratęsimas</t>
      </text>
    </comment>
    <comment ref="X224" authorId="423" shapeId="0" xr:uid="{547A0CFC-B67C-4AA4-A22D-0E3B67B84302}">
      <text>
        <t>[Komentarų gija]
„Excel“ versija leidžia jums skaityti šią komentarų giją, tačiau visi jos taisymai bus pašalinti, jei failas atidaromas naudojant naujesnę „Excel“ versiją. Daugiau informacijos: https://go.microsoft.com/fwlink/?linkid=870924.
Komentaras:
    2024.07.16 pateikti pirminiai
Atsakyti:
2024-07-18 pastabos
2024.07.29 pateikta po pastabų
Atsakyti:
2024.07.30 suderinta</t>
      </text>
    </comment>
    <comment ref="Z224" authorId="424" shapeId="0" xr:uid="{D9C68E74-816E-4796-80B0-16BD042326E7}">
      <text>
        <t>[Komentarų gija]
„Excel“ versija leidžia jums skaityti šią komentarų giją, tačiau visi jos taisymai bus pašalinti, jei failas atidaromas naudojant naujesnę „Excel“ versiją. Daugiau informacijos: https://go.microsoft.com/fwlink/?linkid=870924.
Komentaras:
    Pateikteikė karolis 2024.07.15
Atsakyti:
2024.07.26: Negalime patvirtinti projekto, nes iškilo keletas klausimų dėl esamo seno įvado. Ribų akte rodomas senas alyvinis kabelis, nors esančioje elektros skydinėje yra įvestas naujas kebelis (čia kalbama apie vieną iš įvadų). Buvo pateikta užklausa „ESO“. Inžinierius tūrėtu atvykti 2024-07-29 apžiūrėti. 
Atsakyti:
2024.07.30 Pateikta užsakovui
Atsakyti:
2024.07.31
Atsakyti:
2024.08.008 atsiuntė kita vietą
Atsakyti:
2024.09.02 pateikti nauji sprendiniai
Atsakyti:
2024.09.05 užsakovas informavo kad arimiausiu laiku patvirtins KAS vietą</t>
      </text>
    </comment>
    <comment ref="AB224" authorId="425" shapeId="0" xr:uid="{58621876-66E3-49C3-98DB-767A9051F872}">
      <text>
        <t>[Komentarų gija]
„Excel“ versija leidžia jums skaityti šią komentarų giją, tačiau visi jos taisymai bus pašalinti, jei failas atidaromas naudojant naujesnę „Excel“ versiją. Daugiau informacijos: https://go.microsoft.com/fwlink/?linkid=870924.
Komentaras:
    11.04 pateikta
Atsakyti:
11.08 gauta</t>
      </text>
    </comment>
    <comment ref="AE224" authorId="426" shapeId="0" xr:uid="{718D1F68-B716-4255-8E23-5E465C9F0FCB}">
      <text>
        <t>[Komentarų gija]
„Excel“ versija leidžia jums skaityti šią komentarų giją, tačiau visi jos taisymai bus pašalinti, jei failas atidaromas naudojant naujesnę „Excel“ versiją. Daugiau informacijos: https://go.microsoft.com/fwlink/?linkid=870924.
Komentaras:
    11.04 pateikta
Atsakyti:
11.11 suderinta</t>
      </text>
    </comment>
    <comment ref="AF224" authorId="427" shapeId="0" xr:uid="{34E1E047-44E8-4E32-AF61-A911C9EC964B}">
      <text>
        <t>[Komentarų gija]
„Excel“ versija leidžia jums skaityti šią komentarų giją, tačiau visi jos taisymai bus pašalinti, jei failas atidaromas naudojant naujesnę „Excel“ versiją. Daugiau informacijos: https://go.microsoft.com/fwlink/?linkid=870924.
Komentaras:
    11.04 pateikta</t>
      </text>
    </comment>
    <comment ref="AH224" authorId="428" shapeId="0" xr:uid="{21E2A467-A0DE-46E2-BD87-70630289E02D}">
      <text>
        <t xml:space="preserve">[Komentarų gija]
„Excel“ versija leidžia jums skaityti šią komentarų giją, tačiau visi jos taisymai bus pašalinti, jei failas atidaromas naudojant naujesnę „Excel“ versiją. Daugiau informacijos: https://go.microsoft.com/fwlink/?linkid=870924.
Komentaras:
    11.19
SAV-337015 </t>
      </text>
    </comment>
    <comment ref="AJ224" authorId="429" shapeId="0" xr:uid="{B54D0435-45D3-42D5-9ECD-E3E9BBA2D1B8}">
      <text>
        <t>[Komentarų gija]
„Excel“ versija leidžia jums skaityti šią komentarų giją, tačiau visi jos taisymai bus pašalinti, jei failas atidaromas naudojant naujesnę „Excel“ versiją. Daugiau informacijos: https://go.microsoft.com/fwlink/?linkid=870924.
Komentaras:
    11.04 pateikta
Atsakyti:
11.19 priminta</t>
      </text>
    </comment>
    <comment ref="AK224" authorId="430" shapeId="0" xr:uid="{B11C4F96-A317-4CF3-948C-F67D2CC8EE19}">
      <text>
        <t xml:space="preserve">[Komentarų gija]
„Excel“ versija leidžia jums skaityti šią komentarų giją, tačiau visi jos taisymai bus pašalinti, jei failas atidaromas naudojant naujesnę „Excel“ versiją. Daugiau informacijos: https://go.microsoft.com/fwlink/?linkid=870924.
Komentaras:
    Reg.data 2024-12-11, Reg. Nr. R12-9619.
</t>
      </text>
    </comment>
    <comment ref="K225" authorId="431" shapeId="0" xr:uid="{AACECE9A-DC89-4070-9E5D-4DF2DD2D2D0F}">
      <text>
        <t>[Komentarų gija]
„Excel“ versija leidžia jums skaityti šią komentarų giją, tačiau visi jos taisymai bus pašalinti, jei failas atidaromas naudojant naujesnę „Excel“ versiją. Daugiau informacijos: https://go.microsoft.com/fwlink/?linkid=870924.
Komentaras:
    Pateikti pirminiai po pastabu
Atsakyti:
Pirminiai patvirtinti
Atsakyti:
Derinama su institucijomis
Atsakyti:
Gytis skambina Telia + KPD
Atsakyti:
Lauykiam KPD
Atsakyti:
Laukiam SUVA
Atsakyti:
Laukiam SUVA
Atsakyti:
Teikiam bylą be SUVA. 
Atsakyti:
Pateikta byla
Atsakyti:
Ištaisytos bylos pastabos
Atsakyti:
SUVA gautas teikiam pilną bylą</t>
      </text>
    </comment>
    <comment ref="O225" authorId="432" shapeId="0" xr:uid="{A8053B23-41EC-42D2-9E0D-CD23FC75DECE}">
      <text>
        <t>[Komentarų gija]
„Excel“ versija leidžia jums skaityti šią komentarų giją, tačiau visi jos taisymai bus pašalinti, jei failas atidaromas naudojant naujesnę „Excel“ versiją. Daugiau informacijos: https://go.microsoft.com/fwlink/?linkid=870924.
Komentaras:
    2024.07.11 įkeltas pratesimas
Atsakyti:
2024.08.12 Įkeltas pratesimas
Atsakyti:
2024.09.19 Įkeltas pratesimas</t>
      </text>
    </comment>
    <comment ref="Z225" authorId="433" shapeId="0" xr:uid="{EF0ADC49-370B-46B7-8198-81A08B28A66B}">
      <text>
        <t xml:space="preserve">[Komentarų gija]
„Excel“ versija leidžia jums skaityti šią komentarų giją, tačiau visi jos taisymai bus pašalinti, jei failas atidaromas naudojant naujesnę „Excel“ versiją. Daugiau informacijos: https://go.microsoft.com/fwlink/?linkid=870924.
Komentaras:
    2024.08.12 E paštu užklausta vietos  info@santermita.lt
Atsakyti:
2024.09.26 pateikta
Atsakyti:
09.30 suderinta
</t>
      </text>
    </comment>
    <comment ref="AB225" authorId="434" shapeId="0" xr:uid="{72CCC1DE-2B06-4DBE-B260-FAAB6D62D263}">
      <text>
        <t>[Komentarų gija]
„Excel“ versija leidžia jums skaityti šią komentarų giją, tačiau visi jos taisymai bus pašalinti, jei failas atidaromas naudojant naujesnę „Excel“ versiją. Daugiau informacijos: https://go.microsoft.com/fwlink/?linkid=870924.
Komentaras:
    2024.09.13 pateikta
Atsakyti:
2024.09.19 suderinta</t>
      </text>
    </comment>
    <comment ref="AE225" authorId="435" shapeId="0" xr:uid="{93E7B239-B2DD-405F-9986-0616F9CB1654}">
      <text>
        <t xml:space="preserve">[Komentarų gija]
„Excel“ versija leidžia jums skaityti šią komentarų giją, tačiau visi jos taisymai bus pašalinti, jei failas atidaromas naudojant naujesnę „Excel“ versiją. Daugiau informacijos: https://go.microsoft.com/fwlink/?linkid=870924.
Komentaras:
    2024.09.13 pateikta
Atsakyti:
10.01 suderinta
</t>
      </text>
    </comment>
    <comment ref="AF225" authorId="436" shapeId="0" xr:uid="{496360CD-DBE7-4B98-A83C-B60781410832}">
      <text>
        <t>[Komentarų gija]
„Excel“ versija leidžia jums skaityti šią komentarų giją, tačiau visi jos taisymai bus pašalinti, jei failas atidaromas naudojant naujesnę „Excel“ versiją. Daugiau informacijos: https://go.microsoft.com/fwlink/?linkid=870924.
Komentaras:
    2024.09.13 pateikta
Atsakyti:
2024.09.20 gautos pastabos
Atsakyti:
2024.09.23 pateikta po pastabų
Atsakyti:
09.26 gauta pastabos
Atsakyti:
09.27 pateikta po pastabų
Atsakyti:
10.10 suderinta</t>
      </text>
    </comment>
    <comment ref="AH225" authorId="437" shapeId="0" xr:uid="{DCC95275-0C70-45CB-AA3E-DCA7B50944A4}">
      <text>
        <t xml:space="preserve">[Komentarų gija]
„Excel“ versija leidžia jums skaityti šią komentarų giją, tačiau visi jos taisymai bus pašalinti, jei failas atidaromas naudojant naujesnę „Excel“ versiją. Daugiau informacijos: https://go.microsoft.com/fwlink/?linkid=870924.
Komentaras:
    10.16
SAV-332809 </t>
      </text>
    </comment>
    <comment ref="AJ225" authorId="438" shapeId="0" xr:uid="{3B777A2B-0D04-4657-9C53-BECE32E3A9A7}">
      <text>
        <t xml:space="preserve">[Komentarų gija]
„Excel“ versija leidžia jums skaityti šią komentarų giją, tačiau visi jos taisymai bus pašalinti, jei failas atidaromas naudojant naujesnę „Excel“ versiją. Daugiau informacijos: https://go.microsoft.com/fwlink/?linkid=870924.
Komentaras:
    2024.09.13 pateikta
Atsakyti:
09.25 suderinta
</t>
      </text>
    </comment>
    <comment ref="AN225" authorId="439" shapeId="0" xr:uid="{4D80FAAC-B788-4477-BBE6-4A52355FCC9B}">
      <text>
        <t>[Komentarų gija]
„Excel“ versija leidžia jums skaityti šią komentarų giją, tačiau visi jos taisymai bus pašalinti, jei failas atidaromas naudojant naujesnę „Excel“ versiją. Daugiau informacijos: https://go.microsoft.com/fwlink/?linkid=870924.
Komentaras:
    2024.09.19 pateikta 
Atsakyti:
Atostogauja iki 10-07</t>
      </text>
    </comment>
    <comment ref="K226" authorId="440" shapeId="0" xr:uid="{DD4205FD-0A8C-4557-8DB2-1F3FAA2795D6}">
      <text>
        <t>[Komentarų gija]
„Excel“ versija leidžia jums skaityti šią komentarų giją, tačiau visi jos taisymai bus pašalinti, jei failas atidaromas naudojant naujesnę „Excel“ versiją. Daugiau informacijos: https://go.microsoft.com/fwlink/?linkid=870924.
[Užduotys]
Yra su šiuo komentaru susieta užduotis, kurios negalima peržiūrėti jūsų kliente.
Komentaras:
    Ar esam gavę sutikimą iš sklypų savininkų ?
Atsakyti:
Savivaldėbė pateikė atsakymą kad reikia papildomos info, permečiau laišką, o kito sklypo savininkas pasiuntė nachui, sako mes statom. Permečiau laišką
Atsakyti:
Perduota ESO PV, kad paragintų sklp. Sav.
Atsakyti:
Laukiam iš sklypo sav. Sudeirnimo dėl trasos arba nepritarimo.
Atsakyti:
ESO TURI PAKEISTI TS
Atsakyti:
Pakeisto TS
Atsakyti:
10-29 nusiunčiau preliminarius sprendinius Vainorui, jei sakys, kad ok, važiuosim į vietą pasižiūrėt kaip ten kas ir reikės užsisakyti topo. Bet turbūt, kad Vainorui netiks toks sprendinys.
Atsakyti:
Vainoras sakė ok,  reik užsakyti topo.
Atsakyti:
Užsakyta Egidijus 11-04
Atsakyti:
Įkelta topo
Atsakyti:
Parašiau laišką Gailiūnui dėl esamų vamzdžių Laisvės al.
Atsakyti:
11-18d skambinsiuos Znutui, pasitarsiu dėl važiavimo į vietą.
Atsakyti:
Znutas sakė duos žinot, kada galim važiuot iki vietos.
Atsakyti:
Geriausiu atveju pavyks nuvažiuot kitą sav. (nuo 25d)
Atsakyti:
Pateikta pirminiams
Atsakyti:
Gautos pirminių pastabos. Bet kol su Znutu nenuvažiavom, netaisau.
Atsakyti:
Tarsiuos su Znutu kada galim nuvažiuot
Atsakyti:
Pateikta pirminiai po pastabų
Atsakyti:
KE 01-10 parašė kad reik važiuot į vietą.
01-15 buvau vietoj, pateikiau pjūvi ir sprendinius.
Atsakyti:
Šiandien pasuksiu KE
Likę servitutai ir SUVA
Atsakyti:
KE suderino.
01-28 pateiksiu SUVA ir likę bus servitutai
Atsakyti:
01-29 pateikta SUVA, likę servitutai (5vnt.)
Atsakyti:
Servitutai padaryti per geomatininką (Arnas sukels į TIVI)
Atsakyti:
Servitutai pateikti kompensacijai
Atsakyti:
Gautos kompensacijos
Atsakyti:
@Augustas Motiejūnas tai kas šiuo metu vyksta? Būtų gerai, kad nestovėtų pas tave tas kamuolys ilgai.
Atsakyti:
Reiks kažkurią dieną sėst ir atsikapstyt tuos NTRC, daug ten tų savininkų ir tada bandyt skambinėtis.
Atsakyti:
Šią savaitę prieisiu ir surašysiu Arnui dėl servitutų derinimų (su kiek žmonių reik suderint) 
Atsakyti:
Laukiam 04-15, siųsim informacinius dėl servitutų
Atsakyti:
Išsiųsta užsakovui principinė 04-11, šnekėta su juo, perspėta dėl servitutų.
Atsakyti:
Pradėti derint servitutai
Atsakyti:
Augustai, kitos savaitės pradžioje planuokis nuvažiuot į sklypo savininkės deklaruotą gyv. Vietą aptarti klausimus, jeigu sunku susikalbėti, prašyk giminaičių kontaktų reikia išspręsti užsitęsusį klausimą. Ieškok sklypų nuomininkų, kadangi jų ne vienas ir ne du, tai gal kažkas nesutiks ir tuom pasibaigs tas derinimas. Paskirk pusdienį, kad išjudinti objektą.
Atsakyti:
Dingo sklypo savininkė. Perdaviau info ESO, kad keistų TS
Atsakyti:
Yra naujos TS, reikia topo
Atsakyti:
Pateikti nauji sprendiniai ESO
Atsakyti:
ESO suderinta, pateikta institucijoms
Atsakyti:
Trūksta KE
Atsakyti:
Trūksta KE, derinami servitutai
Atsakyti:
Romuva prašo patikslinti kasimo zonas, perduota statybai, kad įvertintų esamų vamzdžių panaudojimo galimybes ir patikslintų ar nereikės daugiau ardymo nei buvo numatyta.
Atsakyti:
07-22 pateikta papildyta info sklypo nuomininkui (Romuva)
Atsakyti:
Dar vis trūksta servituto derinimo.
Atsakyti:
Servitutas pateiktas savivaldybei 09-16
Atsakyti:
Likę tik servituto ir SUVA klausimai
Atsakyti:
2025-11-26 pateikti servitutai notaram
Atsakyti:
Projektavimo įkainį įsivertint ant naujos sutarties, paleistas objektas darbams. Perduota Vaidai.</t>
      </text>
    </comment>
    <comment ref="O226" authorId="441" shapeId="0" xr:uid="{4674AD62-A433-4158-9B87-912E303B1C2E}">
      <text>
        <t>[Komentarų gija]
„Excel“ versija leidžia jums skaityti šią komentarų giją, tačiau visi jos taisymai bus pašalinti, jei failas atidaromas naudojant naujesnę „Excel“ versiją. Daugiau informacijos: https://go.microsoft.com/fwlink/?linkid=870924.
Komentaras:
    2024.07.19 Įkeltas pratesimas
Atsakyti:
2024.08.14 Įkeltas pratesimas
Atsakyti:
2024.09.25 pateiktas pratęsimas</t>
      </text>
    </comment>
    <comment ref="AB226" authorId="442" shapeId="0" xr:uid="{7963AE42-74E4-4CF9-8C1D-49290C24806B}">
      <text>
        <t>[Komentarų gija]
„Excel“ versija leidžia jums skaityti šią komentarų giją, tačiau visi jos taisymai bus pašalinti, jei failas atidaromas naudojant naujesnę „Excel“ versiją. Daugiau informacijos: https://go.microsoft.com/fwlink/?linkid=870924.
Komentaras:
    11-19 išsiųsta
Atsakyti:
11-26 suderinta</t>
      </text>
    </comment>
    <comment ref="AE226" authorId="443" shapeId="0" xr:uid="{1D8ADF99-AFC6-46F4-91FF-B7B0BE815C7F}">
      <text>
        <t>[Komentarų gija]
„Excel“ versija leidžia jums skaityti šią komentarų giją, tačiau visi jos taisymai bus pašalinti, jei failas atidaromas naudojant naujesnę „Excel“ versiją. Daugiau informacijos: https://go.microsoft.com/fwlink/?linkid=870924.
Komentaras:
    11-19 išsiųsta</t>
      </text>
    </comment>
    <comment ref="AF226" authorId="444" shapeId="0" xr:uid="{FFE32A2C-7B36-45EE-8DAF-EDC6FC5F320E}">
      <text>
        <t>[Komentarų gija]
„Excel“ versija leidžia jums skaityti šią komentarų giją, tačiau visi jos taisymai bus pašalinti, jei failas atidaromas naudojant naujesnę „Excel“ versiją. Daugiau informacijos: https://go.microsoft.com/fwlink/?linkid=870924.
Komentaras:
    11-19 išsiųsta
Atsakyti:
11-27 suderinta</t>
      </text>
    </comment>
    <comment ref="AH226" authorId="445" shapeId="0" xr:uid="{3B4AE131-10B6-4624-9CF3-4AF7999F6D16}">
      <text>
        <t>[Komentarų gija]
„Excel“ versija leidžia jums skaityti šią komentarų giją, tačiau visi jos taisymai bus pašalinti, jei failas atidaromas naudojant naujesnę „Excel“ versiją. Daugiau informacijos: https://go.microsoft.com/fwlink/?linkid=870924.
Komentaras:
    25SUT-10917</t>
      </text>
    </comment>
    <comment ref="AJ226" authorId="446" shapeId="0" xr:uid="{5F225658-EB36-4EC7-A635-1A64FCCF1F91}">
      <text>
        <t>[Komentarų gija]
„Excel“ versija leidžia jums skaityti šią komentarų giją, tačiau visi jos taisymai bus pašalinti, jei failas atidaromas naudojant naujesnę „Excel“ versiją. Daugiau informacijos: https://go.microsoft.com/fwlink/?linkid=870924.
Komentaras:
    11-19 išsiųsta
Atsakyti:
01-06 gautos pastabos, nusiųsta atgal
Atsakyti:
09 gautos pastabos, 01-10 pateikta atgal
Atsakyti:
01-10 parašė kad reik važiuot į vietą.
01-15 buvau vietoj, pateikiau pjūvi ir sprendinius.
Atsakyti:
Šiandien turi atsiųsti
Atsakyti:
01-27 gauta</t>
      </text>
    </comment>
    <comment ref="AN226" authorId="447" shapeId="0" xr:uid="{0D52EB4B-7394-4B5C-BD87-40DA38208D04}">
      <text>
        <t>[Komentarų gija]
„Excel“ versija leidžia jums skaityti šią komentarų giją, tačiau visi jos taisymai bus pašalinti, jei failas atidaromas naudojant naujesnę „Excel“ versiją. Daugiau informacijos: https://go.microsoft.com/fwlink/?linkid=870924.
Komentaras:
    11-19 išsiųsta
Atsakyti:
11-29 suderinta</t>
      </text>
    </comment>
    <comment ref="O227" authorId="448" shapeId="0" xr:uid="{A146A39F-8115-4104-BD1E-ACA9570C3147}">
      <text>
        <t xml:space="preserve">[Komentarų gija]
„Excel“ versija leidžia jums skaityti šią komentarų giją, tačiau visi jos taisymai bus pašalinti, jei failas atidaromas naudojant naujesnę „Excel“ versiją. Daugiau informacijos: https://go.microsoft.com/fwlink/?linkid=870924.
Komentaras:
    2024.07.24 įkeltas pratyesimas (Primeluota kad su užsakovu nepavyko susisiekti)
Atsakyti:
2024.08.21 įkeltas pratesimas </t>
      </text>
    </comment>
    <comment ref="X227" authorId="449" shapeId="0" xr:uid="{5F81C484-F5E5-4617-8451-EA1A57CFAF77}">
      <text>
        <t>[Komentarų gija]
„Excel“ versija leidžia jums skaityti šią komentarų giją, tačiau visi jos taisymai bus pašalinti, jei failas atidaromas naudojant naujesnę „Excel“ versiją. Daugiau informacijos: https://go.microsoft.com/fwlink/?linkid=870924.
Komentaras:
    2024.07.24
Atsakyti:
2024.07.26 pastabos gautos
Atsakyti:
2024.07.29 pakartota po pastabų
Atsakyti:
2024.07.29 suderinta</t>
      </text>
    </comment>
    <comment ref="Z227" authorId="450" shapeId="0" xr:uid="{DEF01280-6C37-4D8A-BCAC-13BB43F9E4FD}">
      <text>
        <t>[Komentarų gija]
„Excel“ versija leidžia jums skaityti šią komentarų giją, tačiau visi jos taisymai bus pašalinti, jei failas atidaromas naudojant naujesnę „Excel“ versiją. Daugiau informacijos: https://go.microsoft.com/fwlink/?linkid=870924.
Komentaras:
    2024.07.24 pateikta
Atsakyti:
2024.07.25 gautas užsakovo derinimas</t>
      </text>
    </comment>
    <comment ref="AB227" authorId="451" shapeId="0" xr:uid="{7F1EBB0E-CFE6-4BF9-A7F1-15A1470D6365}">
      <text>
        <t xml:space="preserve">[Komentarų gija]
„Excel“ versija leidžia jums skaityti šią komentarų giją, tačiau visi jos taisymai bus pašalinti, jei failas atidaromas naudojant naujesnę „Excel“ versiją. Daugiau informacijos: https://go.microsoft.com/fwlink/?linkid=870924.
Komentaras:
    2024.08.08 pateikta Vainorui
</t>
      </text>
    </comment>
    <comment ref="AF227" authorId="452" shapeId="0" xr:uid="{C8E88EDA-D1C9-42D4-97A0-435232A5969E}">
      <text>
        <t>[Komentarų gija]
„Excel“ versija leidžia jums skaityti šią komentarų giją, tačiau visi jos taisymai bus pašalinti, jei failas atidaromas naudojant naujesnę „Excel“ versiją. Daugiau informacijos: https://go.microsoft.com/fwlink/?linkid=870924.
Komentaras:
    2024.08.28 pateikta</t>
      </text>
    </comment>
    <comment ref="K228" authorId="453" shapeId="0" xr:uid="{9DCDF56C-C211-499F-BFAB-57B97851CCF2}">
      <text>
        <t>[Komentarų gija]
„Excel“ versija leidžia jums skaityti šią komentarų giją, tačiau visi jos taisymai bus pašalinti, jei failas atidaromas naudojant naujesnę „Excel“ versiją. Daugiau informacijos: https://go.microsoft.com/fwlink/?linkid=870924.
Komentaras:
    Yra pasiūlymas dėl TS keitimo, ar žiūrėta ?
Atsakyti:
Perduota Eimučiui pažiūrėti
Atsakyti:
Pateikta Vainorui vizualizacija
Atsakyti:
Derinama su pastato savininku, vainoras derins jei suderins pastato savininkas
Atsakyti:
Susisiekta su savininku., laukiama atsakymo
Atsakyti:
Reikia nuvažiuoti į objektą ir pažiūrėt ar tikrai reikia naujos spintos
Atsakyti:
11-18 Tautvydas vyksta į vietą dėl spintos
Atsakyti:
Parašytas komentaras į TIVIS dėl esamų rezervinių apskaitos vietų</t>
      </text>
    </comment>
    <comment ref="O228" authorId="454" shapeId="0" xr:uid="{2D7D9E78-C7DE-40D5-9D08-08FC0D2BE7B3}">
      <text>
        <t>[Komentarų gija]
„Excel“ versija leidžia jums skaityti šią komentarų giją, tačiau visi jos taisymai bus pašalinti, jei failas atidaromas naudojant naujesnę „Excel“ versiją. Daugiau informacijos: https://go.microsoft.com/fwlink/?linkid=870924.
Komentaras:
    2024.07.22 Įkeltas pratesimas
Atsakyti:
2024.08.21 Įkeltas pratyesimas</t>
      </text>
    </comment>
    <comment ref="K229" authorId="455" shapeId="0" xr:uid="{735BD1AE-E50A-4A22-BBAE-4258E480FE5E}">
      <text>
        <t>[Komentarų gija]
„Excel“ versija leidžia jums skaityti šią komentarų giją, tačiau visi jos taisymai bus pašalinti, jei failas atidaromas naudojant naujesnę „Excel“ versiją. Daugiau informacijos: https://go.microsoft.com/fwlink/?linkid=870924.
Komentaras:
    Taisomos pirminių pastabos- Gytis
Atsakyti:
Pateikti pirminiai po pastabu
Atsakyti:
Teikti SUVA
Atsakyti:
SUVA pateikta
Atsakyti:
Laukiam KPD 
Atsakyti:
Gytis daro bylą
Atsakyti:
Pateikta byla
Atsakyti:
Pateikta byla po pastabų</t>
      </text>
    </comment>
    <comment ref="O229" authorId="456" shapeId="0" xr:uid="{48B2802C-6099-40B3-866F-8CC5BD073C3A}">
      <text>
        <t>[Komentarų gija]
„Excel“ versija leidžia jums skaityti šią komentarų giją, tačiau visi jos taisymai bus pašalinti, jei failas atidaromas naudojant naujesnę „Excel“ versiją. Daugiau informacijos: https://go.microsoft.com/fwlink/?linkid=870924.
Komentaras:
    2024.07.25 įkeltas pratesimas primeluota dėl dangų
Atsakyti:
2024.08.27 įkeltas pratesimas</t>
      </text>
    </comment>
    <comment ref="X229" authorId="457" shapeId="0" xr:uid="{CEA2DAD6-A3BE-4F2E-A802-B8C085A6D67D}">
      <text>
        <t>[Komentarų gija]
„Excel“ versija leidžia jums skaityti šią komentarų giją, tačiau visi jos taisymai bus pašalinti, jei failas atidaromas naudojant naujesnę „Excel“ versiją. Daugiau informacijos: https://go.microsoft.com/fwlink/?linkid=870924.
Komentaras:
    2024.09.09 Įkelti pirminiai</t>
      </text>
    </comment>
    <comment ref="Z229" authorId="458" shapeId="0" xr:uid="{BFBCA5C7-7C37-4449-9983-FA96F8F2FCDC}">
      <text>
        <t>[Komentarų gija]
„Excel“ versija leidžia jums skaityti šią komentarų giją, tačiau visi jos taisymai bus pašalinti, jei failas atidaromas naudojant naujesnę „Excel“ versiją. Daugiau informacijos: https://go.microsoft.com/fwlink/?linkid=870924.
Komentaras:
    Pateikta 2024.09.09 
jolanta.dumciene@inbox.lt
Atsakyti:
2024.09.20 suderinta</t>
      </text>
    </comment>
    <comment ref="AB229" authorId="459" shapeId="0" xr:uid="{F6FE59E5-C0DC-4034-B7CC-B7D68B599815}">
      <text>
        <t>[Komentarų gija]
„Excel“ versija leidžia jums skaityti šią komentarų giją, tačiau visi jos taisymai bus pašalinti, jei failas atidaromas naudojant naujesnę „Excel“ versiją. Daugiau informacijos: https://go.microsoft.com/fwlink/?linkid=870924.
Komentaras:
    2024.09.09 pateikta
Atsakyti:
2024.09.16 suderinta</t>
      </text>
    </comment>
    <comment ref="AE229" authorId="460" shapeId="0" xr:uid="{304A3EA1-03E6-4622-9981-3451D42F529F}">
      <text>
        <t xml:space="preserve">[Komentarų gija]
„Excel“ versija leidžia jums skaityti šią komentarų giją, tačiau visi jos taisymai bus pašalinti, jei failas atidaromas naudojant naujesnę „Excel“ versiją. Daugiau informacijos: https://go.microsoft.com/fwlink/?linkid=870924.
Komentaras:
    2024.09.09 pateikta
Atsakyti:
2024.09.17 suderinta
</t>
      </text>
    </comment>
    <comment ref="AF229" authorId="461" shapeId="0" xr:uid="{B0F66714-532C-404E-B92B-51A7CEE747EF}">
      <text>
        <t xml:space="preserve">[Komentarų gija]
„Excel“ versija leidžia jums skaityti šią komentarų giją, tačiau visi jos taisymai bus pašalinti, jei failas atidaromas naudojant naujesnę „Excel“ versiją. Daugiau informacijos: https://go.microsoft.com/fwlink/?linkid=870924.
Komentaras:
    2024.09.12 suderinta
</t>
      </text>
    </comment>
    <comment ref="AH229" authorId="462" shapeId="0" xr:uid="{C7B9923D-B345-4208-810C-3442504142C4}">
      <text>
        <t>[Komentarų gija]
„Excel“ versija leidžia jums skaityti šią komentarų giją, tačiau visi jos taisymai bus pašalinti, jei failas atidaromas naudojant naujesnę „Excel“ versiją. Daugiau informacijos: https://go.microsoft.com/fwlink/?linkid=870924.
Komentaras:
    Nr. 329248
Atsakyti:
Gautas 10-17</t>
      </text>
    </comment>
    <comment ref="AJ229" authorId="463" shapeId="0" xr:uid="{3DFE56FD-42E2-42F8-ACE4-8434125C7CF9}">
      <text>
        <t xml:space="preserve">[Komentarų gija]
„Excel“ versija leidžia jums skaityti šią komentarų giją, tačiau visi jos taisymai bus pašalinti, jei failas atidaromas naudojant naujesnę „Excel“ versiją. Daugiau informacijos: https://go.microsoft.com/fwlink/?linkid=870924.
Komentaras:
    2024.09.09 pateikta
Atsakyti:
2024.09.18 suderinta
</t>
      </text>
    </comment>
    <comment ref="K230" authorId="464" shapeId="0" xr:uid="{D796592F-410F-41C4-9861-5EBD857ADE9D}">
      <text>
        <t>[Komentarų gija]
„Excel“ versija leidžia jums skaityti šią komentarų giją, tačiau visi jos taisymai bus pašalinti, jei failas atidaromas naudojant naujesnę „Excel“ versiją. Daugiau informacijos: https://go.microsoft.com/fwlink/?linkid=870924.
Komentaras:
    Gytis taiso pirminius
Atsakyti:
Ar susisiekta su užsakovu VYTAI ?
Atsakyti:
ne
Atsakyti:
Pateikti pirminiai po pastabu
Atsakyti:
Pateikta SUVA
Atsakyti:
Tautvydas formuos bylą pateikimui į TIVĮ be SUVA
Atsakyti:
Pateiktas projektas
Atsakyti:
Gytis taiso pastabas. Eimutis turi sukelti projektą.
Atsakyti:
Pateiktas projektas be SUVA
Atsakyti:
10-14 pateiks pilną projektą
Atsakyti:
Pateiktas projektas po pastabu</t>
      </text>
    </comment>
    <comment ref="O230" authorId="465" shapeId="0" xr:uid="{9EAFD33E-9B59-4D8C-A6B4-62DE6D8BAA92}">
      <text>
        <t>[Komentarų gija]
„Excel“ versija leidžia jums skaityti šią komentarų giją, tačiau visi jos taisymai bus pašalinti, jei failas atidaromas naudojant naujesnę „Excel“ versiją. Daugiau informacijos: https://go.microsoft.com/fwlink/?linkid=870924.
Komentaras:
    2024.07.23 įkieltas pratesimas primeluota dėl dangų
Atsakyti:
2024.08.28 įkeltas pratesimas</t>
      </text>
    </comment>
    <comment ref="X230" authorId="466" shapeId="0" xr:uid="{3D15636B-8644-46A4-AC19-D01E317F4EF0}">
      <text>
        <t>[Komentarų gija]
„Excel“ versija leidžia jums skaityti šią komentarų giją, tačiau visi jos taisymai bus pašalinti, jei failas atidaromas naudojant naujesnę „Excel“ versiją. Daugiau informacijos: https://go.microsoft.com/fwlink/?linkid=870924.
Komentaras:
    2024.09.05</t>
      </text>
    </comment>
    <comment ref="Z230" authorId="467" shapeId="0" xr:uid="{868AA2BC-EDCF-4F6E-BFBB-4F483118F31E}">
      <text>
        <t>[Komentarų gija]
„Excel“ versija leidžia jums skaityti šią komentarų giją, tačiau visi jos taisymai bus pašalinti, jei failas atidaromas naudojant naujesnę „Excel“ versiją. Daugiau informacijos: https://go.microsoft.com/fwlink/?linkid=870924.
Komentaras:
    09.24 suderinta</t>
      </text>
    </comment>
    <comment ref="AB230" authorId="468" shapeId="0" xr:uid="{C6A2CB23-A715-4F2F-B4DA-E1744F904937}">
      <text>
        <t xml:space="preserve">[Komentarų gija]
„Excel“ versija leidžia jums skaityti šią komentarų giją, tačiau visi jos taisymai bus pašalinti, jei failas atidaromas naudojant naujesnę „Excel“ versiją. Daugiau informacijos: https://go.microsoft.com/fwlink/?linkid=870924.
Komentaras:
    2024.08.28 pateikta
Atsakyti:
2024.09.03 suderinta
</t>
      </text>
    </comment>
    <comment ref="AE230" authorId="469" shapeId="0" xr:uid="{E5D4452F-7D66-4894-95AB-2E8382CE7D57}">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2024.08.28 suderinta</t>
      </text>
    </comment>
    <comment ref="AF230" authorId="470" shapeId="0" xr:uid="{84891EA9-EB9A-4361-ACA0-2632AF3CAB77}">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2024.09.03 suderinta</t>
      </text>
    </comment>
    <comment ref="AH230" authorId="471" shapeId="0" xr:uid="{AFCB01E7-DC3E-443C-AE3E-23C250A4A1BB}">
      <text>
        <t>[Komentarų gija]
„Excel“ versija leidžia jums skaityti šią komentarų giją, tačiau visi jos taisymai bus pašalinti, jei failas atidaromas naudojant naujesnę „Excel“ versiją. Daugiau informacijos: https://go.microsoft.com/fwlink/?linkid=870924.
Komentaras:
    NŽT NR 328807 
2024-09-17 pateikta</t>
      </text>
    </comment>
    <comment ref="AJ230" authorId="472" shapeId="0" xr:uid="{AFB9880E-59A0-4FD7-9144-FE77D29ADB02}">
      <text>
        <t>[Komentarų gija]
„Excel“ versija leidžia jums skaityti šią komentarų giją, tačiau visi jos taisymai bus pašalinti, jei failas atidaromas naudojant naujesnę „Excel“ versiją. Daugiau informacijos: https://go.microsoft.com/fwlink/?linkid=870924.
Komentaras:
    2024.08.28 pateikta
Atsakyti:
2024.09.06 suderino</t>
      </text>
    </comment>
    <comment ref="K231" authorId="473" shapeId="0" xr:uid="{0B0AF893-15F3-4790-9B3F-935841E216A3}">
      <text>
        <t>[Komentarų gija]
„Excel“ versija leidžia jums skaityti šią komentarų giją, tačiau visi jos taisymai bus pašalinti, jei failas atidaromas naudojant naujesnę „Excel“ versiją. Daugiau informacijos: https://go.microsoft.com/fwlink/?linkid=870924.
Komentaras:
    Reikia Gyciui nulekt pasifotkint esama skydeli ir parasyti komentara i TIVIS
Atsakyti:
Kostas parašys komentarą dėl TS keitimo
Atsakyti:
Pateiktas komentaras ESO dėl TS keitimo</t>
      </text>
    </comment>
    <comment ref="O231" authorId="474" shapeId="0" xr:uid="{78591E5E-2E5B-4F97-BC12-E7F61218DC11}">
      <text>
        <t>[Komentarų gija]
„Excel“ versija leidžia jums skaityti šią komentarų giją, tačiau visi jos taisymai bus pašalinti, jei failas atidaromas naudojant naujesnę „Excel“ versiją. Daugiau informacijos: https://go.microsoft.com/fwlink/?linkid=870924.
Komentaras:
    2024.07.26 Įkeltas pratesimas (primeluota dėl dangų)
Atsakyti:
2024.08.30 Įkeltas pratesimas</t>
      </text>
    </comment>
    <comment ref="K232" authorId="475" shapeId="0" xr:uid="{F02C88BC-A250-45DD-A19D-5A006E9FE529}">
      <text>
        <t>[Komentarų gija]
„Excel“ versija leidžia jums skaityti šią komentarų giją, tačiau visi jos taisymai bus pašalinti, jei failas atidaromas naudojant naujesnę „Excel“ versiją. Daugiau informacijos: https://go.microsoft.com/fwlink/?linkid=870924.
Komentaras:
    Gytis siunčia institucijoms derinti.
Atsakyti:
VYTAI kokia situacija su užsakovu ir lifto apskaita ? Ar galim toliau vykdyti objektą ?
Atsakyti:
Gytis viską žino. Jeigu užsakovas suderino judam toliau
Atsakyti:
Gautos ESO PASTABOS. Perdaviau Gyčiui
Atsakyti:
Gytis nieko nežino iki galo šitoj situacijoj, reikia su VYTU susėsti ir išsiaiškinti
Atsakyti:
Viskas gerai jau pateikta derinti. O kostas važiuos į vietą pasižiūrėti ar tilps saugikliai
Atsakyti:
Informuotas ESO PV, kad truksta vietos skirstykloj, pasiulyta panaudoti Vytritos sprendinius, salygistai turi duoti atsakyma
Atsakyti:
Gautos pakoreguotos TS, reikia daryti pagal Vytritos paregta projekta
Atsakyti:
Pasikeitė spintų skaičius, perderint su klientu jų vietą
Atsakyti:
Nusiųsta derint institucijoms
Atsakyti:
Pateikti pirminiai
Atsakyti:
Taisomos pirminių pastabos, 11-25 važiuosiu į Tr-945 dėl KSB vizualizacijos
Atsakyti:
Laukiu kol ESO zoninis atsiųs TR-945 nuotraukas
Atsakyti:
Rengiamas šilumos tinklų kirtimo pjūvis
Atsakyti:
Kokia situacija su KE ?
Atsakyti:
KE sprendinius suderino
Atsakyti:
Išsiunčiau 12-23 derinti kitoms institucijoms.
Atsakyti:
Pateikta suva 01.07; nusiųstas informacinis į kms; pateikta derint užsakovui ir pasirašyt sutikimą dėl AZ.
Atsakyti:
Sutikimas gautas
Atsakyti:
Pateikti pirminiai po pastabų
Atsakyti:
Pateikti pirminiai po pastabų
Atsakyti:
Pateikti pirminiai po pastabų
Atsakyti:
Taiso pastabas Gytis
Atsakyti:
Gauta SUVA
Atsakyti:
Pateiktas projektas tvirtinimui
Atsakyti:
Pateiktas po pastabų</t>
      </text>
    </comment>
    <comment ref="O232" authorId="476" shapeId="0" xr:uid="{BE9D71B2-75FF-4E2E-8325-CCA1FD825139}">
      <text>
        <t>[Komentarų gija]
„Excel“ versija leidžia jums skaityti šią komentarų giją, tačiau visi jos taisymai bus pašalinti, jei failas atidaromas naudojant naujesnę „Excel“ versiją. Daugiau informacijos: https://go.microsoft.com/fwlink/?linkid=870924.
Komentaras:
    2024.07.24 Įkeltas pratesimas
Atsakyti:
2024.08.27 įkeltas pratesimas</t>
      </text>
    </comment>
    <comment ref="U232" authorId="477" shapeId="0" xr:uid="{5AC0D359-85F4-4286-A2CF-197C8D5380AF}">
      <text>
        <t>[Komentarų gija]
„Excel“ versija leidžia jums skaityti šią komentarų giją, tačiau visi jos taisymai bus pašalinti, jei failas atidaromas naudojant naujesnę „Excel“ versiją. Daugiau informacijos: https://go.microsoft.com/fwlink/?linkid=870924.
Komentaras:
    Išsiųstas į KMS 01.06</t>
      </text>
    </comment>
    <comment ref="X232" authorId="478" shapeId="0" xr:uid="{67F27E44-095D-4D49-8058-C51D9598600F}">
      <text>
        <t>[Komentarų gija]
„Excel“ versija leidžia jums skaityti šią komentarų giją, tačiau visi jos taisymai bus pašalinti, jei failas atidaromas naudojant naujesnę „Excel“ versiją. Daugiau informacijos: https://go.microsoft.com/fwlink/?linkid=870924.
Komentaras:
    2024.09.10 pateikta</t>
      </text>
    </comment>
    <comment ref="Z232" authorId="479" shapeId="0" xr:uid="{87EEF359-6FC8-4C57-83AA-D9096FFFF7E1}">
      <text>
        <t>[Komentarų gija]
„Excel“ versija leidžia jums skaityti šią komentarų giją, tačiau visi jos taisymai bus pašalinti, jei failas atidaromas naudojant naujesnę „Excel“ versiją. Daugiau informacijos: https://go.microsoft.com/fwlink/?linkid=870924.
Komentaras:
    2024.09.10 pateikta 
a.petretis@agili.lt
gvaclovas@gmail.com
Atsakyti:
2024.09.11 suderinta</t>
      </text>
    </comment>
    <comment ref="AB232" authorId="480" shapeId="0" xr:uid="{5DC1A3ED-575D-45DA-8738-C3C2B2365578}">
      <text>
        <t>[Komentarų gija]
„Excel“ versija leidžia jums skaityti šią komentarų giją, tačiau visi jos taisymai bus pašalinti, jei failas atidaromas naudojant naujesnę „Excel“ versiją. Daugiau informacijos: https://go.microsoft.com/fwlink/?linkid=870924.
Komentaras:
    2024.09.16 pateikta
Atsakyti:
2024.09.23 suderinta
Atsakyti:
11,12 pateikta
Atsakyti:
Suderinta 12.30</t>
      </text>
    </comment>
    <comment ref="AE232" authorId="481" shapeId="0" xr:uid="{0A23F24B-5C87-47C0-B697-1A568CEB6361}">
      <text>
        <t>[Komentarų gija]
„Excel“ versija leidžia jums skaityti šią komentarų giją, tačiau visi jos taisymai bus pašalinti, jei failas atidaromas naudojant naujesnę „Excel“ versiją. Daugiau informacijos: https://go.microsoft.com/fwlink/?linkid=870924.
Komentaras:
    2024.09.16 pateikta
Atsakyti:
10.11 suderinta
Atsakyti:
11,12 pateikta
Atsakyti:
Suderinta 11.14
Atsakyti:
Suderinta 12.27</t>
      </text>
    </comment>
    <comment ref="AF232" authorId="482" shapeId="0" xr:uid="{F45EDB7D-88AC-4A20-AB86-A9DB1646F397}">
      <text>
        <t>[Komentarų gija]
„Excel“ versija leidžia jums skaityti šią komentarų giją, tačiau visi jos taisymai bus pašalinti, jei failas atidaromas naudojant naujesnę „Excel“ versiją. Daugiau informacijos: https://go.microsoft.com/fwlink/?linkid=870924.
Komentaras:
    2024.09.16 pateikta
Atsakyti:
09.30 suderinta
Atsakyti:
11,12 pateikta
Atsakyti:
suderinta 11.21
Atsakyti:
Suderinta 2025.01.07</t>
      </text>
    </comment>
    <comment ref="AH232" authorId="483" shapeId="0" xr:uid="{B4498EDD-0148-4472-9D04-283D69497057}">
      <text>
        <t>[Komentarų gija]
„Excel“ versija leidžia jums skaityti šią komentarų giją, tačiau visi jos taisymai bus pašalinti, jei failas atidaromas naudojant naujesnę „Excel“ versiją. Daugiau informacijos: https://go.microsoft.com/fwlink/?linkid=870924.
Komentaras:
    01.07 342141</t>
      </text>
    </comment>
    <comment ref="AJ232" authorId="484" shapeId="0" xr:uid="{F1253C34-B88B-4551-9F74-2047C38D3762}">
      <text>
        <t>[Komentarų gija]
„Excel“ versija leidžia jums skaityti šią komentarų giją, tačiau visi jos taisymai bus pašalinti, jei failas atidaromas naudojant naujesnę „Excel“ versiją. Daugiau informacijos: https://go.microsoft.com/fwlink/?linkid=870924.
Komentaras:
    2024.09.16 pateikta
Atsakyti:
11,12 pateikta
Atsakyti:
Suderinta 12.20</t>
      </text>
    </comment>
    <comment ref="K233" authorId="485" shapeId="0" xr:uid="{71F84AEA-5CB7-4913-800A-AFBE70212B7C}">
      <text>
        <t>[Komentarų gija]
„Excel“ versija leidžia jums skaityti šią komentarų giją, tačiau visi jos taisymai bus pašalinti, jei failas atidaromas naudojant naujesnę „Excel“ versiją. Daugiau informacijos: https://go.microsoft.com/fwlink/?linkid=870924.
Komentaras:
    Darom pirminius
Atsakyti:
Pateikti pirminiai
Atsakyti:
Taisomi pirminiai sprendiniai, pateikta institucijoms ir LIDL suderinti
Atsakyti:
Susisiekt su LIDL dėl sprendimo
Atsakyti:
Parašytas laiškas šaligatvio projektuotojam dėl troleibusų stulpų vietų
Atsakyti:
Pateikti pirminiai
Atsakyti:
Taiso pastabas
Atsakyti:
Ištaisytos pastabos
Atsakyti:
11.15 pateikta Telia po pastabų
Atsakyti:
Įkelta SUVA, ruošiama byla, laukiam užsakovo derinimo.
Atsakyti:
Gautas užsakovo derinimas, paruošta pilna byla be SUVA
Atsakyti:
Pateikta byla
Atsakyti:
Išsiųstas informacinis, trūksta SUVA
Atsakyti:
Paruošta pilna byla.
Atsakyti:
Pateikta byla
Atsakyti:
Pateikta byla po pastabų</t>
      </text>
    </comment>
    <comment ref="O233" authorId="486" shapeId="0" xr:uid="{55258DF3-CAFD-4FFB-BC86-BC8CA12FD1A5}">
      <text>
        <t>[Komentarų gija]
„Excel“ versija leidžia jums skaityti šią komentarų giją, tačiau visi jos taisymai bus pašalinti, jei failas atidaromas naudojant naujesnę „Excel“ versiją. Daugiau informacijos: https://go.microsoft.com/fwlink/?linkid=870924.
Komentaras:
    2024.07.29 Įkeltas pratesimas meluota dėl dangų
Atsakyti:
2024.08.30 Įkeltas pratesimas</t>
      </text>
    </comment>
    <comment ref="Z233" authorId="487" shapeId="0" xr:uid="{7C83C5FE-7391-4829-9812-734271A0B3F4}">
      <text>
        <t>[Komentarų gija]
„Excel“ versija leidžia jums skaityti šią komentarų giją, tačiau visi jos taisymai bus pašalinti, jei failas atidaromas naudojant naujesnę „Excel“ versiją. Daugiau informacijos: https://go.microsoft.com/fwlink/?linkid=870924.
Komentaras:
    10.21 pateikta</t>
      </text>
    </comment>
    <comment ref="AB233" authorId="488" shapeId="0" xr:uid="{F6F04A5B-C357-494D-8552-88C1D31F52C3}">
      <text>
        <t>[Komentarų gija]
„Excel“ versija leidžia jums skaityti šią komentarų giją, tačiau visi jos taisymai bus pašalinti, jei failas atidaromas naudojant naujesnę „Excel“ versiją. Daugiau informacijos: https://go.microsoft.com/fwlink/?linkid=870924.
Komentaras:
    10.21 pateikta
Atsakyti:
11.19 Vainoras atsakė, kad galioja senasis derinimas</t>
      </text>
    </comment>
    <comment ref="AE233" authorId="489" shapeId="0" xr:uid="{D3AEC099-E389-4B95-B81A-5E576929DA41}">
      <text>
        <t>[Komentarų gija]
„Excel“ versija leidžia jums skaityti šią komentarų giją, tačiau visi jos taisymai bus pašalinti, jei failas atidaromas naudojant naujesnę „Excel“ versiją. Daugiau informacijos: https://go.microsoft.com/fwlink/?linkid=870924.
Komentaras:
    10.21 pateikta</t>
      </text>
    </comment>
    <comment ref="AF233" authorId="490" shapeId="0" xr:uid="{BA991F94-644C-40B1-B288-6A6CBEF6F42E}">
      <text>
        <t>[Komentarų gija]
„Excel“ versija leidžia jums skaityti šią komentarų giją, tačiau visi jos taisymai bus pašalinti, jei failas atidaromas naudojant naujesnę „Excel“ versiją. Daugiau informacijos: https://go.microsoft.com/fwlink/?linkid=870924.
Komentaras:
    10.21 pateikta
Atsakyti:
11.15 gautos telia pastabos
Atsakyti:
11.20 suderinta</t>
      </text>
    </comment>
    <comment ref="AH233" authorId="491" shapeId="0" xr:uid="{D3E9F5B6-F278-45F6-8754-17DEAC935741}">
      <text>
        <t xml:space="preserve">[Komentarų gija]
„Excel“ versija leidžia jums skaityti šią komentarų giją, tačiau visi jos taisymai bus pašalinti, jei failas atidaromas naudojant naujesnę „Excel“ versiją. Daugiau informacijos: https://go.microsoft.com/fwlink/?linkid=870924.
Komentaras:
    11.21
SAV-337292 </t>
      </text>
    </comment>
    <comment ref="K234" authorId="492" shapeId="0" xr:uid="{EC639BC6-0233-4B07-B68E-3BDD274FE54F}">
      <text>
        <t>[Komentarų gija]
„Excel“ versija leidžia jums skaityti šią komentarų giją, tačiau visi jos taisymai bus pašalinti, jei failas atidaromas naudojant naujesnę „Excel“ versiją. Daugiau informacijos: https://go.microsoft.com/fwlink/?linkid=870924.
Komentaras:
    Gytis turi padaryti skydo nuotraukas
Atsakyti:
Parasytas komentaras, kad spinta yra daugiabutyje</t>
      </text>
    </comment>
    <comment ref="O234" authorId="493" shapeId="0" xr:uid="{C140F5A7-2022-4A9C-AAF1-C308773D9321}">
      <text>
        <t>[Komentarų gija]
„Excel“ versija leidžia jums skaityti šią komentarų giją, tačiau visi jos taisymai bus pašalinti, jei failas atidaromas naudojant naujesnę „Excel“ versiją. Daugiau informacijos: https://go.microsoft.com/fwlink/?linkid=870924.
Komentaras:
    2024.07.26 įkeltas pratesimas (primeluota dėl derinimo su sklypo savininku)
Atsakyti:
2024.09.06 įkeltas pratesimas (primeluota dėl derinimo su sklypo savininku)</t>
      </text>
    </comment>
    <comment ref="K235" authorId="494" shapeId="0" xr:uid="{757984A9-FE2A-477E-8637-DB9676BEA03C}">
      <text>
        <t>[Komentarų gija]
„Excel“ versija leidžia jums skaityti šią komentarų giją, tačiau visi jos taisymai bus pašalinti, jei failas atidaromas naudojant naujesnę „Excel“ versiją. Daugiau informacijos: https://go.microsoft.com/fwlink/?linkid=870924.
Komentaras:
    ESO turi pakeisti TS
Atsakyti:
Pakeistos salygos, reikia daryti
Atsakyti:
Daro augustas
Atsakyti:
Pateikta institucijoms
Atsakyti:
Tomas parašė į TIVĮ dėl kontaktų. Vainoras nori eit per sklypą, reik kontaktų ir bandysiu derinti.
Atsakyti:
Derina su sklp. Sav. 10-08
Atsakyti:
Su savininku suderinta, derinama su institucijomis.
Atsakyti:
Telia/SUVA/BYLA
Atsakyti:
10-31 gavau telia
Ruošiu pilną bylą ir šiandien pateiksiu SUVA
Atsakyti:
Pateikta SUVA, Arnas pateiks į TIVI pilną projektą.
Atsakyti:
Pateikta byla
Atsakyti:
Arnas pateikė bylą. Likę sulaukt SUVA
Atsakyti:
Pataisytos pastabos pilno proj., likę gaut SUVA
Atsakyti:
Suformavo sklypą šalia trasos 11-07, ko pasekoje, atmetė SUVA. Atsirado servitutas su KMS. 
Atsakyti:
ESO turi pasirašyti servitutą
Atsakyti:
Arnas parašęs priminimą į TIVĮ
Atsakyti:
Gavau pasirašytą servitutą iš TIVIO, 12-09d pateikta kompensacijai
Atsakyti:
Gavau kompensaciją, išsiunčiau savivaldybei 12-11 pasirašymui.
Atsakyti:
Kokia situacija su servitutu ?
Atsakyti:
12-11 pateikta savivaldybei (servitutas)
Atsakyti:
Gauta pastaba suderint su sklp. nuomininku. Šiom dienom skambinsiu (bendrijai)
Atsakyti:
01-06 pateikta nuomininkui, sakė šiom dienom pasirašys
Atsakyti:
01-17 skambinau, sakė neturėjo laiko prisijungt prie pašto. Šiom dienom pažiūrės.
Atsakyti:
Šiandien pasuksiu nuomininkui.
Atsakyti:
Parašų neatsiuntė, Augustas skambina
Atsakyti:
28d. Skambinau, nekėlė, šiandien pasuksiu vėl.
Atsakyti:
Šiandien skambinau sklp. nuomininkui, sakė šiandien vakare pasirašys. Jei nepasirašys, ryt vėl skambinu.
Atsakyti:
Servitutai padaryti per geomatininką (Arnas sukels į TIVI)
Atsakyti:
Iš savivaldybės gavau raštą, kad pateikt per geomatininką ir suderint su nuomininku. Nuomininkas (bendrijos pirmininkas) nekėlė (šiandien skambinau). Skambinsiu ryt dar kartą.
Atsakyti:
Nuomininkas nepritaria sprendiniams. Keičiam trasą, išsiunčiau 02-06 savivaldybei persiderint sprendinius, reiks ir su kitais, bet pradžiai reik gaut jų suderinimą dėl ardomo asfalto.
Atsakyti:
Likę telios ir KE sutikimai. Tada SUVA ir pilna byla. 
Atsakyti:
@Augustas Motiejūnas kai gausi derinimus, padaryk bylą, kelsim be SUVA
Atsakyti:
Arnas pateiks bylą. SUVA pateikta.
Atsakyti:
Pateikta byla
Atsakyti:
Buvo pastabų, pataisiau, Likę SUVA gaut.
Atsakyti:
SUVA likę gaut</t>
      </text>
    </comment>
    <comment ref="O235" authorId="495" shapeId="0" xr:uid="{279429C4-8753-4041-9B5E-2FFCAD4ACC64}">
      <text>
        <t>[Komentarų gija]
„Excel“ versija leidžia jums skaityti šią komentarų giją, tačiau visi jos taisymai bus pašalinti, jei failas atidaromas naudojant naujesnę „Excel“ versiją. Daugiau informacijos: https://go.microsoft.com/fwlink/?linkid=870924.
Komentaras:
    2024.08.02 Įkeltas pratesimas (primeluota dėl dangų)
Atsakyti:
2024.09.20 Įkeltas pratęsimas</t>
      </text>
    </comment>
    <comment ref="X235" authorId="496" shapeId="0" xr:uid="{266E67EC-358C-4A18-B98A-AA9D000F02F2}">
      <text>
        <t>[Komentarų gija]
„Excel“ versija leidžia jums skaityti šią komentarų giją, tačiau visi jos taisymai bus pašalinti, jei failas atidaromas naudojant naujesnę „Excel“ versiją. Daugiau informacijos: https://go.microsoft.com/fwlink/?linkid=870924.
Komentaras:
    2024.08.02 Įkelti pirminiai
Atsakyti:
204.09.25 patrvirtinta</t>
      </text>
    </comment>
    <comment ref="AA235" authorId="497" shapeId="0" xr:uid="{B9619102-F1C0-46DE-9116-6EF5D452BD3F}">
      <text>
        <t>[Komentarų gija]
„Excel“ versija leidžia jums skaityti šią komentarų giją, tačiau visi jos taisymai bus pašalinti, jei failas atidaromas naudojant naujesnę „Excel“ versiją. Daugiau informacijos: https://go.microsoft.com/fwlink/?linkid=870924.
Komentaras:
    10-08 suderinta</t>
      </text>
    </comment>
    <comment ref="AB235" authorId="498" shapeId="0" xr:uid="{E49F1A1A-E082-43A5-9C33-40FF3D477DCA}">
      <text>
        <t>[Komentarų gija]
„Excel“ versija leidžia jums skaityti šią komentarų giją, tačiau visi jos taisymai bus pašalinti, jei failas atidaromas naudojant naujesnę „Excel“ versiją. Daugiau informacijos: https://go.microsoft.com/fwlink/?linkid=870924.
Komentaras:
    2024.08.02 pateikta
Atsakyti:
mts.isankstiniaiderinimai@kaunas.lt
Atsakyti:
2024.08.06 suderino
Atsakyti:
Pateikta po pakoreguotų sprendinių 09-30
Atsakyti:
Nederina Vainoras, aptart su Tomu.
Atsakyti:
Nesuderino sprendinių. 
Išsiųsta po pastabų 10-08
Atsakyti:
10-15 suderinta
Atsakyti:
Per nauja suderinta nes keitėsi trasa 02-13</t>
      </text>
    </comment>
    <comment ref="AE235" authorId="499" shapeId="0" xr:uid="{E5016363-D14E-4D8E-80C3-226317D448C3}">
      <text>
        <t>[Komentarų gija]
„Excel“ versija leidžia jums skaityti šią komentarų giją, tačiau visi jos taisymai bus pašalinti, jei failas atidaromas naudojant naujesnę „Excel“ versiją. Daugiau informacijos: https://go.microsoft.com/fwlink/?linkid=870924.
Komentaras:
    2024.08.02 pateikta
Atsakyti:
Pateikta po pakoreguotų sprendinių 09-30
Atsakyti:
10-01 suderinta
Atsakyti:
Išsiųsta po pakoreguotų sprendinių 10-08
Atsakyti:
10-11 suderinta
Atsakyti:
Išsiųsta dėl pasikeitusios trasos 02-13
Atsakyti:
02-13</t>
      </text>
    </comment>
    <comment ref="AF235" authorId="500" shapeId="0" xr:uid="{FF6A511C-EAAF-4357-9168-6646807E29F0}">
      <text>
        <t>[Komentarų gija]
„Excel“ versija leidžia jums skaityti šią komentarų giją, tačiau visi jos taisymai bus pašalinti, jei failas atidaromas naudojant naujesnę „Excel“ versiją. Daugiau informacijos: https://go.microsoft.com/fwlink/?linkid=870924.
Komentaras:
    2024.08.02 pateikta
Atsakyti:
2024.08.06 suderinta
Atsakyti:
Pateikta po pakoreguotų sprendinių 09-30
Atsakyti:
Išsiųsta po pakoreguotų sprendinių 10-08
Atsakyti:
10-14 gavau pastabas, pateikiau po pastabų.
Atsakyti:
10-18 gauta pastabų, 10-18 išsiųsta po pastabų.
Atsakyti:
10-24d. Išsiųsta vėl po pastabų.
Atsakyti:
10-31 gauta
Atsakyti:
Išsiųsta dėl pasikeitusios trasos 02-13
Atsakyti:
01-17 gauta</t>
      </text>
    </comment>
    <comment ref="AH235" authorId="501" shapeId="0" xr:uid="{D4932813-E3AC-4D67-AF04-077C8DBF0BD5}">
      <text>
        <t>[Komentarų gija]
„Excel“ versija leidžia jums skaityti šią komentarų giją, tačiau visi jos taisymai bus pašalinti, jei failas atidaromas naudojant naujesnę „Excel“ versiją. Daugiau informacijos: https://go.microsoft.com/fwlink/?linkid=870924.
Komentaras:
    334924 11-04 pateikta
Atsakyti:
337930 11-26 po pastabų, nes 11-07 suformavo vieną sklypą, ko pasekoje, reikėjo perteikt per naują.
Atsakyti:
12-23 gauta
Atsakyti:
Reiks teikt per nauja
Atsakyti:
347642 02-19</t>
      </text>
    </comment>
    <comment ref="AJ235" authorId="502" shapeId="0" xr:uid="{BE687DE6-DEE8-4FDC-9E2A-BA43B83457D8}">
      <text>
        <t>[Komentarų gija]
„Excel“ versija leidžia jums skaityti šią komentarų giją, tačiau visi jos taisymai bus pašalinti, jei failas atidaromas naudojant naujesnę „Excel“ versiją. Daugiau informacijos: https://go.microsoft.com/fwlink/?linkid=870924.
Komentaras:
    2024.08.02 pateikta
Atsakyti:
Pateikta po pakoreguotų sprendinių 09-30
Atsakyti:
Išsiųsta po pakoreguotų sprendinių 10-08
Atsakyti:
Paprašė padaryt pjūvi, 10-25d. nusiųsta.
Atsakyti:
10-28 suderinta
Atsakyti:
Išsiųsta dėl pasikeitusios trasos 02-13
Atsakyti:
02-19 suderinta</t>
      </text>
    </comment>
    <comment ref="AK235" authorId="503" shapeId="0" xr:uid="{C6562D92-B562-4B05-AF92-100730DFAC2B}">
      <text>
        <t>[Komentarų gija]
„Excel“ versija leidžia jums skaityti šią komentarų giją, tačiau visi jos taisymai bus pašalinti, jei failas atidaromas naudojant naujesnę „Excel“ versiją. Daugiau informacijos: https://go.microsoft.com/fwlink/?linkid=870924.
Komentaras:
    Su KMS
Atsakyti:
11-26 pateikta ESO pasirašymui
Atsakyti:
12-09 pateikta kompensacijai
Atsakyti:
Išsiunčiau savivaldybei 12-11 pasirašymui.
Atsakyti:
Reg.data 2024-12-11, Reg. Nr. R12-9613.
Atsakyti:
Servituto nebebus, nes nuominkas sklp. nepasirašė.</t>
      </text>
    </comment>
    <comment ref="K236" authorId="504" shapeId="0" xr:uid="{6B681D53-AF78-446C-AE3B-1F7C624CF717}">
      <text>
        <t>[Komentarų gija]
„Excel“ versija leidžia jums skaityti šią komentarų giją, tačiau visi jos taisymai bus pašalinti, jei failas atidaromas naudojant naujesnę „Excel“ versiją. Daugiau informacijos: https://go.microsoft.com/fwlink/?linkid=870924.
Komentaras:
    Laukiam derinimų
Atsakyti:
Teikiam lygiagrečiai ir SUVA ir projekto pilną bylą
Atsakyti:
10-08 Gytis važiuoja paimti derinimų
Atsakyti:
Gytis turi susisiekti su užsakovu kuriam palikti brėžiniai dėl parašų iš bendrasavininkių surinkimui. Po parašų gavimo teikti pilną projektą
Atsakyti:
10-21 užsakovas turi pateikti sutikimus
Atsakyti:
KPD
Atsakyti:
Paruošta pilna byla.
Atsakyti:
Pateikta po pastabų</t>
      </text>
    </comment>
    <comment ref="O236" authorId="505" shapeId="0" xr:uid="{322E2903-3D9A-49EC-AA5B-C65D59636109}">
      <text>
        <t>[Komentarų gija]
„Excel“ versija leidžia jums skaityti šią komentarų giją, tačiau visi jos taisymai bus pašalinti, jei failas atidaromas naudojant naujesnę „Excel“ versiją. Daugiau informacijos: https://go.microsoft.com/fwlink/?linkid=870924.
Komentaras:
    2024.08.02 įkeltas pratesima primeluota dėl sklypo savininkų
Atsakyti:
2024.09.09 pateiktas pratęsimas</t>
      </text>
    </comment>
    <comment ref="X236" authorId="506" shapeId="0" xr:uid="{EBCD9CD2-5FFC-4D0A-9E75-A0270CE62B05}">
      <text>
        <t>[Komentarų gija]
„Excel“ versija leidžia jums skaityti šią komentarų giją, tačiau visi jos taisymai bus pašalinti, jei failas atidaromas naudojant naujesnę „Excel“ versiją. Daugiau informacijos: https://go.microsoft.com/fwlink/?linkid=870924.
Komentaras:
    2024.09.09 pateikti pirminiai
Atsakyti:
2024.09.10 Suderinta</t>
      </text>
    </comment>
    <comment ref="Z236" authorId="507" shapeId="0" xr:uid="{EFAFAA77-25F2-4188-A944-8F75684D10DF}">
      <text>
        <t>[Komentarų gija]
„Excel“ versija leidžia jums skaityti šią komentarų giją, tačiau visi jos taisymai bus pašalinti, jei failas atidaromas naudojant naujesnę „Excel“ versiją. Daugiau informacijos: https://go.microsoft.com/fwlink/?linkid=870924.
Komentaras:
    2024.09.09 pateikta
egle.meskauskiene@gmail.com
Atsakyti:
2024.09.11 suderinta</t>
      </text>
    </comment>
    <comment ref="AB236" authorId="508" shapeId="0" xr:uid="{67C10944-D1AB-44BC-9BB8-AF900CFBC4E1}">
      <text>
        <t xml:space="preserve">[Komentarų gija]
„Excel“ versija leidžia jums skaityti šią komentarų giją, tačiau visi jos taisymai bus pašalinti, jei failas atidaromas naudojant naujesnę „Excel“ versiją. Daugiau informacijos: https://go.microsoft.com/fwlink/?linkid=870924.
Komentaras:
    2024.09.09 pateikta
Atsakyti:
2024.09.16 suderinta
</t>
      </text>
    </comment>
    <comment ref="AE236" authorId="509" shapeId="0" xr:uid="{325791C9-6CB4-4CA6-B8F9-E6A5A29FD973}">
      <text>
        <t>[Komentarų gija]
„Excel“ versija leidžia jums skaityti šią komentarų giją, tačiau visi jos taisymai bus pašalinti, jei failas atidaromas naudojant naujesnę „Excel“ versiją. Daugiau informacijos: https://go.microsoft.com/fwlink/?linkid=870924.
Komentaras:
    2024.09.09 pateikta
Atsakyti:
2024.09.18 pateikta pakartotinai po pastabų
Atsakyti:
10.04 priminta.
Atsakyti:
10.11 suderinta</t>
      </text>
    </comment>
    <comment ref="AF236" authorId="510" shapeId="0" xr:uid="{08C819DE-73BD-4489-9063-CC0B6895F21D}">
      <text>
        <t>[Komentarų gija]
„Excel“ versija leidžia jums skaityti šią komentarų giją, tačiau visi jos taisymai bus pašalinti, jei failas atidaromas naudojant naujesnę „Excel“ versiją. Daugiau informacijos: https://go.microsoft.com/fwlink/?linkid=870924.
Komentaras:
    2024.09.09 pateikta
Atsakyti:
2024.09.16 suderinta</t>
      </text>
    </comment>
    <comment ref="AJ236" authorId="511" shapeId="0" xr:uid="{85ACEFEB-CD84-4E68-ADD2-225FF9EBEBE3}">
      <text>
        <t>[Komentarų gija]
„Excel“ versija leidžia jums skaityti šią komentarų giją, tačiau visi jos taisymai bus pašalinti, jei failas atidaromas naudojant naujesnę „Excel“ versiją. Daugiau informacijos: https://go.microsoft.com/fwlink/?linkid=870924.
Komentaras:
    2024.09.09 pateikta
Atsakyti:
2024.09.18 suderinta</t>
      </text>
    </comment>
    <comment ref="AN236" authorId="512" shapeId="0" xr:uid="{E87CA760-2EC3-4712-B9A7-506756FD2955}">
      <text>
        <t>[Komentarų gija]
„Excel“ versija leidžia jums skaityti šią komentarų giją, tačiau visi jos taisymai bus pašalinti, jei failas atidaromas naudojant naujesnę „Excel“ versiją. Daugiau informacijos: https://go.microsoft.com/fwlink/?linkid=870924.
Komentaras:
    10.24 pateikta
Atsakyti:
10.28 suderinta</t>
      </text>
    </comment>
    <comment ref="K237" authorId="513" shapeId="0" xr:uid="{4DA5AC3A-C3B5-448A-AB0D-1B6D91417DFF}">
      <text>
        <t>[Komentarų gija]
„Excel“ versija leidžia jums skaityti šią komentarų giją, tačiau visi jos taisymai bus pašalinti, jei failas atidaromas naudojant naujesnę „Excel“ versiją. Daugiau informacijos: https://go.microsoft.com/fwlink/?linkid=870924.
Komentaras:
    Kostas perkels pirminius ir atsakys į Povilavcičiaus pastabas
Atsakyti:
Pateikti pirminiai po pastabu
Atsakyti:
Pateikti pirminiai po pastabu
Atsakyti:
Taiso pastabas
Atsakyti:
Reikia atrasyti Povilaviciui, nes jis nenori taip leisti kloti kabelio
Atsakyti:
Derinama su vandenim
Atsakyti:
Išsiųsta derint.
Atsakyti:
Vainoro pastaba, kodėl neklojame kita puse, pabandyta pagrįsti, jei netiks reikia su Znutu aptarti situaciją ar šlaite pavyks padaryti
Atsakyti:
Pateikta Vainorui su nuotraukomis, kodėl negalime eiti kita puse.
Atsakyti:
Vainoras pasiūlė eiti per 111 sklypą.
Atsakyti:
Kokia situacija ?
Atsakyti:
Laukiu vainoro atsakymo
Atsakyti:
Gauta Vainoro derinimas, pateikta SUVA, užsakovui, paruošta byla.
Atsakyti:
Pateikta byla be SUVA
Atsakyti:
SUVA liko 2d.d.
Atsakyti:
SUVA vėluoja 3d.d.
Atsakyti:
Pateiktas projektas su SUVA</t>
      </text>
    </comment>
    <comment ref="O237" authorId="514" shapeId="0" xr:uid="{0A366D3C-5CBE-4C6F-85DC-4A3EAB036BAF}">
      <text>
        <t>[Komentarų gija]
„Excel“ versija leidžia jums skaityti šią komentarų giją, tačiau visi jos taisymai bus pašalinti, jei failas atidaromas naudojant naujesnę „Excel“ versiją. Daugiau informacijos: https://go.microsoft.com/fwlink/?linkid=870924.
Komentaras:
    2024.08.07 Įkeltas pratesimas
Atsakyti:
2024.09.23 Įkeltas pratesimas</t>
      </text>
    </comment>
    <comment ref="X237" authorId="515" shapeId="0" xr:uid="{F62A3049-F250-492E-8FCC-7C601FBF8A85}">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Gautos ESO PASTBOS</t>
      </text>
    </comment>
    <comment ref="AB237" authorId="516" shapeId="0" xr:uid="{1593B0D5-B406-4A87-9433-85EADEDF59C1}">
      <text>
        <t>[Komentarų gija]
„Excel“ versija leidžia jums skaityti šią komentarų giją, tačiau visi jos taisymai bus pašalinti, jei failas atidaromas naudojant naujesnę „Excel“ versiją. Daugiau informacijos: https://go.microsoft.com/fwlink/?linkid=870924.
Komentaras:
    11.22 pateikta
Atsakyti:
12.11 Vainoras siūlo ieškoti alternatyvų, neleidžia kloti aplink.
Atsakyti:
01.14 suderinta</t>
      </text>
    </comment>
    <comment ref="AE237" authorId="517" shapeId="0" xr:uid="{F7FA7C51-316B-44E7-B727-EBD6336D1F23}">
      <text>
        <t>[Komentarų gija]
„Excel“ versija leidžia jums skaityti šią komentarų giją, tačiau visi jos taisymai bus pašalinti, jei failas atidaromas naudojant naujesnę „Excel“ versiją. Daugiau informacijos: https://go.microsoft.com/fwlink/?linkid=870924.
Komentaras:
    11.08 pateikta
Atsakyti:
11.19 priminta
Atsakyti:
11.21 suderinta</t>
      </text>
    </comment>
    <comment ref="AF237" authorId="518" shapeId="0" xr:uid="{D95FF9D4-F202-4F69-91BF-7D3C756BF67F}">
      <text>
        <t>[Komentarų gija]
„Excel“ versija leidžia jums skaityti šią komentarų giją, tačiau visi jos taisymai bus pašalinti, jei failas atidaromas naudojant naujesnę „Excel“ versiją. Daugiau informacijos: https://go.microsoft.com/fwlink/?linkid=870924.
Komentaras:
    11.22 pateikta
Atsakyti:
11.29 suderinta</t>
      </text>
    </comment>
    <comment ref="AH237" authorId="519" shapeId="0" xr:uid="{F64AEA98-CBD1-4AA6-A34C-A5723C3A2100}">
      <text>
        <t>[Komentarų gija]
„Excel“ versija leidžia jums skaityti šią komentarų giją, tačiau visi jos taisymai bus pašalinti, jei failas atidaromas naudojant naujesnę „Excel“ versiją. Daugiau informacijos: https://go.microsoft.com/fwlink/?linkid=870924.
Komentaras:
    2025.01.15
SAV-343001</t>
      </text>
    </comment>
    <comment ref="AJ237" authorId="520" shapeId="0" xr:uid="{298348E5-0F6C-4951-866F-CC2D0AFDB8FC}">
      <text>
        <t>[Komentarų gija]
„Excel“ versija leidžia jums skaityti šią komentarų giją, tačiau visi jos taisymai bus pašalinti, jei failas atidaromas naudojant naujesnę „Excel“ versiją. Daugiau informacijos: https://go.microsoft.com/fwlink/?linkid=870924.
Komentaras:
    11.22 pateikta</t>
      </text>
    </comment>
    <comment ref="K238" authorId="521" shapeId="0" xr:uid="{299B49B3-9E20-4B32-A2D6-A08BCC508E6F}">
      <text>
        <t>[Komentarų gija]
„Excel“ versija leidžia jums skaityti šią komentarų giją, tačiau visi jos taisymai bus pašalinti, jei failas atidaromas naudojant naujesnę „Excel“ versiją. Daugiau informacijos: https://go.microsoft.com/fwlink/?linkid=870924.
Komentaras:
    VYTAI ar gauti derinimai ? Teikta jau prieš mėnesį, turėtų visi būti
Atsakyti:
Telia ir H2O suderino. Vainorui ir užsakovui pakartojau
Atsakyti:
SUVA vėluoja 3d.d.
Atsakyti:
10-14 teiks pilną bylą
Atsakyti:
Pateiktas projektas
Atsakyti:
Pateikta po pastabu</t>
      </text>
    </comment>
    <comment ref="O238" authorId="522" shapeId="0" xr:uid="{F58C4F60-C779-4F10-A417-369DCFA40A68}">
      <text>
        <t>[Komentarų gija]
„Excel“ versija leidžia jums skaityti šią komentarų giją, tačiau visi jos taisymai bus pašalinti, jei failas atidaromas naudojant naujesnę „Excel“ versiją. Daugiau informacijos: https://go.microsoft.com/fwlink/?linkid=870924.
Komentaras:
    2024.08.09 įkeltas pratesimas
Atsakyti:
2024.09.18 Įkeltas pratesimas</t>
      </text>
    </comment>
    <comment ref="X238" authorId="523" shapeId="0" xr:uid="{EE292A9C-5722-4783-972C-C5392C507AE3}">
      <text>
        <t xml:space="preserve">[Komentarų gija]
„Excel“ versija leidžia jums skaityti šią komentarų giją, tačiau visi jos taisymai bus pašalinti, jei failas atidaromas naudojant naujesnę „Excel“ versiją. Daugiau informacijos: https://go.microsoft.com/fwlink/?linkid=870924.
Komentaras:
    2024.08.09 pateikti pirminiai
Atsakyti:
2024.08.18 patvirtino
</t>
      </text>
    </comment>
    <comment ref="Z238" authorId="524" shapeId="0" xr:uid="{A181016C-F812-4C7B-9B9E-85E2C31ACA4B}">
      <text>
        <t>[Komentarų gija]
„Excel“ versija leidžia jums skaityti šią komentarų giją, tačiau visi jos taisymai bus pašalinti, jei failas atidaromas naudojant naujesnę „Excel“ versiją. Daugiau informacijos: https://go.microsoft.com/fwlink/?linkid=870924.
Komentaras:
    2024.08.12 pateikta  vilija.ramanauskiene987@gmail.com
Atsakyti:
2024.09.16 pakartota
Atsakyti:
2024.09.18 gautas derinimas</t>
      </text>
    </comment>
    <comment ref="AB238" authorId="525" shapeId="0" xr:uid="{DA5066E8-E338-4BFF-9963-B23D189C2076}">
      <text>
        <t>[Komentarų gija]
„Excel“ versija leidžia jums skaityti šią komentarų giją, tačiau visi jos taisymai bus pašalinti, jei failas atidaromas naudojant naujesnę „Excel“ versiją. Daugiau informacijos: https://go.microsoft.com/fwlink/?linkid=870924.
Komentaras:
    2024.08.09 pateikta
Atsakyti:
2024.09.16 pakartota
Atsakyti:
2024.09.17 suderino</t>
      </text>
    </comment>
    <comment ref="AE238" authorId="526" shapeId="0" xr:uid="{8FE9904A-197E-4FAC-977D-5731774ABC1B}">
      <text>
        <t xml:space="preserve">[Komentarų gija]
„Excel“ versija leidžia jums skaityti šią komentarų giją, tačiau visi jos taisymai bus pašalinti, jei failas atidaromas naudojant naujesnę „Excel“ versiją. Daugiau informacijos: https://go.microsoft.com/fwlink/?linkid=870924.
Komentaras:
    2024.08.13 suderinta
</t>
      </text>
    </comment>
    <comment ref="AF238" authorId="527" shapeId="0" xr:uid="{9F2CAFDA-E59D-4E48-835B-D8AB84DE37C5}">
      <text>
        <t>[Komentarų gija]
„Excel“ versija leidžia jums skaityti šią komentarų giją, tačiau visi jos taisymai bus pašalinti, jei failas atidaromas naudojant naujesnę „Excel“ versiją. Daugiau informacijos: https://go.microsoft.com/fwlink/?linkid=870924.
Komentaras:
    2024.08.09 pateikta
Atsakyti:
2024.08.13</t>
      </text>
    </comment>
    <comment ref="AH238" authorId="528" shapeId="0" xr:uid="{DD3C93EF-CCE4-4A8B-BCDA-5C027B9F2469}">
      <text>
        <t>[Komentarų gija]
„Excel“ versija leidžia jums skaityti šią komentarų giją, tačiau visi jos taisymai bus pašalinti, jei failas atidaromas naudojant naujesnę „Excel“ versiją. Daugiau informacijos: https://go.microsoft.com/fwlink/?linkid=870924.
Komentaras:
    2024.09.18 Pateikta NŽT 328863 (SAV-328863 )</t>
      </text>
    </comment>
    <comment ref="K239" authorId="529" shapeId="0" xr:uid="{EDC158B4-9B5C-40CE-80EB-FEB29C14BE9F}">
      <text>
        <t>[Komentarų gija]
„Excel“ versija leidžia jums skaityti šią komentarų giją, tačiau visi jos taisymai bus pašalinti, jei failas atidaromas naudojant naujesnę „Excel“ versiją. Daugiau informacijos: https://go.microsoft.com/fwlink/?linkid=870924.
Komentaras:
    Laukiam derinimų. Gytis pateikęs
Atsakyti:
Laukiam SUVA
Atsakyti:
10-14 teiks bylą be SUVA
Atsakyti:
Pateiktas projektas
Atsakyti:
Pateiktas po pastabų projektas</t>
      </text>
    </comment>
    <comment ref="O239" authorId="530" shapeId="0" xr:uid="{455FBEBC-FA78-4BB1-963F-8CC2797F3089}">
      <text>
        <t>[Komentarų gija]
„Excel“ versija leidžia jums skaityti šią komentarų giją, tačiau visi jos taisymai bus pašalinti, jei failas atidaromas naudojant naujesnę „Excel“ versiją. Daugiau informacijos: https://go.microsoft.com/fwlink/?linkid=870924.
Komentaras:
    2024.08.09 įkeltas pratesimas
Atsakyti:
2024.09.24 Įkeltas pratesimas</t>
      </text>
    </comment>
    <comment ref="X239" authorId="531" shapeId="0" xr:uid="{19330D65-55F9-4972-A8BB-3053F12E6CCC}">
      <text>
        <t xml:space="preserve">[Komentarų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suderino
</t>
      </text>
    </comment>
    <comment ref="Z239" authorId="532" shapeId="0" xr:uid="{1E8857F6-5AAA-4C27-BC27-24CA15F934B2}">
      <text>
        <t>[Komentarų gija]
„Excel“ versija leidžia jums skaityti šią komentarų giją, tačiau visi jos taisymai bus pašalinti, jei failas atidaromas naudojant naujesnę „Excel“ versiją. Daugiau informacijos: https://go.microsoft.com/fwlink/?linkid=870924.
Komentaras:
    2024.09.10 pateikta
valdas@kleboniskis.lt
Atsakyti:
2024.09.12 suderinta</t>
      </text>
    </comment>
    <comment ref="AB239" authorId="533" shapeId="0" xr:uid="{13724732-4FCF-418B-B744-8C1EBB1D8935}">
      <text>
        <t>[Komentarų gija]
„Excel“ versija leidžia jums skaityti šią komentarų giją, tačiau visi jos taisymai bus pašalinti, jei failas atidaromas naudojant naujesnę „Excel“ versiją. Daugiau informacijos: https://go.microsoft.com/fwlink/?linkid=870924.
Komentaras:
    2024.09.10 pateikta
Atsakyti:
2024.09.16 suderinta</t>
      </text>
    </comment>
    <comment ref="AE239" authorId="534" shapeId="0" xr:uid="{0E885BE0-4586-4832-B82D-E1F6A686E6E2}">
      <text>
        <t>[Komentarų gija]
„Excel“ versija leidžia jums skaityti šią komentarų giją, tačiau visi jos taisymai bus pašalinti, jei failas atidaromas naudojant naujesnę „Excel“ versiją. Daugiau informacijos: https://go.microsoft.com/fwlink/?linkid=870924.
Komentaras:
    2024.09.10 pateikta
Atsakyti:
2024.09.18 Pateikta per naujo po telia pastabų.
Atsakyti:
09.24 pateikta po pastabų
Atsakyti:
10-10 suderinta</t>
      </text>
    </comment>
    <comment ref="AF239" authorId="535" shapeId="0" xr:uid="{8D034D9A-DDD2-4114-88C2-5BB951BB6048}">
      <text>
        <t>[Komentarų gija]
„Excel“ versija leidžia jums skaityti šią komentarų giją, tačiau visi jos taisymai bus pašalinti, jei failas atidaromas naudojant naujesnę „Excel“ versiją. Daugiau informacijos: https://go.microsoft.com/fwlink/?linkid=870924.
Komentaras:
    2024.09.10 pateikta
Atsakyti:
2024.09.18 Pateikta per naujo po telia pastabų.
Atsakyti:
2024.09.23 suderinta</t>
      </text>
    </comment>
    <comment ref="AH239" authorId="536" shapeId="0" xr:uid="{92411E07-0B89-4CD5-ABB1-5B227BA10688}">
      <text>
        <t>[Komentarų gija]
„Excel“ versija leidžia jums skaityti šią komentarų giją, tačiau visi jos taisymai bus pašalinti, jei failas atidaromas naudojant naujesnę „Excel“ versiją. Daugiau informacijos: https://go.microsoft.com/fwlink/?linkid=870924.
Komentaras:
    10.03 
SAV-331135</t>
      </text>
    </comment>
    <comment ref="AJ239" authorId="537" shapeId="0" xr:uid="{AFDFE41C-CC76-4ABE-9451-616B18D2FF7C}">
      <text>
        <t xml:space="preserve">[Komentarų gija]
„Excel“ versija leidžia jums skaityti šią komentarų giją, tačiau visi jos taisymai bus pašalinti, jei failas atidaromas naudojant naujesnę „Excel“ versiją. Daugiau informacijos: https://go.microsoft.com/fwlink/?linkid=870924.
Komentaras:
    2024.09.10 pateikta
Atsakyti:
2024.09.18 Pateikta per naujo po telia pastabų.
Atsakyti:
09.25 suderinta
</t>
      </text>
    </comment>
    <comment ref="K240" authorId="538" shapeId="0" xr:uid="{E52BAB7A-E176-43D2-ADF4-BE92054174A7}">
      <text>
        <t>[Komentarų gija]
„Excel“ versija leidžia jums skaityti šią komentarų giją, tačiau visi jos taisymai bus pašalinti, jei failas atidaromas naudojant naujesnę „Excel“ versiją. Daugiau informacijos: https://go.microsoft.com/fwlink/?linkid=870924.
Komentaras:
    Kostas taiso pirminių pastabas
Atsakyti:
Pateikti pirminiai po pastabu
Atsakyti:
Gytis turi sužiūrėti derinimus
Atsakyti:
Laukiam SUVA
Atsakyti:
Pateikta byla be SUVA
Atsakyti:
Laukiam SUVA 10-17 terminas
Atsakyti:
SUVA vėluoja
Atsakyti:
Sukeltas SUVA
Atsakyti:
Pateikta byla
Atsakyti:
Pateikta byla po pastabu</t>
      </text>
    </comment>
    <comment ref="O240" authorId="539" shapeId="0" xr:uid="{075C3AF2-AA89-46B3-890E-4D6E6AAD11EA}">
      <text>
        <t>[Komentarų gija]
„Excel“ versija leidžia jums skaityti šią komentarų giją, tačiau visi jos taisymai bus pašalinti, jei failas atidaromas naudojant naujesnę „Excel“ versiją. Daugiau informacijos: https://go.microsoft.com/fwlink/?linkid=870924.
Komentaras:
    2024.08.13 Įkeltas pratesimas
Atsakyti:
2024.09.24 įkeltas pratęsimas</t>
      </text>
    </comment>
    <comment ref="X240" authorId="540" shapeId="0" xr:uid="{AB0ACFD5-E4C0-475B-BD6F-5E6383AE369D}">
      <text>
        <t>[Komentarų gija]
„Excel“ versija leidžia jums skaityti šią komentarų giją, tačiau visi jos taisymai bus pašalinti, jei failas atidaromas naudojant naujesnę „Excel“ versiją. Daugiau informacijos: https://go.microsoft.com/fwlink/?linkid=870924.
Komentaras:
    2024.08.12 Pateikta</t>
      </text>
    </comment>
    <comment ref="Z240" authorId="541" shapeId="0" xr:uid="{2D30B43E-F13D-4205-A16E-231BEDDCB35C}">
      <text>
        <t>[Komentarų gija]
„Excel“ versija leidžia jums skaityti šią komentarų giją, tačiau visi jos taisymai bus pašalinti, jei failas atidaromas naudojant naujesnę „Excel“ versiją. Daugiau informacijos: https://go.microsoft.com/fwlink/?linkid=870924.
Komentaras:
    2024.08.12 Pateikta
Atsakyti:
2024.08.12 suderino</t>
      </text>
    </comment>
    <comment ref="AA240" authorId="542" shapeId="0" xr:uid="{D9E1C599-E0E2-49BA-BBCE-9872FF259EAF}">
      <text>
        <t>[Komentarų gija]
„Excel“ versija leidžia jums skaityti šią komentarų giją, tačiau visi jos taisymai bus pašalinti, jei failas atidaromas naudojant naujesnę „Excel“ versiją. Daugiau informacijos: https://go.microsoft.com/fwlink/?linkid=870924.
Komentaras:
    10.03 išsiųsta AZ
Atsakyti:
10.03 suderinta</t>
      </text>
    </comment>
    <comment ref="AB240" authorId="543" shapeId="0" xr:uid="{ED5166B1-9D4E-48D6-91A1-3C68FD7CE15F}">
      <text>
        <t>[Komentarų gija]
„Excel“ versija leidžia jums skaityti šią komentarų giją, tačiau visi jos taisymai bus pašalinti, jei failas atidaromas naudojant naujesnę „Excel“ versiją. Daugiau informacijos: https://go.microsoft.com/fwlink/?linkid=870924.
Komentaras:
    2024.08.12 Pateikta
Atsakyti:
09/26 pateikta pakartotinai Vytauto
Atsakyti:
10.01 suderinta</t>
      </text>
    </comment>
    <comment ref="AE240" authorId="544" shapeId="0" xr:uid="{D21E86AC-918A-41B0-A235-79482E243870}">
      <text>
        <t>[Komentarų gija]
„Excel“ versija leidžia jums skaityti šią komentarų giją, tačiau visi jos taisymai bus pašalinti, jei failas atidaromas naudojant naujesnę „Excel“ versiją. Daugiau informacijos: https://go.microsoft.com/fwlink/?linkid=870924.
Komentaras:
    2024.08.12 Pateikta
Atsakyti:
2024.08.13 suderinta</t>
      </text>
    </comment>
    <comment ref="AF240" authorId="545" shapeId="0" xr:uid="{9665C3A5-51ED-4FDB-BF4A-55F004465F74}">
      <text>
        <t>[Komentarų gija]
„Excel“ versija leidžia jums skaityti šią komentarų giją, tačiau visi jos taisymai bus pašalinti, jei failas atidaromas naudojant naujesnę „Excel“ versiją. Daugiau informacijos: https://go.microsoft.com/fwlink/?linkid=870924.
Komentaras:
    2024.08.12 Pateikta
Atsakyti:
2024.08.16 suderinta</t>
      </text>
    </comment>
    <comment ref="AH240" authorId="546" shapeId="0" xr:uid="{71C45B4E-CB96-4410-8EAD-6A8B4D703E3A}">
      <text>
        <t xml:space="preserve">[Komentarų gija]
„Excel“ versija leidžia jums skaityti šią komentarų giją, tačiau visi jos taisymai bus pašalinti, jei failas atidaromas naudojant naujesnę „Excel“ versiją. Daugiau informacijos: https://go.microsoft.com/fwlink/?linkid=870924.
Komentaras:
    10.03 331107 
SAV-331107 </t>
      </text>
    </comment>
    <comment ref="AJ240" authorId="547" shapeId="0" xr:uid="{D036422E-5D02-4D1D-B1D1-C468A55F6B95}">
      <text>
        <t>[Komentarų gija]
„Excel“ versija leidžia jums skaityti šią komentarų giją, tačiau visi jos taisymai bus pašalinti, jei failas atidaromas naudojant naujesnę „Excel“ versiją. Daugiau informacijos: https://go.microsoft.com/fwlink/?linkid=870924.
Komentaras:
    2024.08.12 Pateikta
Atsakyti:
2024.08.23 suderinta</t>
      </text>
    </comment>
    <comment ref="K241" authorId="548" shapeId="0" xr:uid="{AC8A96E0-B1EF-4078-87B2-02F6A223D1E0}">
      <text>
        <t>[Komentarų gija]
„Excel“ versija leidžia jums skaityti šią komentarų giją, tačiau visi jos taisymai bus pašalinti, jei failas atidaromas naudojant naujesnę „Excel“ versiją. Daugiau informacijos: https://go.microsoft.com/fwlink/?linkid=870924.
Komentaras:
    Laukiam ESO atsakymo tivyje
Atsakyti:
Gautos pakoreguotos TS
Atsakyti:
Pateikti pirminiai
Atsakyti:
Gavus Vainoro derinima, daryti/teikti byla
Atsakyti:
Pateiktas projektas</t>
      </text>
    </comment>
    <comment ref="O241" authorId="549" shapeId="0" xr:uid="{5BD81F29-77C6-49BE-A16C-C156D6CD71BC}">
      <text>
        <t>[Komentarų gija]
„Excel“ versija leidžia jums skaityti šią komentarų giją, tačiau visi jos taisymai bus pašalinti, jei failas atidaromas naudojant naujesnę „Excel“ versiją. Daugiau informacijos: https://go.microsoft.com/fwlink/?linkid=870924.
Komentaras:
    2024.08.19 Įkeltas pratesimas
primeluota dėl dangų
Atsakyti:
2024.09.26 įkeltas pratesimas</t>
      </text>
    </comment>
    <comment ref="Z241" authorId="550" shapeId="0" xr:uid="{C875CE3E-484F-48DF-93B3-B8EA168E2AF6}">
      <text>
        <t>[Komentarų gija]
„Excel“ versija leidžia jums skaityti šią komentarų giją, tačiau visi jos taisymai bus pašalinti, jei failas atidaromas naudojant naujesnę „Excel“ versiją. Daugiau informacijos: https://go.microsoft.com/fwlink/?linkid=870924.
Komentaras:
    2024.09.24 pateikta
laiptai@laiptai.pro
Atsakyti:
09.24 suderinta</t>
      </text>
    </comment>
    <comment ref="AB241" authorId="551" shapeId="0" xr:uid="{C6F3376E-F446-46DA-B66F-8DD01C507DD3}">
      <text>
        <t>[Komentarų gija]
„Excel“ versija leidžia jums skaityti šią komentarų giją, tačiau visi jos taisymai bus pašalinti, jei failas atidaromas naudojant naujesnę „Excel“ versiją. Daugiau informacijos: https://go.microsoft.com/fwlink/?linkid=870924.
Komentaras:
    Pateikta 2024.09.24
Atsakyti:
09.30 suderinta</t>
      </text>
    </comment>
    <comment ref="K242" authorId="552" shapeId="0" xr:uid="{6B921148-CF97-4023-A2B7-333E77F952C8}">
      <text>
        <t>[Komentarų gija]
„Excel“ versija leidžia jums skaityti šią komentarų giją, tačiau visi jos taisymai bus pašalinti, jei failas atidaromas naudojant naujesnę „Excel“ versiją. Daugiau informacijos: https://go.microsoft.com/fwlink/?linkid=870924.
Komentaras:
    Patvirtinti pirminiai
Atsakyti:
Reikia koreguoti sprendinius, laukiam nauju TS
Atsakyti:
Padaryta pagal naujas TS, Gytis siunčia perderinti
Atsakyti:
Pateiktas SB
Atsakyti:
Gytis teikia SUVA, teikia servitutą savivaldybei
Atsakyti:
SUVA, Servitutai (laukiam kol eso pasirašys)
Atsakyti:
Pateiktas servitutas ESO
Atsakyti:
11.11 pateiktas servitutas kompensacijai, gavus komp. teikti KMS
Atsakyti:
Įkeltas servitutas į TIVĮ 
Atsakyti:
11.19 Pateiktas servitutas kompensacijai
Atsakyti:
Servitutas išsiųstas savivaldybei
Atsakyti:
Kokia situacija su servitutu ?
Atsakyti:
12.20 atmetė savivaldybė, prašo kompensacijos už visus esamus elektros tinklus
Atsakyti:
Įkeltas raštas į Tivis
Atsakyti:
Laukiam ESO atsakymo dėl visų AZ apmokėjimo ( kreipėsi KMS)
Atsakyti:
Parengti servitutai, reikia pateikt ESO pasirašyt
Atsakyti:
Išsiųsta derint dėl gręžimo keitimo.
Atsakyti:
Telia suderino, laukiam Vainoro
Atsakyti:
@Gytis Kazakevičius pabandyk pasisukt Vainorui
Atsakyti:
Gauti derinimai, sutvarkyta byla
Atsakyti:
Pateiktas servitutas ESO
Atsakyti:
Pateiktas su garantiniu
Atsakyti:
04-15 kompensacijos kopija bus įkelta į tivį.</t>
      </text>
    </comment>
    <comment ref="O242" authorId="553" shapeId="0" xr:uid="{693FE880-04E3-4238-8275-B546442543D5}">
      <text>
        <t>[Komentarų gija]
„Excel“ versija leidžia jums skaityti šią komentarų giją, tačiau visi jos taisymai bus pašalinti, jei failas atidaromas naudojant naujesnę „Excel“ versiją. Daugiau informacijos: https://go.microsoft.com/fwlink/?linkid=870924.
Komentaras:
    Įkeltas pratesimas primeluota dėl savinikų
2024.08.19</t>
      </text>
    </comment>
    <comment ref="Z242" authorId="554" shapeId="0" xr:uid="{B968962B-1429-4A79-9A81-72A2BAABAA77}">
      <text>
        <t>[Komentarų gija]
„Excel“ versija leidžia jums skaityti šią komentarų giją, tačiau visi jos taisymai bus pašalinti, jei failas atidaromas naudojant naujesnę „Excel“ versiją. Daugiau informacijos: https://go.microsoft.com/fwlink/?linkid=870924.
Komentaras:
    2024.09.20 pateikta
'butenas2010@gmail.com'</t>
      </text>
    </comment>
    <comment ref="AB242" authorId="555" shapeId="0" xr:uid="{492677E6-ACB8-4885-9DE1-EF6E53C2A37F}">
      <text>
        <t xml:space="preserve">[Komentarų gija]
„Excel“ versija leidžia jums skaityti šią komentarų giją, tačiau visi jos taisymai bus pašalinti, jei failas atidaromas naudojant naujesnę „Excel“ versiją. Daugiau informacijos: https://go.microsoft.com/fwlink/?linkid=870924.
Komentaras:
    2024.09.20 pateikta
Atsakyti:
09.26 suderinta
Atsakyti:
09.30 po TS keitimo pateikta
Atsakyti:
Atsakė, kad galioja senasis derinimas.
</t>
      </text>
    </comment>
    <comment ref="AE242" authorId="556" shapeId="0" xr:uid="{5CEE4B2A-D03E-48EB-922B-953D58FBCF97}">
      <text>
        <t>[Komentarų gija]
„Excel“ versija leidžia jums skaityti šią komentarų giją, tačiau visi jos taisymai bus pašalinti, jei failas atidaromas naudojant naujesnę „Excel“ versiją. Daugiau informacijos: https://go.microsoft.com/fwlink/?linkid=870924.
Komentaras:
    2024.09.20 pateikta
Atsakyti:
10.02 suderinta</t>
      </text>
    </comment>
    <comment ref="AF242" authorId="557" shapeId="0" xr:uid="{9F4768E5-BC1C-46C3-9484-D2833A6E150C}">
      <text>
        <t>[Komentarų gija]
„Excel“ versija leidžia jums skaityti šią komentarų giją, tačiau visi jos taisymai bus pašalinti, jei failas atidaromas naudojant naujesnę „Excel“ versiją. Daugiau informacijos: https://go.microsoft.com/fwlink/?linkid=870924.
Komentaras:
    2024.09.20 pateikta
Atsakyti:
2024.09.26 pateikta
Atsakyti:
09.30 po TS keitimo pateikta
Atsakyti:
10.04 suderinta</t>
      </text>
    </comment>
    <comment ref="AH242" authorId="558" shapeId="0" xr:uid="{4619C013-0120-4BAF-A66C-2158C3429DD9}">
      <text>
        <t xml:space="preserve">[Komentarų gija]
„Excel“ versija leidžia jums skaityti šią komentarų giją, tačiau visi jos taisymai bus pašalinti, jei failas atidaromas naudojant naujesnę „Excel“ versiją. Daugiau informacijos: https://go.microsoft.com/fwlink/?linkid=870924.
Komentaras:
    10.21
SAV-333409 </t>
      </text>
    </comment>
    <comment ref="AK242" authorId="559" shapeId="0" xr:uid="{4B0878CE-D3F8-40CF-951E-D19783426305}">
      <text>
        <t>[Komentarų gija]
„Excel“ versija leidžia jums skaityti šią komentarų giją, tačiau visi jos taisymai bus pašalinti, jei failas atidaromas naudojant naujesnę „Excel“ versiją. Daugiau informacijos: https://go.microsoft.com/fwlink/?linkid=870924.
Komentaras:
    LR, Numininkas:  346-oji daugiabučio namo savininkų bendrija, a.k. 135393429
Atsakyti:
bendrija.ona@gmail.com
Atsakyti:
Susiekė bendrijos pirmininkė, perdavė savo architektui susipažinti su sprendiniais. Algimantas Strašunskas +37067214493
10-08
Atsakyti:
10-14. Bendrija atsiuntė pasirašyta</t>
      </text>
    </comment>
    <comment ref="K243" authorId="560" shapeId="0" xr:uid="{D671540D-84DB-4740-B25F-0DF42872F05D}">
      <text>
        <t>[Komentarų gija]
„Excel“ versija leidžia jums skaityti šią komentarų giją, tačiau visi jos taisymai bus pašalinti, jei failas atidaromas naudojant naujesnę „Excel“ versiją. Daugiau informacijos: https://go.microsoft.com/fwlink/?linkid=870924.
Komentaras:
    Kostas susižiūri kam teikti derinti + pirminiai
Atsakyti:
Uzklausta TIVIS del 4.3 TS punkto
Atsakyti:
Pakeistos TS, reikia testi projektavima
Atsakyti:
Gytis važiuoja į vietą susitikslinti situaciją
Atsakyti:
Sklp savininkas atostogauja iki 10.07, jam yra pateiktas sutikimas ir brezinys
Atsakyti:
Tauris ukvedys 868616328
Atsakyti:
Derina su sklp. Sav.
Atsakyti:
Ryt bendrauja su atsakingu asmeniu, nes su paciu Klientu nepavyksta susisiekti
Atsakyti:
+37069831018 Marius direktorius, pasigilins į situaciją, 11.07 susisiekt dėl sprendimo
Atsakyti:
11.11 paskambinti dėl klinikų sprendinių.
Atsakyti:
11.13 Susisiekt
Atsakyti:
11.19 paskambint dėl sutikimo
Atsakyti:
11.26 paskambint
Atsakyti:
12.03 paskambint, kolega serga dar.
Atsakyti:
Ar projektuojama pagal naujas sąlygas?
Atsakyti:
Laukiam iš Edgaro topo papildymo.
Atsakyti:
Laukiam atsakymo iš ESO dėl oro linijos demontavimo.
Atsakyti:
Pateikti pirminiai
Atsakyti:
Taiso pastabas
Atsakyti:
Ištaisytos pastabos
Atsakyti:
Pateikta po pastabų
Atsakyti:
Parengta vizualizacija ir pjūviai
Atsakyti:
Pastabos pataisytos 01-27 bus pateikta pakartotinai
Atsakyti:
Pateikta po pastabų
Atsakyti:
Teikia derinti Gytis 02-03
Atsakyti:
Vainoras nederina, liepė pirma su aplinkosaugos skyrium susiderinti, 02.06 pateikta
Atsakyti:
Ar gautas iš skyriaus atgalinis ryšys dėl laiško? Reikia pasitikslinti ar tikrai gavo ir ar klausimas sprendžiamas.
Atsakyti:
02.11 skambinsiu i aplinkosaugos skyrių
Atsakyti:
Iki 02-19 Kauno energija sprendinių nederina, nes neveikia jų sistema.
Atsakyti:
02.18 aplinkos tvarkymo skyrius parašė raštą ir perdavė sprendinius toliau nagrinėti Vainorui.
Atsakyti:
Vainoras nederina sprendinių.
Atsakyti:
03.05 pateikta nauja trasa Vainorui
Atsakyti:
03.20 priminta Vainorui.
Atsakyti:
Nederina Vainoras
Atsakyti:
Vainoras suderino, pateikta energijai
Atsakyti:
Laukiu Telia derinimo ir teiksiu SUVA
Atsakyti:
04.02 pateikta suva, ruošiu bylą.
Atsakyti:
Pateiktas projektas be SUVA
Atsakyti:
Ištaisyta pastaba dėl sklypų, trūksta tik suvos
Atsakyti:
Pateikta suva</t>
      </text>
    </comment>
    <comment ref="O243" authorId="561" shapeId="0" xr:uid="{CD075454-B9E0-40D6-AE31-C99869BD2D8D}">
      <text>
        <t xml:space="preserve">[Komentarų gija]
„Excel“ versija leidžia jums skaityti šią komentarų giją, tačiau visi jos taisymai bus pašalinti, jei failas atidaromas naudojant naujesnę „Excel“ versiją. Daugiau informacijos: https://go.microsoft.com/fwlink/?linkid=870924.
Komentaras:
    2024.08.19 Įkeltas pratesimas
primeluota dėl dangų
</t>
      </text>
    </comment>
    <comment ref="AA243" authorId="562" shapeId="0" xr:uid="{201C5E08-CFBE-4F94-B1C4-A832F5C6602F}">
      <text>
        <t>[Komentarų gija]
„Excel“ versija leidžia jums skaityti šią komentarų giją, tačiau visi jos taisymai bus pašalinti, jei failas atidaromas naudojant naujesnę „Excel“ versiją. Daugiau informacijos: https://go.microsoft.com/fwlink/?linkid=870924.
Komentaras:
    GIEDRIUS LAPIENIS +37068830783
 Dėl gręžimo iš jo sklypo</t>
      </text>
    </comment>
    <comment ref="AB243" authorId="563" shapeId="0" xr:uid="{BACD0626-B0EA-4A55-974B-6F82542FA47C}">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E243" authorId="564" shapeId="0" xr:uid="{D276DAB0-4E7B-4719-8EDF-0D50CCC6BB4F}">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F243" authorId="565" shapeId="0" xr:uid="{0E9BE23A-C59D-4388-BD28-6C0C21BC274E}">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H243" authorId="566" shapeId="0" xr:uid="{847822B0-EA82-44E4-BFFD-D7695F050B67}">
      <text>
        <t>[Komentarų gija]
„Excel“ versija leidžia jums skaityti šią komentarų giją, tačiau visi jos taisymai bus pašalinti, jei failas atidaromas naudojant naujesnę „Excel“ versiją. Daugiau informacijos: https://go.microsoft.com/fwlink/?linkid=870924.
Komentaras:
    04.02
SAV-353475
Atsakyti:
04.07 
SAV-354261</t>
      </text>
    </comment>
    <comment ref="AJ243" authorId="567" shapeId="0" xr:uid="{52A0FDB8-6894-4BBB-9C9C-11389135DBE7}">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N243" authorId="568" shapeId="0" xr:uid="{533FD830-4909-4668-93E9-20B7A92762BA}">
      <text>
        <t>[Komentarų gija]
„Excel“ versija leidžia jums skaityti šią komentarų giją, tačiau visi jos taisymai bus pašalinti, jei failas atidaromas naudojant naujesnę „Excel“ versiją. Daugiau informacijos: https://go.microsoft.com/fwlink/?linkid=870924.
Komentaras:
    04-03 pateikta</t>
      </text>
    </comment>
    <comment ref="K244" authorId="569" shapeId="0" xr:uid="{9E68CB70-D6EB-45C6-88D0-6C5AC69027FE}">
      <text>
        <t>[Komentarų gija]
„Excel“ versija leidžia jums skaityti šią komentarų giją, tačiau visi jos taisymai bus pašalinti, jei failas atidaromas naudojant naujesnę „Excel“ versiją. Daugiau informacijos: https://go.microsoft.com/fwlink/?linkid=870924.
Komentaras:
    ESO TURI ATŠAUKTI UŽDUOTĮ</t>
      </text>
    </comment>
    <comment ref="O244" authorId="570" shapeId="0" xr:uid="{552B8438-DC2D-48B7-8172-CE8645C6F85C}">
      <text>
        <t>[Komentarų gija]
„Excel“ versija leidžia jums skaityti šią komentarų giją, tačiau visi jos taisymai bus pašalinti, jei failas atidaromas naudojant naujesnę „Excel“ versiją. Daugiau informacijos: https://go.microsoft.com/fwlink/?linkid=870924.
Komentaras:
    2024.08.19 Įkeltas pratesimas</t>
      </text>
    </comment>
    <comment ref="K245" authorId="571" shapeId="0" xr:uid="{1EC2DA65-9CD4-4E04-84CD-95AB65C701F2}">
      <text>
        <t>[Komentarų gija]
„Excel“ versija leidžia jums skaityti šią komentarų giją, tačiau visi jos taisymai bus pašalinti, jei failas atidaromas naudojant naujesnę „Excel“ versiją. Daugiau informacijos: https://go.microsoft.com/fwlink/?linkid=870924.
Komentaras:
    Kostas turi patikrinti naujas TS
Atsakyti:
Uzsakytas topo palidymas pas Ovidiju
Atsakyti:
Pateikti pirminiai po pastabu
Atsakyti:
Pateikti pirminiai po pastabų
Atsakyti:
Gytis ragina derintojus
Atsakyti:
Laukiam Vainoro deirnimo, tada teiksim užsakovui
Atsakyti:
Gytis reiki SUVA, laukiam užsakovo derinimo dėl AZ
Atsakyti:
Išsiųsta Vainorui ar galime patraukti projektuojamą KAS iki sklypo ribos 10.22
Atsakyti:
Laukiam Vainoro atsakymo
Atsakyti:
11.04 priminta Vainorui
Atsakyti:
06.11 Vainoras nederina sprendinio patraukti KAS iš sklypo, rengti informacinius.
Atsakyti:
Pateikta byla
Atsakyti:
Ištaisytos pastabos, paruošta vizualizacija
Atsakyti:
Pateikta byla su SUVA</t>
      </text>
    </comment>
    <comment ref="O245" authorId="572" shapeId="0" xr:uid="{C8644C7A-5989-4A0F-BBBB-756287B7ED44}">
      <text>
        <t>[Komentarų gija]
„Excel“ versija leidžia jums skaityti šią komentarų giją, tačiau visi jos taisymai bus pašalinti, jei failas atidaromas naudojant naujesnę „Excel“ versiją. Daugiau informacijos: https://go.microsoft.com/fwlink/?linkid=870924.
Komentaras:
    2024.08.20 įkeltas pratesimas</t>
      </text>
    </comment>
    <comment ref="X245" authorId="573" shapeId="0" xr:uid="{2493E950-1FA7-4780-A2D4-2AB7C5E8BB2C}">
      <text>
        <t>[Komentarų gija]
„Excel“ versija leidžia jums skaityti šią komentarų giją, tačiau visi jos taisymai bus pašalinti, jei failas atidaromas naudojant naujesnę „Excel“ versiją. Daugiau informacijos: https://go.microsoft.com/fwlink/?linkid=870924.
Komentaras:
    2024.08.20 Įkelti pirminiai</t>
      </text>
    </comment>
    <comment ref="Z245" authorId="574" shapeId="0" xr:uid="{E125EE83-7B3A-465E-8CB8-4F4C9D5A7FF2}">
      <text>
        <t>[Komentarų gija]
„Excel“ versija leidžia jums skaityti šią komentarų giją, tačiau visi jos taisymai bus pašalinti, jei failas atidaromas naudojant naujesnę „Excel“ versiją. Daugiau informacijos: https://go.microsoft.com/fwlink/?linkid=870924.
Komentaras:
    2024.08.20 pateikta
 vilijasme@gmail.com
Atsakyti:
2024.10.15 pateikta
 vilijasme@gmail.com
Atsakyti:
10.15 suderinta
Atsakyti:
Pasirašytas, matosi per gosign.lt</t>
      </text>
    </comment>
    <comment ref="AB245" authorId="575" shapeId="0" xr:uid="{790D8255-28C9-4F06-874E-20C05192F89B}">
      <text>
        <t>[Komentarų gija]
„Excel“ versija leidžia jums skaityti šią komentarų giją, tačiau visi jos taisymai bus pašalinti, jei failas atidaromas naudojant naujesnę „Excel“ versiją. Daugiau informacijos: https://go.microsoft.com/fwlink/?linkid=870924.
Komentaras:
    2024.08.20 pateikta
Atsakyti:
2024.08.22 nederina: Asfaltuotos dangos ardyti neleisime.
Atsakyti:
2024.09.13 išsiųsta preliminarus brėžinys 'paulius.vainoras@kaunas.lt'
Atsakyti:
2024.09.27 pateikta
Atsakyti:
10.01 pateikta po pastabų
Atsakyti:
10.18 suderinta</t>
      </text>
    </comment>
    <comment ref="AE245" authorId="576" shapeId="0" xr:uid="{C2A940CD-7C6D-4324-874C-3AE7B1CD2B6B}">
      <text>
        <t>[Komentarų gija]
„Excel“ versija leidžia jums skaityti šią komentarų giją, tačiau visi jos taisymai bus pašalinti, jei failas atidaromas naudojant naujesnę „Excel“ versiją. Daugiau informacijos: https://go.microsoft.com/fwlink/?linkid=870924.
Komentaras:
    2024.08.20 pateikta
Atsakyti:
2024.08.22 suderinta</t>
      </text>
    </comment>
    <comment ref="AF245" authorId="577" shapeId="0" xr:uid="{DC3943F1-D412-452A-8F7D-EE4B3E20D6BF}">
      <text>
        <t>[Komentarų gija]
„Excel“ versija leidžia jums skaityti šią komentarų giją, tačiau visi jos taisymai bus pašalinti, jei failas atidaromas naudojant naujesnę „Excel“ versiją. Daugiau informacijos: https://go.microsoft.com/fwlink/?linkid=870924.
Komentaras:
    2024.08.20 pateikta
Atsakyti:
09.27 pateikta
Atsakyti:
10.07d pateikta po pastabų
Atsakyti:
10.17 suderinta</t>
      </text>
    </comment>
    <comment ref="AH245" authorId="578" shapeId="0" xr:uid="{79F13E59-20F8-4FBB-ADE3-7B81A8B1C930}">
      <text>
        <t>[Komentarų gija]
„Excel“ versija leidžia jums skaityti šią komentarų giją, tačiau visi jos taisymai bus pašalinti, jei failas atidaromas naudojant naujesnę „Excel“ versiją. Daugiau informacijos: https://go.microsoft.com/fwlink/?linkid=870924.
Komentaras:
    11.06
SAV-335299</t>
      </text>
    </comment>
    <comment ref="AJ245" authorId="579" shapeId="0" xr:uid="{58AC0BB6-4C29-4C19-AF56-1A8F4B5673D7}">
      <text>
        <t>[Komentarų gija]
„Excel“ versija leidžia jums skaityti šią komentarų giją, tačiau visi jos taisymai bus pašalinti, jei failas atidaromas naudojant naujesnę „Excel“ versiją. Daugiau informacijos: https://go.microsoft.com/fwlink/?linkid=870924.
Komentaras:
    2024.08.20 pateikta
Atsakyti:
2024.09.12 pateikė tinklų gylius. Reikės, jeigu kabelį klosim er kelia nuo TR</t>
      </text>
    </comment>
    <comment ref="AN245" authorId="580" shapeId="0" xr:uid="{9A14CEAF-062F-4119-B0CC-95467662F88D}">
      <text>
        <t>[Komentarų gija]
„Excel“ versija leidžia jums skaityti šią komentarų giją, tačiau visi jos taisymai bus pašalinti, jei failas atidaromas naudojant naujesnę „Excel“ versiją. Daugiau informacijos: https://go.microsoft.com/fwlink/?linkid=870924.
Komentaras:
    2024-08-20 pateikta
Atsakyti:
gavo</t>
      </text>
    </comment>
    <comment ref="K246" authorId="581" shapeId="0" xr:uid="{335FB8A6-EAAC-43DB-A3BF-91BD0AF5ACC1}">
      <text>
        <t>[Komentarų gija]
„Excel“ versija leidžia jums skaityti šią komentarų giją, tačiau visi jos taisymai bus pašalinti, jei failas atidaromas naudojant naujesnę „Excel“ versiją. Daugiau informacijos: https://go.microsoft.com/fwlink/?linkid=870924.
Komentaras:
    Laukiam rangos atsakymo dėl skydo vietos. Taisyti pirminių pastabas
Atsakyti:
Gytis perdavė derinti sprendinius
Atsakyti:
Gytis taiso pastabas
Atsakyti:
Pateikti pirminiai po pastabų
Atsakyti:
Suderinti pirminiai reikia spausti institucijas ir daryti bylą
Atsakyti:
10-14 Teiks bylą, be KPD ir SUVA
Atsakyti:
Pateiktas projektas
Atsakyti:
Byloj trūksta tik SUVA
Atsakyti:
SUVA terminas 10-29
Atsakyti:
Laukiam SUVA
Atsakyti:
SUVA (vėluojama 8 d.d.) 
Atsakyti:
SUVA gautas, teikiam pilną bylą
Atsakyti:
Pateikta byla</t>
      </text>
    </comment>
    <comment ref="O246" authorId="582" shapeId="0" xr:uid="{B290C263-01AE-465A-9B8F-0FAFB9274D08}">
      <text>
        <t>[Komentarų gija]
„Excel“ versija leidžia jums skaityti šią komentarų giją, tačiau visi jos taisymai bus pašalinti, jei failas atidaromas naudojant naujesnę „Excel“ versiją. Daugiau informacijos: https://go.microsoft.com/fwlink/?linkid=870924.
Komentaras:
    2024.08.29 Įkeltas pratesimas</t>
      </text>
    </comment>
    <comment ref="X246" authorId="583" shapeId="0" xr:uid="{43EB3DFC-31B2-4E72-B064-622DCDCAA1E1}">
      <text>
        <t xml:space="preserve">[Komentarų gija]
„Excel“ versija leidžia jums skaityti šią komentarų giją, tačiau visi jos taisymai bus pašalinti, jei failas atidaromas naudojant naujesnę „Excel“ versiją. Daugiau informacijos: https://go.microsoft.com/fwlink/?linkid=870924.
Komentaras:
    2024.08.29 pateikta
Atsakyti:
2024.09.25 pateikta po pastabų
</t>
      </text>
    </comment>
    <comment ref="Z246" authorId="584" shapeId="0" xr:uid="{4B68ACEE-0231-42CB-B0BB-96E7E6FD93D4}">
      <text>
        <t>[Komentarų gija]
„Excel“ versija leidžia jums skaityti šią komentarų giją, tačiau visi jos taisymai bus pašalinti, jei failas atidaromas naudojant naujesnę „Excel“ versiją. Daugiau informacijos: https://go.microsoft.com/fwlink/?linkid=870924.
Komentaras:
    2024.08.29 pateikta  simaitis2013@gmail.com
Atsakyti:
Pakartotinai pateikta 2024.09.17
Atsakyti:
2024.09.19 suderinta</t>
      </text>
    </comment>
    <comment ref="AB246" authorId="585" shapeId="0" xr:uid="{924BB26E-A1A1-40F4-8B5D-5746D868A565}">
      <text>
        <t>[Komentarų gija]
„Excel“ versija leidžia jums skaityti šią komentarų giją, tačiau visi jos taisymai bus pašalinti, jei failas atidaromas naudojant naujesnę „Excel“ versiją. Daugiau informacijos: https://go.microsoft.com/fwlink/?linkid=870924.
Komentaras:
    2024.09.20 pateikta
Atsakyti:
09.26 suderinta</t>
      </text>
    </comment>
    <comment ref="AE246" authorId="586" shapeId="0" xr:uid="{6822597E-244A-4BBD-9D2A-5918D5A50CA0}">
      <text>
        <t>[Komentarų gija]
„Excel“ versija leidžia jums skaityti šią komentarų giją, tačiau visi jos taisymai bus pašalinti, jei failas atidaromas naudojant naujesnę „Excel“ versiją. Daugiau informacijos: https://go.microsoft.com/fwlink/?linkid=870924.
Komentaras:
    2024.09.20 pateikta
Atsakyti:
10.02 suderinta</t>
      </text>
    </comment>
    <comment ref="AF246" authorId="587" shapeId="0" xr:uid="{3F5157B1-DAB5-4DE6-90F9-9E28EE7E9CF5}">
      <text>
        <t>[Komentarų gija]
„Excel“ versija leidžia jums skaityti šią komentarų giją, tačiau visi jos taisymai bus pašalinti, jei failas atidaromas naudojant naujesnę „Excel“ versiją. Daugiau informacijos: https://go.microsoft.com/fwlink/?linkid=870924.
Komentaras:
    2024.09.20 pateikta
Atsakyti:
2024.09.30 pateikta po pastabų
Atsakyti:
10.04 pateikta po pastabų
Atsakyti:
10.04 suderinta</t>
      </text>
    </comment>
    <comment ref="AH246" authorId="588" shapeId="0" xr:uid="{EC76D415-AD03-4D69-9730-40A2E0F05678}">
      <text>
        <t>[Komentarų gija]
„Excel“ versija leidžia jums skaityti šią komentarų giją, tačiau visi jos taisymai bus pašalinti, jei failas atidaromas naudojant naujesnę „Excel“ versiją. Daugiau informacijos: https://go.microsoft.com/fwlink/?linkid=870924.
Komentaras:
    SAV-332643 
10.15</t>
      </text>
    </comment>
    <comment ref="AN246" authorId="589" shapeId="0" xr:uid="{F27FA7B7-B900-46BC-A737-F8D8BB3C319B}">
      <text>
        <t>[Komentarų gija]
„Excel“ versija leidžia jums skaityti šią komentarų giją, tačiau visi jos taisymai bus pašalinti, jei failas atidaromas naudojant naujesnę „Excel“ versiją. Daugiau informacijos: https://go.microsoft.com/fwlink/?linkid=870924.
Komentaras:
    2024.09.20 pateikta
Atsakyti:
2024.09.20 gavo
Atsakyti:
10.11 išsiųsta po pastabų</t>
      </text>
    </comment>
    <comment ref="K247" authorId="590" shapeId="0" xr:uid="{070CA224-E877-4472-905F-B53D047383C9}">
      <text>
        <t>[Komentarų gija]
„Excel“ versija leidžia jums skaityti šią komentarų giją, tačiau visi jos taisymai bus pašalinti, jei failas atidaromas naudojant naujesnę „Excel“ versiją. Daugiau informacijos: https://go.microsoft.com/fwlink/?linkid=870924.
Komentaras:
    Ar kažkas daryta dėl derinimo ?
Atsakyti:
ne
Atsakyti:
Augustas rengia sprendinius
Atsakyti:
Dovydas D. 10-15 turėtų pafilmuot trasą, kaip ten kas eina. Tada reiks derintis su sklypų savininkais, jei sutiks, užsakinėt topo.
Atsakyti:
Dovydas sufilmuos objektą, kaip išeiti iš TR. Augustas derins su sklp. Sav.
Atsakyti:
10-17 skambinausi. Žmonės kaip ir neprieštarauja, reikia užsakyti topo.
Atsakyti:
Užsakyta topo pas Egidijų 10-21
Atsakyti:
Reikia daryti, sukelta topo
Atsakyti:
Parašė komentarą į TIVI Arnas dėl esamų spintų
Atsakyti:
Taiso pastabas
Atsakyti:
Gautos pataisytos TS 11-08. Bus rengiami pirminiai sprendiniai.
Atsakyti:
Arnas turi parašyt komentarą į TIVI dėl aut. Jungiklių ir fazių nesutapimo.
Atsakyti:
Arnas pateikė pirminius
Atsakyti:
Taisomos pirminių pastabos, 11-19 su Arnu peržiūrėsim pastabas.
Atsakyti:
Pateikti pirminiai po pastabų
Atsakyti:
Pateikti pirminiai po pastabų
Atsakyti:
Patvirtino pirminius, išsiųsta derinti.
Atsakyti:
Suderinimus gavau, likęs servitutas su sklypo savininkais ir SUVA
Atsakyti:
Pateikta byla be suva ir servituto
Atsakyti:
Pastabų bylai nėra, pateikti visus trūkstamus derinimus.
Atsakyti:
Arnas pateiks servitutus pasirašyti į TIVI
Atsakyti:
Nežinau ar Arnas pateikė servitutus
Atsakyti:
Pateikti ESO pasirašyti servitutai Augustui
Atsakyti:
Likę servitutai
Atsakyti:
01-28 augustas teikia į Geomatininką
Atsakyti:
Arnas pateiks servitutus į TIVI
Atsakyti:
Servitutai pateikti kompensacijai
Atsakyti:
@Augustas Motiejūnas sklypo nuomininkų/pastatų savininkų servitutų derinimai yra?
Atsakyti:
Nėra, aš jokio pranešimo negaunu kai pažymi mane. Bet buvau kalbėjęs su jais seniau, kaip ir tiko viskas.
Atsakyti:
@Augustas Motiejūnas tai kas šiuo metu vyksta? Būtų gerai, kad nestovėtų pas tave tas kamuolys ilgai.
Atsakyti:
Reiks kažkurią dieną sėst ir atsikapstyt tuos NTRC, daug ten tų savininkų ir tada bandyt skambinėtis.
Atsakyti:
Šią savaitę prieisiu ir surašysiu Arnui dėl servitutų derinimų (su kiek žmonių reik suderint) 
Atsakyti:
Nederins sakė Kaunakiemio g. 40 sklp. nuomininkas (perduota Arnui)
Atsakyti:
Reikalingas TS keitimas, parašytas komentaras
Atsakyti:
Znutas sakė, kad darbų nepadarys, Arnui perdaviau info.
Atsakyti:
Ats iš ESO nėra, parašiau priminimą
Atsakyti:
Atsakymo nėra
Atsakyti:
Turėtų pajudėti, skambino PV, sakė paorganizuos užduotį be KL klojimo</t>
      </text>
    </comment>
    <comment ref="O247" authorId="591" shapeId="0" xr:uid="{5AA3508C-699B-4CEF-905F-696EE4901DD3}">
      <text>
        <t>[Komentarų gija]
„Excel“ versija leidžia jums skaityti šią komentarų giją, tačiau visi jos taisymai bus pašalinti, jei failas atidaromas naudojant naujesnę „Excel“ versiją. Daugiau informacijos: https://go.microsoft.com/fwlink/?linkid=870924.
Komentaras:
    2024.08.29 Įkeltas pratesimas</t>
      </text>
    </comment>
    <comment ref="AB247" authorId="592" shapeId="0" xr:uid="{A12CFDD5-8A79-4AC5-84F8-0B0FA6701375}">
      <text>
        <t>[Komentarų gija]
„Excel“ versija leidžia jums skaityti šią komentarų giją, tačiau visi jos taisymai bus pašalinti, jei failas atidaromas naudojant naujesnę „Excel“ versiją. Daugiau informacijos: https://go.microsoft.com/fwlink/?linkid=870924.
Komentaras:
    12-02 išsiųsta
Atsakyti:
12-09 suderinta</t>
      </text>
    </comment>
    <comment ref="AE247" authorId="593" shapeId="0" xr:uid="{F9CD4FA9-99D5-4422-8662-8DD56C455A1B}">
      <text>
        <t xml:space="preserve">[Komentarų gija]
„Excel“ versija leidžia jums skaityti šią komentarų giją, tačiau visi jos taisymai bus pašalinti, jei failas atidaromas naudojant naujesnę „Excel“ versiją. Daugiau informacijos: https://go.microsoft.com/fwlink/?linkid=870924.
Komentaras:
    12-02 išsiųsta
Atsakyti:
12-03 gauta pastabų, pateikta po pastabų.
Atsakyti:
12-04 suderinta </t>
      </text>
    </comment>
    <comment ref="AF247" authorId="594" shapeId="0" xr:uid="{0C65A24A-60D3-4968-ACC5-1F3F9468F988}">
      <text>
        <t>[Komentarų gija]
„Excel“ versija leidžia jums skaityti šią komentarų giją, tačiau visi jos taisymai bus pašalinti, jei failas atidaromas naudojant naujesnę „Excel“ versiją. Daugiau informacijos: https://go.microsoft.com/fwlink/?linkid=870924.
Komentaras:
    12-02 išsiųsta
Atsakyti:
12-10 suderinta</t>
      </text>
    </comment>
    <comment ref="AH247" authorId="595" shapeId="0" xr:uid="{7DB3E722-2D3E-42E5-B2AC-78DD3903924E}">
      <text>
        <t>[Komentarų gija]
„Excel“ versija leidžia jums skaityti šią komentarų giją, tačiau visi jos taisymai bus pašalinti, jei failas atidaromas naudojant naujesnę „Excel“ versiją. Daugiau informacijos: https://go.microsoft.com/fwlink/?linkid=870924.
Komentaras:
    341259
12-20
Atsakyti:
01-21 gauta</t>
      </text>
    </comment>
    <comment ref="AJ247" authorId="596" shapeId="0" xr:uid="{C87115F8-91D6-404C-9289-A19F39763A32}">
      <text>
        <t>[Komentarų gija]
„Excel“ versija leidžia jums skaityti šią komentarų giją, tačiau visi jos taisymai bus pašalinti, jei failas atidaromas naudojant naujesnę „Excel“ versiją. Daugiau informacijos: https://go.microsoft.com/fwlink/?linkid=870924.
Komentaras:
    12-02 išsiųsta
Atsakyti:
12-18 išsiųsti pjūviai
Atsakyti:
12-19 suderinta</t>
      </text>
    </comment>
    <comment ref="AN247" authorId="597" shapeId="0" xr:uid="{A937A408-1075-42C8-B997-1BE00245161A}">
      <text>
        <t>[Komentarų gija]
„Excel“ versija leidžia jums skaityti šią komentarų giją, tačiau visi jos taisymai bus pašalinti, jei failas atidaromas naudojant naujesnę „Excel“ versiją. Daugiau informacijos: https://go.microsoft.com/fwlink/?linkid=870924.
Komentaras:
    12-02 išsiųsta
Atsakyti:
12-16 suderinta</t>
      </text>
    </comment>
    <comment ref="K248" authorId="598" shapeId="0" xr:uid="{2D0FDA82-D0C5-4994-950E-7B5BD177A9A8}">
      <text>
        <t>[Komentarų gija]
„Excel“ versija leidžia jums skaityti šią komentarų giją, tačiau visi jos taisymai bus pašalinti, jei failas atidaromas naudojant naujesnę „Excel“ versiją. Daugiau informacijos: https://go.microsoft.com/fwlink/?linkid=870924.
Komentaras:
    Derina su sklp. Sav.
Atsakyti:
Parengti sprendiniai, bet juos reikia suderinti su tuo paciu zmogum kaip 242
Atsakyti:
Kokia situacija ?
Atsakyti:
Neturiu jokios info
Atsakyti:
Projektas atmestas</t>
      </text>
    </comment>
    <comment ref="O248" authorId="599" shapeId="0" xr:uid="{205B6B8A-611D-4907-AC47-13FDBCB5D27D}">
      <text>
        <t>[Komentarų gija]
„Excel“ versija leidžia jums skaityti šią komentarų giją, tačiau visi jos taisymai bus pašalinti, jei failas atidaromas naudojant naujesnę „Excel“ versiją. Daugiau informacijos: https://go.microsoft.com/fwlink/?linkid=870924.
Komentaras:
    2024.08.30 Įkeltas pratesimas primeluota dėl dangų</t>
      </text>
    </comment>
    <comment ref="K249" authorId="600" shapeId="0" xr:uid="{9C584FC8-D850-49DA-989E-23B9173BC2F3}">
      <text>
        <t>[Komentarų gija]
„Excel“ versija leidžia jums skaityti šią komentarų giją, tačiau visi jos taisymai bus pašalinti, jei failas atidaromas naudojant naujesnę „Excel“ versiją. Daugiau informacijos: https://go.microsoft.com/fwlink/?linkid=870924.
Komentaras:
    Taisyti pastabas
Atsakyti:
Augustas pataise pastabas, laukiam kol Donatas uznes namo konturus ir galesim pateikti po pastabu
Atsakyti:
Pateikti pirminiai po pastabu
Atsakyti:
Gytis teikia SUVA, Ruošiam pilną projektą
Atsakyti:
Pateikta byla ESO be SUVA
Atsakyti:
Taiso pastabas
Atsakyti:
Pateikta po pastabų
Atsakyti:
Pateikta po pastabų
Atsakyti:
Laukiam SUVA, terminas 10-14
Atsakyti:
Gautas SUVA reikia teikti projekta
Atsakyti:
Pateikta byla su suva
Atsakyti:
Ištaisyta pastabos.
Atsakyti:
Pateikta byla po pastabų
Atsakyti:
Pateikta byla po pastabų (2)</t>
      </text>
    </comment>
    <comment ref="O249" authorId="601" shapeId="0" xr:uid="{1D588E29-3E50-4BBC-AC23-9B431BEB636C}">
      <text>
        <t>[Komentarų gija]
„Excel“ versija leidžia jums skaityti šią komentarų giją, tačiau visi jos taisymai bus pašalinti, jei failas atidaromas naudojant naujesnę „Excel“ versiją. Daugiau informacijos: https://go.microsoft.com/fwlink/?linkid=870924.
Komentaras:
    2024.08.30 Įkeltas pratesimas primeluota dėl dangų</t>
      </text>
    </comment>
    <comment ref="X249" authorId="602" shapeId="0" xr:uid="{39D5BB1D-3A91-445F-BB0D-0B3C681E6D57}">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Pateikita po pastabų</t>
      </text>
    </comment>
    <comment ref="Z249" authorId="603" shapeId="0" xr:uid="{F456B60B-8376-47F6-A2ED-5A186F3284E5}">
      <text>
        <t xml:space="preserve">[Komentarų gija]
„Excel“ versija leidžia jums skaityti šią komentarų giją, tačiau visi jos taisymai bus pašalinti, jei failas atidaromas naudojant naujesnę „Excel“ versiją. Daugiau informacijos: https://go.microsoft.com/fwlink/?linkid=870924.
Komentaras:
    2024.09.05 pateikta
kristina.vestortiene@gmail.com
Atsakyti:
2024.09.06 suderinta
</t>
      </text>
    </comment>
    <comment ref="AB249" authorId="604" shapeId="0" xr:uid="{8C256C51-4834-4A97-ABC8-E0CA691108C3}">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2024.09.09 gauta pastabos
Atsakyti:
2024.09.10 pateikta po pastabų
Atsakyti:
2024.09.16 suderinta</t>
      </text>
    </comment>
    <comment ref="AE249" authorId="605" shapeId="0" xr:uid="{C13B5EBA-6DCE-4D2D-8209-5CB57EAF12B6}">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pateikta pakartotinai po eso pastabų
Atsakyti:
2024.09.18 suderinta</t>
      </text>
    </comment>
    <comment ref="AF249" authorId="606" shapeId="0" xr:uid="{70878DB0-89A9-4359-8B1A-C1D2442C362A}">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pateikta pakartotinai po eso pastabų
Atsakyti:
2024.09.17 suderinta</t>
      </text>
    </comment>
    <comment ref="AH249" authorId="607" shapeId="0" xr:uid="{90A2BF9D-303E-436B-9306-7663B877B530}">
      <text>
        <t>[Komentarų gija]
„Excel“ versija leidžia jums skaityti šią komentarų giją, tačiau visi jos taisymai bus pašalinti, jei failas atidaromas naudojant naujesnę „Excel“ versiją. Daugiau informacijos: https://go.microsoft.com/fwlink/?linkid=870924.
Komentaras:
    09.30
330464 
Atsakyti:
10-14 terminas</t>
      </text>
    </comment>
    <comment ref="AJ249" authorId="608" shapeId="0" xr:uid="{00069AF0-676D-4BE7-9794-E19DFE3C7ADE}">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pateikta pakartotinai po eso pastabų
Atsakyti:
09.26 gautos pastabos, pataisyta, išsiųsta po pastabų
Atsakyti:
09.26 suderinta</t>
      </text>
    </comment>
    <comment ref="K250" authorId="609" shapeId="0" xr:uid="{D9ABC277-87FB-4B99-8670-5B35DF00C2E1}">
      <text>
        <t>[Komentarų gija]
„Excel“ versija leidžia jums skaityti šią komentarų giją, tačiau visi jos taisymai bus pašalinti, jei failas atidaromas naudojant naujesnę „Excel“ versiją. Daugiau informacijos: https://go.microsoft.com/fwlink/?linkid=870924.
Komentaras:
    Laukiam papildymo iš Ovidijaus
Atsakyti:
Pateiktas topo papildymas
Atsakyti:
Pateikti pirminiai
Atsakyti:
10-08d. Išsiųsta ausra@kaunosviesa.lt dėl gatvių apšvietimo.
Atsakyti:
Užsakovui išsiųsta 10.08d, bandžiau skambinti, neatsiliepia
Atsakyti:
Galima daryti Byla, laukiam SUVA
Atsakyti:
Pateikta byla
Atsakyti:
Taisomos pastabos, SUVA (vėluojama 1 d.d.) 
Atsakyti:
Ištaisytos pastabos
Atsakyti:
Gauta SUVA, paruošta pilna byla
Atsakyti:
Pateiktas projektas su SUVA</t>
      </text>
    </comment>
    <comment ref="O250" authorId="610" shapeId="0" xr:uid="{59AB11F5-C82B-46C5-88E8-6E4F9741E2FC}">
      <text>
        <t>[Komentarų gija]
„Excel“ versija leidžia jums skaityti šią komentarų giją, tačiau visi jos taisymai bus pašalinti, jei failas atidaromas naudojant naujesnę „Excel“ versiją. Daugiau informacijos: https://go.microsoft.com/fwlink/?linkid=870924.
Komentaras:
    2024.08.30 pateiktas pratesimas</t>
      </text>
    </comment>
    <comment ref="Z250" authorId="611" shapeId="0" xr:uid="{7EC4F946-6814-431E-8783-1F9F31FEDEDA}">
      <text>
        <t>[Komentarų gija]
„Excel“ versija leidžia jums skaityti šią komentarų giją, tačiau visi jos taisymai bus pašalinti, jei failas atidaromas naudojant naujesnę „Excel“ versiją. Daugiau informacijos: https://go.microsoft.com/fwlink/?linkid=870924.
Komentaras:
    Pateikta 10-08d
Atsakyti:
suderinta</t>
      </text>
    </comment>
    <comment ref="AB250" authorId="612" shapeId="0" xr:uid="{7C45FB3B-4753-4BE2-A96C-CFBF3BC03EC0}">
      <text>
        <t>[Komentarų gija]
„Excel“ versija leidžia jums skaityti šią komentarų giją, tačiau visi jos taisymai bus pašalinti, jei failas atidaromas naudojant naujesnę „Excel“ versiją. Daugiau informacijos: https://go.microsoft.com/fwlink/?linkid=870924.
Komentaras:
    Pateikta 10-08d
Atsakyti:
10.15 suderinta</t>
      </text>
    </comment>
    <comment ref="AF250" authorId="613" shapeId="0" xr:uid="{66EB74B1-1FE6-4129-A371-D99E2FB5EBBE}">
      <text>
        <t>[Komentarų gija]
„Excel“ versija leidžia jums skaityti šią komentarų giją, tačiau visi jos taisymai bus pašalinti, jei failas atidaromas naudojant naujesnę „Excel“ versiją. Daugiau informacijos: https://go.microsoft.com/fwlink/?linkid=870924.
Komentaras:
    Pateikta 10-08d
Atsakyti:
10.14 suderinta</t>
      </text>
    </comment>
    <comment ref="AH250" authorId="614" shapeId="0" xr:uid="{FF9EE297-01FC-4108-B878-E003E89F369E}">
      <text>
        <t>[Komentarų gija]
„Excel“ versija leidžia jums skaityti šią komentarų giją, tačiau visi jos taisymai bus pašalinti, jei failas atidaromas naudojant naujesnę „Excel“ versiją. Daugiau informacijos: https://go.microsoft.com/fwlink/?linkid=870924.
Komentaras:
    10.24 
SAV-333928</t>
      </text>
    </comment>
    <comment ref="AI250" authorId="615" shapeId="0" xr:uid="{C923FE5B-E20C-4B49-A000-836671B99D9D}">
      <text>
        <t xml:space="preserve">[Komentarų gija]
„Excel“ versija leidžia jums skaityti šią komentarų giją, tačiau visi jos taisymai bus pašalinti, jei failas atidaromas naudojant naujesnę „Excel“ versiją. Daugiau informacijos: https://go.microsoft.com/fwlink/?linkid=870924.
Komentaras:
    Suderinta 10.24
</t>
      </text>
    </comment>
    <comment ref="K251" authorId="616" shapeId="0" xr:uid="{5DB20C2C-EC72-4E5E-B998-BA676D00EC16}">
      <text>
        <t>[Komentarų gija]
„Excel“ versija leidžia jums skaityti šią komentarų giją, tačiau visi jos taisymai bus pašalinti, jei failas atidaromas naudojant naujesnę „Excel“ versiją. Daugiau informacijos: https://go.microsoft.com/fwlink/?linkid=870924.
Komentaras:
    Laukiam info iš ESO
Atsakyti:
Reikia nuvažiuoti į vietą atsidaryti KAS
Atsakyti:
Pateikti pirminiai po pastabu
Atsakyti:
GYTIS 
Reikia su užsakovu aptarti spintos vietą + patikrinti ar nereikia keisti TS
has context menu 
Atsakyti:
Aptarta situacija su Znutu, reikia keisti TS
Atsakyti:
Paklausta tivį ar galime prijungti esamam KAS?
Atsakyti:
Laukiam naujų TS
Atsakyti:
Pakeistos TS
Atsakyti:
Taisomi pirminiai, TIVIS paklasuta del apskaitu iskelimo
Atsakyti:
Pateikti pirminiai
Atsakyti:
Parengta byla, laukiam SUVA
Atsakyti:
Pateikta byla
Atsakyti:
11.06 ištaisytos pastabos, parengta vizualizacija
Atsakyti:
Pastabos pataisytos, laukiam SUVA
Atsakyti:
Pateikta byla su SUVA</t>
      </text>
    </comment>
    <comment ref="O251" authorId="617" shapeId="0" xr:uid="{6222E73D-70C9-4981-826A-F7357AD25D32}">
      <text>
        <t>[Komentarų gija]
„Excel“ versija leidžia jums skaityti šią komentarų giją, tačiau visi jos taisymai bus pašalinti, jei failas atidaromas naudojant naujesnę „Excel“ versiją. Daugiau informacijos: https://go.microsoft.com/fwlink/?linkid=870924.
Komentaras:
    2024.08.30 įkeltas pratesimas</t>
      </text>
    </comment>
    <comment ref="X251" authorId="618" shapeId="0" xr:uid="{D94C84EB-DAFC-4FFE-AF00-BC69A318F573}">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2024.09.05 Gautos pastabos</t>
      </text>
    </comment>
    <comment ref="Y251" authorId="619" shapeId="0" xr:uid="{80DA7245-FF3F-4A55-9C05-BE2AC53EF774}">
      <text>
        <t>[Komentarų gija]
„Excel“ versija leidžia jums skaityti šią komentarų giją, tačiau visi jos taisymai bus pašalinti, jei failas atidaromas naudojant naujesnę „Excel“ versiją. Daugiau informacijos: https://go.microsoft.com/fwlink/?linkid=870924.
Komentaras:
    2024.09.04 pateikta</t>
      </text>
    </comment>
    <comment ref="Z251" authorId="620" shapeId="0" xr:uid="{CE346E81-B410-48A0-9502-9E45E9ECD975}">
      <text>
        <t>[Komentarų gija]
„Excel“ versija leidžia jums skaityti šią komentarų giją, tačiau visi jos taisymai bus pašalinti, jei failas atidaromas naudojant naujesnę „Excel“ versiją. Daugiau informacijos: https://go.microsoft.com/fwlink/?linkid=870924.
Komentaras:
    2024.08.30 Pateikta KAS vieta derinti znymantas@gmail.com
Atsakyti:
10.23 pateikta
Atsakyti:
10.29 priminta
Atsakyti:
10.29 suderinta</t>
      </text>
    </comment>
    <comment ref="AB251" authorId="621" shapeId="0" xr:uid="{EE370A3D-F125-4F95-9918-B0AD647426C3}">
      <text>
        <t xml:space="preserve">[Komentarų gija]
„Excel“ versija leidžia jums skaityti šią komentarų giją, tačiau visi jos taisymai bus pašalinti, jei failas atidaromas naudojant naujesnę „Excel“ versiją. Daugiau informacijos: https://go.microsoft.com/fwlink/?linkid=870924.
Komentaras:
    2024.09.05 pateikta
Atsakyti:
2024.09.11 suderinta
</t>
      </text>
    </comment>
    <comment ref="AE251" authorId="622" shapeId="0" xr:uid="{EBBDD11D-2943-4659-9118-E74A138426A9}">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2024.09.12 suderinta</t>
      </text>
    </comment>
    <comment ref="AF251" authorId="623" shapeId="0" xr:uid="{F40F6CF3-DBE1-47C9-872B-D8149C665834}">
      <text>
        <t>[Komentarų gija]
„Excel“ versija leidžia jums skaityti šią komentarų giją, tačiau visi jos taisymai bus pašalinti, jei failas atidaromas naudojant naujesnę „Excel“ versiją. Daugiau informacijos: https://go.microsoft.com/fwlink/?linkid=870924.
Komentaras:
    2024.09.05 pateikta
Atsakyti:
09.10 gautos telia pastabos
Atsakyti:
Po TS korekcijų nusiųsta 10.23
Atsakyti:
10.29 suderinta</t>
      </text>
    </comment>
    <comment ref="AH251" authorId="624" shapeId="0" xr:uid="{EBC6E007-9FEE-4A68-8228-8FAD6BFE0A86}">
      <text>
        <t>[Komentarų gija]
„Excel“ versija leidžia jums skaityti šią komentarų giją, tačiau visi jos taisymai bus pašalinti, jei failas atidaromas naudojant naujesnę „Excel“ versiją. Daugiau informacijos: https://go.microsoft.com/fwlink/?linkid=870924.
Komentaras:
    10.30 
SAV-334621</t>
      </text>
    </comment>
    <comment ref="AJ251" authorId="625" shapeId="0" xr:uid="{CFB9C0D7-F107-42E2-8DEB-68020812AA34}">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2024.09.24 suderinta</t>
      </text>
    </comment>
    <comment ref="K252" authorId="626" shapeId="0" xr:uid="{A7B619FD-6FA4-486C-8BF7-3018F35C3D5F}">
      <text>
        <t>[Komentarų gija]
„Excel“ versija leidžia jums skaityti šią komentarų giją, tačiau visi jos taisymai bus pašalinti, jei failas atidaromas naudojant naujesnę „Excel“ versiją. Daugiau informacijos: https://go.microsoft.com/fwlink/?linkid=870924.
Komentaras:
    Kostas tikrina sprendinius/teikia pirminius/teikia derinti inst.
Atsakyti:
Pateikti pirminiai
Atsakyti:
Pateiktas vartotojų sąrašas taiso pastabas
Atsakyti:
Pateikta po pastabų
Atsakyti:
Pateikti pirminiai derinimai po pastabų
Atsakyti:
Gytis teikia institucijoms
Atsakyti:
Pateikta Telia po pastabu, kai suderins bus galima daryti byla
Atsakyti:
Telia atsakė, kad derinimas vyksta 10d.d. Išsiųsta 10.28, turėtų suderinti iki 11.12
Atsakyti:
11.08 Telia pastabos dėl jų projektuojamų tinklų žymėjimo
Atsakyti:
Gauti derinimai, ruošiamas servitutas
Atsakyti:
Laukiu sklypo kontaktų dėl servituto derinimo.
Atsakyti:
Pateiktas servitutas sklypo savininkui, greičiausiai nesutiks, susipykę su užsakovu
Atsakyti:
Kaimyninio sklypo savininkas nesutinka su KL klojimu jo sklype (išvengti nesigauna), perduota info ESO, PV atrašęs, kad ieško kitų prijungimo taškų
Atsakyti:
Kokia situacija pagal atnaujintas TS ?
Atsakyti:
Sprendiniai paruošti, Arnas važiuos į vietą pasižėt
Atsakyti:
Reikia koreguoti trasą
Atsakyti:
Parengti sprendiniai, derinama su ranga
Atsakyti:
@Arnas Joskaudas  kokia situacija ?
Atsakyti:
@Tomas Ruzveltas Pasitarėm su Znutu ir Stašiūnu, tai pabraižiau pagal jų pasiūlymą ir nusiunčiau jiem, nes važiuos nusižymėt ir žiūrės ar iš tikrųjų taip išeis padaryt.
Atsakyti:
Trasa suderinta su ranga, išsiųsta derint
Atsakyti:
Servitutą ESO suderino, reikia derinti su Kauno liftais, bet šiandien neveikia jų puslapis
Atsakyti:
Vakar išsiunčiau liftam, šiandien jau skambino teiravosi dėl darbų.
Atsakyti:
Laukiam KPD
Atsakyti:
02-25 pateikta KPD
Atsakyti:
Pateikta KPD po pastabų
Atsakyti:
KPD suderino, pateiktas servitutas savivaldybei. Teiksim su garantiniu tik reik užsakovo parašo ant sprendinių
Atsakyti:
Užsakovas 1-2 sav negali pasirašyt
Atsakyti:
Pasirašė, teiksiu su garantiniu
Atsakyti:
Reikia atsakymo iš savivaldybės dėl servituto, tada teiksim
Atsakyti:
Ant dienų turi ateit posėdžio protokolas, tada pasakys žodžiu koks sprendimas priimtas
Atsakyti:
Pateikta su garantiniu
Atsakyti:
Atšauktas garantinis, nes paskambino Kauno liftų gen. direktorius ir servituto nustatymui funikulieriaus sklype griežtai nepritarė. Informuoti ESO ir Klientas.
Atsakyti:
Laukiame sprendimo iš ESO. Parašytas priminimas.
Atsakyti:
Atsakymo nėra
Atsakyti:
Bandom vėl derinti sprendinius su anksčiau nesutikusiu sklypu. ESO davė papildomai pinigų, kurie gal padės suderint.
Atsakyti:
+37069880266 
Atsakyti:
Teisininkai paruoš atsakymą, tai galim nuspėt koks jis bus. Info perduota ESO
Atsakyti:
Iki 05-26 raštą gausim.
Atsakyti:
Raštas gautas, įkeltas į tivį
Atsakyti:
Nieko nedarom, neturim kaip parengti projekto, klausimas pas ESO
Atsakyti:
Niekas nepasikeitę po paskutinio komentaro.
Atsakyti:
Klausimas pas ESO, kaimyniniai sklypai nederina.</t>
      </text>
    </comment>
    <comment ref="O252" authorId="627" shapeId="0" xr:uid="{17EC16CA-2B2A-483F-B1DF-8DF47BBD037A}">
      <text>
        <t>[Komentarų gija]
„Excel“ versija leidžia jums skaityti šią komentarų giją, tačiau visi jos taisymai bus pašalinti, jei failas atidaromas naudojant naujesnę „Excel“ versiją. Daugiau informacijos: https://go.microsoft.com/fwlink/?linkid=870924.
Komentaras:
    2024.08.29 Įkeltas pratesimas</t>
      </text>
    </comment>
    <comment ref="Z252" authorId="628" shapeId="0" xr:uid="{0B1CC0E2-ECD7-45F2-9F3D-671A527A5959}">
      <text>
        <t>[Komentarų gija]
„Excel“ versija leidžia jums skaityti šią komentarų giją, tačiau visi jos taisymai bus pašalinti, jei failas atidaromas naudojant naujesnę „Excel“ versiją. Daugiau informacijos: https://go.microsoft.com/fwlink/?linkid=870924.
Komentaras:
    2024.08.29 pateikta
Atsakyti:
2024.08.29 Pateikė pastabas
2024.09.03 pateikta po pastabų
Atsakyti:
2024.09.04 pateikta dar karta
Atsakyti:
10.15 pateikta
Atsakyti:
10.22 suderinta
Atsakyti:
01.24 suderinti nauji sprendiniai</t>
      </text>
    </comment>
    <comment ref="AB252" authorId="629" shapeId="0" xr:uid="{DA0D0362-5FA8-4614-9A0C-A490E4723B9F}">
      <text>
        <t>[Komentarų gija]
„Excel“ versija leidžia jums skaityti šią komentarų giją, tačiau visi jos taisymai bus pašalinti, jei failas atidaromas naudojant naujesnę „Excel“ versiją. Daugiau informacijos: https://go.microsoft.com/fwlink/?linkid=870924.
Komentaras:
    10.15 pateikta
Atsakyti:
10.23 suderinta
Atsakyti:
01.29 suderinti nauji sprendiniai</t>
      </text>
    </comment>
    <comment ref="AF252" authorId="630" shapeId="0" xr:uid="{0E9DBD81-3330-4EDD-B80A-9830AEA996A0}">
      <text>
        <t>[Komentarų gija]
„Excel“ versija leidžia jums skaityti šią komentarų giją, tačiau visi jos taisymai bus pašalinti, jei failas atidaromas naudojant naujesnę „Excel“ versiją. Daugiau informacijos: https://go.microsoft.com/fwlink/?linkid=870924.
Komentaras:
    10.15 pateikta
Atsakyti:
10.28 pateikta po pastabų
Atsakyti:
11.18 suderinta
Atsakyti:
01.28 suderinti nauji sprendiniai</t>
      </text>
    </comment>
    <comment ref="AH252" authorId="631" shapeId="0" xr:uid="{51E19389-8BBD-454B-B7FF-F9EA4F18B8BE}">
      <text>
        <t xml:space="preserve">[Komentarų gija]
„Excel“ versija leidžia jums skaityti šią komentarų giją, tačiau visi jos taisymai bus pašalinti, jei failas atidaromas naudojant naujesnę „Excel“ versiją. Daugiau informacijos: https://go.microsoft.com/fwlink/?linkid=870924.
Komentaras:
    352686 </t>
      </text>
    </comment>
    <comment ref="AK252" authorId="632" shapeId="0" xr:uid="{BF18BE23-D48D-438B-BB91-75D094548AF7}">
      <text>
        <t>[Komentarų gija]
„Excel“ versija leidžia jums skaityti šią komentarų giją, tačiau visi jos taisymai bus pašalinti, jei failas atidaromas naudojant naujesnę „Excel“ versiją. Daugiau informacijos: https://go.microsoft.com/fwlink/?linkid=870924.
Komentaras:
    Pateikta 03-07</t>
      </text>
    </comment>
    <comment ref="AN252" authorId="633" shapeId="0" xr:uid="{3A502D97-BCAF-4763-A41C-FA58F6A01CA5}">
      <text>
        <t>[Komentarų gija]
„Excel“ versija leidžia jums skaityti šią komentarų giją, tačiau visi jos taisymai bus pašalinti, jei failas atidaromas naudojant naujesnę „Excel“ versiją. Daugiau informacijos: https://go.microsoft.com/fwlink/?linkid=870924.
Komentaras:
    02-25
Atsakyti:
Suderino 03-06</t>
      </text>
    </comment>
    <comment ref="O253" authorId="634" shapeId="0" xr:uid="{F750692D-1C49-4768-97B9-38CBE2DF8A7D}">
      <text>
        <t>[Komentarų gija]
„Excel“ versija leidžia jums skaityti šią komentarų giją, tačiau visi jos taisymai bus pašalinti, jei failas atidaromas naudojant naujesnę „Excel“ versiją. Daugiau informacijos: https://go.microsoft.com/fwlink/?linkid=870924.
Komentaras:
    2024.08.29 Įkeltas pratesimas</t>
      </text>
    </comment>
    <comment ref="K254" authorId="635" shapeId="0" xr:uid="{C6418B8F-E060-4BC7-844B-C5ED2E0283E6}">
      <text>
        <t>[Komentarų gija]
„Excel“ versija leidžia jums skaityti šią komentarų giją, tačiau visi jos taisymai bus pašalinti, jei failas atidaromas naudojant naujesnę „Excel“ versiją. Daugiau informacijos: https://go.microsoft.com/fwlink/?linkid=870924.
Komentaras:
    Tautvydas derina su sklypu savininkais del leidimo kloti kabeli
Atsakyti:
Sukeltas papildymas
Atsakyti:
Deriną trasą su užsakovais.
Atsakyti:
Užsakovai bando derint su sklypo savininku patys, jei neišeis, nauja trasa jau pabraižyta
Atsakyti:
Su užsakovu suderinta nauja trasa, siunčiu derint institucijoms
Atsakyti:
Laukiam topo pildymo ir Kauno energijos atsakymo dėl šilumos tinklų gylio
Atsakyti:
Gautas topo papildymas ir šilumos tinklų gylis, ruošiami pirminiai
Atsakyti:
Kokia situacija ?
Atsakyti:
Pateikta derinti užsakovams ir KE, gavus jų derinimus bus teikiama kitoms institucijoms.
Atsakyti:
Ar gauti derinimai ?
Atsakyti:
Klientui netiko trasa, reikia koreguoti. Gytis trečiadienį sutvarkys
Atsakyti:
Sutvarkyta trasą pagal pastabas, 01.30 pateikta užsakovui.
Atsakyti:
01.31 užsakovas suderino, pateikta derinti institucijom
Atsakyti:
Įkelti pirminiai
Atsakyti:
Visi derinimai gauti, jei patvirtins pirminius, kelsiu suva
Atsakyti:
02.12 pateikta SUVA
Atsakyti:
ESO turi pasirašyt servitutus.
Atsakyti:
Servitutai ESO pateikti 02-13
Atsakyti:
Pasirašė ESO servitutus 02-28, susiderinam su sklypo naudotojais ir teikiam savivaldybei
Atsakyti:
Pateikta servitutai derinimui 03.06
Atsakyti:
(sklypo naudotojam)
Atsakyti:
Judint, kad pasirašytų greičiau
Atsakyti:
04.03 pateikta kompensacijom
Atsakyti:
04.04 pateikta savivaldybei
Atsakyti:
04.23 skambinau į savivaldybę, atsakinga darbuotoja serga, kada dirbs neaišku, nieks nežino ar patvirtino servitutus. Parašiau atsakingai darbuotojai į paštą.
Atsakyti:
04.29 skambinau, 5B sklype trūksta derinimų, 5A viskas gerai.
Atsakyti:
Paruoštas atmetimo raštas dėl 5B, 5A patvirtintas darbuotojos, bet neperduotas dar teisininkam nagrinėt.
Atsakyti:
Persiunčiau užsakovui naują variantą, jei tiks, rinksiu derinimus iš nuomininkų.
Atsakyti:
Iš užsakovo gautas sutikimas, nusiunčiau savivaldybei įvertinti, ar galės pasirašinėt tokį servitutą.
Atsakyti:
Pateikti servituto dok savivaldybei 07-11
Atsakyti:
Servitutą savivaldybė suderino, perderinu su institucijomis</t>
      </text>
    </comment>
    <comment ref="X254" authorId="636" shapeId="0" xr:uid="{4ACF0867-A5D8-47E2-AD7B-043FBE285CFC}">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2024.09.09 pateikta po pastabų
Atsakyti:
Keitėsi TS</t>
      </text>
    </comment>
    <comment ref="Z254" authorId="637" shapeId="0" xr:uid="{7DBEC7CC-4CF9-4AAE-9BDB-5E245628F570}">
      <text>
        <t>[Komentarų gija]
„Excel“ versija leidžia jums skaityti šią komentarų giją, tačiau visi jos taisymai bus pašalinti, jei failas atidaromas naudojant naujesnę „Excel“ versiją. Daugiau informacijos: https://go.microsoft.com/fwlink/?linkid=870924.
Komentaras:
    2024.09.05 pateikta
auteks@auteks.lt
Atsakyti:
2024.09.05 suderinta
Atsakyti:
2025.01.06 pateikta</t>
      </text>
    </comment>
    <comment ref="AB254" authorId="638" shapeId="0" xr:uid="{6BF3AA89-99F1-4FBB-8EF4-435EA7F560C1}">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suderinta</t>
      </text>
    </comment>
    <comment ref="AE254" authorId="639" shapeId="0" xr:uid="{D4842FC6-9C53-44B4-9633-1E435A539E32}">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2024.09.16 pateikta po pastabų.
Atsakyti:
2024.09.17 suderinta</t>
      </text>
    </comment>
    <comment ref="AF254" authorId="640" shapeId="0" xr:uid="{531F44AD-10DC-4D12-8361-05AE336E9F95}">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2024.09.10 suderinta</t>
      </text>
    </comment>
    <comment ref="AH254" authorId="641" shapeId="0" xr:uid="{C8781ACE-F5B6-4792-97A3-FAB9F9B1C481}">
      <text>
        <t>[Komentarų gija]
„Excel“ versija leidžia jums skaityti šią komentarų giją, tačiau visi jos taisymai bus pašalinti, jei failas atidaromas naudojant naujesnę „Excel“ versiją. Daugiau informacijos: https://go.microsoft.com/fwlink/?linkid=870924.
Komentaras:
    02.12
SAV-346689</t>
      </text>
    </comment>
    <comment ref="AJ254" authorId="642" shapeId="0" xr:uid="{AD7C54C8-C1DD-4F2D-B52D-B2734CC3B59A}">
      <text>
        <t>[Komentarų gija]
„Excel“ versija leidžia jums skaityti šią komentarų giją, tačiau visi jos taisymai bus pašalinti, jei failas atidaromas naudojant naujesnę „Excel“ versiją. Daugiau informacijos: https://go.microsoft.com/fwlink/?linkid=870924.
Komentaras:
    2024.09.05 pateikta
Atsakyti:
2025.01.06 pateikta</t>
      </text>
    </comment>
    <comment ref="K255" authorId="643" shapeId="0" xr:uid="{DFAD7695-281E-4E1F-BDCB-D5392CE09A3B}">
      <text>
        <t>[Komentarų gija]
„Excel“ versija leidžia jums skaityti šią komentarų giją, tačiau visi jos taisymai bus pašalinti, jei failas atidaromas naudojant naujesnę „Excel“ versiją. Daugiau informacijos: https://go.microsoft.com/fwlink/?linkid=870924.
Komentaras:
    Sklp. Sav. Turi patikslinti MT vietą
Atsakyti:
Išsiunčiau sklypo nuomininkui MT vietą. Sakė duos atsakymą, 10-02 turi susitikimą su kitais projektuotojais.
Atsakyti:
Rengia sprendinius
Atsakyti:
Pateikti pirminiai
Atsakyti:
Pateikti pirminiai po pastabu
Atsakyti:
Taiso pastabas
Atsakyti:
Įkelta schema po pastabų. Parašytas komentaras į TIVIS dėl iškerpamos dalies MT AZ ir atnaujintas BR01 dokumentas
Atsakyti:
Pateikti pirminiai, daromi servitutai, teiksim KMS
Atsakyti:
Taisomos pirminių pastabos.
Atsakyti:
Turėjo būt pateikti pirminiai po pastabų.
Atsakyti:
Taiso pastabas pirminių
Atsakyti:
Pateikta po pastabų
Atsakyti:
Reikės pasukt proj. vadovui dėl MT a.z.
Atsakyti:
11-18 pateikiau sklp. savininkui naują TR vietą, kad servituto a.z. nebūtų ant pastatų.
Vieta tinkama, koreguoju brėžinius ir teiksim pirminiams.
Atsakyti:
Reikia topo papildymo.
Atsakyti:
Pateikta pirminiams po pastabų
Atsakyti:
Kokia stiaucija su servitutu ?
Atsakyti:
Turiu pasidaręs, reikės tik peržiūrėt.
Atsakyti:
Pateikti servitutai ir byla ESO
Atsakyti:
Likę servitutai. Suva gauta.
Atsakyti:
01-28 teiks Geomatininkui
Atsakyti:
@Augustas Motiejūnas pataisyk servituto kampus ir pranešk, kad galiu sukelti ESO, reikia greičiau teikti savivaldybei.
Atsakyti:
Sutvarkiau servitutus po pastabos, Tomas pasirašė, Arnui perdaviau, sukels į TIVI
Atsakyti:
Servitutai pateikti kompensacijai
Atsakyti:
Gautos kompensacijos
Atsakyti:
@Augustas Motiejūnas tai kas šiuo metu vyksta? Būtų gerai, kad nestovėtų pas tave tas kamuolys ilgai.
Atsakyti:
Susitvarkiau servitutus (per geomatininką).
Kompensacijas turiu, Skambinau sklp. savininkui ir nuomininkui, jis užsienyje, susitarėm susirašyt el. paštu. Reik su juo tik suderint du servitutus ir vieną papildomai teikt savivaldybei
Atsakyti:
Servitutus suderininau su fiziniu asmeniu. Taip pat išsiunčiau sprendinius fiziniam asmeniui dėl gerbūvio paruošimo iki darbų pradžios.
Šiandien servitutą pateiksiu ir savivaldybei.
Atsakyti:
02-24 Servitutas pateiktas savivaldybei
Kitas servitutas (su fiziniu asm.) pateiktas notarams.
Atsakyti:
Iš savivaldybės gavau atsakymą, kad nori kompensacijos ir už esamą a.z. (03-05)
Pateikiau kompensacijų išrašytojai raštą ir paaiškinimą (03-05)
Atsakyti:
03-06 gavau ats iš ESO, kad kreipsis raštu į Kauno m. sav.
Atsakyti:
ESO atstovei parašyta, kad paskaičiuotų visam plotui kompensaciją, arba duotų konkretų atsakymą, kaip toliau kas vyks.
Atsakyti:
Pasukt notarei dėl servituto su fiziniu asmeniu
Atsakyti:
Reiks perdaryt servitutą su fiz. asmeniu, pasikeitė sklp. unikalus, pasidalino sklypą. 
Su ESO atstove dėl kompensacijų savivaldybei nedasiskambinu jau antrą dieną (Vilmai). 
Atsakyti:
Atrašė ESO su raštu, perdaviau savivaldybės darbuotovai.
Dėl kito servituto perdariau servitutą, Arnas įkels į TIVI, ir perdaviau žmogui el. paštu kad pasirašytų iš naujo (03-22).
Atsakyti:
Žmogus pasirašė, laukiu kol ESO atsiųs pasirašytą ir teiksiu kompensacijai. 
Atsakyti:
ESO pasirašė, perduota Augustui. Sakiau, kad išsiųstų kompensacijai, o ar išsiuntė nežinau.
Atsakyti:
Gytis pateikė servitutą savivaldybei
Atsakyti:
Nepateikiau servituto, reikia važiuot į vietą.
Atsakyti:
Servitutas su savivaldybe pateiktas savivaldybei. 03-28 paskutinį kartą teikta atnaujintą kompensacija.
Servitutas su žmogum, dokumentai šiom dienom bus pateikti notarams, kai iki galo išsiaiškinsiu su juo dėl medžių. Dabar nekėlė, pasuksiu ryt.
Atsakyti:
Servitutas su savivaldybe suderintas. Pateikta kompensacijų atstovei dėl apmokėjimo. Kai gausim apmokėjimo kopiją teiksim notarams.
Atsakyti:
14d. apmokės kompensaciją. Arnas ištrauks kopiją iš TIVIO ir  teiksiu notarams.
Atsakyti:
Vakar kompensacijos nebuvo, kai bus, Arnas duos žinot.
Atsakyti:
Servitutai abu pateikti notarei. 04-16
Atsakyti:
Su savivaldybe servitutą pasirašo 2025-04-29 13.00-13.30
Atsakyti:
Notarė sakė, kad žmogus pasisuktu jai, ir jie susiderins taip laiką. Perdaviau žmogui ir pasakiau, kad kai susitars, informuotų.
Atsakyti:
2024-04-29 15:00 pasirašo žmogus pas notarus.
Atsakyti:
Projektas sustabdytas komentaru. Sutartis tegul pasirašinėja
Atsakyti:
Servitutą žmogus vakar pasirašė.
Savivaldybė pasirašys 05-06, nes nematė ESO darbuotojos siųsto laiško.
Atsakyti:
Projektas pateiktas tvirtinimui</t>
      </text>
    </comment>
    <comment ref="O255" authorId="644" shapeId="0" xr:uid="{428FE123-9D33-47CC-A725-0D1BE7B5EE85}">
      <text>
        <t>[Komentarų gija]
„Excel“ versija leidžia jums skaityti šią komentarų giją, tačiau visi jos taisymai bus pašalinti, jei failas atidaromas naudojant naujesnę „Excel“ versiją. Daugiau informacijos: https://go.microsoft.com/fwlink/?linkid=870924.
Komentaras:
    2024.09.06 įkeltas pratesimas</t>
      </text>
    </comment>
    <comment ref="AB255" authorId="645" shapeId="0" xr:uid="{B83487A0-D5E6-4F29-B01C-EAB130663E08}">
      <text>
        <t>[Komentarų gija]
„Excel“ versija leidžia jums skaityti šią komentarų giją, tačiau visi jos taisymai bus pašalinti, jei failas atidaromas naudojant naujesnę „Excel“ versiją. Daugiau informacijos: https://go.microsoft.com/fwlink/?linkid=870924.
Komentaras:
    12-05 išsiųsta
Atsakyti:
12-19 suderinta</t>
      </text>
    </comment>
    <comment ref="AE255" authorId="646" shapeId="0" xr:uid="{D3A9DED5-5BA5-4B8B-A6E5-45C4084051A3}">
      <text>
        <t>[Komentarų gija]
„Excel“ versija leidžia jums skaityti šią komentarų giją, tačiau visi jos taisymai bus pašalinti, jei failas atidaromas naudojant naujesnę „Excel“ versiją. Daugiau informacijos: https://go.microsoft.com/fwlink/?linkid=870924.
Komentaras:
    12-05 išsiųsta
Atsakyti:
12-05 suderinta</t>
      </text>
    </comment>
    <comment ref="AF255" authorId="647" shapeId="0" xr:uid="{FABB1D88-2B31-43B6-8449-46C7CF3536ED}">
      <text>
        <t>[Komentarų gija]
„Excel“ versija leidžia jums skaityti šią komentarų giją, tačiau visi jos taisymai bus pašalinti, jei failas atidaromas naudojant naujesnę „Excel“ versiją. Daugiau informacijos: https://go.microsoft.com/fwlink/?linkid=870924.
Komentaras:
    12-05 išsiųsta
Atsakyti:
12-13 suderinta</t>
      </text>
    </comment>
    <comment ref="AH255" authorId="648" shapeId="0" xr:uid="{EEABF73E-3F7A-41E9-A7ED-9F07C0C618A4}">
      <text>
        <t>[Komentarų gija]
„Excel“ versija leidžia jums skaityti šią komentarų giją, tačiau visi jos taisymai bus pašalinti, jei failas atidaromas naudojant naujesnę „Excel“ versiją. Daugiau informacijos: https://go.microsoft.com/fwlink/?linkid=870924.
Komentaras:
    341262 12-20
Atsakyti:
01-21 gauta</t>
      </text>
    </comment>
    <comment ref="AJ255" authorId="649" shapeId="0" xr:uid="{BC9C5B53-0FAA-4A7E-B2D4-0B64048011B7}">
      <text>
        <t>[Komentarų gija]
„Excel“ versija leidžia jums skaityti šią komentarų giją, tačiau visi jos taisymai bus pašalinti, jei failas atidaromas naudojant naujesnę „Excel“ versiją. Daugiau informacijos: https://go.microsoft.com/fwlink/?linkid=870924.
Komentaras:
    12-05 išsiųsta
Atsakyti:
12-19 išsiųstas priminimas</t>
      </text>
    </comment>
    <comment ref="K256" authorId="650" shapeId="0" xr:uid="{4B8F9FE3-7858-4666-A88C-EC0E98E6FF9B}">
      <text>
        <t>[Komentarų gija]
„Excel“ versija leidžia jums skaityti šią komentarų giją, tačiau visi jos taisymai bus pašalinti, jei failas atidaromas naudojant naujesnę „Excel“ versiją. Daugiau informacijos: https://go.microsoft.com/fwlink/?linkid=870924.
Komentaras:
    Ar pasirašė dėl termino pratęsimo ?
Atsakyti:
Nepasirašė todėl ir prašiau topo greitai daryti
Atsakyti:
Permečau laišką
Atsakyti:
Pateiktas rastas termino pratesimui
Atsakyti:
Reikia susisiekt su PV, nekelia
Atsakyti:
Bus pakeistos TS, reikia abi spintas keist i viena
Atsakyti:
Tautvydas daro
Atsakyti:
Pateikti pirminiai
Atsakyti:
Tautvydas rengia bylą pateikimui
Atsakyti:
Pateiktas projektas tvirtinimui</t>
      </text>
    </comment>
    <comment ref="Z256" authorId="651" shapeId="0" xr:uid="{D84584C0-A46A-4B05-A6E0-E1EB3E437B80}">
      <text>
        <t>[Komentarų gija]
„Excel“ versija leidžia jums skaityti šią komentarų giją, tačiau visi jos taisymai bus pašalinti, jei failas atidaromas naudojant naujesnę „Excel“ versiją. Daugiau informacijos: https://go.microsoft.com/fwlink/?linkid=870924.
Komentaras:
    Pateikta 2024-10-02 jurgita.valentukoniene@gmail.com 
Atsakyti:
2024.10.04 suderinta</t>
      </text>
    </comment>
    <comment ref="AF256" authorId="652" shapeId="0" xr:uid="{5C2B49F4-4931-4BFF-84DA-79E05E2E0CDC}">
      <text>
        <t>[Komentarų gija]
„Excel“ versija leidžia jums skaityti šią komentarų giją, tačiau visi jos taisymai bus pašalinti, jei failas atidaromas naudojant naujesnę „Excel“ versiją. Daugiau informacijos: https://go.microsoft.com/fwlink/?linkid=870924.
Komentaras:
    2024.10.04 pateikta</t>
      </text>
    </comment>
    <comment ref="K257" authorId="653" shapeId="0" xr:uid="{45B9ACBE-AFA1-4BBC-8DEF-E3AA19E36863}">
      <text>
        <t>[Komentarų gija]
„Excel“ versija leidžia jums skaityti šią komentarų giją, tačiau visi jos taisymai bus pašalinti, jei failas atidaromas naudojant naujesnę „Excel“ versiją. Daugiau informacijos: https://go.microsoft.com/fwlink/?linkid=870924.
Komentaras:
    Rengia sprendinius</t>
      </text>
    </comment>
    <comment ref="O257" authorId="654" shapeId="0" xr:uid="{5FABB52F-4CC3-410F-A7DD-97248E253441}">
      <text>
        <t>[Komentarų gija]
„Excel“ versija leidžia jums skaityti šią komentarų giją, tačiau visi jos taisymai bus pašalinti, jei failas atidaromas naudojant naujesnę „Excel“ versiją. Daugiau informacijos: https://go.microsoft.com/fwlink/?linkid=870924.
Komentaras:
    2024.09.09 įkeltas pratesimas</t>
      </text>
    </comment>
    <comment ref="K258" authorId="655" shapeId="0" xr:uid="{E937381B-34D0-49BB-A649-51A43EFAAB14}">
      <text>
        <t>[Komentarų gija]
„Excel“ versija leidžia jums skaityti šią komentarų giją, tačiau visi jos taisymai bus pašalinti, jei failas atidaromas naudojant naujesnę „Excel“ versiją. Daugiau informacijos: https://go.microsoft.com/fwlink/?linkid=870924.
Komentaras:
    Uzklausta i tivis ar galima montuot SZ vietoj paramscio ir atotampos
Atsakyti:
Nėra atsakymo
Atsakyti:
Atnaujintos TS, reikia daryti
Atsakyti:
Pateikta pirminiams
Atsakyti:
Atnaujintos TS
Atsakyti:
Trūksta SUVA, Gytis daro bylą
Atsakyti:
Pateikti pirminiai po pastabu
Atsakyti:
10.23 priminta užsakovui, turi atsiųst.
Atsakyti:
Pateikti pirminiai po pastabu
Atsakyti:
Pateikta byla
Atsakyti:
11.06 ištaisytos bylos pastabos
Atsakyti:
SUVA vėluoja 4d.d.
Atsakyti:
Pateikta byla po pastabų su SUVA</t>
      </text>
    </comment>
    <comment ref="O258" authorId="656" shapeId="0" xr:uid="{AEA918C5-6F52-4A36-8FAB-88A03080F83E}">
      <text>
        <t>[Komentarų gija]
„Excel“ versija leidžia jums skaityti šią komentarų giją, tačiau visi jos taisymai bus pašalinti, jei failas atidaromas naudojant naujesnę „Excel“ versiją. Daugiau informacijos: https://go.microsoft.com/fwlink/?linkid=870924.
Komentaras:
    2024.09.09 įkeltas pratesimas</t>
      </text>
    </comment>
    <comment ref="Z258" authorId="657" shapeId="0" xr:uid="{C95FE789-DB71-4BE8-BAD5-5882BE5C5915}">
      <text>
        <t>[Komentarų gija]
„Excel“ versija leidžia jums skaityti šią komentarų giją, tačiau visi jos taisymai bus pašalinti, jei failas atidaromas naudojant naujesnę „Excel“ versiją. Daugiau informacijos: https://go.microsoft.com/fwlink/?linkid=870924.
Komentaras:
    10.22 pateikta
Atsakyti:
10.24 suderinta</t>
      </text>
    </comment>
    <comment ref="AB258" authorId="658" shapeId="0" xr:uid="{92A32B8A-2903-4D37-A627-CB1C3846934E}">
      <text>
        <t>[Komentarų gija]
„Excel“ versija leidžia jums skaityti šią komentarų giją, tačiau visi jos taisymai bus pašalinti, jei failas atidaromas naudojant naujesnę „Excel“ versiją. Daugiau informacijos: https://go.microsoft.com/fwlink/?linkid=870924.
Komentaras:
    10.10 pateikta</t>
      </text>
    </comment>
    <comment ref="AE258" authorId="659" shapeId="0" xr:uid="{DD2968B4-B3BC-446F-BA32-CEC63652C4E7}">
      <text>
        <t>[Komentarų gija]
„Excel“ versija leidžia jums skaityti šią komentarų giją, tačiau visi jos taisymai bus pašalinti, jei failas atidaromas naudojant naujesnę „Excel“ versiją. Daugiau informacijos: https://go.microsoft.com/fwlink/?linkid=870924.
Komentaras:
    10.10 pateikta
Atsakyti:
10.10 suderinta</t>
      </text>
    </comment>
    <comment ref="AF258" authorId="660" shapeId="0" xr:uid="{8218433C-05F6-48B6-A0E0-330DA57AAA88}">
      <text>
        <t>[Komentarų gija]
„Excel“ versija leidžia jums skaityti šią komentarų giją, tačiau visi jos taisymai bus pašalinti, jei failas atidaromas naudojant naujesnę „Excel“ versiją. Daugiau informacijos: https://go.microsoft.com/fwlink/?linkid=870924.
Komentaras:
    10.10 pateikta
Atsakyti:
10.16 suderinta</t>
      </text>
    </comment>
    <comment ref="AH258" authorId="661" shapeId="0" xr:uid="{BBD1E40E-852A-4B74-8060-BBBDBEACAA3C}">
      <text>
        <t xml:space="preserve">[Komentarų gija]
„Excel“ versija leidžia jums skaityti šią komentarų giją, tačiau visi jos taisymai bus pašalinti, jei failas atidaromas naudojant naujesnę „Excel“ versiją. Daugiau informacijos: https://go.microsoft.com/fwlink/?linkid=870924.
Komentaras:
    10.18
SAV-333202 </t>
      </text>
    </comment>
    <comment ref="K259" authorId="662" shapeId="0" xr:uid="{0B4026CF-3DA6-47CE-8EB4-1B2B513668A5}">
      <text>
        <t>[Komentarų gija]
„Excel“ versija leidžia jums skaityti šią komentarų giją, tačiau visi jos taisymai bus pašalinti, jei failas atidaromas naudojant naujesnę „Excel“ versiją. Daugiau informacijos: https://go.microsoft.com/fwlink/?linkid=870924.
Komentaras:
    Kostas perduoda darbus
Atsakyti:
Bylą paruošta pateikimui
Atsakyti:
Pateiktas projektas
Atsakyti:
10-14 teiks projektą po pastabų
Atsakyti:
Pateiktas projektas</t>
      </text>
    </comment>
    <comment ref="X259" authorId="663" shapeId="0" xr:uid="{58CAC558-F06D-44E0-96C9-619AE1A0A390}">
      <text>
        <t>[Komentarų gija]
„Excel“ versija leidžia jums skaityti šią komentarų giją, tačiau visi jos taisymai bus pašalinti, jei failas atidaromas naudojant naujesnę „Excel“ versiją. Daugiau informacijos: https://go.microsoft.com/fwlink/?linkid=870924.
Komentaras:
    2024.09.04 pateikta
Atsakyti:
2024.09.06 pakartota
Atsakyti:
2024.09.09 suderinta</t>
      </text>
    </comment>
    <comment ref="K260" authorId="664" shapeId="0" xr:uid="{B012B503-AECB-48A8-A29C-DFD3214D38FD}">
      <text>
        <t>[Komentarų gija]
„Excel“ versija leidžia jums skaityti šią komentarų giją, tačiau visi jos taisymai bus pašalinti, jei failas atidaromas naudojant naujesnę „Excel“ versiją. Daugiau informacijos: https://go.microsoft.com/fwlink/?linkid=870924.
Komentaras:
    Laukiam kol pirminius galėsim pateikti
Atsakyti:
Pateikti pirminiai
Atsakyti:
Taiso pastabas
Atsakyti:
Pateikti pirminiai po pastabu
Atsakyti:
Pateikti pirminiai po pakartotinu pastabu
Atsakyti:
Pateiktas projektas be SUVA
Atsakyti:
Pateiktas po pastabų</t>
      </text>
    </comment>
    <comment ref="K261" authorId="665" shapeId="0" xr:uid="{76DF1F0E-4BF4-4E0E-965F-CE53C75881AB}">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Pateiktas projektas
Atsakyti:
Taiso pastabas
Atsakyti:
ESO niekaip nepasiraso plano, negalim kelt SUVA, visa kita yra
Atsakyti:
Laukiam SUVA</t>
      </text>
    </comment>
    <comment ref="K262" authorId="666" shapeId="0" xr:uid="{D13431F9-D705-4F3F-BDC7-CF8D36011558}">
      <text>
        <t>[Komentarų gija]
„Excel“ versija leidžia jums skaityti šią komentarų giją, tačiau visi jos taisymai bus pašalinti, jei failas atidaromas naudojant naujesnę „Excel“ versiją. Daugiau informacijos: https://go.microsoft.com/fwlink/?linkid=870924.
Komentaras:
    Gautas užsakovo sutikimas, pateikta institucijoms.  Pateitki pirminiai
Atsakyti:
Keičiasi sprendiniai dėl Vainoro nepritarimo, laukiu atsakymo iš užsakovo dėl spintos uždėjimo ant sraigtinio pamato. Pirmadienį skambinsiuos.
Atsakyti:
Derina su inst + užsakovas
Atsakyti:
Išsiųsta užsakovui 10-07
Atsakyti:
Klientes kaimynas kreipsis i Vainora, kad spinta statyti prie tvorors, o ne sklype, laukiam atsakymo is klientes/kaimyno
Atsakyti:
Sakė antros sav. pusėj, kai kažką žinos, paskambins. +37067493240
Atsakyti:
Susiderinau su užsakovu/sklp. sav.
Atsakyti:
Pateikti pirminiai po pastabu
Atsakyti:
Derinimai su inst. + servitutai
Atsakyti:
Įkelti servitutai į Tivis
Atsakyti:
Rengia pilną bylą be servituto. Servitutas pateiktas KMS 10-28
Atsakyti:
Pateikta byla
Atsakyti:
Pateikta pilna byla į TIVI
Servitutas pateiktas KMS
Atsakyti:
Pataisytos pastabos po pilno proj. pateikimo. Likęs servitutas su KMS ir galima bus pasiteikt pilną bylą po pastabų.
Atsakyti:
Servitutas pateiktas KMS 11-06
Atsakyti:
Savivaldybė dėl servituto 11-21 paprašė pateikt papildomus dok., pateikiau.
Atsakyti:
Likęs servitutas ir bus galima teikt pilną bylą. Iš sav. dar pritarimo neturiu.
Atsakyti:
Servitutas pateiktas notarams 12-06
Atsakyti:
17d 13.30 pasirašys dokumentus pas notarus.
Atsakyti:
Servitutai pasirašyti. Arnas parašė/turėjo parašyt į TIVI</t>
      </text>
    </comment>
    <comment ref="Z262" authorId="667" shapeId="0" xr:uid="{05615A9D-BE97-4DB4-B39F-5BAD414C27AC}">
      <text>
        <t>[Komentarų gija]
„Excel“ versija leidžia jums skaityti šią komentarų giją, tačiau visi jos taisymai bus pašalinti, jei failas atidaromas naudojant naujesnę „Excel“ versiją. Daugiau informacijos: https://go.microsoft.com/fwlink/?linkid=870924.
Komentaras:
    09-26 pateikta
Atsakyti:
09-27 pateikta per nauja.
Atsakyti:
09-27 atsiuntė pasirašytą.
Atsakyti:
Keitėsi sprendiniai. 
Išsiųsta užsakovui 10-07
Atsakyti:
10-15 suderino</t>
      </text>
    </comment>
    <comment ref="AB262" authorId="668" shapeId="0" xr:uid="{80C9DA6B-1160-432D-88BF-8EA0CFE00FE5}">
      <text>
        <t>[Komentarų gija]
„Excel“ versija leidžia jums skaityti šią komentarų giją, tačiau visi jos taisymai bus pašalinti, jei failas atidaromas naudojant naujesnę „Excel“ versiją. Daugiau informacijos: https://go.microsoft.com/fwlink/?linkid=870924.
Komentaras:
    09-30 išsiųsta
Atsakyti:
Nederina Vainoras, aptart su Tomu.
Atsakyti:
10-16 išsiųsta
Atsakyti:
10-24 suderinta</t>
      </text>
    </comment>
    <comment ref="AE262" authorId="669" shapeId="0" xr:uid="{AFC87D70-38FF-47F8-BE2F-50B88DEA8354}">
      <text>
        <t>[Komentarų gija]
„Excel“ versija leidžia jums skaityti šią komentarų giją, tačiau visi jos taisymai bus pašalinti, jei failas atidaromas naudojant naujesnę „Excel“ versiją. Daugiau informacijos: https://go.microsoft.com/fwlink/?linkid=870924.
Komentaras:
    09-30 išsiųsta
Atsakyti:
10-01 gauta
Atsakyti:
10-16 išsiųsta po koreguotų sprendinių.
Atsakyti:
10-16 suderinta</t>
      </text>
    </comment>
    <comment ref="AF262" authorId="670" shapeId="0" xr:uid="{608270BE-3F95-4047-8C25-C7529C1F940C}">
      <text>
        <t>[Komentarų gija]
„Excel“ versija leidžia jums skaityti šią komentarų giją, tačiau visi jos taisymai bus pašalinti, jei failas atidaromas naudojant naujesnę „Excel“ versiją. Daugiau informacijos: https://go.microsoft.com/fwlink/?linkid=870924.
Komentaras:
    09-30 išsiųsta
Atsakyti:
10-16 išsiųsta
Atsakyti:
22d suderinta</t>
      </text>
    </comment>
    <comment ref="AK262" authorId="671" shapeId="0" xr:uid="{F23FFE23-9F30-4648-AC45-3B146992228B}">
      <text>
        <t>[Komentarų gija]
„Excel“ versija leidžia jums skaityti šią komentarų giją, tačiau visi jos taisymai bus pašalinti, jei failas atidaromas naudojant naujesnę „Excel“ versiją. Daugiau informacijos: https://go.microsoft.com/fwlink/?linkid=870924.
Komentaras:
    10-29 pateiktas servitutas savivaldybei.
Atsakyti:
Savivaldybė dėl servituto 11-21 paprašė pateikt papildomus dok., pateikiau.
Atsakyti:
12-05 skambinausi, sakė, kad šiom dienom turėtų pasirašyt servitutą savivaldybė.
Atsakyti:
12-05 gavau suderintą servitutą iš savivaldybės
12-06 servitutas pateiktas notarei zita.rimkuviene@notarai.lt
Atsakyti:
17d 13.30 pasirašys dokumentus pas notarus.</t>
      </text>
    </comment>
    <comment ref="K263" authorId="672" shapeId="0" xr:uid="{1860BB2D-6401-456B-8ECD-6E1DD16E33E1}">
      <text>
        <t>[Komentarų gija]
„Excel“ versija leidžia jums skaityti šią komentarų giją, tačiau visi jos taisymai bus pašalinti, jei failas atidaromas naudojant naujesnę „Excel“ versiją. Daugiau informacijos: https://go.microsoft.com/fwlink/?linkid=870924.
Komentaras:
    Kur informavo ?
Atsakyti:
Elektroniniu paštu. permečiau laišką
Atsakyti:
Pakeistos TS, pastatyti KAS ant atramos, parasytas komentaras atsaukti uzduoti</t>
      </text>
    </comment>
    <comment ref="K264" authorId="673" shapeId="0" xr:uid="{A89BC96C-7B0C-45BB-B8D8-D315A1FFFE00}">
      <text>
        <t>[Komentarų gija]
„Excel“ versija leidžia jums skaityti šią komentarų giją, tačiau visi jos taisymai bus pašalinti, jei failas atidaromas naudojant naujesnę „Excel“ versiją. Daugiau informacijos: https://go.microsoft.com/fwlink/?linkid=870924.
Komentaras:
    Ruošia sprendinius
Atsakyti:
10-01 perduota Ovidijui matuoti
Atsakyti:
Sukeltas papildymas
Atsakyti:
Pateikti pirminiai
Atsakyti:
Derinama su institucijomis
Atsakyti:
Galima daryt byla
Atsakyti:
Tvarkyti sąmatą.
Atsakyti:
Parengta byla
Atsakyti:
Pateikta byla
Atsakyti:
Veluoja SUVA 4d.d.
Atsakyti:
Parengta pilna byla.
Atsakyti:
Pateikta byla su SUVA</t>
      </text>
    </comment>
    <comment ref="Z264" authorId="674" shapeId="0" xr:uid="{6C3B2459-DB3C-4C19-9C9A-B8120C847B4D}">
      <text>
        <t>[Komentarų gija]
„Excel“ versija leidžia jums skaityti šią komentarų giją, tačiau visi jos taisymai bus pašalinti, jei failas atidaromas naudojant naujesnę „Excel“ versiją. Daugiau informacijos: https://go.microsoft.com/fwlink/?linkid=870924.
Komentaras:
    10-08d pateikta
Atsakyti:
10.15 suderinta</t>
      </text>
    </comment>
    <comment ref="AB264" authorId="675" shapeId="0" xr:uid="{A9993B09-D1CB-4018-8F05-789EC31BAE76}">
      <text>
        <t>[Komentarų gija]
„Excel“ versija leidžia jums skaityti šią komentarų giją, tačiau visi jos taisymai bus pašalinti, jei failas atidaromas naudojant naujesnę „Excel“ versiją. Daugiau informacijos: https://go.microsoft.com/fwlink/?linkid=870924.
Komentaras:
    10-08d pateikta
Atsakyti:
10.21 priminta
Atsakyti:
10.22 pateikta po pastabos
Atsakyti:
10.23 suderinta</t>
      </text>
    </comment>
    <comment ref="AH264" authorId="676" shapeId="0" xr:uid="{56FF60E0-80F6-4720-B9DF-E0E43B7FE493}">
      <text>
        <t>[Komentarų gija]
„Excel“ versija leidžia jums skaityti šią komentarų giją, tačiau visi jos taisymai bus pašalinti, jei failas atidaromas naudojant naujesnę „Excel“ versiją. Daugiau informacijos: https://go.microsoft.com/fwlink/?linkid=870924.
Komentaras:
    10.23 
SAV-333644</t>
      </text>
    </comment>
    <comment ref="K265" authorId="677" shapeId="0" xr:uid="{EE4A3E38-9D95-46B9-90A5-E414F5E52FA6}">
      <text>
        <t>[Komentarų gija]
„Excel“ versija leidžia jums skaityti šią komentarų giją, tačiau visi jos taisymai bus pašalinti, jei failas atidaromas naudojant naujesnę „Excel“ versiją. Daugiau informacijos: https://go.microsoft.com/fwlink/?linkid=870924.
Komentaras:
    Taiso pirminius
Atsakyti:
Patvirtinti pirminiai
Atsakyti:
Derina su institucjijomis
Atsakyti:
Reikia keisti TS, info perduota Kostui 10.16
Atsakyti:
Įkeltos naujos TS
Atsakyti:
Pateiktas topo užsakymas Tomui
Atsakyti:
Matuoja Ovidijus/Donatas 11-04
Atsakyti:
Sukelta topo
Atsakyti:
Subraižytas planas, bet reikia įsivertinti faktinę situaciją (vykstam 11.11)
Atsakyti:
Klientas galvoja dėl spintos vietos
Atsakyti:
Klientui spintos vieta tiko. 11-18 išsiųsta Vainorui suderinti skydo vietą.
Atsakyti:
Derinami sprendiniai su Vainoru, pateikta po pastabų 11-21
Atsakyti:
Pateikta SUVA
Atsakyti:
Pateikta byla be SUVA
Atsakyti:
Laukiam SUVA
Atsakyti:
Pateikta byla su SUVA</t>
      </text>
    </comment>
    <comment ref="Z265" authorId="678" shapeId="0" xr:uid="{78054D78-4843-4457-A5E9-3B1CA9E6380A}">
      <text>
        <t>[Komentarų gija]
„Excel“ versija leidžia jums skaityti šią komentarų giją, tačiau visi jos taisymai bus pašalinti, jei failas atidaromas naudojant naujesnę „Excel“ versiją. Daugiau informacijos: https://go.microsoft.com/fwlink/?linkid=870924.
Komentaras:
    Pateikta 10.14 d.</t>
      </text>
    </comment>
    <comment ref="AB265" authorId="679" shapeId="0" xr:uid="{3947FB72-C466-467C-87B5-9DAF7E76342F}">
      <text>
        <t>[Komentarų gija]
„Excel“ versija leidžia jums skaityti šią komentarų giją, tačiau visi jos taisymai bus pašalinti, jei failas atidaromas naudojant naujesnę „Excel“ versiją. Daugiau informacijos: https://go.microsoft.com/fwlink/?linkid=870924.
Komentaras:
    Pateikta 10.08 d.</t>
      </text>
    </comment>
    <comment ref="AF265" authorId="680" shapeId="0" xr:uid="{0208B607-8343-4193-AB12-9042D1AABCEB}">
      <text>
        <t>[Komentarų gija]
„Excel“ versija leidžia jums skaityti šią komentarų giją, tačiau visi jos taisymai bus pašalinti, jei failas atidaromas naudojant naujesnę „Excel“ versiją. Daugiau informacijos: https://go.microsoft.com/fwlink/?linkid=870924.
Komentaras:
    Pateikta 10.08 d.
Atsakyti:
Suderinta 10.14 d.</t>
      </text>
    </comment>
    <comment ref="AH265" authorId="681" shapeId="0" xr:uid="{28184B96-B12E-41A4-B2F8-08C0EC955ECE}">
      <text>
        <t>[Komentarų gija]
„Excel“ versija leidžia jums skaityti šią komentarų giją, tačiau visi jos taisymai bus pašalinti, jei failas atidaromas naudojant naujesnę „Excel“ versiją. Daugiau informacijos: https://go.microsoft.com/fwlink/?linkid=870924.
Komentaras:
    12.02 
SAV-338784</t>
      </text>
    </comment>
    <comment ref="K266" authorId="682" shapeId="0" xr:uid="{38933472-A715-412E-A840-D5D0601F5AF7}">
      <text>
        <t>[Komentarų gija]
„Excel“ versija leidžia jums skaityti šią komentarų giją, tačiau visi jos taisymai bus pašalinti, jei failas atidaromas naudojant naujesnę „Excel“ versiją. Daugiau informacijos: https://go.microsoft.com/fwlink/?linkid=870924.
Komentaras:
    10-01 perduota Ovidijui
Atsakyti:
Sukelta topo
Atsakyti:
Pateikti pirminiai
Atsakyti:
Pateikta po pastabu
Atsakyti:
Pateikta pastabu
Atsakyti:
Pateikta byla
Atsakyti:
Trūksta SUVA</t>
      </text>
    </comment>
    <comment ref="Z266" authorId="683" shapeId="0" xr:uid="{776816DC-8661-431D-94C8-BC48E0D59913}">
      <text>
        <t>[Komentarų gija]
„Excel“ versija leidžia jums skaityti šią komentarų giją, tačiau visi jos taisymai bus pašalinti, jei failas atidaromas naudojant naujesnę „Excel“ versiją. Daugiau informacijos: https://go.microsoft.com/fwlink/?linkid=870924.
Komentaras:
    Pateikta 10.10
Atsakyti:
Suderinta 10,15</t>
      </text>
    </comment>
    <comment ref="AB266" authorId="684" shapeId="0" xr:uid="{12B65BB4-F568-405B-9D06-1DC0B288D3C8}">
      <text>
        <t>[Komentarų gija]
„Excel“ versija leidžia jums skaityti šią komentarų giją, tačiau visi jos taisymai bus pašalinti, jei failas atidaromas naudojant naujesnę „Excel“ versiją. Daugiau informacijos: https://go.microsoft.com/fwlink/?linkid=870924.
Komentaras:
    Pateikta 10.09
Atsakyti:
Suderinta 10,17</t>
      </text>
    </comment>
    <comment ref="AE266" authorId="685" shapeId="0" xr:uid="{1637141D-4B3B-49CA-9C0B-EB127B6F907F}">
      <text>
        <t>[Komentarų gija]
„Excel“ versija leidžia jums skaityti šią komentarų giją, tačiau visi jos taisymai bus pašalinti, jei failas atidaromas naudojant naujesnę „Excel“ versiją. Daugiau informacijos: https://go.microsoft.com/fwlink/?linkid=870924.
Komentaras:
    Pateikta 10.09
Atsakyti:
10,10 suderinta</t>
      </text>
    </comment>
    <comment ref="AF266" authorId="686" shapeId="0" xr:uid="{5FD55F7E-3889-4B28-949E-C10541DD8233}">
      <text>
        <t>[Komentarų gija]
„Excel“ versija leidžia jums skaityti šią komentarų giją, tačiau visi jos taisymai bus pašalinti, jei failas atidaromas naudojant naujesnę „Excel“ versiją. Daugiau informacijos: https://go.microsoft.com/fwlink/?linkid=870924.
Komentaras:
    Pateikta 10.09
Atsakyti:
Suderinta 10.22</t>
      </text>
    </comment>
    <comment ref="AH266" authorId="687" shapeId="0" xr:uid="{0F609B40-8F41-4BFC-AB2D-BEBE33884162}">
      <text>
        <t>[Komentarų gija]
„Excel“ versija leidžia jums skaityti šią komentarų giją, tačiau visi jos taisymai bus pašalinti, jei failas atidaromas naudojant naujesnę „Excel“ versiją. Daugiau informacijos: https://go.microsoft.com/fwlink/?linkid=870924.
Komentaras:
    10,22
333469</t>
      </text>
    </comment>
    <comment ref="AN266" authorId="688" shapeId="0" xr:uid="{DA6113E8-66A4-4322-A38F-D54426A8EF2D}">
      <text>
        <t>[Komentarų gija]
„Excel“ versija leidžia jums skaityti šią komentarų giją, tačiau visi jos taisymai bus pašalinti, jei failas atidaromas naudojant naujesnę „Excel“ versiją. Daugiau informacijos: https://go.microsoft.com/fwlink/?linkid=870924.
Komentaras:
    Pateikta 10,10</t>
      </text>
    </comment>
    <comment ref="K267" authorId="689" shapeId="0" xr:uid="{1ED216F2-60BF-4621-B743-73A64CBBB32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10-21 pateikta po pastabų pirminiai
Atsakyti:
Patvirtinti pirmianiai, pateikta SUVA</t>
      </text>
    </comment>
    <comment ref="AH267" authorId="690" shapeId="0" xr:uid="{C374160C-2307-42BA-8B0D-8FBBDF406601}">
      <text>
        <t xml:space="preserve">[Komentarų gija]
„Excel“ versija leidžia jums skaityti šią komentarų giją, tačiau visi jos taisymai bus pašalinti, jei failas atidaromas naudojant naujesnę „Excel“ versiją. Daugiau informacijos: https://go.microsoft.com/fwlink/?linkid=870924.
Komentaras:
    SAV-333942
  </t>
      </text>
    </comment>
    <comment ref="K268" authorId="691" shapeId="0" xr:uid="{7E038E8F-745F-4508-9CE0-B157EB16F33D}">
      <text>
        <t>[Komentarų gija]
„Excel“ versija leidžia jums skaityti šią komentarų giją, tačiau visi jos taisymai bus pašalinti, jei failas atidaromas naudojant naujesnę „Excel“ versiją. Daugiau informacijos: https://go.microsoft.com/fwlink/?linkid=870924.
Komentaras:
    Atnaujintos TS
Atsakyti:
Pateikti pirminiai
Atsakyti:
Pateikti pirminiai po pastabu
Atsakyti:
10-14 pateiks pirminius po pastabų
Atsakyti:
Pateikti pirminiai po pastabų
Atsakyti:
Laukiam SUVA ir užsakovo, daro bylą
Atsakyti:
Ryt vaziuoja paimt paraso Kliento
Atsakyti:
Byla paruošta, trūksta SUVA
Atsakyti:
Pateikta
Atsakyti:
SUVA vėluoja 4d.d.
Atsakyti:
Pateikta byla su SUVA</t>
      </text>
    </comment>
    <comment ref="Z268" authorId="692" shapeId="0" xr:uid="{19E09E7E-EBA1-463C-8248-C3C86CF84DF7}">
      <text>
        <t>[Komentarų gija]
„Excel“ versija leidžia jums skaityti šią komentarų giją, tačiau visi jos taisymai bus pašalinti, jei failas atidaromas naudojant naujesnę „Excel“ versiją. Daugiau informacijos: https://go.microsoft.com/fwlink/?linkid=870924.
Komentaras:
    Pateikta 10,15
Atsakyti:
Suderinta 10,29</t>
      </text>
    </comment>
    <comment ref="AB268" authorId="693" shapeId="0" xr:uid="{365B5174-0315-4E3D-8082-9730648E8908}">
      <text>
        <t>[Komentarų gija]
„Excel“ versija leidžia jums skaityti šią komentarų giją, tačiau visi jos taisymai bus pašalinti, jei failas atidaromas naudojant naujesnę „Excel“ versiją. Daugiau informacijos: https://go.microsoft.com/fwlink/?linkid=870924.
Komentaras:
    Pateikta 2024.10.07
Atsakyti:
Suderinta 10,14</t>
      </text>
    </comment>
    <comment ref="AE268" authorId="694" shapeId="0" xr:uid="{06ABE5C7-04DF-44EB-B1B8-1931B9EB820F}">
      <text>
        <t>[Komentarų gija]
„Excel“ versija leidžia jums skaityti šią komentarų giją, tačiau visi jos taisymai bus pašalinti, jei failas atidaromas naudojant naujesnę „Excel“ versiją. Daugiau informacijos: https://go.microsoft.com/fwlink/?linkid=870924.
Komentaras:
    Pateikta 2024.10.07
Atsakyti:
Suderinta 10.11
Atsakyti:
Pateikta pakartotiniam 10,15
Atsakyti:
Suderinta 10.16</t>
      </text>
    </comment>
    <comment ref="AF268" authorId="695" shapeId="0" xr:uid="{D9AA74A6-BFDC-4737-8451-72DDCA23407C}">
      <text>
        <t>[Komentarų gija]
„Excel“ versija leidžia jums skaityti šią komentarų giją, tačiau visi jos taisymai bus pašalinti, jei failas atidaromas naudojant naujesnę „Excel“ versiją. Daugiau informacijos: https://go.microsoft.com/fwlink/?linkid=870924.
Komentaras:
    Pateikta 2024.10.07
Atsakyti:
Suderinta 10.11</t>
      </text>
    </comment>
    <comment ref="AH268" authorId="696" shapeId="0" xr:uid="{04092F88-005E-471F-BAF2-025E6C8FC01F}">
      <text>
        <t>[Komentarų gija]
„Excel“ versija leidžia jums skaityti šią komentarų giją, tačiau visi jos taisymai bus pašalinti, jei failas atidaromas naudojant naujesnę „Excel“ versiją. Daugiau informacijos: https://go.microsoft.com/fwlink/?linkid=870924.
Komentaras:
    10.18
333132</t>
      </text>
    </comment>
    <comment ref="K269" authorId="697" shapeId="0" xr:uid="{CB3C5E0D-6F46-4D97-976D-8EB547167C1F}">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10-14 turi užsakovas pateikti apskaitos vietą.
Atsakyti:
10.17 priminta užsakovui
Atsakyti:
KPD
Atsakyti:
Pateikti pirminiai po pastabų
Atsakyti:
10-29 teiks bylą tvirtinti
Atsakyti:
Parengta byla
Atsakyti:
Pateikta byla
Atsakyti:
Pastabos pataisytos. SUVA liko 1d.d.
Atsakyti:
Pateikta byla su SUVA</t>
      </text>
    </comment>
    <comment ref="AB269" authorId="698" shapeId="0" xr:uid="{85DE5462-AA4B-4848-9363-49248742687A}">
      <text>
        <t>[Komentarų gija]
„Excel“ versija leidžia jums skaityti šią komentarų giją, tačiau visi jos taisymai bus pašalinti, jei failas atidaromas naudojant naujesnę „Excel“ versiją. Daugiau informacijos: https://go.microsoft.com/fwlink/?linkid=870924.
Komentaras:
    Pateikta 2024.09.25
Atsakyti:
10.01 suderinta</t>
      </text>
    </comment>
    <comment ref="AE269" authorId="699" shapeId="0" xr:uid="{59C92669-B549-49A5-913C-5A281034B1EE}">
      <text>
        <t xml:space="preserve">[Komentarų gija]
„Excel“ versija leidžia jums skaityti šią komentarų giją, tačiau visi jos taisymai bus pašalinti, jei failas atidaromas naudojant naujesnę „Excel“ versiją. Daugiau informacijos: https://go.microsoft.com/fwlink/?linkid=870924.
Komentaras:
    Pateikta 2024.09.25
</t>
      </text>
    </comment>
    <comment ref="AF269" authorId="700" shapeId="0" xr:uid="{43E5260E-48D5-4D35-B027-A6F68387F91C}">
      <text>
        <t>[Komentarų gija]
„Excel“ versija leidžia jums skaityti šią komentarų giją, tačiau visi jos taisymai bus pašalinti, jei failas atidaromas naudojant naujesnę „Excel“ versiją. Daugiau informacijos: https://go.microsoft.com/fwlink/?linkid=870924.
Komentaras:
    Pateikta 2024.09.25
Atsakyti:
10.02 suderinta</t>
      </text>
    </comment>
    <comment ref="AH269" authorId="701" shapeId="0" xr:uid="{C997BB2D-9B0C-45D5-A209-A4D6C24E302F}">
      <text>
        <t>[Komentarų gija]
„Excel“ versija leidžia jums skaityti šią komentarų giją, tačiau visi jos taisymai bus pašalinti, jei failas atidaromas naudojant naujesnę „Excel“ versiją. Daugiau informacijos: https://go.microsoft.com/fwlink/?linkid=870924.
Komentaras:
    10.25
SAV-334121</t>
      </text>
    </comment>
    <comment ref="AJ269" authorId="702" shapeId="0" xr:uid="{E7513744-B7AA-4607-A35D-1534A68D3608}">
      <text>
        <t>[Komentarų gija]
„Excel“ versija leidžia jums skaityti šią komentarų giją, tačiau visi jos taisymai bus pašalinti, jei failas atidaromas naudojant naujesnę „Excel“ versiją. Daugiau informacijos: https://go.microsoft.com/fwlink/?linkid=870924.
Komentaras:
    Pateikta 2024.09.25
Atsakyti:
10.15 pateikta po pastabų
Atsakyti:
10.16 suderinta</t>
      </text>
    </comment>
    <comment ref="AN269" authorId="703" shapeId="0" xr:uid="{744682AC-81E1-402D-AE29-643CE988E949}">
      <text>
        <t>[Komentarų gija]
„Excel“ versija leidžia jums skaityti šią komentarų giją, tačiau visi jos taisymai bus pašalinti, jei failas atidaromas naudojant naujesnę „Excel“ versiją. Daugiau informacijos: https://go.microsoft.com/fwlink/?linkid=870924.
Komentaras:
    10.11d pateikta
Atsakyti:
10.25 suderinta</t>
      </text>
    </comment>
    <comment ref="K270" authorId="704" shapeId="0" xr:uid="{2177FE99-A921-4676-B477-76E8ECB88D28}">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pastabu
Atsakyti:
Pateikta institucijoms
Atsakyti:
Laukiam vandenų + SUVA + byla
Atsakyti:
Pateikta SUVA
Atsakyti:
10-28 pateiktas projektas be SUVA
Atsakyti:
10-31 pateiktas projektas be suva
Atsakyti:
Laukiam suva (liko termino 1 d.d.)
Atsakyti:
SUVA vėluoja 4 d.d.
Atsakyti:
SUVA veluoja 9 d.d.
Atsakyti:
Pateikta su suva</t>
      </text>
    </comment>
    <comment ref="AB270" authorId="705" shapeId="0" xr:uid="{2A15A89B-8583-47F1-A356-5885D5C7CA28}">
      <text>
        <t>[Komentarų gija]
„Excel“ versija leidžia jums skaityti šią komentarų giją, tačiau visi jos taisymai bus pašalinti, jei failas atidaromas naudojant naujesnę „Excel“ versiją. Daugiau informacijos: https://go.microsoft.com/fwlink/?linkid=870924.
Komentaras:
    Suderinta 09.25</t>
      </text>
    </comment>
    <comment ref="AE270" authorId="706" shapeId="0" xr:uid="{4AF31AAA-30A2-4A71-B462-A16011D14F96}">
      <text>
        <t>[Komentarų gija]
„Excel“ versija leidžia jums skaityti šią komentarų giją, tačiau visi jos taisymai bus pašalinti, jei failas atidaromas naudojant naujesnę „Excel“ versiją. Daugiau informacijos: https://go.microsoft.com/fwlink/?linkid=870924.
Komentaras:
    Pateikta 09.26</t>
      </text>
    </comment>
    <comment ref="AF270" authorId="707" shapeId="0" xr:uid="{FAD144EB-919F-4C09-A458-67F45D4E1B17}">
      <text>
        <t>[Komentarų gija]
„Excel“ versija leidžia jums skaityti šią komentarų giją, tačiau visi jos taisymai bus pašalinti, jei failas atidaromas naudojant naujesnę „Excel“ versiją. Daugiau informacijos: https://go.microsoft.com/fwlink/?linkid=870924.
Komentaras:
    Pateikta 09.26
Atsakyti:
10.03 gauta pastaba dėl tinklų trūkumo.
10.04 persiųsta info Ovidijui
Atsakyti:
10.14 pateikta po pastabų
Atsakyti:
Suderinta 10.18</t>
      </text>
    </comment>
    <comment ref="AH270" authorId="708" shapeId="0" xr:uid="{DF3D3CEC-FD6B-45E8-A8D9-12D1E70F085F}">
      <text>
        <t xml:space="preserve">[Komentarų gija]
„Excel“ versija leidžia jums skaityti šią komentarų giją, tačiau visi jos taisymai bus pašalinti, jei failas atidaromas naudojant naujesnę „Excel“ versiją. Daugiau informacijos: https://go.microsoft.com/fwlink/?linkid=870924.
Komentaras:
    Pateikta 10-28
Atsakyti:
SAV-334204 </t>
      </text>
    </comment>
    <comment ref="AN270" authorId="709" shapeId="0" xr:uid="{BD746792-4814-4663-841B-6CDFB7A51C0B}">
      <text>
        <t>[Komentarų gija]
„Excel“ versija leidžia jums skaityti šią komentarų giją, tačiau visi jos taisymai bus pašalinti, jei failas atidaromas naudojant naujesnę „Excel“ versiją. Daugiau informacijos: https://go.microsoft.com/fwlink/?linkid=870924.
Komentaras:
    Pateikta 10.11
Atsakyti:
Suderinta 10.17</t>
      </text>
    </comment>
    <comment ref="K271" authorId="710" shapeId="0" xr:uid="{9F9068C3-A8C7-4B06-B51C-756BAAB9B67D}">
      <text>
        <t>[Komentarų gija]
„Excel“ versija leidžia jums skaityti šią komentarų giją, tačiau visi jos taisymai bus pašalinti, jei failas atidaromas naudojant naujesnę „Excel“ versiją. Daugiau informacijos: https://go.microsoft.com/fwlink/?linkid=870924.
Komentaras:
    Reikia daryti projektą.
Atsakyti:
Pateikti pirminiai
Atsakyti:
Derinama su institucijoms
Atsakyti:
Reikia keisti trasą ir daryti per sklypus.
Atsakyti:
Parašytas komentaras į TIVIS, dėl prisijungimo taško keitimo
Atsakyti:
Gautos atnaujintos TS, perduotas topo užsakymas Tomui
Atsakyti:
Užsakyta Egidijus 11-04
Atsakyti:
Pateikti pirminiai po TS korekcijos
Atsakyti:
Pirminiai suderinti, pateikta institucijoms
Atsakyti:
Derinama su institucijom
Atsakyti:
11.27 pateikta kpd
Atsakyti:
KPD persiuntė prašymą savivaldybei, nes ten savivaldybė atsakinga už paveldą
Atsakyti:
Kokia situacija su derinimu ?
Atsakyti:
Pasikeitė trasa kliento reikalavimu, trūksta savivaldybės ir KPD derinimo
Atsakyti:
Sprendiniai po pasikeitimų suderinti su tinklais ir savivaldybe, liko savivaldybės paveldo skyriaus derinimas.
Atsakyti:
Gauti derinimai, pateikta suva
Atsakyti:
Pateikta byla be SUVA
Atsakyti:
Pateiktas projektas su SUVA</t>
      </text>
    </comment>
    <comment ref="AB271" authorId="711" shapeId="0" xr:uid="{FC3EC682-C62D-43B5-B329-6F296361EB76}">
      <text>
        <t>[Komentarų gija]
„Excel“ versija leidžia jums skaityti šią komentarų giją, tačiau visi jos taisymai bus pašalinti, jei failas atidaromas naudojant naujesnę „Excel“ versiją. Daugiau informacijos: https://go.microsoft.com/fwlink/?linkid=870924.
Komentaras:
    Išsiųsta 09.27
Atsakyti:
Nederina trasos po asfaltu, prašo kelti ant žolės, ant žolės nėra vietos.
10.04 d. Išsiųstas laiškas su argumentacija dėl trasos pasirinkimo.</t>
      </text>
    </comment>
    <comment ref="AH271" authorId="712" shapeId="0" xr:uid="{FD8E0EBC-A6CF-4C58-8D5E-9B77D4B4307F}">
      <text>
        <t xml:space="preserve">[Komentarų gija]
„Excel“ versija leidžia jums skaityti šią komentarų giją, tačiau visi jos taisymai bus pašalinti, jei failas atidaromas naudojant naujesnę „Excel“ versiją. Daugiau informacijos: https://go.microsoft.com/fwlink/?linkid=870924.
Komentaras:
    01.20 
SAV-343630 </t>
      </text>
    </comment>
    <comment ref="K272" authorId="713" shapeId="0" xr:uid="{8CDCA1C6-CC30-40D6-9FF1-655DF3723AB8}">
      <text>
        <t>[Komentarų gija]
„Excel“ versija leidžia jums skaityti šią komentarų giją, tačiau visi jos taisymai bus pašalinti, jei failas atidaromas naudojant naujesnę „Excel“ versiją. Daugiau informacijos: https://go.microsoft.com/fwlink/?linkid=870924.
Komentaras:
    09.16 issiusta nuomininkams ar tinka trasa
Atsakyti:
Sukelta topo
Atsakyti:
Pateikti pirminiai
Atsakyti:
REIKIA PILDYTTI TOPO
Atsakyti:
Rengiamas kartu su 253
Atsakyti:
Užsakovo derinimas yra, 01.30 pateikta institucijom
Atsakyti:
Gauti derinimai, reikia teikt pirminius
Atsakyti:
Iki 02-19 Kauno energija sprendinių nederina, nes neveikia jų sistema.
Atsakyti:
Pateikta kompensacijom.
Atsakyti:
Išsiųstas servitutas derinimui.
Atsakyti:
(sklypo naudotojam)
Atsakyti:
Judint, kad pasirašytų greičiau
Atsakyti:
04.04 teikiu savivaldybei
Atsakyti:
04.04 pateikta servitutai savivaldybei
Atsakyti:
04.23 skambinau į savivaldybę, atsakinga darbuotoja serga, kada dirbs neaišku, nieks nežino ar patvirtino servitutus. Parašiau atsakingai darbuotojai į paštą.
Atsakyti:
04.29 sakė, kad ruošiamas įsakymas, turėtumėm per savaite gauti.
Atsakyti:
Pateiktas projektas
Atsakyti:
Gytis turi išsiaiškinti ar praėjo servitutas
Atsakyti:
Abu servitutai turi būti perduoti teisininkam nagrinėt.
Atsakyti:
Turim šią savaitę gauti įsakymus.
Atsakyti:
Gauti įsakymai, laukiam sprendimo dėl 253 objekto.
Atsakyti:
Perduota mokėjimų pavedimams.</t>
      </text>
    </comment>
    <comment ref="X272" authorId="714" shapeId="0" xr:uid="{E331778A-71A5-439D-83C7-97E85119BEAC}">
      <text>
        <t>[Komentarų gija]
„Excel“ versija leidžia jums skaityti šią komentarų giją, tačiau visi jos taisymai bus pašalinti, jei failas atidaromas naudojant naujesnę „Excel“ versiją. Daugiau informacijos: https://go.microsoft.com/fwlink/?linkid=870924.
Komentaras:
    Keitėsi TS</t>
      </text>
    </comment>
    <comment ref="Y272" authorId="715" shapeId="0" xr:uid="{9F0E3DD4-95F3-4ABB-96C4-9D256B330BFF}">
      <text>
        <t>[Komentarų gija]
„Excel“ versija leidžia jums skaityti šią komentarų giją, tačiau visi jos taisymai bus pašalinti, jei failas atidaromas naudojant naujesnę „Excel“ versiją. Daugiau informacijos: https://go.microsoft.com/fwlink/?linkid=870924.
Komentaras:
    10.14 d. Info dėl topo papildymo pateikta Tomui</t>
      </text>
    </comment>
    <comment ref="Z272" authorId="716" shapeId="0" xr:uid="{0FE8EB52-B0EA-4F0B-8B4F-1F1F107FBC2D}">
      <text>
        <t>[Komentarų gija]
„Excel“ versija leidžia jums skaityti šią komentarų giją, tačiau visi jos taisymai bus pašalinti, jei failas atidaromas naudojant naujesnę „Excel“ versiją. Daugiau informacijos: https://go.microsoft.com/fwlink/?linkid=870924.
Komentaras:
    2025.01.06 pateikta
Atsakyti:
Suderinta 01.06</t>
      </text>
    </comment>
    <comment ref="AA272" authorId="717" shapeId="0" xr:uid="{22CDC5C5-B251-4AF9-A108-D61DBA19D3D1}">
      <text>
        <t>[Komentarų gija]
„Excel“ versija leidžia jums skaityti šią komentarų giją, tačiau visi jos taisymai bus pašalinti, jei failas atidaromas naudojant naujesnę „Excel“ versiją. Daugiau informacijos: https://go.microsoft.com/fwlink/?linkid=870924.
Komentaras:
    Nesutinka kaimyninis sklypas su trasa, reikia daryti šalia 24-92-TDP-E (253) projektuojamos trasos, trūksta topo</t>
      </text>
    </comment>
    <comment ref="AB272" authorId="718" shapeId="0" xr:uid="{0D053FE1-A95D-4CF7-8849-B0113F41DDE5}">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E272" authorId="719" shapeId="0" xr:uid="{3ACA6A1C-3F42-47FB-BFDE-BA84FB892570}">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F272" authorId="720" shapeId="0" xr:uid="{E40FD789-879C-4FC7-AC8B-E4BC4ED51454}">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J272" authorId="721" shapeId="0" xr:uid="{CFB5D45F-89EE-4938-ADE2-B92B640FA438}">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K273" authorId="722" shapeId="0" xr:uid="{9F19D946-E5B4-490C-AC3C-6295A0C45AF9}">
      <text>
        <t>[Komentarų gija]
„Excel“ versija leidžia jums skaityti šią komentarų giją, tačiau visi jos taisymai bus pašalinti, jei failas atidaromas naudojant naujesnę „Excel“ versiją. Daugiau informacijos: https://go.microsoft.com/fwlink/?linkid=870924.
Komentaras:
    Susijes obejktas su 217. Parasyta i TIVIS, kad atsaukti, nes cia i ta pacia spinta abu klientus reikia sudet</t>
      </text>
    </comment>
    <comment ref="K274" authorId="723" shapeId="0" xr:uid="{4527AE96-3689-460D-A4E3-BCECE671D984}">
      <text>
        <t>[Komentarų gija]
„Excel“ versija leidžia jums skaityti šią komentarų giją, tačiau visi jos taisymai bus pašalinti, jei failas atidaromas naudojant naujesnę „Excel“ versiją. Daugiau informacijos: https://go.microsoft.com/fwlink/?linkid=870924.
Komentaras:
    Topo uzsakyta pas Ovidiju
Atsakyti:
Pateikti pirminiai sprendiniai
Atsakyti:
Gytis teikia institucijoms
Atsakyti:
Pateiktos atnaujintos TS
Atsakyti:
Užklausta tivis dėl vartotojo apskaitos vietos. Laukiam ATS
Atsakyti:
Pateikti pirminiai po pastabų
Atsakyti:
Pateikti pirminiai po pastabų
Atsakyti:
Derina sprendinius su Kauno energija
Atsakyti:
10-29 Kauno ligoninės atstovas sako, kad prieš darant aikštelę ESO reikalavo kad būtų pakloti tušti vamzdžiai. Jis teigia, kad perduos brėžinį specialistui, bet beveik garantuoja, kad nepritars tokiam sprendimui. 
Atsakyti:
11.05 atrašė į priminimą, kad artimiausiu metu gausime atsakymą.
Atsakyti:
37068731313
Neleidžia dėl šilumos tinklų
Atsakyti:
Pakeisti sprendiniai dėl klinikų nederinimo
Atsakyti:
Parašyta į TIVĮ dėl situacijos.
Atsakyti:
Subraižyta topo 11.27 ir perduota Arnui
Atsakyti:
Pateikti pakoreguoti sprendiniai pagal naujas TS susiderinti su ESO
Atsakyti:
12d eso sprendinius suderino. Ko trūksta pateikti pilną projektą ?
Atsakyti:
Arnui perduota, kad išimtų kontaktinę informaciją, dėl AZ sutikimų
Atsakyti:
Gavau kontaktus, šiandien skambinsiu
Atsakyti:
Gali tik gyvai pasirašyt, ketvirtadienį pasiskambint kada gali susitikt.
Atsakyti:
Reikia gauti sutikimą per ateinančią savaitę.
Atsakyti:
Paimtas sutikimas, paruošta pilna byla
Atsakyti:
Pateiktas projektas tvirtinimui
Atsakyti:
Taiso pastabas
Atsakyti:
Perduota info Arnui dėl trasos, turbūt neįmanoma padaryt.
Atsakyti:
Pakeista trasa, pateikta derinti
Atsakyti:
Parengta pilna byla
Atsakyti:
Pateiktas tvirtinimui 02-05</t>
      </text>
    </comment>
    <comment ref="Z274" authorId="724" shapeId="0" xr:uid="{83C12705-53C0-4274-8F93-98040EDEC739}">
      <text>
        <t>[Komentarų gija]
„Excel“ versija leidžia jums skaityti šią komentarų giją, tačiau visi jos taisymai bus pašalinti, jei failas atidaromas naudojant naujesnę „Excel“ versiją. Daugiau informacijos: https://go.microsoft.com/fwlink/?linkid=870924.
Komentaras:
    09.30 pateikta
rytis.strazdas@gmail.com
Atsakyti:
10.25 suderinta</t>
      </text>
    </comment>
    <comment ref="AB274" authorId="725" shapeId="0" xr:uid="{08BC935C-0A95-4179-9376-15141E7002F2}">
      <text>
        <t>[Komentarų gija]
„Excel“ versija leidžia jums skaityti šią komentarų giją, tačiau visi jos taisymai bus pašalinti, jei failas atidaromas naudojant naujesnę „Excel“ versiją. Daugiau informacijos: https://go.microsoft.com/fwlink/?linkid=870924.
Komentaras:
    09.30 pateikta
Atsakyti:
10.25 priminta
Atsakyti:
11.04 suderinta
Atsakyti:
12.12 pateikta</t>
      </text>
    </comment>
    <comment ref="AE274" authorId="726" shapeId="0" xr:uid="{863405E3-B156-4A39-8D7B-11D390F4C16B}">
      <text>
        <t>[Komentarų gija]
„Excel“ versija leidžia jums skaityti šią komentarų giją, tačiau visi jos taisymai bus pašalinti, jei failas atidaromas naudojant naujesnę „Excel“ versiją. Daugiau informacijos: https://go.microsoft.com/fwlink/?linkid=870924.
Komentaras:
    09.30 pateikta
Atsakyti:
10.01 suderinta
Atsakyti:
12.12 pateikta
Atsakyti:
12.12 suderinta</t>
      </text>
    </comment>
    <comment ref="AF274" authorId="727" shapeId="0" xr:uid="{E40BAEF6-678D-4913-AB1C-47BDC372FA70}">
      <text>
        <t xml:space="preserve">[Komentarų gija]
„Excel“ versija leidžia jums skaityti šią komentarų giją, tačiau visi jos taisymai bus pašalinti, jei failas atidaromas naudojant naujesnę „Excel“ versiją. Daugiau informacijos: https://go.microsoft.com/fwlink/?linkid=870924.
Komentaras:
    09.30 pateikta
Atsakyti:
10.04 suderinta
Atsakyti:
10.28 išsiųsta po trasos pakeitimo
Atsakyti:
Suderinta 11.07
Atsakyti:
12.12 pateikta
</t>
      </text>
    </comment>
    <comment ref="AJ274" authorId="728" shapeId="0" xr:uid="{5197D9A2-1937-4AF0-B5A5-51F2AB8ED128}">
      <text>
        <t>[Komentarų gija]
„Excel“ versija leidžia jums skaityti šią komentarų giją, tačiau visi jos taisymai bus pašalinti, jei failas atidaromas naudojant naujesnę „Excel“ versiją. Daugiau informacijos: https://go.microsoft.com/fwlink/?linkid=870924.
Komentaras:
    09.30 pateikta
Atsakyti:
10.25 priminta
Atsakyti:
10.28 reikia padaryti pjūvius, laukiam ESO atsakymo dėl esamų vamzdžių
Atsakyti:
suderinta
Atsakyti:
12.12 pateikta
Atsakyti:
01.10 suderinta</t>
      </text>
    </comment>
    <comment ref="K275" authorId="729" shapeId="0" xr:uid="{458AB83A-8468-46B4-AB84-DB06CD26796D}">
      <text>
        <t>[Komentarų gija]
„Excel“ versija leidžia jums skaityti šią komentarų giją, tačiau visi jos taisymai bus pašalinti, jei failas atidaromas naudojant naujesnę „Excel“ versiją. Daugiau informacijos: https://go.microsoft.com/fwlink/?linkid=870924.
Komentaras:
    Paklausta i tivis ar gali kaimynas susimazinti galia, kad nereiktu vesti naujos linijos
Atsakyti:
Kliente turi pasiderinti su kaimynu del galios peremimo, jei paeina, parasiska atsakuks
Atsakyti:
Kleinte derina su sklp savininku del kabelio pravedimo
Atsakyti:
Kostas skambina pasiteirauti
Atsakyti:
Nepavyksta susisiekti su sklp savininku
Atsakyti:
Su vienu sklypu susitarta, kitas nekelia
Atsakyti:
Kokia situacija ?
Atsakyti:
Sklypam kaip ir tinka trasa, bet pasibraižius reikės susitikti vietoje.
Atsakyti:
Paruošti pirminiai
Atsakyti:
Pateikti pirminiai
Atsakyti:
Pateikti pirminiai po pastabų
Atsakyti:
ESO keičia TS
Atsakyti:
Pateiktos naujos TS Gyčiui
Atsakyti:
Reikia kontaktų dėl KAS perjungimo, perduota Arnui
Atsakyti:
26 sklypo savininkas nesutinka su jokiais sprendiniais.
Atsakyti:
@Gytis Kazakevičius 02.06 d. skambink sklypo savininkui pasiklaust dėl sklypo pardavimo, jei tiksliai žinos kad parduoda reikės bandyt gauti pirkėjo kontaktą ir su juo pakalbėt. Jeigu niekas neaišku ieškosim kitų sprendimų
Atsakyti:
Islandijos pl. 26 nederina sprendinių
Atsakyti:
Reikia pabandyt gaut gretimų sklypų derinimus. 
Atsakyti:
Užklausiau kontaktų
Atsakyti:
Reikia skambinti sklypų savininkams dėl KL klojimo per sklypus. Kontaktai perduoti Gyčiui
Atsakyti:
24 sklypas nesutinka dėl sprendinių jų sklype, parašytas komentaras TIVIS
Atsakyti:
Atsakymo iš ESO nėra
Atsakyti:
Davė ESO pasiūlymą, reikia kalbėt su vieno sklypo savininku. Gytis turi paskambinti
Atsakyti:
28 sklypo savininkas nesutinka, vienintelis variantas daryt po esama zona. Bandžiau skambintis į užsakovo sklypą dėl šiltnamio, bet nieks neatsiliepė.
Atsakyti:
Dovilė iš 20B +37067437161, nesutinka su jokiais sprendiniais jos sklype.
Atsakyti:
ESO pakeis sąlygas be kasimo. MT ir OL rekonstrukcinės dalys tik bus.
Atsakyti:
Įkeltos atnaujintos TS, reikia daryti.
Atsakyti:
04.16 parengti pirminiai
Atsakyti:
Projektas sustabdytas komentaru
Atsakyti:
05.08 parengta byla
Atsakyti:
05.12 atsiųs derinimą
Atsakyti:
Gautas derinimas, parengta pilna byla
Atsakyti:
Pateiktas projektas</t>
      </text>
    </comment>
    <comment ref="K276" authorId="730" shapeId="0" xr:uid="{9226DF95-D1AD-4E2C-949D-B42608EFA33E}">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Pirminiai patvirtinti
Atsakyti:
Eimutis turi teikti institucijoms
Atsakyti:
Pateiktas projektas
Atsakyti:
Reikia perprojektuoti objekta, pakeisto TS
Atsakyti:
Matuoja  Ovidijus/Donatas 11-04
Atsakyti:
Nusiųst užsakovui buvusius sprendinius, sakė pasirašis
Atsakyti:
Užsakovas neatsiliepia.
</t>
      </text>
    </comment>
    <comment ref="K277" authorId="731" shapeId="0" xr:uid="{E1498E24-D674-4868-AD18-F48F159B01A8}">
      <text>
        <t>[Komentarų gija]
„Excel“ versija leidžia jums skaityti šią komentarų giją, tačiau visi jos taisymai bus pašalinti, jei failas atidaromas naudojant naujesnę „Excel“ versiją. Daugiau informacijos: https://go.microsoft.com/fwlink/?linkid=870924.
Komentaras:
    Parasyta i TIVIS, nera tokios linijos
Atsakyti:
Nėra atsakymo, primintą
Atsakyti:
Sukeltos atnaujintos TS 
Atsakyti:
Supiesta topo, reikia uzsakyti
Atsakyti:
Rengia pirminius
Atsakyti:
Arnas turi užprašyt kontaktų
Atsakyti:
11-06 važiuoju derintis su sklp sav.
Atsakyti:
Viena sklp. Savininkė sutinka su sprendiniais, kita ne. Sako, kad atramas panaikinti galime iš jos sklypo, bet kabelio vesti ne. Pasibražysiu preliminarius sprendinius, pažiūrėsiu kas gaunasi.
Atsakyti:
Arnas parašė komentarą į TIVI
Atsakyti:
Laukiu atsakymo iš sklypo savininko. Sakė pateiks argumentuotą atsakymą, kodėl neleis vykdyti darbų pas jį sklype ir teiksim į TIVI.
Atsakyti:
Kai gausim nepritarimą iš jo, vėl rašysim į TIVI
Atsakyti:
Kostas kalbėjo su K. Janoniu. Pasiglins į situaciją, bet panašu, kad atsišauks projektas.</t>
      </text>
    </comment>
    <comment ref="K278" authorId="732" shapeId="0" xr:uid="{512DEFEA-DB60-4B3D-974A-52672B603B06}">
      <text>
        <t>[Komentarų gija]
„Excel“ versija leidžia jums skaityti šią komentarų giją, tačiau visi jos taisymai bus pašalinti, jei failas atidaromas naudojant naujesnę „Excel“ versiją. Daugiau informacijos: https://go.microsoft.com/fwlink/?linkid=870924.
Komentaras:
    Topo uzsakyta pas Ovidiju
Atsakyti:
Tautvydas rengia pirminius
Atsakyti:
Laukiam iš Znuto atsakymo dėl darbų
Atsakyti:
Parasyta i TIVIS del TS keitimo
Atsakyti:
Pateiktos naujos TS
Atsakyti:
Įkeltos naujos TS
Atsakyti:
Matuoja Ovidijus/Donatas
Atsakyti:
Sukelta topo
Atsakyti:
Pateikti pirminiai
Atsakyti:
Ištaisytos pastabos.
Atsakyti:
Trūksta vandenų tinklų ant topo, perduota Ovidijui
Atsakyti:
12.02 Ovidijus parašė kad laukia atsakymo iš vandenų.
Atsakyti:
Gauta tinklai, išsiųsta vandenim
Atsakyti:
Ar gauti derinimai ?
Atsakyti:
Savivaldybei išsiųsta 12.19 po KPD pastabų statyti spintą kitoj vietoj.
Atsakyti:
Pateikta SUVA
Atsakyti:
Paruošta byla be SUVA
Atsakyti:
Pateikta byla be SUVA
Atsakyti:
Gauta suva, paruošta pilna byla
Atsakyti:
Pateiktas projektas tvirtinimui</t>
      </text>
    </comment>
    <comment ref="Z278" authorId="733" shapeId="0" xr:uid="{E799BDA9-6050-41AA-B46D-D92A2F7322B1}">
      <text>
        <t>[Komentarų gija]
„Excel“ versija leidžia jums skaityti šią komentarų giją, tačiau visi jos taisymai bus pašalinti, jei failas atidaromas naudojant naujesnę „Excel“ versiją. Daugiau informacijos: https://go.microsoft.com/fwlink/?linkid=870924.
Komentaras:
    11.14 pateikta
Atsakyti:
11.14 suderinta</t>
      </text>
    </comment>
    <comment ref="AB278" authorId="734" shapeId="0" xr:uid="{827BEC1A-662A-4C0D-95AD-C519C4634180}">
      <text>
        <t>[Komentarų gija]
„Excel“ versija leidžia jums skaityti šią komentarų giją, tačiau visi jos taisymai bus pašalinti, jei failas atidaromas naudojant naujesnę „Excel“ versiją. Daugiau informacijos: https://go.microsoft.com/fwlink/?linkid=870924.
Komentaras:
    11.14 pateikta
Atsakyti:
11.27 pateikta po energijos pastabų.
Atsakyti:
12.06 suderino seną variantą, persiunčiau dėl naujų sprendinių derinimo
Atsakyti:
12.19 pateikta po KPD pastabų
Atsakyti:
12.30 suderinta</t>
      </text>
    </comment>
    <comment ref="AE278" authorId="735" shapeId="0" xr:uid="{33C3EA81-1640-4512-9DFD-C9B101B46CF2}">
      <text>
        <t>[Komentarų gija]
„Excel“ versija leidžia jums skaityti šią komentarų giją, tačiau visi jos taisymai bus pašalinti, jei failas atidaromas naudojant naujesnę „Excel“ versiją. Daugiau informacijos: https://go.microsoft.com/fwlink/?linkid=870924.
Komentaras:
    11.28 pateikta</t>
      </text>
    </comment>
    <comment ref="AF278" authorId="736" shapeId="0" xr:uid="{7E92D2BC-DE4A-4DA5-8307-8367A6CC48D0}">
      <text>
        <t xml:space="preserve">[Komentarų gija]
„Excel“ versija leidžia jums skaityti šią komentarų giją, tačiau visi jos taisymai bus pašalinti, jei failas atidaromas naudojant naujesnę „Excel“ versiją. Daugiau informacijos: https://go.microsoft.com/fwlink/?linkid=870924.
Komentaras:
    11.14 pateikta
Atsakyti:
11.21 suderinta
Atsakyti:
11.27 pateikta po energijos pastabų.
</t>
      </text>
    </comment>
    <comment ref="AH278" authorId="737" shapeId="0" xr:uid="{D9AA0247-FC2E-4B76-AB6A-758D2B613BBB}">
      <text>
        <t>[Komentarų gija]
„Excel“ versija leidžia jums skaityti šią komentarų giją, tačiau visi jos taisymai bus pašalinti, jei failas atidaromas naudojant naujesnę „Excel“ versiją. Daugiau informacijos: https://go.microsoft.com/fwlink/?linkid=870924.
Komentaras:
    12.30 
SAV-341549</t>
      </text>
    </comment>
    <comment ref="AJ278" authorId="738" shapeId="0" xr:uid="{BC0EBAD0-C048-4FCD-B0E9-958B40CE9223}">
      <text>
        <t>[Komentarų gija]
„Excel“ versija leidžia jums skaityti šią komentarų giją, tačiau visi jos taisymai bus pašalinti, jei failas atidaromas naudojant naujesnę „Excel“ versiją. Daugiau informacijos: https://go.microsoft.com/fwlink/?linkid=870924.
Komentaras:
    11.14 pateikta
Atsakyti:
11.27 pateikta po energijos pastabų.
Atsakyti:
11.28 suderinta</t>
      </text>
    </comment>
    <comment ref="AN278" authorId="739" shapeId="0" xr:uid="{0C1B5D8D-C423-4FF7-BC5D-34AF8EEFD507}">
      <text>
        <t>[Komentarų gija]
„Excel“ versija leidžia jums skaityti šią komentarų giją, tačiau visi jos taisymai bus pašalinti, jei failas atidaromas naudojant naujesnę „Excel“ versiją. Daugiau informacijos: https://go.microsoft.com/fwlink/?linkid=870924.
Komentaras:
    11.29 pateikta</t>
      </text>
    </comment>
    <comment ref="K279" authorId="740" shapeId="0" xr:uid="{729C1A2F-406B-476D-8E1A-2509F24DC982}">
      <text>
        <t>[Komentarų gija]
„Excel“ versija leidžia jums skaityti šią komentarų giją, tačiau visi jos taisymai bus pašalinti, jei failas atidaromas naudojant naujesnę „Excel“ versiją. Daugiau informacijos: https://go.microsoft.com/fwlink/?linkid=870924.
Komentaras:
    Topo uzsakyta pas Ovidiju
Atsakyti:
Rengia pirminius
Atsakyti:
Augustas skambina tech. Prižiūrėtojui dėl spintos
Atsakyti:
Skambinau tech. Prižiūrėtojui. Kai kalbėjome, buvo ne vietoje, sakė pasigilins, ir paskambins. Jei atsakymo nesulauksiu, 10-02 skambinsiu atgal.
Atsakyti:
Techninis nieko pakomentuot negali. Skambinau 10-03 nėra jo vietoj.
Atsakyti:
Kostas paprašys TIVI vart. Sąrašo, pasiskaičiuosiu trumpus ir bus galima teikt pirminiams.
Atsakyti:
Pateikti pirminiai
Atsakyti:
Derinama  su institucijoms
Atsakyti:
Siunciamas informacinis savivaldybei, jei neprisikabina, tada siunciam ir kitiem sklypo savininkam ir einam link projekto pabaigimo
Atsakyti:
KAI SAVIVALDYBĖ PATVIRTINS SPRENDINIUS, TADA SIŲSIM INFORMACINĮ SAVIVALDYBEI.
Atsakyti:
Derinama su institucijomis.
Atsakyti:
Taisomos Telia pastabos; skambinsiuos Kauno energijai
Atsakyti:
Derinama su institucijomis
Atsakyti:
Likęs servitutas su KMS. Arnas pateiks į TIVI
Atsakyti:
ESO servitutą pasirašė. Išsiųsta kompensacijai. Kai gausiu, susisieksiu su nuominku ir siųsiu Kauno miesto savivaldybei.
Atsakyti:
Pateiktas servitutas savivaldybei 12-05 
Atsakyti:
Pastabos bylai: Servituto nėra, SUVA nėra.
Atsakyti:
Suva yra, servitutas pas savivaldybe dar.
Atsakyti:
Iš savivaldybės gavau atsakymą kad teikt per geomatininką
Atsakyti:
Likęs servitutas
Atsakyti:
01-28 teiks
Atsakyti:
Arnas pateiks servitutus į TIVI
Atsakyti:
Keičiasi trasa ir servitutas. Šiandien sutvarkiau, Arnas pateiks į TIVI
Atsakyti:
Servitutas pateiktas kompensacijai. Yra dar klausimų dėl rangos, Arnas parašys į ESO 
Atsakyti:
Neįmanoma suprojektuoti pajungimo į KS-403 dėl per arti augančių medžių. ESO informuoti apie reikalingą TS korekciją</t>
      </text>
    </comment>
    <comment ref="U279" authorId="741" shapeId="0" xr:uid="{2D951BDA-D218-41B3-A498-CF62953C35D9}">
      <text>
        <t>[Komentarų gija]
„Excel“ versija leidžia jums skaityti šią komentarų giją, tačiau visi jos taisymai bus pašalinti, jei failas atidaromas naudojant naujesnę „Excel“ versiją. Daugiau informacijos: https://go.microsoft.com/fwlink/?linkid=870924.
Komentaras:
    11-13 (žmonėm)
12-02 padaryti ir perduoti administratorei išsiuntimui (savivaldybei).</t>
      </text>
    </comment>
    <comment ref="AB279" authorId="742" shapeId="0" xr:uid="{3D31D97B-A426-40C0-90D5-68A51D08165E}">
      <text>
        <t>[Komentarų gija]
„Excel“ versija leidžia jums skaityti šią komentarų giją, tačiau visi jos taisymai bus pašalinti, jei failas atidaromas naudojant naujesnę „Excel“ versiją. Daugiau informacijos: https://go.microsoft.com/fwlink/?linkid=870924.
Komentaras:
    10-18 išsiųsta
Atsakyti:
10-22 pateikė klausimus apie ardomas dangas
10-22 pateikiau atsakymus
Atsakyti:
11-05 išsiunčiau priminimą.
Atsakyti:
11-06 gauta</t>
      </text>
    </comment>
    <comment ref="AE279" authorId="743" shapeId="0" xr:uid="{E9ABCC53-D0E3-4707-85B6-38C30539C910}">
      <text>
        <t>[Komentarų gija]
„Excel“ versija leidžia jums skaityti šią komentarų giją, tačiau visi jos taisymai bus pašalinti, jei failas atidaromas naudojant naujesnę „Excel“ versiją. Daugiau informacijos: https://go.microsoft.com/fwlink/?linkid=870924.
Komentaras:
    10-18 išsiųsta
Atsakyti:
10-21 suderinta</t>
      </text>
    </comment>
    <comment ref="AF279" authorId="744" shapeId="0" xr:uid="{AE854241-F758-4F26-9278-263D2C474B73}">
      <text>
        <t>[Komentarų gija]
„Excel“ versija leidžia jums skaityti šią komentarų giją, tačiau visi jos taisymai bus pašalinti, jei failas atidaromas naudojant naujesnę „Excel“ versiją. Daugiau informacijos: https://go.microsoft.com/fwlink/?linkid=870924.
Komentaras:
    10-18 išsiųsta
Atsakyti:
10-28 pateikta po pastabų
Atsakyti:
11-12 pateikta po pastabų
Atsakyti:
11-21 suderinta</t>
      </text>
    </comment>
    <comment ref="AH279" authorId="745" shapeId="0" xr:uid="{1BE8E278-4D4F-4E17-AA8A-04837D1A04E5}">
      <text>
        <t>[Komentarų gija]
„Excel“ versija leidžia jums skaityti šią komentarų giją, tačiau visi jos taisymai bus pašalinti, jei failas atidaromas naudojant naujesnę „Excel“ versiją. Daugiau informacijos: https://go.microsoft.com/fwlink/?linkid=870924.
Komentaras:
    338516
11-29</t>
      </text>
    </comment>
    <comment ref="AJ279" authorId="746" shapeId="0" xr:uid="{BC0D8571-B50E-44F2-B529-EAD8EDFB59AC}">
      <text>
        <t>[Komentarų gija]
„Excel“ versija leidžia jums skaityti šią komentarų giją, tačiau visi jos taisymai bus pašalinti, jei failas atidaromas naudojant naujesnę „Excel“ versiją. Daugiau informacijos: https://go.microsoft.com/fwlink/?linkid=870924.
Komentaras:
    10-18 išsiųsta
Atsakyti:
11-18 gavau pakartotines pastabas
11-18 pateikiau po pastabų.
Atsakyti:
11-19 suderinta</t>
      </text>
    </comment>
    <comment ref="AK279" authorId="747" shapeId="0" xr:uid="{8A54DBBD-9C10-4302-A0B0-CE4CAF1E3E69}">
      <text>
        <t xml:space="preserve">[Komentarų gija]
„Excel“ versija leidžia jums skaityti šią komentarų giją, tačiau visi jos taisymai bus pašalinti, jei failas atidaromas naudojant naujesnę „Excel“ versiją. Daugiau informacijos: https://go.microsoft.com/fwlink/?linkid=870924.
Komentaras:
    Vienam išsiuntėm informacinius.
Atsakyti:
Reiks servituto. Nemačiau dar vieno sklypo
Atsakyti:
Pateikta kompensacijai 12-02
Atsakyti:
Gavau kompensaciją, pateiktas servitutas nuomininkui (mokyklai), kai suderins, teiksiu savivaldybei
Atsakyti:
Mokykla suderino sprendinius
Atsakyti:
 Pateikiau savivaldybei info@kaunas.lt 12-06
R12-9496.
</t>
      </text>
    </comment>
    <comment ref="AN279" authorId="748" shapeId="0" xr:uid="{3CC1B7AE-5BDA-4E2F-9D64-67C862303C23}">
      <text>
        <t>[Komentarų gija]
„Excel“ versija leidžia jums skaityti šią komentarų giją, tačiau visi jos taisymai bus pašalinti, jei failas atidaromas naudojant naujesnę „Excel“ versiją. Daugiau informacijos: https://go.microsoft.com/fwlink/?linkid=870924.
Komentaras:
    10-18 išsiųsta
Atsakyti:
11-12 gautos pastabos 11-13 pateikta po pastabų (Su AR ir pastabomis brėžinyje).
Atsakyti:
11-28 suderinta</t>
      </text>
    </comment>
    <comment ref="K280" authorId="749" shapeId="0" xr:uid="{7B7EF833-7AE4-4473-8B05-348501125D73}">
      <text>
        <t>[Komentarų gija]
„Excel“ versija leidžia jums skaityti šią komentarų giją, tačiau visi jos taisymai bus pašalinti, jei failas atidaromas naudojant naujesnę „Excel“ versiją. Daugiau informacijos: https://go.microsoft.com/fwlink/?linkid=870924.
Komentaras:
    Parasyta i TIVIS del esamo KAS ant atramos keitimo
Atsakyti:
Topo uzsakyta pas Ovidiju
Atsakyti:
Rengia pirminius
Atsakyti:
Tikslina sprendinius su sklp. Sav. Ir eso tech
Atsakyti:
Buvom vietoj, susifotkinom situaciją. Apsitart su Tomu ir ruošti sprendinius.
Atsakyti:
Rengia sprendinius
Atsakyti:
10-14 teiks pirminiams
Atsakyti:
Pateikti pirminaii
Atsakyti:
Laukiam TS patikslinimo iš ESO
Atsakyti:
TS pakeistos, koreguojami sprendiniai
Atsakyti:
10-29 pateikti pirminiai
Atsakyti:
Pateikti pirminiai po pastabų
Atsakyti:
Derinama su institucijomis.
Atsakyti:
Likęs telia suderinimas, SUVA
Atsakyti:
Pateikta byla be SUVA
Atsakyti:
Kokia situacija ?
Atsakyti:
SUVA likę.
Atsakyti:
Suva gauta, paruošta pilna byla, Arnas pateiks.
Atsakyti:
Pateikta byla su SUVA</t>
      </text>
    </comment>
    <comment ref="U280" authorId="750" shapeId="0" xr:uid="{9EE80368-1EC2-4351-8995-0C616B299665}">
      <text>
        <t>[Komentarų gija]
„Excel“ versija leidžia jums skaityti šią komentarų giją, tačiau visi jos taisymai bus pašalinti, jei failas atidaromas naudojant naujesnę „Excel“ versiją. Daugiau informacijos: https://go.microsoft.com/fwlink/?linkid=870924.
Komentaras:
    Reiks išsiųst informacinį savivaldybei kai patvirtins sprendinius.
Atsakyti:
Išsiųstas informacinis 11-27</t>
      </text>
    </comment>
    <comment ref="AB280" authorId="751" shapeId="0" xr:uid="{B73387C2-4DC2-44A1-83C8-527743EA72F9}">
      <text>
        <t>[Komentarų gija]
„Excel“ versija leidžia jums skaityti šią komentarų giją, tačiau visi jos taisymai bus pašalinti, jei failas atidaromas naudojant naujesnę „Excel“ versiją. Daugiau informacijos: https://go.microsoft.com/fwlink/?linkid=870924.
Komentaras:
    11-12 išsiųsta
Atsakyti:
11-19 atsiuntė pastasbas, 11-19 nusiunčiau pataisytus sprendinius.
Atsakyti:
11-26 suderinta</t>
      </text>
    </comment>
    <comment ref="AE280" authorId="752" shapeId="0" xr:uid="{582274D8-F44B-47BC-A4E5-18F733459B0E}">
      <text>
        <t>[Komentarų gija]
„Excel“ versija leidžia jums skaityti šią komentarų giją, tačiau visi jos taisymai bus pašalinti, jei failas atidaromas naudojant naujesnę „Excel“ versiją. Daugiau informacijos: https://go.microsoft.com/fwlink/?linkid=870924.
Komentaras:
    11-12 išsiųsta
Atsakyti:
11-13 gauta</t>
      </text>
    </comment>
    <comment ref="AF280" authorId="753" shapeId="0" xr:uid="{D6C381B5-B34F-4E42-BCB4-90894CCADD89}">
      <text>
        <t>[Komentarų gija]
„Excel“ versija leidžia jums skaityti šią komentarų giją, tačiau visi jos taisymai bus pašalinti, jei failas atidaromas naudojant naujesnę „Excel“ versiją. Daugiau informacijos: https://go.microsoft.com/fwlink/?linkid=870924.
Komentaras:
    11-12 išsiųsta
Atsakyti:
11-21 gautos pastabos
11-21 pateikta po pastabų.
Atsakyti:
11-28 suderinta</t>
      </text>
    </comment>
    <comment ref="AH280" authorId="754" shapeId="0" xr:uid="{C2F7A471-2922-4ACB-8B7D-A47CB1E58DBF}">
      <text>
        <t xml:space="preserve">[Komentarų gija]
„Excel“ versija leidžia jums skaityti šią komentarų giją, tačiau visi jos taisymai bus pašalinti, jei failas atidaromas naudojant naujesnę „Excel“ versiją. Daugiau informacijos: https://go.microsoft.com/fwlink/?linkid=870924.
Komentaras:
    11-29 338544 </t>
      </text>
    </comment>
    <comment ref="AJ280" authorId="755" shapeId="0" xr:uid="{631DE4E6-DC19-471D-8E1C-324BC621BCE7}">
      <text>
        <t>[Komentarų gija]
„Excel“ versija leidžia jums skaityti šią komentarų giją, tačiau visi jos taisymai bus pašalinti, jei failas atidaromas naudojant naujesnę „Excel“ versiją. Daugiau informacijos: https://go.microsoft.com/fwlink/?linkid=870924.
Komentaras:
    11-12 išsiųsta
Atsakyti:
11-26 išsiunčiau priminimą.
Atsakyti:
11-27 suderinta</t>
      </text>
    </comment>
    <comment ref="AK280" authorId="756" shapeId="0" xr:uid="{70DFF1AD-0A6A-4BC8-A7C3-179C06223DB4}">
      <text>
        <t>[Komentarų gija]
„Excel“ versija leidžia jums skaityti šią komentarų giją, tačiau visi jos taisymai bus pašalinti, jei failas atidaromas naudojant naujesnę „Excel“ versiją. Daugiau informacijos: https://go.microsoft.com/fwlink/?linkid=870924.
Komentaras:
    Tomas sakė nereik</t>
      </text>
    </comment>
    <comment ref="AN280" authorId="757" shapeId="0" xr:uid="{435089B8-C079-44CF-8075-61762D1592DB}">
      <text>
        <t>[Komentarų gija]
„Excel“ versija leidžia jums skaityti šią komentarų giją, tačiau visi jos taisymai bus pašalinti, jei failas atidaromas naudojant naujesnę „Excel“ versiją. Daugiau informacijos: https://go.microsoft.com/fwlink/?linkid=870924.
Komentaras:
    11-12 išsiųsta
Atsakyti:
11-18 gautos pastabos
11-18 pateikta po pastabų su AR, atestatu ir brėžiniu.
Atsakyti:
11-19 suderinta</t>
      </text>
    </comment>
    <comment ref="K281" authorId="758" shapeId="0" xr:uid="{20AD6A5C-26B7-4779-8ADD-63952BE6F3C5}">
      <text>
        <t xml:space="preserve">[Komentarų gija]
„Excel“ versija leidžia jums skaityti šią komentarų giją, tačiau visi jos taisymai bus pašalinti, jei failas atidaromas naudojant naujesnę „Excel“ versiją. Daugiau informacijos: https://go.microsoft.com/fwlink/?linkid=870924.
Komentaras:
    Užsakyta pas Egidijų 11-04
Atsakyti:
Ruošiami pirminiai, derinama su užsakovu
Atsakyti:
Paskatinsiu užsakovą apsispresti
Atsakyti:
Susisiekta, šiandien užsakovas apsispręs ir perskambins
Atsakyti:
Kokia situacija ?
Atsakyti:
Užsakovas nenori nei atotampos nei paramsčio. Parašytas komentaras į tivi, pasiūlyta alternatyva daryti atšakinę OL, laukiama atsakymo
Atsakyti:
Pateikti pirminiai
Atsakyti:
Gautos pastabos pirminiam, atsakyta komentaru į TIVIS, laukiam atsakymo.
Atsakyti:
Reikės pildyti topo
Atsakyti:
Sprendinius derinti su LSU.
Atsakyti:
+370 686 10682 andrius gavorka
Atsakyti:
LSU sprendiniams pritars, leisti projektą derinimams
Atsakyti:
Pateikta derinti
Atsakyti:
Ruošiu dalį bylos ir teikiu KPD.
Atsakyti:
Trūksta KPD. Rengiami servitutai
Atsakyti:
Gautas KPD, paruošti servitutai
Atsakyti:
Pateikti servitutai sklypų naudotojam, 3 jau gavau
Atsakyti:
Parašytas laiškas LSU, nes dar negautas derinimas.
Atsakyti:
LSU neatsiunčia derinimo, sprendžiu
Atsakyti:
LSU neatsako
Atsakyti:
LSU darys dar vieną posėdį kelių sav. bėgyje, nes tikėjosi gaut kompensaciją, nors jie sklypo nuomininkai. Tai dabar spręs per naują su faktu, kad tai neatlygintina.
Atsakyti:
Posėdis 05-29
Atsakyti:
Gautas raštas iš LSU, kad sprendimo priėmimas nukeliamas iki savivaldybės kreipimosi į LSU šio serviuto klausimu. Perduota ESO bei raginu LSU organizuoti susirinkimą.
Atsakyti:
LSU neatsako, ESO veiksmų nesiima. Pateiktas servitutas savivaldybei su LSU raštu, gal savivaldybė į juos pasikreips.
Atsakyti:
Savivaldybė kreipėsi į LSU raštu, turi praeiti 10 d.d. po pasikreipimo. Žodžiu servituto derinimui užsidėjo papildomas mėnesis.
Atsakyti:
Savivaldybė gavo raštą iš LSU, kad per nurodytą terminą (10 d.d.) atsakymo pateikti nepavyks ir prašo palaukti iki kol bus suorganizuotas tarybos susirinkimas. Susirinkimo data nežinoma, rašte rašo 'artimiausiu metu'
Atsakyti:
LSU nepritarė servituto nustatymui, ESO bandys pasikreipti dar į LSU, bet iš esmės čia reikia naujų TS su kitu prisijungimo tašku.
Atsakyti:
068690783 </t>
      </text>
    </comment>
    <comment ref="Z281" authorId="759" shapeId="0" xr:uid="{14032781-5767-4ECD-8104-DC0EFBC8BF0B}">
      <text>
        <t>[Komentarų gija]
„Excel“ versija leidžia jums skaityti šią komentarų giją, tačiau visi jos taisymai bus pašalinti, jei failas atidaromas naudojant naujesnę „Excel“ versiją. Daugiau informacijos: https://go.microsoft.com/fwlink/?linkid=870924.
Komentaras:
    Pateikta 10.23
Atsakyti:
Suderinta 10,28</t>
      </text>
    </comment>
    <comment ref="AB281" authorId="760" shapeId="0" xr:uid="{880423FB-3402-4C8F-9976-963C486FD985}">
      <text>
        <t>[Komentarų gija]
„Excel“ versija leidžia jums skaityti šią komentarų giją, tačiau visi jos taisymai bus pašalinti, jei failas atidaromas naudojant naujesnę „Excel“ versiją. Daugiau informacijos: https://go.microsoft.com/fwlink/?linkid=870924.
Komentaras:
    Pateikta 10.08
Atsakyti:
Suderinta 10,22
Atsakyti:
02.27 pateikta</t>
      </text>
    </comment>
    <comment ref="AE281" authorId="761" shapeId="0" xr:uid="{FA396C1B-9A7B-425C-876B-AD5DFD363D13}">
      <text>
        <t>[Komentarų gija]
„Excel“ versija leidžia jums skaityti šią komentarų giją, tačiau visi jos taisymai bus pašalinti, jei failas atidaromas naudojant naujesnę „Excel“ versiją. Daugiau informacijos: https://go.microsoft.com/fwlink/?linkid=870924.
Komentaras:
    Pateikta 10.07
Atsakyti:
Suderinta 10.11
Atsakyti:
Pateikta pakartotinai 10,14
Atsakyti:
Suderinta 10,29
Atsakyti:
02.27 pateikta</t>
      </text>
    </comment>
    <comment ref="AF281" authorId="762" shapeId="0" xr:uid="{0453AD69-E65D-4ECD-BE92-3CE80E3196CC}">
      <text>
        <t>[Komentarų gija]
„Excel“ versija leidžia jums skaityti šią komentarų giją, tačiau visi jos taisymai bus pašalinti, jei failas atidaromas naudojant naujesnę „Excel“ versiją. Daugiau informacijos: https://go.microsoft.com/fwlink/?linkid=870924.
Komentaras:
    Pateikta 10.08
Atsakyti:
Suderinta 10.18
Atsakyti:
02.27 pateikta</t>
      </text>
    </comment>
    <comment ref="AN281" authorId="763" shapeId="0" xr:uid="{2C91F25E-2CB4-4847-AA14-C5CA60212FE3}">
      <text>
        <t>[Komentarų gija]
„Excel“ versija leidžia jums skaityti šią komentarų giją, tačiau visi jos taisymai bus pašalinti, jei failas atidaromas naudojant naujesnę „Excel“ versiją. Daugiau informacijos: https://go.microsoft.com/fwlink/?linkid=870924.
Komentaras:
    Pateikta 10,14
Atsakyti:
Suderinta 10.18
Atsakyti:
Pateikta 04.04</t>
      </text>
    </comment>
    <comment ref="K282" authorId="764" shapeId="0" xr:uid="{C5278BDC-92F9-4474-BD68-5DB04B491D9A}">
      <text>
        <t>[Komentarų gija]
„Excel“ versija leidžia jums skaityti šią komentarų giją, tačiau visi jos taisymai bus pašalinti, jei failas atidaromas naudojant naujesnę „Excel“ versiją. Daugiau informacijos: https://go.microsoft.com/fwlink/?linkid=870924.
Komentaras:
    Dubliuojasi su 279, paprasyta atsaukti</t>
      </text>
    </comment>
    <comment ref="K283" authorId="765" shapeId="0" xr:uid="{B096C0B0-0FA0-484F-837B-14CD02F02AB9}">
      <text>
        <t>[Komentarų gija]
„Excel“ versija leidžia jums skaityti šią komentarų giją, tačiau visi jos taisymai bus pašalinti, jei failas atidaromas naudojant naujesnę „Excel“ versiją. Daugiau informacijos: https://go.microsoft.com/fwlink/?linkid=870924.
Komentaras:
    Tennis space kontaktinis 869990005
Atsakyti:
Reikia užsakyti topo
Atsakyti:
10-01 pas Ovidijų užsakyta topo
Atsakyti:
Sukelta topo
Atsakyti:
Pateikti pirminiai
Atsakyti:
Pateikti pirminiai po pastabų
Atsakyti:
Įkeltas projektas</t>
      </text>
    </comment>
    <comment ref="K284" authorId="766" shapeId="0" xr:uid="{C03F5DF5-4FBA-44D3-B685-CB0C9C721F90}">
      <text>
        <t>[Komentarų gija]
„Excel“ versija leidžia jums skaityti šią komentarų giją, tačiau visi jos taisymai bus pašalinti, jei failas atidaromas naudojant naujesnę „Excel“ versiją. Daugiau informacijos: https://go.microsoft.com/fwlink/?linkid=870924.
Komentaras:
    Parasytas komentaras, kad apskaita najame KS/KAS, laukiam atsaukimo</t>
      </text>
    </comment>
    <comment ref="K285" authorId="767" shapeId="0" xr:uid="{3C3A47E6-F16D-4174-871A-A16F2E291420}">
      <text>
        <t>[Komentarų gija]
„Excel“ versija leidžia jums skaityti šią komentarų giją, tačiau visi jos taisymai bus pašalinti, jei failas atidaromas naudojant naujesnę „Excel“ versiją. Daugiau informacijos: https://go.microsoft.com/fwlink/?linkid=870924.
Komentaras:
    Ar Vainoras leis ardyt asfalta?
Atsakyti:
Gytis užklausė vainoro, ar leis daryti darbus
Atsakyti:
Laukiam iš užsakovo informacijos
Atsakyti:
10-14 turi pateikti pirminius
Atsakyti:
Pateikti pirminiai po pastabų
Atsakyti:
Tautvydas taiso pirminius
Atsakyti:
Pateikti pirminiai po pastabų
Atsakyti:
Byla paruošta, trūksta SUVA
Atsakyti:
Pateikta byla
Atsakyti:
Taiso pastabas, laukiam SUVA
Atsakyti:
Su klientu perderinamas apskaitų skaičius 
Atsakyti:
Suva vėluoja 4d.
Atsakyti:
Pateikta SUVA po pastabų
Atsakyti:
Kas vyksta su projektu ?
Atsakyti:
Suva vėluoja 9d.d.
Atsakyti:
Pateikta byla su suva</t>
      </text>
    </comment>
    <comment ref="AB285" authorId="768" shapeId="0" xr:uid="{87A1D920-88B7-4A39-8B30-B2055AD49615}">
      <text>
        <t>[Komentarų gija]
„Excel“ versija leidžia jums skaityti šią komentarų giją, tačiau visi jos taisymai bus pašalinti, jei failas atidaromas naudojant naujesnę „Excel“ versiją. Daugiau informacijos: https://go.microsoft.com/fwlink/?linkid=870924.
Komentaras:
    10.14 pateikta
Atsakyti:
Yra suderinta preliminari trasa pavaizduota ant ortofoto, Vainoras sako, kad to užtenka</t>
      </text>
    </comment>
    <comment ref="AE285" authorId="769" shapeId="0" xr:uid="{224C6D7F-A7D9-4BF7-AE30-E46B2A0AF5FD}">
      <text>
        <t>[Komentarų gija]
„Excel“ versija leidžia jums skaityti šią komentarų giją, tačiau visi jos taisymai bus pašalinti, jei failas atidaromas naudojant naujesnę „Excel“ versiją. Daugiau informacijos: https://go.microsoft.com/fwlink/?linkid=870924.
Komentaras:
    10.14 pateikta
Atsakyti:
10.17 pateikta</t>
      </text>
    </comment>
    <comment ref="AF285" authorId="770" shapeId="0" xr:uid="{35CC4EF9-A64D-4D4B-A68E-B3A0E8E2E661}">
      <text>
        <t>[Komentarų gija]
„Excel“ versija leidžia jums skaityti šią komentarų giją, tačiau visi jos taisymai bus pašalinti, jei failas atidaromas naudojant naujesnę „Excel“ versiją. Daugiau informacijos: https://go.microsoft.com/fwlink/?linkid=870924.
Komentaras:
    10.14 pateikta
Atsakyti:
10.17 suderinta</t>
      </text>
    </comment>
    <comment ref="AH285" authorId="771" shapeId="0" xr:uid="{AAD2B900-BD8E-4278-A581-15FDA85B3B66}">
      <text>
        <t>[Komentarų gija]
„Excel“ versija leidžia jums skaityti šią komentarų giją, tačiau visi jos taisymai bus pašalinti, jei failas atidaromas naudojant naujesnę „Excel“ versiją. Daugiau informacijos: https://go.microsoft.com/fwlink/?linkid=870924.
Komentaras:
    10,29
334462
Atsakyti:
Pateikta po pastabų
11/26 337910</t>
      </text>
    </comment>
    <comment ref="K286" authorId="772" shapeId="0" xr:uid="{600F115A-04C9-4468-AE74-A99C72052784}">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Laukiam derinimu instituciju
Atsakyti:
10-28 bus teikiama byla
Atsakyti:
10-31 pateikta byla
Atsakyti:
Laukiam SUVA (liko 1 d.d.) </t>
      </text>
    </comment>
    <comment ref="AB286" authorId="773" shapeId="0" xr:uid="{22E31A2C-4E37-42D2-AA7A-9B1EC0476C98}">
      <text>
        <t xml:space="preserve">[Komentarų gija]
„Excel“ versija leidžia jums skaityti šią komentarų giją, tačiau visi jos taisymai bus pašalinti, jei failas atidaromas naudojant naujesnę „Excel“ versiją. Daugiau informacijos: https://go.microsoft.com/fwlink/?linkid=870924.
Komentaras:
    Pateikta 10-04
Atsakyti:
10-15 gauta pastaba spintą statyti prie sienos, 10-15 išsiųstas pataisytas
Atsakyti:
10-22 išsiųstas pakartotinai
Atsakyti:
10-23 atsiuntė suderintą </t>
      </text>
    </comment>
    <comment ref="AE286" authorId="774" shapeId="0" xr:uid="{A91AFD7F-E725-45D7-BC3C-36B8AFF8AB1A}">
      <text>
        <t>[Komentarų gija]
„Excel“ versija leidžia jums skaityti šią komentarų giją, tačiau visi jos taisymai bus pašalinti, jei failas atidaromas naudojant naujesnę „Excel“ versiją. Daugiau informacijos: https://go.microsoft.com/fwlink/?linkid=870924.
Komentaras:
    Pateikta 10-04
Atsakyti:
Suderinta 10-11</t>
      </text>
    </comment>
    <comment ref="AF286" authorId="775" shapeId="0" xr:uid="{F84796B9-832C-43C7-9704-451819AEC6B7}">
      <text>
        <t>[Komentarų gija]
„Excel“ versija leidžia jums skaityti šią komentarų giją, tačiau visi jos taisymai bus pašalinti, jei failas atidaromas naudojant naujesnę „Excel“ versiją. Daugiau informacijos: https://go.microsoft.com/fwlink/?linkid=870924.
Komentaras:
    Pateikta 10-04
Atsakyti:
Suderinta 10-16</t>
      </text>
    </comment>
    <comment ref="AH286" authorId="776" shapeId="0" xr:uid="{720AC565-7102-442F-AFD2-4501AABA4009}">
      <text>
        <t xml:space="preserve">[Komentarų gija]
„Excel“ versija leidžia jums skaityti šią komentarų giją, tačiau visi jos taisymai bus pašalinti, jei failas atidaromas naudojant naujesnę „Excel“ versiją. Daugiau informacijos: https://go.microsoft.com/fwlink/?linkid=870924.
Komentaras:
    10-28 , 334260 </t>
      </text>
    </comment>
    <comment ref="K287" authorId="777" shapeId="0" xr:uid="{B6ED27B3-798A-4E6D-98C2-FC3098204650}">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pataisyti sprendiniai
Atsakyti:
Derinama su institucijomis.
Atsakyti:
Reik tinklų papildymo, perduota Ovidijui 11-21
Atsakyti:
Likęs telia suderinimas
Suderint su sklypu (ryt skambinsiuosi). Su sklp. Sav. nebuvo derinta iš karto, nes nebuvo aišku, ar suderins institucijos sprendinius.
Servitutas su KMS
Atsakyti:
Važiuoju pas sklp sav. 12-04 susitikt vietoj ir apsitart dėl sprendinių.
Atsakyti:
Sklp. sav. nepritaria sprendiniams, Arnas parašys į TIVI.
Sakė daryt po esama a.z.
Servitutas su KMS ir SUVA
Atsakyti:
Servitutas pateiktas pasirašyti ESO
Atsakyti:
Paruošta byla, SUVA pateikta, likęs servitutas.
Atsakyti:
Pateiktas servitutas po pastabų
Atsakyti:
Likęs servitutas, SUVA. Byla sutvarkyta po pastabų.
Atsakyti:
Gavom atsakymą į informacinį, Arnas parašė į TIVI
Atsakyti:
01-08 išsiųstas informacinis, kad patikslintu priežastis dėl prieštaravimo sprendiniams.
Atsakyti:
01-20 skambinau sklp. sav. sakė buvo išvykusi, nematė gauto laiško, bandys šiom dienom parašyt atsakymą argumentuotą ir reiks važiuot iki jos pasiimt tą lapą.
Atsakyti:
Paimiau sklp. sav. nepritarimą, Arnas pateiks į TIVĮ
Atsakyti:
Gavau ats. dėl servituto, kad pasiteikt per matininką
Atsakyti:
Arnas pateiks servitutą į TIVI
Atsakyti:
Servitutai pateikti kompensacijai
Atsakyti:
Gautos kompensacijos
Atsakyti:
Pateiksiu su garantiniu
Atsakyti:
@Augustas Motiejūnas 
Atsakyti:
02-19 servitutas pateiktas savivaldybei, su nuomininku suderinta.
Atsakyti:
Pateikta su garantiniu
Atsakyti:
03-13 išsiųsta savivaldybei dar vienas aktas dėl kompensuojamų kitų plotų.
Atsakyti:
03-24 nusiųstas sutikimas pasirašymui užsakovo projektuotojams.
Atsakyti:
Perduotas savivaldybės sutikimas dėl servituto, kad apmokėtų kompensaciją.
Atsakyti:
Perduoti dokai notarams.
Atsakyti:
Sandorio pasirašymo data 2025-04-15   8.00 val.
Atsakyti:
Servituto nebereikia, taisau sprendinius. Atšauktas pasirašymas pas notarus.</t>
      </text>
    </comment>
    <comment ref="U287" authorId="778" shapeId="0" xr:uid="{5A35FF87-2BE7-49D1-A2CB-2158F0D71D54}">
      <text>
        <t>[Komentarų gija]
„Excel“ versija leidžia jums skaityti šią komentarų giją, tačiau visi jos taisymai bus pašalinti, jei failas atidaromas naudojant naujesnę „Excel“ versiją. Daugiau informacijos: https://go.microsoft.com/fwlink/?linkid=870924.
Komentaras:
    12-10 perdaviau administratorei</t>
      </text>
    </comment>
    <comment ref="Z287" authorId="779" shapeId="0" xr:uid="{367C130B-DEDF-4AB9-9CC2-8171F2CAF496}">
      <text>
        <t xml:space="preserve">[Komentarų gija]
„Excel“ versija leidžia jums skaityti šią komentarų giją, tačiau visi jos taisymai bus pašalinti, jei failas atidaromas naudojant naujesnę „Excel“ versiją. Daugiau informacijos: https://go.microsoft.com/fwlink/?linkid=870924.
Komentaras:
    12-05 pateikta
Atsakyti:
Paskutinį kart bendravau su kažkokiu architektu 861698646
Atsakyti:
12-06 išsiuntė Architektu biuras G.Natkevicius ir partneriai &lt;Info@natkevicius.lt&gt; sprendinius užsakovui, kad jis pasirašytų.
Atsakyti:
Gauta 12-12 </t>
      </text>
    </comment>
    <comment ref="AA287" authorId="780" shapeId="0" xr:uid="{2B924098-66A8-4B7A-A825-1AD3C697BDD3}">
      <text>
        <t>[Komentarų gija]
„Excel“ versija leidžia jums skaityti šią komentarų giją, tačiau visi jos taisymai bus pašalinti, jei failas atidaromas naudojant naujesnę „Excel“ versiją. Daugiau informacijos: https://go.microsoft.com/fwlink/?linkid=870924.
Komentaras:
    Eso sakė daryt po esama a.z., su sklypo savininkais susitarti nepavyko, todėl pakoregavom kabelį, kad viskas būtų po esamą a.z.</t>
      </text>
    </comment>
    <comment ref="AB287" authorId="781" shapeId="0" xr:uid="{A69D0232-8CAB-4E3A-811B-46919F2DAD00}">
      <text>
        <t>[Komentarų gija]
„Excel“ versija leidžia jums skaityti šią komentarų giją, tačiau visi jos taisymai bus pašalinti, jei failas atidaromas naudojant naujesnę „Excel“ versiją. Daugiau informacijos: https://go.microsoft.com/fwlink/?linkid=870924.
Komentaras:
    11-04 išsiųsta
Atsakyti:
11-08 gauta</t>
      </text>
    </comment>
    <comment ref="AE287" authorId="782" shapeId="0" xr:uid="{DB8B16E3-31AD-483E-B835-4FE5FDB92475}">
      <text>
        <t>[Komentarų gija]
„Excel“ versija leidžia jums skaityti šią komentarų giją, tačiau visi jos taisymai bus pašalinti, jei failas atidaromas naudojant naujesnę „Excel“ versiją. Daugiau informacijos: https://go.microsoft.com/fwlink/?linkid=870924.
Komentaras:
    11-04 išsiųsta
Atsakyti:
11-05 suderinta</t>
      </text>
    </comment>
    <comment ref="AF287" authorId="783" shapeId="0" xr:uid="{BC9C7906-B57B-4780-A5C0-8D7D37C09BDA}">
      <text>
        <t>[Komentarų gija]
„Excel“ versija leidžia jums skaityti šią komentarų giją, tačiau visi jos taisymai bus pašalinti, jei failas atidaromas naudojant naujesnę „Excel“ versiją. Daugiau informacijos: https://go.microsoft.com/fwlink/?linkid=870924.
Komentaras:
    11-04 išsiųsta
Atsakyti:
11-27 pateikta po pastabų
Atsakyti:
12-04 suderinta</t>
      </text>
    </comment>
    <comment ref="AH287" authorId="784" shapeId="0" xr:uid="{B53AEF16-E6AB-48CF-9CE9-FF17E4A38063}">
      <text>
        <t>[Komentarų gija]
„Excel“ versija leidžia jums skaityti šią komentarų giją, tačiau visi jos taisymai bus pašalinti, jei failas atidaromas naudojant naujesnę „Excel“ versiją. Daugiau informacijos: https://go.microsoft.com/fwlink/?linkid=870924.
Komentaras:
    339367 12-06</t>
      </text>
    </comment>
    <comment ref="AJ287" authorId="785" shapeId="0" xr:uid="{8F3EA6A9-9503-407D-90CE-B15B4A870C4B}">
      <text>
        <t>[Komentarų gija]
„Excel“ versija leidžia jums skaityti šią komentarų giją, tačiau visi jos taisymai bus pašalinti, jei failas atidaromas naudojant naujesnę „Excel“ versiją. Daugiau informacijos: https://go.microsoft.com/fwlink/?linkid=870924.
Komentaras:
    11-04 išsiųsta
Atsakyti:
11-21 išsiunčiau priminimą.
Atsakyti:
11-21 gauta pastabų, reikia topo korekcijos, perduota Ovidijui.
Atsakyti:
11-25 papildė Ovidijus topo, nusiunčiau po pastabų.
Atsakyti:
11-25 suderino</t>
      </text>
    </comment>
    <comment ref="AK287" authorId="786" shapeId="0" xr:uid="{2155E416-66FC-49E3-9ADB-8BA461F247A3}">
      <text>
        <t xml:space="preserve">[Komentarų gija]
„Excel“ versija leidžia jums skaityti šią komentarų giją, tačiau visi jos taisymai bus pašalinti, jei failas atidaromas naudojant naujesnę „Excel“ versiją. Daugiau informacijos: https://go.microsoft.com/fwlink/?linkid=870924.
Komentaras:
    Su KMS sav.
Atsakyti:
12-09 pateikta ESO pasirašyti
Atsakyti:
12-13 pateikta kompensacijai
Atsakyti:
+370 698 77 570 M. ir K. Petrauskų namai (K. Petrausko g. 31, Kaunas)
Reiks suderint su nuomininku jei su kompensacija bus viskas ok.
Atsakyti:
Kompensacija gavau. Išsiunčiau laišką Kauno muziejui 2024-12-13. Skambinausi, sakė siųst laišką bendru paštu.
Atsakyti:
12-17 servitutas pateiktas savivaldybei
Atsakyti:
02-19 pateiktas servitutas savivaldybei (perdarytas per geomatininką) </t>
      </text>
    </comment>
    <comment ref="AN287" authorId="787" shapeId="0" xr:uid="{C250402D-2085-42D3-8607-1C8DA8591BCE}">
      <text>
        <t>[Komentarų gija]
„Excel“ versija leidžia jums skaityti šią komentarų giją, tačiau visi jos taisymai bus pašalinti, jei failas atidaromas naudojant naujesnę „Excel“ versiją. Daugiau informacijos: https://go.microsoft.com/fwlink/?linkid=870924.
Komentaras:
    11-04 išsiųsta
Atsakyti:
11-07 gauta</t>
      </text>
    </comment>
    <comment ref="K288" authorId="788" shapeId="0" xr:uid="{D7704138-71E0-4FC9-8010-141C6FD45871}">
      <text>
        <t>[Komentarų gija]
„Excel“ versija leidžia jums skaityti šią komentarų giją, tačiau visi jos taisymai bus pašalinti, jei failas atidaromas naudojant naujesnę „Excel“ versiją. Daugiau informacijos: https://go.microsoft.com/fwlink/?linkid=870924.
Komentaras:
    Ar logiska ten OL keist i KL, ar leis paramsti su atotampa sumontuot???
Atsakyti:
Derina su sklp. Sav. Gytis
Atsakyti:
Pateikti pirminiai pagal atnaujintas TS
Atsakyti:
Pateikti pirminiai po pastabų
Atsakyti:
Kas vyksta su projektu ?
Atsakyti:
Laukiu KPD derinimo
Atsakyti:
Gauti derinimai, pateikta SUVA
Atsakyti:
Pateikta byla be SUVA
Atsakyti:
Ištaisytos bylos pastabos, trūksta SUVA
Atsakyti:
Gauta suva, paruošta pilna byla
Atsakyti:
Įkeltas projektas su SUVA</t>
      </text>
    </comment>
    <comment ref="AA288" authorId="789" shapeId="0" xr:uid="{D385B32A-7F4B-499A-8AD0-3303969CEC9C}">
      <text>
        <t>[Komentarų gija]
„Excel“ versija leidžia jums skaityti šią komentarų giją, tačiau visi jos taisymai bus pašalinti, jei failas atidaromas naudojant naujesnę „Excel“ versiją. Daugiau informacijos: https://go.microsoft.com/fwlink/?linkid=870924.
Komentaras:
    861760777 Marius projekto vystytojas. Užsakovas teigia, kad per 30 sklypa šansų suderint nėra.
Perkūno 30 abu savininkai sutinka.</t>
      </text>
    </comment>
    <comment ref="AB288" authorId="790" shapeId="0" xr:uid="{B89A47FB-5717-4A21-912D-5EC108C3FCBE}">
      <text>
        <t>[Komentarų gija]
„Excel“ versija leidžia jums skaityti šią komentarų giją, tačiau visi jos taisymai bus pašalinti, jei failas atidaromas naudojant naujesnę „Excel“ versiją. Daugiau informacijos: https://go.microsoft.com/fwlink/?linkid=870924.
Komentaras:
    12.06 pateikta</t>
      </text>
    </comment>
    <comment ref="AE288" authorId="791" shapeId="0" xr:uid="{0333DD77-6BE9-4A97-90E0-B9F9CDE7E3DC}">
      <text>
        <t>[Komentarų gija]
„Excel“ versija leidžia jums skaityti šią komentarų giją, tačiau visi jos taisymai bus pašalinti, jei failas atidaromas naudojant naujesnę „Excel“ versiją. Daugiau informacijos: https://go.microsoft.com/fwlink/?linkid=870924.
Komentaras:
    12.06 pateikta</t>
      </text>
    </comment>
    <comment ref="AF288" authorId="792" shapeId="0" xr:uid="{9961247E-7B49-4CE6-B25B-0D53A8E623D7}">
      <text>
        <t>[Komentarų gija]
„Excel“ versija leidžia jums skaityti šią komentarų giją, tačiau visi jos taisymai bus pašalinti, jei failas atidaromas naudojant naujesnę „Excel“ versiją. Daugiau informacijos: https://go.microsoft.com/fwlink/?linkid=870924.
Komentaras:
    12.06 pateikta</t>
      </text>
    </comment>
    <comment ref="AH288" authorId="793" shapeId="0" xr:uid="{00D9CC60-62B1-4496-B5A2-9E56647D9BCE}">
      <text>
        <t>[Komentarų gija]
„Excel“ versija leidžia jums skaityti šią komentarų giją, tačiau visi jos taisymai bus pašalinti, jei failas atidaromas naudojant naujesnę „Excel“ versiją. Daugiau informacijos: https://go.microsoft.com/fwlink/?linkid=870924.
Komentaras:
    01.06 
SAV-341895</t>
      </text>
    </comment>
    <comment ref="AJ288" authorId="794" shapeId="0" xr:uid="{E8DF0314-B48A-4BE8-AE48-1FABA7A8A808}">
      <text>
        <t>[Komentarų gija]
„Excel“ versija leidžia jums skaityti šią komentarų giją, tačiau visi jos taisymai bus pašalinti, jei failas atidaromas naudojant naujesnę „Excel“ versiją. Daugiau informacijos: https://go.microsoft.com/fwlink/?linkid=870924.
Komentaras:
    12.06 pateikta</t>
      </text>
    </comment>
    <comment ref="AN288" authorId="795" shapeId="0" xr:uid="{F1F2CC25-EA61-41AC-8FF7-B499CBD50C10}">
      <text>
        <t>[Komentarų gija]
„Excel“ versija leidžia jums skaityti šią komentarų giją, tačiau visi jos taisymai bus pašalinti, jei failas atidaromas naudojant naujesnę „Excel“ versiją. Daugiau informacijos: https://go.microsoft.com/fwlink/?linkid=870924.
Komentaras:
    12.06 pateikta</t>
      </text>
    </comment>
    <comment ref="K289" authorId="796" shapeId="0" xr:uid="{9A72398E-6630-4DFE-99F7-B2AD55E98E4D}">
      <text>
        <t>[Komentarų gija]
„Excel“ versija leidžia jums skaityti šią komentarų giją, tačiau visi jos taisymai bus pašalinti, jei failas atidaromas naudojant naujesnę „Excel“ versiją. Daugiau informacijos: https://go.microsoft.com/fwlink/?linkid=870924.
Komentaras:
    Užsakyta pas Egidijų 11-04
Atsakyti:
Ruošiami pirminiai, derinama su užsakovu
Atsakyti:
Paskatinsiu užsakovą apsispresti
Atsakyti:
Susisiekta, šiandien užsakovas apsispręs ir perskambins
Atsakyti:
Kokia situacija ?
Atsakyti:
Užsakovas nenori nei atotampos nei paramsčio. Parašytas komentaras į tivi, pasiūlyta alternatyva daryti atšakinę OL, laukiama atsakymo
Atsakyti:
Pateikti pirminiai
Atsakyti:
Gautos pastabos pirminiam, atsakyta komentaru į TIVIS, laukiam atsakymo.
Atsakyti:
Reikės pildyti topo
Atsakyti:
Parengti pirminiai
Atsakyti:
Pateikti pirminiai
Atsakyti:
Išsiųsta derinimui 02.17
Atsakyti:
Gautos telia ir Vainoro pastabos, reikia keist trasą. 02.18 pakeisiu ir išsiųsiu
Atsakyti:
02.20 pateikta Vainorui po pastabų
Atsakyti:
02.27 pateikta SUVA
Atsakyti:
Parengta pilna byla be SUVA
Atsakyti:
Pateikta byla be SUVA
Atsakyti:
Ištaisytos pastabos, trūksta SUVA
Atsakyti:
Pateikta byla su suva</t>
      </text>
    </comment>
    <comment ref="Z289" authorId="797" shapeId="0" xr:uid="{01BC74D7-07CE-4D75-BF16-A9551C34506C}">
      <text>
        <t>[Komentarų gija]
„Excel“ versija leidžia jums skaityti šią komentarų giją, tačiau visi jos taisymai bus pašalinti, jei failas atidaromas naudojant naujesnę „Excel“ versiją. Daugiau informacijos: https://go.microsoft.com/fwlink/?linkid=870924.
Komentaras:
    02.17 pateikta</t>
      </text>
    </comment>
    <comment ref="AB289" authorId="798" shapeId="0" xr:uid="{FA7E70C4-7426-4613-B81A-3A4C51E31676}">
      <text>
        <t>[Komentarų gija]
„Excel“ versija leidžia jums skaityti šią komentarų giją, tačiau visi jos taisymai bus pašalinti, jei failas atidaromas naudojant naujesnę „Excel“ versiją. Daugiau informacijos: https://go.microsoft.com/fwlink/?linkid=870924.
Komentaras:
    02.17 pateikta</t>
      </text>
    </comment>
    <comment ref="AE289" authorId="799" shapeId="0" xr:uid="{3DCAD1F0-01BB-4298-9820-BDE6B0A2D333}">
      <text>
        <t>[Komentarų gija]
„Excel“ versija leidžia jums skaityti šią komentarų giją, tačiau visi jos taisymai bus pašalinti, jei failas atidaromas naudojant naujesnę „Excel“ versiją. Daugiau informacijos: https://go.microsoft.com/fwlink/?linkid=870924.
Komentaras:
    02.17 pateikta</t>
      </text>
    </comment>
    <comment ref="AF289" authorId="800" shapeId="0" xr:uid="{033993A5-E9C5-481B-9659-5EC3785AE47E}">
      <text>
        <t>[Komentarų gija]
„Excel“ versija leidžia jums skaityti šią komentarų giją, tačiau visi jos taisymai bus pašalinti, jei failas atidaromas naudojant naujesnę „Excel“ versiją. Daugiau informacijos: https://go.microsoft.com/fwlink/?linkid=870924.
Komentaras:
    02.17 pateikta</t>
      </text>
    </comment>
    <comment ref="AH289" authorId="801" shapeId="0" xr:uid="{6FA34D3A-E81D-4CBE-8DE1-84F40C66F590}">
      <text>
        <t xml:space="preserve">[Komentarų gija]
„Excel“ versija leidžia jums skaityti šią komentarų giją, tačiau visi jos taisymai bus pašalinti, jei failas atidaromas naudojant naujesnę „Excel“ versiją. Daugiau informacijos: https://go.microsoft.com/fwlink/?linkid=870924.
Komentaras:
    02.27 
SAV-348672 </t>
      </text>
    </comment>
    <comment ref="K290" authorId="802" shapeId="0" xr:uid="{678F1B88-D54E-4521-935D-B3E48EDC006A}">
      <text>
        <t>[Komentarų gija]
„Excel“ versija leidžia jums skaityti šią komentarų giją, tačiau visi jos taisymai bus pašalinti, jei failas atidaromas naudojant naujesnę „Excel“ versiją. Daugiau informacijos: https://go.microsoft.com/fwlink/?linkid=870924.
Komentaras:
    Ovidijui peduota 10-01
Atsakyti:
Sukelta topo
Atsakyti:
Pateikti pirminiai
Atsakyti:
Derina su institucijoms
Atsakyti:
Pateikta byla be SUVA
Atsakyti:
Trūksta SUVA, bylos pastabos pataisytos
Atsakyti:
SUVA liko 1d.d.
Atsakyti:
Pateikta byla su SUVA</t>
      </text>
    </comment>
    <comment ref="Z290" authorId="803" shapeId="0" xr:uid="{4CF775A7-8300-4E1A-AD2D-7E0A28C4AE0E}">
      <text>
        <t>[Komentarų gija]
„Excel“ versija leidžia jums skaityti šią komentarų giją, tačiau visi jos taisymai bus pašalinti, jei failas atidaromas naudojant naujesnę „Excel“ versiją. Daugiau informacijos: https://go.microsoft.com/fwlink/?linkid=870924.
Komentaras:
    Pateikta 10,16
Atsakyti:
Suderinta 10.16</t>
      </text>
    </comment>
    <comment ref="AB290" authorId="804" shapeId="0" xr:uid="{04E4600F-574B-4DAA-A9CC-FB946F7083D3}">
      <text>
        <t>[Komentarų gija]
„Excel“ versija leidžia jums skaityti šią komentarų giją, tačiau visi jos taisymai bus pašalinti, jei failas atidaromas naudojant naujesnę „Excel“ versiją. Daugiau informacijos: https://go.microsoft.com/fwlink/?linkid=870924.
Komentaras:
    Pateikta 10,11
Atsakyti:
Suderinta 10.23</t>
      </text>
    </comment>
    <comment ref="AE290" authorId="805" shapeId="0" xr:uid="{D77AAAEF-EA5E-4DE2-99C8-18F99BCA3E39}">
      <text>
        <t>[Komentarų gija]
„Excel“ versija leidžia jums skaityti šią komentarų giją, tačiau visi jos taisymai bus pašalinti, jei failas atidaromas naudojant naujesnę „Excel“ versiją. Daugiau informacijos: https://go.microsoft.com/fwlink/?linkid=870924.
Komentaras:
    10,14 suderinta</t>
      </text>
    </comment>
    <comment ref="AF290" authorId="806" shapeId="0" xr:uid="{37F1F708-B13E-495E-9483-796803F75ACE}">
      <text>
        <t>[Komentarų gija]
„Excel“ versija leidžia jums skaityti šią komentarų giją, tačiau visi jos taisymai bus pašalinti, jei failas atidaromas naudojant naujesnę „Excel“ versiją. Daugiau informacijos: https://go.microsoft.com/fwlink/?linkid=870924.
Komentaras:
    Pateikta 10,11
Atsakyti:
Suderinta 10.17</t>
      </text>
    </comment>
    <comment ref="AH290" authorId="807" shapeId="0" xr:uid="{E76EE578-8F45-4EE3-963A-30C252F3D397}">
      <text>
        <t>[Komentarų gija]
„Excel“ versija leidžia jums skaityti šią komentarų giją, tačiau visi jos taisymai bus pašalinti, jei failas atidaromas naudojant naujesnę „Excel“ versiją. Daugiau informacijos: https://go.microsoft.com/fwlink/?linkid=870924.
Komentaras:
    10,25
334103</t>
      </text>
    </comment>
    <comment ref="AN290" authorId="808" shapeId="0" xr:uid="{E09ED1F3-D496-47FB-873F-DDFDA0A42B47}">
      <text>
        <t>[Komentarų gija]
„Excel“ versija leidžia jums skaityti šią komentarų giją, tačiau visi jos taisymai bus pašalinti, jei failas atidaromas naudojant naujesnę „Excel“ versiją. Daugiau informacijos: https://go.microsoft.com/fwlink/?linkid=870924.
Komentaras:
    Pateikta 10,11
Atsakyti:
Suderinta 10.25</t>
      </text>
    </comment>
    <comment ref="K291" authorId="809" shapeId="0" xr:uid="{DB7FBEEB-39C2-4C3C-9D45-108EE36C8FB3}">
      <text>
        <t>[Komentarų gija]
„Excel“ versija leidžia jums skaityti šią komentarų giją, tačiau visi jos taisymai bus pašalinti, jei failas atidaromas naudojant naujesnę „Excel“ versiją. Daugiau informacijos: https://go.microsoft.com/fwlink/?linkid=870924.
Komentaras:
    Augustas derina vietoje su užsakove
Atsakyti:
Pateiktas info dėl TS keitimo
Atsakyti:
Atnaujintos TS
Atsakyti:
Sukelta topo
Atsakyti:
Pateikti pirminiai
Atsakyti:
Pateikti pirminiai po pastabų
Atsakyti:
Derinama su institucijomis.
Atsakyti:
Likę KPD, SUVA, pilna byla
Atsakyti:
Likę gaut SUVA ir teikti bylą po pastabų.
Atsakyti:
Pateiktas projektas su SUVA
Atsakyti:
Pateiktas projektas pakartotinai</t>
      </text>
    </comment>
    <comment ref="Z291" authorId="810" shapeId="0" xr:uid="{1D852619-2BE1-4BFD-A0A3-814D69FDE279}">
      <text>
        <t>[Komentarų gija]
„Excel“ versija leidžia jums skaityti šią komentarų giją, tačiau visi jos taisymai bus pašalinti, jei failas atidaromas naudojant naujesnę „Excel“ versiją. Daugiau informacijos: https://go.microsoft.com/fwlink/?linkid=870924.
Komentaras:
    11-13 važiuoju pasiimt parašo
Atsakyti:
11-13 suderinta</t>
      </text>
    </comment>
    <comment ref="AB291" authorId="811" shapeId="0" xr:uid="{48E595F8-31AE-4F36-9D88-BE1120832D39}">
      <text>
        <t>[Komentarų gija]
„Excel“ versija leidžia jums skaityti šią komentarų giją, tačiau visi jos taisymai bus pašalinti, jei failas atidaromas naudojant naujesnę „Excel“ versiją. Daugiau informacijos: https://go.microsoft.com/fwlink/?linkid=870924.
Komentaras:
    11-12 išsiųsta
Atsakyti:
11-19 suderinta</t>
      </text>
    </comment>
    <comment ref="AE291" authorId="812" shapeId="0" xr:uid="{55F27DF0-9B16-484D-A85C-A3152C318778}">
      <text>
        <t>[Komentarų gija]
„Excel“ versija leidžia jums skaityti šią komentarų giją, tačiau visi jos taisymai bus pašalinti, jei failas atidaromas naudojant naujesnę „Excel“ versiją. Daugiau informacijos: https://go.microsoft.com/fwlink/?linkid=870924.
Komentaras:
    11-12 išsiųsta
Atsakyti:
11-13 suderinta</t>
      </text>
    </comment>
    <comment ref="AF291" authorId="813" shapeId="0" xr:uid="{D10E2E21-EBBB-4535-A8B5-304135B50BB4}">
      <text>
        <t>[Komentarų gija]
„Excel“ versija leidžia jums skaityti šią komentarų giją, tačiau visi jos taisymai bus pašalinti, jei failas atidaromas naudojant naujesnę „Excel“ versiją. Daugiau informacijos: https://go.microsoft.com/fwlink/?linkid=870924.
Komentaras:
    11-12 išsiųsta
Atsakyti:
11-21 gautos pastabos. Pataisyta ir pateikta po pastabų. 
Atsakyti:
11-28 suderinta</t>
      </text>
    </comment>
    <comment ref="AH291" authorId="814" shapeId="0" xr:uid="{B83758AD-DDE3-4570-AFF7-1649E3014AAF}">
      <text>
        <t>[Komentarų gija]
„Excel“ versija leidžia jums skaityti šią komentarų giją, tačiau visi jos taisymai bus pašalinti, jei failas atidaromas naudojant naujesnę „Excel“ versiją. Daugiau informacijos: https://go.microsoft.com/fwlink/?linkid=870924.
Komentaras:
    340498 pateikta 12-16
Atsakyti:
01-21 gauta</t>
      </text>
    </comment>
    <comment ref="AJ291" authorId="815" shapeId="0" xr:uid="{F466027C-F156-49A8-8454-E6FD1C68CF66}">
      <text>
        <t>[Komentarų gija]
„Excel“ versija leidžia jums skaityti šią komentarų giją, tačiau visi jos taisymai bus pašalinti, jei failas atidaromas naudojant naujesnę „Excel“ versiją. Daugiau informacijos: https://go.microsoft.com/fwlink/?linkid=870924.
Komentaras:
    11-12 išsiųsta
Atsakyti:
11-25 išsiųstas priminimas
Atsakyti:
11-28 gautos pastabos dėl pjūviu pateikimo, pateikti pjūviai atgal 11-28
Atsakyti:
11-28 suderinta</t>
      </text>
    </comment>
    <comment ref="AN291" authorId="816" shapeId="0" xr:uid="{18F1977E-59E4-4DD1-B1CB-A988C505FBA1}">
      <text>
        <t>[Komentarų gija]
„Excel“ versija leidžia jums skaityti šią komentarų giją, tačiau visi jos taisymai bus pašalinti, jei failas atidaromas naudojant naujesnę „Excel“ versiją. Daugiau informacijos: https://go.microsoft.com/fwlink/?linkid=870924.
Komentaras:
    11-12 išsiųsta
Atsakyti:
Gauta pastabų. Pateikta 12-09 po pastabų.
Atsakyti:
12-13 suderinta</t>
      </text>
    </comment>
    <comment ref="K292" authorId="817" shapeId="0" xr:uid="{F0976007-1ED1-445A-ABB4-A2132E8BE330}">
      <text>
        <t>[Komentarų gija]
„Excel“ versija leidžia jums skaityti šią komentarų giją, tačiau visi jos taisymai bus pašalinti, jei failas atidaromas naudojant naujesnę „Excel“ versiją. Daugiau informacijos: https://go.microsoft.com/fwlink/?linkid=870924.
Komentaras:
    Nusiusta klientui keli variantai kur gali stovėti spinta
Atsakyti:
Matuoja Ovidijus/Donatas 11-04
Atsakyti:
Topo gauta
Atsakyti:
Pateikti pirminiai
Atsakyti:
Derinama su institucijomis, ruošiamas servitutas
Atsakyti:
Nusiųsta vizualizacija į KPD, laukiama atsakymo. Jei nederins, reikės keisti spintos vietą
Atsakyti:
KPD derina, nusiųstas servitutas nuomininkams
Atsakyti:
Pateiktas servitutas į KMS 12.12 Reg. Nr. R12-9657
Atsakyti:
Pateikta byla be SUVA
Atsakyti:
Gautos servituto pastabos iš KMS, trūksta mano būsto derinimo (pateiktas 12.23) ir užsakovo UAB Sinvest patalpų nuomos sutarties.
Atsakyti:
Užsakovo sutartys gautos, trūksta mano būsto
Atsakyti:
Mano būstas atsisako daryti balsavimą, bandysim gauti pastato savininko derinimą
Atsakyti:
Perduotas savininko kontaktas Gyčiui, paskambins šiandien/rytoj
Atsakyti:
Servitutą siųsiu Mano būstui, kad darytų balsavimą ir lauksim ats, bet jų teigimu tai problematinis namas ir nieks nesirašys, gavę ats spręsim ką daryt. Gali trukt apie mėnesį, kol gausim atsakymą.
Atsakyti:
Laukiam atsakymo iš mano būsto
Atsakyti:
Keičia sąlygas į esamo KS keitimą.
Atsakyti:
Reikia rengti sprendinius
Atsakyti:
Paruošti sprendiniai, pateikta derinti, išsiųstas informacinis
Atsakyti:
Pateikti pirminiai
Atsakyti:
KPD atmetimas perduotas Arnui
Atsakyti:
03.25 pateikta KPD per naujo
Atsakyti:
Paruošta pilna byla.
Atsakyti:
Pateiktas projektas
Atsakyti:
+37068396060 Užsakovas, prašė pranešt, kai projektas bus patvirtintas.
Atsakyti:
Pateiktos pastabos
Atsakyti:
04.03 ištaisytos pastabos
Atsakyti:
Pateiktas projektas pakartotinai</t>
      </text>
    </comment>
    <comment ref="Z292" authorId="818" shapeId="0" xr:uid="{ABBA5156-BE1C-473D-9E27-F17F2E930015}">
      <text>
        <t>[Komentarų gija]
„Excel“ versija leidžia jums skaityti šią komentarų giją, tačiau visi jos taisymai bus pašalinti, jei failas atidaromas naudojant naujesnę „Excel“ versiją. Daugiau informacijos: https://go.microsoft.com/fwlink/?linkid=870924.
Komentaras:
    Pateikta 11.14
Atsakyti:
Suderinta</t>
      </text>
    </comment>
    <comment ref="AB292" authorId="819" shapeId="0" xr:uid="{F3EAE9B3-A252-42DA-94E4-D8B149C03798}">
      <text>
        <t>[Komentarų gija]
„Excel“ versija leidžia jums skaityti šią komentarų giją, tačiau visi jos taisymai bus pašalinti, jei failas atidaromas naudojant naujesnę „Excel“ versiją. Daugiau informacijos: https://go.microsoft.com/fwlink/?linkid=870924.
Komentaras:
    Pateikta 11.14
Atsakyti:
Suderinta 12-12
Atsakyti:
03.14 pateikta</t>
      </text>
    </comment>
    <comment ref="AE292" authorId="820" shapeId="0" xr:uid="{6C39296C-5657-4FB9-A3BB-C6E1C85E19E9}">
      <text>
        <t>[Komentarų gija]
„Excel“ versija leidžia jums skaityti šią komentarų giją, tačiau visi jos taisymai bus pašalinti, jei failas atidaromas naudojant naujesnę „Excel“ versiją. Daugiau informacijos: https://go.microsoft.com/fwlink/?linkid=870924.
Komentaras:
    Pateikta 11.14
Atsakyti:
Suderinta 11.27</t>
      </text>
    </comment>
    <comment ref="AF292" authorId="821" shapeId="0" xr:uid="{6075A22C-28F0-4B75-8AD0-FDCA99AF78E8}">
      <text>
        <t>[Komentarų gija]
„Excel“ versija leidžia jums skaityti šią komentarų giją, tačiau visi jos taisymai bus pašalinti, jei failas atidaromas naudojant naujesnę „Excel“ versiją. Daugiau informacijos: https://go.microsoft.com/fwlink/?linkid=870924.
Komentaras:
    Pateikta 11.14
Atsakyti:
Suderinta 11.22</t>
      </text>
    </comment>
    <comment ref="AN292" authorId="822" shapeId="0" xr:uid="{4533AE3F-688B-4738-8BE4-6FED4BEF06CF}">
      <text>
        <t>[Komentarų gija]
„Excel“ versija leidžia jums skaityti šią komentarų giją, tačiau visi jos taisymai bus pašalinti, jei failas atidaromas naudojant naujesnę „Excel“ versiją. Daugiau informacijos: https://go.microsoft.com/fwlink/?linkid=870924.
Komentaras:
    Pateikta 11.14
Atsakyti:
Suderinta 12.06
Atsakyti:
03.18 pateikta</t>
      </text>
    </comment>
    <comment ref="K293" authorId="823" shapeId="0" xr:uid="{484CC497-0C39-4FFF-AD3B-00F4DF2F6AF1}">
      <text>
        <t>[Komentarų gija]
„Excel“ versija leidžia jums skaityti šią komentarų giją, tačiau visi jos taisymai bus pašalinti, jei failas atidaromas naudojant naujesnę „Excel“ versiją. Daugiau informacijos: https://go.microsoft.com/fwlink/?linkid=870924.
Komentaras:
    Parašytas komentras į tivis
Atsakyti:
Gautas atsakymas iš tivio, reikia rengti projektą
Atsakyti:
Parengti pirminiai
Atsakyti:
Pateikti pirminiai
Atsakyti:
Pateikti pirminiai po pastabu
Atsakyti:
Ruošiamas servitutas, derinama su institucijomis
Atsakyti:
Pateikta SUVA, nusiųstas servitutas nuomininkams
Atsakyti:
Pateikta byla be SUVA
Atsakyti:
Bylai pastabų nėra, trūksta SUVA ir servitutų
Atsakyti:
Pateiktas servitutas į KMS 12.31
Atsakyti:
Gautos servituto pastabos 01.10, trūksta derinimų su suinteresuotais asmenimis (pastato savininkais)
Atsakyti:
Trūksta pastatų savininkų derinimų (3), dviejų paprašiau kontaktų iš ESO, 1 išsiunčiau paštu (Kauno vandenys)
Atsakyti:
Kontaktai perduoti Gyčiui, paskambins šiandien/rytoj
Atsakyti:
Perduota info ESO, kad yra 20+ butų savininkų, su kuriais mes nesuderinsim. 
Atsakyti:
Reikia derinti servitutą su naudotojais
Atsakyti:
Siųsti informacinius butams
Atsakyti:
Dar neišsiųsti
Atsakyti:
Pateikta kompensacijai
Atsakyti:
Teiksime servitutą savivaldybei
Atsakyti:
Nusikėlė servitutų derinimo klausimas savivaldybėj į kitą mėn., tai dabar šansų, kad patvirtins su informaciniais nėra, bet bandysiu pateikt.
Atsakyti:
Pateiktas servitutas savivaldybei su informaciniais
Atsakyti:
Gautas pritraimas, dokumentai pateikti notarui</t>
      </text>
    </comment>
    <comment ref="Z293" authorId="824" shapeId="0" xr:uid="{145045B7-E6C9-4B62-9FD2-E1A027E29856}">
      <text>
        <t>[Komentarų gija]
„Excel“ versija leidžia jums skaityti šią komentarų giją, tačiau visi jos taisymai bus pašalinti, jei failas atidaromas naudojant naujesnę „Excel“ versiją. Daugiau informacijos: https://go.microsoft.com/fwlink/?linkid=870924.
Komentaras:
    Pateikta 11.14
Atsakyti:
Suderinta 11.18</t>
      </text>
    </comment>
    <comment ref="AB293" authorId="825" shapeId="0" xr:uid="{8D6EB9A5-14D9-458F-93EB-9697776E3749}">
      <text>
        <t>[Komentarų gija]
„Excel“ versija leidžia jums skaityti šią komentarų giją, tačiau visi jos taisymai bus pašalinti, jei failas atidaromas naudojant naujesnę „Excel“ versiją. Daugiau informacijos: https://go.microsoft.com/fwlink/?linkid=870924.
Komentaras:
    Pateikta 11,07
Atsakyti:
Suderinta 11.22</t>
      </text>
    </comment>
    <comment ref="AE293" authorId="826" shapeId="0" xr:uid="{CFA4EDCE-F532-42E4-9101-F7D9F3FDCC46}">
      <text>
        <t>[Komentarų gija]
„Excel“ versija leidžia jums skaityti šią komentarų giją, tačiau visi jos taisymai bus pašalinti, jei failas atidaromas naudojant naujesnę „Excel“ versiją. Daugiau informacijos: https://go.microsoft.com/fwlink/?linkid=870924.
Komentaras:
    Pateikta 11,07
Atsakyti:
Suderinta 11,12</t>
      </text>
    </comment>
    <comment ref="AF293" authorId="827" shapeId="0" xr:uid="{E3D08C5C-AD9A-4003-A72F-13EB47D3EFB0}">
      <text>
        <t>[Komentarų gija]
„Excel“ versija leidžia jums skaityti šią komentarų giją, tačiau visi jos taisymai bus pašalinti, jei failas atidaromas naudojant naujesnę „Excel“ versiją. Daugiau informacijos: https://go.microsoft.com/fwlink/?linkid=870924.
Komentaras:
    Pateikta 11,07
Atsakyti:
Suderinta 11.18</t>
      </text>
    </comment>
    <comment ref="AH293" authorId="828" shapeId="0" xr:uid="{5CBD84B9-ACF9-4A14-96B0-AC8143A6D4D0}">
      <text>
        <t>[Komentarų gija]
„Excel“ versija leidžia jums skaityti šią komentarų giją, tačiau visi jos taisymai bus pašalinti, jei failas atidaromas naudojant naujesnę „Excel“ versiją. Daugiau informacijos: https://go.microsoft.com/fwlink/?linkid=870924.
Komentaras:
    337722
11-25</t>
      </text>
    </comment>
    <comment ref="AK293" authorId="829" shapeId="0" xr:uid="{EA36032B-C621-4FFE-92CF-593827682942}">
      <text>
        <t>[Komentarų gija]
„Excel“ versija leidžia jums skaityti šią komentarų giją, tačiau visi jos taisymai bus pašalinti, jei failas atidaromas naudojant naujesnę „Excel“ versiją. Daugiau informacijos: https://go.microsoft.com/fwlink/?linkid=870924.
Komentaras:
    Gauta kompensacija, nusiųsta nuomininkams
Atsakyti:
Suderinta su nuomininkais, nusiųsta į Mano Būstas</t>
      </text>
    </comment>
    <comment ref="AN293" authorId="830" shapeId="0" xr:uid="{180EC3A5-9570-468E-9B3F-5DC7719BBFF6}">
      <text>
        <t>[Komentarų gija]
„Excel“ versija leidžia jums skaityti šią komentarų giją, tačiau visi jos taisymai bus pašalinti, jei failas atidaromas naudojant naujesnę „Excel“ versiją. Daugiau informacijos: https://go.microsoft.com/fwlink/?linkid=870924.
Komentaras:
    Pateikta 11,07
Atsakyti:
Suderinta 11.21</t>
      </text>
    </comment>
    <comment ref="K294" authorId="831" shapeId="0" xr:uid="{082C286E-77D3-48BE-AA83-8AC8D36F5E0E}">
      <text>
        <t>[Komentarų gija]
„Excel“ versija leidžia jums skaityti šią komentarų giją, tačiau visi jos taisymai bus pašalinti, jei failas atidaromas naudojant naujesnę „Excel“ versiją. Daugiau informacijos: https://go.microsoft.com/fwlink/?linkid=870924.
Komentaras:
    Spinta sienoje, parasyta i TIVIS
Atsakyti:
ESO keičia TS
Atsakyti:
Nesamoningas prisijungimas, reikia ivertinti su Ranga ir vel keisti TS arba atsaukti
Atsakyti:
Pateiktas komentaras į tivį
Atsakyti:
Pateikti pirminiai
Atsakyti:
Pateikti pirminiai po pastabų
Atsakyti:
Patvirtinti pirminiai. Išsiųsta derinti.
Atsakyti:
Likę KPD, KE, SUVA, servitutai
Atsakyti:
SUVA pateikta, likę 2 servitutai su savivaldybe
Atsakyti:
Teikia 01-28
Atsakyti:
Arnas pateiks servitutus į TIVI
Atsakyti:
02-04 pateikti servitutai
Atsakyti:
Kolkas servitutų nepasirašė.
Atsakyti:
Perduota info ESO PV dėl nepasirašomų servitutų
Atsakyti:
Servitutai pasirašyti
Atsakyti:
Pateikta kompensacijoms.
Atsakyti:
Servitutai pateikti mano būstui.
Atsakyti:
Mano būstas atrašė, kad neadministruoja tų pastatų. Šią savaitę prieisiu prie šito klausimo, nemažai savininkų, būtų gerai su jais susiderint ir praeit be derinimų su kiekvienu privačiu asmeniu.
Atsakyti:
Reikia ištraukti bet kurio buto savininko kontakta ir paskambinus paklaust ar yra naujas administratorius
Atsakyti:
Perduota Arnui kad ištrauktu kontaktus
Atsakyti:
Dar neskambinau. Reik pasisukt žmonėm ir klaust kas administruoja jų namą, nes išraše rodo Manobūstą, o jie sako, kad namo neadministruoja. Šiom dienom pasuksiu
Atsakyti:
Laukiam mėn. vidurio, jei viskas pavyksta dėl informacinių, darau juos ir teikiu servitutus savivaldybei.
Atsakyti:
Arnas pateiks pilną kontaktų sąrašą į TIVI, gausiu kontaktus, skambinsiuos žmonėms.
Atsakyti:
22d 18:00 važiuoju susitikt su namo gyventojais Savanorių pr. 39.
Atsakyti:
su gyventojais suderinti nepavyko, info perduota ESO, laukiame atsakymo.
Atsakyti:
Reikia daryti toliau. Augustas siųs informacinius butams ir teiksim su informaciniais.
Atsakyti:
Paruošti informaciniai ir perduoti administratorei.
Atsakyti:
Servitutai pateikti savivaldybei 05-06
Atsakyti:
Savivaldybė 05-26 paprašė papildomai informuoti 6 asmenis. 
05-27 išsiunčiau informacinius ir info pateikiau Kauno m. sav.
Atsakyti:
Iš savivaldybės teigimas ats dėl servitutų, perduota kompensacijos apmokėjimui.
Atsakyti:
20d apmokės
Atsakyti:
06-21 perduoti dokai notarams
Atsakyti:
24d pasirašo pas notarus servitutus.
Atsakyti:
Pateiktas tvirtinimui</t>
      </text>
    </comment>
    <comment ref="AB294" authorId="832" shapeId="0" xr:uid="{DA92F2E5-E3F2-4BCA-A10F-E22C41C5A0E4}">
      <text>
        <t>[Komentarų gija]
„Excel“ versija leidžia jums skaityti šią komentarų giją, tačiau visi jos taisymai bus pašalinti, jei failas atidaromas naudojant naujesnę „Excel“ versiją. Daugiau informacijos: https://go.microsoft.com/fwlink/?linkid=870924.
Komentaras:
    12-10 išsiųsta
Atsakyti:
12-30 išsiunčiau priminimą.
Atsakyti:
01-03 suderinta</t>
      </text>
    </comment>
    <comment ref="AE294" authorId="833" shapeId="0" xr:uid="{651D3155-7AEF-472D-82F4-42C352E40CDE}">
      <text>
        <t>[Komentarų gija]
„Excel“ versija leidžia jums skaityti šią komentarų giją, tačiau visi jos taisymai bus pašalinti, jei failas atidaromas naudojant naujesnę „Excel“ versiją. Daugiau informacijos: https://go.microsoft.com/fwlink/?linkid=870924.
Komentaras:
    12-10 išsiųsta
Atsakyti:
12-10 suderinta</t>
      </text>
    </comment>
    <comment ref="AF294" authorId="834" shapeId="0" xr:uid="{B577F607-F66E-437B-A71E-6FAC8724B907}">
      <text>
        <t>[Komentarų gija]
„Excel“ versija leidžia jums skaityti šią komentarų giją, tačiau visi jos taisymai bus pašalinti, jei failas atidaromas naudojant naujesnę „Excel“ versiją. Daugiau informacijos: https://go.microsoft.com/fwlink/?linkid=870924.
Komentaras:
    12-10 išsiųsta
Atsakyti:
12-18 suderinta</t>
      </text>
    </comment>
    <comment ref="AH294" authorId="835" shapeId="0" xr:uid="{81F27D80-C6AD-4E7A-8728-AEE353E24076}">
      <text>
        <t>[Komentarų gija]
„Excel“ versija leidžia jums skaityti šią komentarų giją, tačiau visi jos taisymai bus pašalinti, jei failas atidaromas naudojant naujesnę „Excel“ versiją. Daugiau informacijos: https://go.microsoft.com/fwlink/?linkid=870924.
Komentaras:
    342016 01-07 pateikta
Atsakyti:
344961 01-29 buvo gauta pastabų
Atsakyti:
02-19 gauta</t>
      </text>
    </comment>
    <comment ref="AJ294" authorId="836" shapeId="0" xr:uid="{A19D59FC-4F46-461D-B55F-8D16F67B70FD}">
      <text>
        <t>[Komentarų gija]
„Excel“ versija leidžia jums skaityti šią komentarų giją, tačiau visi jos taisymai bus pašalinti, jei failas atidaromas naudojant naujesnę „Excel“ versiją. Daugiau informacijos: https://go.microsoft.com/fwlink/?linkid=870924.
Komentaras:
    12-10 išsiųsta
Atsakyti:
01-06 suderinta</t>
      </text>
    </comment>
    <comment ref="AN294" authorId="837" shapeId="0" xr:uid="{711AD5FC-7A9C-4E83-B34C-6127AE7DB0CD}">
      <text>
        <t>[Komentarų gija]
„Excel“ versija leidžia jums skaityti šią komentarų giją, tačiau visi jos taisymai bus pašalinti, jei failas atidaromas naudojant naujesnę „Excel“ versiją. Daugiau informacijos: https://go.microsoft.com/fwlink/?linkid=870924.
Komentaras:
    12-10 išsiųsta
Atsakyti:
12-13 suderinta</t>
      </text>
    </comment>
    <comment ref="K295" authorId="838" shapeId="0" xr:uid="{97419740-F470-4FE6-8E38-E62F5CF6CA5A}">
      <text>
        <t>[Komentarų gija]
„Excel“ versija leidžia jums skaityti šią komentarų giją, tačiau visi jos taisymai bus pašalinti, jei failas atidaromas naudojant naujesnę „Excel“ versiją. Daugiau informacijos: https://go.microsoft.com/fwlink/?linkid=870924.
Komentaras:
    Mini rekonstrukcija, topo supiesta
Atsakyti:
Sukelta topo
Atsakyti:
Pateikti pirminiai
Atsakyti:
Pateikta SUVA ir paruošta byla
Atsakyti:
Pateikta byla
Atsakyti:
Pateikta byla su SUVA</t>
      </text>
    </comment>
    <comment ref="Z295" authorId="839" shapeId="0" xr:uid="{D2CA56B0-7874-45DF-B373-F4DF6BA97901}">
      <text>
        <t>[Komentarų gija]
„Excel“ versija leidžia jums skaityti šią komentarų giją, tačiau visi jos taisymai bus pašalinti, jei failas atidaromas naudojant naujesnę „Excel“ versiją. Daugiau informacijos: https://go.microsoft.com/fwlink/?linkid=870924.
Komentaras:
    10.30 pateikta</t>
      </text>
    </comment>
    <comment ref="AB295" authorId="840" shapeId="0" xr:uid="{D7CF5FF3-F7CC-4977-9C37-2307BFEA65FE}">
      <text>
        <t>[Komentarų gija]
„Excel“ versija leidžia jums skaityti šią komentarų giją, tačiau visi jos taisymai bus pašalinti, jei failas atidaromas naudojant naujesnę „Excel“ versiją. Daugiau informacijos: https://go.microsoft.com/fwlink/?linkid=870924.
Komentaras:
    10.30 pateikta
Atsakyti:
11.06 suderinta</t>
      </text>
    </comment>
    <comment ref="AE295" authorId="841" shapeId="0" xr:uid="{58EC4D45-5540-4955-9FB8-6064D52556D6}">
      <text>
        <t>[Komentarų gija]
„Excel“ versija leidžia jums skaityti šią komentarų giją, tačiau visi jos taisymai bus pašalinti, jei failas atidaromas naudojant naujesnę „Excel“ versiją. Daugiau informacijos: https://go.microsoft.com/fwlink/?linkid=870924.
Komentaras:
    10.30 pateikta
Atsakyti:
11.07 suderinta</t>
      </text>
    </comment>
    <comment ref="AF295" authorId="842" shapeId="0" xr:uid="{02E1E059-9B6F-4C9F-BCD5-A9086230B988}">
      <text>
        <t>[Komentarų gija]
„Excel“ versija leidžia jums skaityti šią komentarų giją, tačiau visi jos taisymai bus pašalinti, jei failas atidaromas naudojant naujesnę „Excel“ versiją. Daugiau informacijos: https://go.microsoft.com/fwlink/?linkid=870924.
Komentaras:
    10.30 pateikta
Atsakyti:
11.11 suderinta</t>
      </text>
    </comment>
    <comment ref="AH295" authorId="843" shapeId="0" xr:uid="{FC0AA73A-8753-4640-9CA7-8010F06D83DD}">
      <text>
        <t xml:space="preserve">[Komentarų gija]
„Excel“ versija leidžia jums skaityti šią komentarų giją, tačiau visi jos taisymai bus pašalinti, jei failas atidaromas naudojant naujesnę „Excel“ versiją. Daugiau informacijos: https://go.microsoft.com/fwlink/?linkid=870924.
Komentaras:
    11.11
SAV-335891 </t>
      </text>
    </comment>
    <comment ref="K296" authorId="844" shapeId="0" xr:uid="{B4EB7358-7109-41B7-B643-6998392D1359}">
      <text>
        <t>[Komentarų gija]
„Excel“ versija leidžia jums skaityti šią komentarų giją, tačiau visi jos taisymai bus pašalinti, jei failas atidaromas naudojant naujesnę „Excel“ versiją. Daugiau informacijos: https://go.microsoft.com/fwlink/?linkid=870924.
Komentaras:
    Įkelti pirminiai derinimui
Atsakyti:
10-28 teiks po pastabų
Atsakyti:
Pateikta po pastabų
Atsakyti:
Patvirtinti pirminiai
Atsakyti:
Pateikta byla
Atsakyti:
Ištaisyta bylos pastabos
Atsakyti:
Pateikta byla su SUVA</t>
      </text>
    </comment>
    <comment ref="Z296" authorId="845" shapeId="0" xr:uid="{2BF2653D-65A3-4813-AE8E-C6F157D4510F}">
      <text>
        <t>[Komentarų gija]
„Excel“ versija leidžia jums skaityti šią komentarų giją, tačiau visi jos taisymai bus pašalinti, jei failas atidaromas naudojant naujesnę „Excel“ versiją. Daugiau informacijos: https://go.microsoft.com/fwlink/?linkid=870924.
Komentaras:
    10.31 pateikta
Atsakyti:
10.31 suderinta</t>
      </text>
    </comment>
    <comment ref="AB296" authorId="846" shapeId="0" xr:uid="{131D4E34-2CE7-4F7E-AA2B-23470D7F4060}">
      <text>
        <t>[Komentarų gija]
„Excel“ versija leidžia jums skaityti šią komentarų giją, tačiau visi jos taisymai bus pašalinti, jei failas atidaromas naudojant naujesnę „Excel“ versiją. Daugiau informacijos: https://go.microsoft.com/fwlink/?linkid=870924.
Komentaras:
    10.24 pateikta
Atsakyti:
10.04 suderinta</t>
      </text>
    </comment>
    <comment ref="AE296" authorId="847" shapeId="0" xr:uid="{68065893-291E-4937-9E68-1608193D17C9}">
      <text>
        <t>[Komentarų gija]
„Excel“ versija leidžia jums skaityti šią komentarų giją, tačiau visi jos taisymai bus pašalinti, jei failas atidaromas naudojant naujesnę „Excel“ versiją. Daugiau informacijos: https://go.microsoft.com/fwlink/?linkid=870924.
Komentaras:
    10.24 pateikta
Atsakyti:
10.30 suderinta</t>
      </text>
    </comment>
    <comment ref="AF296" authorId="848" shapeId="0" xr:uid="{87BA66D4-533A-4ADB-912A-77CD27B1DEAA}">
      <text>
        <t>[Komentarų gija]
„Excel“ versija leidžia jums skaityti šią komentarų giją, tačiau visi jos taisymai bus pašalinti, jei failas atidaromas naudojant naujesnę „Excel“ versiją. Daugiau informacijos: https://go.microsoft.com/fwlink/?linkid=870924.
Komentaras:
    10.24 pateikta</t>
      </text>
    </comment>
    <comment ref="AH296" authorId="849" shapeId="0" xr:uid="{67D1BDF4-715A-4DAA-8FC8-82DC3C9A1FE5}">
      <text>
        <t xml:space="preserve">[Komentarų gija]
„Excel“ versija leidžia jums skaityti šią komentarų giją, tačiau visi jos taisymai bus pašalinti, jei failas atidaromas naudojant naujesnę „Excel“ versiją. Daugiau informacijos: https://go.microsoft.com/fwlink/?linkid=870924.
Komentaras:
    11.11 
SAV-335898 </t>
      </text>
    </comment>
    <comment ref="K297" authorId="850" shapeId="0" xr:uid="{698978A1-EF54-4082-9BC8-5DE1F267F347}">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Derina su institucijomis.
Atsakyti:
Pateikta SUVA, paruošta byla.
Atsakyti:
Ištaisyta byla ir brėžiniai, dėl gatvių apšvietimo palikimo
Atsakyti:
Pateikta byla
Atsakyti:
Trūksta SUVA
Atsakyti:
Pateikta byla su SUVA</t>
      </text>
    </comment>
    <comment ref="Z297" authorId="851" shapeId="0" xr:uid="{063AB398-F272-4ACE-B3C1-71E0C809E590}">
      <text>
        <t>[Komentarų gija]
„Excel“ versija leidžia jums skaityti šią komentarų giją, tačiau visi jos taisymai bus pašalinti, jei failas atidaromas naudojant naujesnę „Excel“ versiją. Daugiau informacijos: https://go.microsoft.com/fwlink/?linkid=870924.
Komentaras:
    10.31 pateikta
Atsakyti:
suderinta</t>
      </text>
    </comment>
    <comment ref="AB297" authorId="852" shapeId="0" xr:uid="{8A3A3790-D8A5-403B-A95D-0FE0537FE59A}">
      <text>
        <t>[Komentarų gija]
„Excel“ versija leidžia jums skaityti šią komentarų giją, tačiau visi jos taisymai bus pašalinti, jei failas atidaromas naudojant naujesnę „Excel“ versiją. Daugiau informacijos: https://go.microsoft.com/fwlink/?linkid=870924.
Komentaras:
    10.24 pateikta
Atsakyti:
11.04 suderinta</t>
      </text>
    </comment>
    <comment ref="AF297" authorId="853" shapeId="0" xr:uid="{480DD237-3D72-48EA-BFF7-AC78C66BFFFD}">
      <text>
        <t>[Komentarų gija]
„Excel“ versija leidžia jums skaityti šią komentarų giją, tačiau visi jos taisymai bus pašalinti, jei failas atidaromas naudojant naujesnę „Excel“ versiją. Daugiau informacijos: https://go.microsoft.com/fwlink/?linkid=870924.
Komentaras:
    10.24 pateikta</t>
      </text>
    </comment>
    <comment ref="AH297" authorId="854" shapeId="0" xr:uid="{91449DAA-4BE9-471A-83B3-8B7CDD204175}">
      <text>
        <t xml:space="preserve">[Komentarų gija]
„Excel“ versija leidžia jums skaityti šią komentarų giją, tačiau visi jos taisymai bus pašalinti, jei failas atidaromas naudojant naujesnę „Excel“ versiją. Daugiau informacijos: https://go.microsoft.com/fwlink/?linkid=870924.
Komentaras:
    05.11 
SAV-335049 </t>
      </text>
    </comment>
    <comment ref="AI297" authorId="855" shapeId="0" xr:uid="{2339DB82-6413-4A62-A978-4B8774207813}">
      <text>
        <t>[Komentarų gija]
„Excel“ versija leidžia jums skaityti šią komentarų giją, tačiau visi jos taisymai bus pašalinti, jei failas atidaromas naudojant naujesnę „Excel“ versiją. Daugiau informacijos: https://go.microsoft.com/fwlink/?linkid=870924.
Komentaras:
    11.11 pateikta</t>
      </text>
    </comment>
    <comment ref="K298" authorId="856" shapeId="0" xr:uid="{15495705-79E8-432C-99FA-BCE77B9D4ADD}">
      <text>
        <t>[Komentarų gija]
„Excel“ versija leidžia jums skaityti šią komentarų giją, tačiau visi jos taisymai bus pašalinti, jei failas atidaromas naudojant naujesnę „Excel“ versiją. Daugiau informacijos: https://go.microsoft.com/fwlink/?linkid=870924.
Komentaras:
    Pateikti pirminiai
Atsakyti:
Derinimai, išsiųst KPD
Atsakyti:
Paruoštas servitutas.
Atsakyti:
Pateikta per naujo derinimai dėl šilumos tinklų pastabų.
Atsakyti:
11.22 pateikta kompensacijai
Atsakyti:
Užsakovas prašė pranešti, kad prieš pradedant darbus, būtų informuoti, kad atlaisvintų teritoriją, kurioje bus vykdomi darbai
Atsakyti:
Pateikta byla
Atsakyti:
Pasikeitė trasa del projektuojamos komunalinių atliekų surinkimo aikštelės
Atsakyti:
Byla ištaisyta trūksta servituto.
Atsakyti:
Paruoštas servitutas, laukiam kol ESO pasirašys
Atsakyti:
Įkelta kompensacijai
Atsakyti:
Servitutas išsiųstas savivaldybei
Atsakyti:
Atmestas servitutas - trūksta derinimo su pastatų savininkais/nuomininkais. Taip pat reikia paveldo paveldosauginę dalį paruošt, perduota Arnui.
Atsakyti:
Pateikta KPD derinimui.
Atsakyti:
Skambinau KPD, sakė gavę, bandys per kitą savaitę pasižiūrėt.
Atsakyti:
Išsiųstas naujas servitutas savivaldybei derinti
Atsakyti:
Susisiekiau su savivaldybe, servitutas sistemoj, laukia tvirtinimo.
Atsakyti:
Gautas savivaldybės atsakymas, teikiu notaram
Atsakyti:
03.05 13h pasirašymas
Atsakyti:
Tiesioginis kontaktas dėl visų pasirašymų +37067317595</t>
      </text>
    </comment>
    <comment ref="Z298" authorId="857" shapeId="0" xr:uid="{A92DEFFA-8420-4126-99CC-3F057CADC5D4}">
      <text>
        <t>[Komentarų gija]
„Excel“ versija leidžia jums skaityti šią komentarų giją, tačiau visi jos taisymai bus pašalinti, jei failas atidaromas naudojant naujesnę „Excel“ versiją. Daugiau informacijos: https://go.microsoft.com/fwlink/?linkid=870924.
Komentaras:
    10.25 pateikta
Atsakyti:
10.29 suderinta
Atsakyti:
Pateikta po sprendinių keitimo 11.14</t>
      </text>
    </comment>
    <comment ref="AB298" authorId="858" shapeId="0" xr:uid="{B75018C3-63AD-4E40-A1C5-DDA3A43CDD60}">
      <text>
        <t>[Komentarų gija]
„Excel“ versija leidžia jums skaityti šią komentarų giją, tačiau visi jos taisymai bus pašalinti, jei failas atidaromas naudojant naujesnę „Excel“ versiją. Daugiau informacijos: https://go.microsoft.com/fwlink/?linkid=870924.
Komentaras:
    10.25 pateikta
Atsakyti:
11.04 suderinta
Atsakyti:
Pateikta po sprendinių keitimo 11.14</t>
      </text>
    </comment>
    <comment ref="AE298" authorId="859" shapeId="0" xr:uid="{BB0B4D8D-3E87-48D2-8C79-4D05B9BE1A8B}">
      <text>
        <t>[Komentarų gija]
„Excel“ versija leidžia jums skaityti šią komentarų giją, tačiau visi jos taisymai bus pašalinti, jei failas atidaromas naudojant naujesnę „Excel“ versiją. Daugiau informacijos: https://go.microsoft.com/fwlink/?linkid=870924.
Komentaras:
    10.25 pateikta
Atsakyti:
10.29 suderinta
Atsakyti:
Pateikta po sprendinių keitimo 11.14
Atsakyti:
11.15 suderinta</t>
      </text>
    </comment>
    <comment ref="AF298" authorId="860" shapeId="0" xr:uid="{EAC56797-432F-4A70-BC14-D020E8CBCF27}">
      <text>
        <t>[Komentarų gija]
„Excel“ versija leidžia jums skaityti šią komentarų giją, tačiau visi jos taisymai bus pašalinti, jei failas atidaromas naudojant naujesnę „Excel“ versiją. Daugiau informacijos: https://go.microsoft.com/fwlink/?linkid=870924.
Komentaras:
    Pateikta po sprendinių keitimo 11.14
Atsakyti:
11.21 suderinta</t>
      </text>
    </comment>
    <comment ref="AJ298" authorId="861" shapeId="0" xr:uid="{835C0993-890F-48FE-B0BA-B867FA3D7B9D}">
      <text>
        <t>[Komentarų gija]
„Excel“ versija leidžia jums skaityti šią komentarų giją, tačiau visi jos taisymai bus pašalinti, jei failas atidaromas naudojant naujesnę „Excel“ versiją. Daugiau informacijos: https://go.microsoft.com/fwlink/?linkid=870924.
Komentaras:
    10.25 pateikta
Atsakyti:
11.14 suderinta</t>
      </text>
    </comment>
    <comment ref="AN298" authorId="862" shapeId="0" xr:uid="{418FDF3B-F921-47EA-9EDC-4F8558A32307}">
      <text>
        <t>[Komentarų gija]
„Excel“ versija leidžia jums skaityti šią komentarų giją, tačiau visi jos taisymai bus pašalinti, jei failas atidaromas naudojant naujesnę „Excel“ versiją. Daugiau informacijos: https://go.microsoft.com/fwlink/?linkid=870924.
Komentaras:
    11.04 pateikta
Atsakyti:
11.22 suderinta</t>
      </text>
    </comment>
    <comment ref="K299" authorId="863" shapeId="0" xr:uid="{93C80919-360E-4583-9AD2-532EE2D97B6B}">
      <text>
        <t xml:space="preserve">[Komentarų gija]
„Excel“ versija leidžia jums skaityti šią komentarų giją, tačiau visi jos taisymai bus pašalinti, jei failas atidaromas naudojant naujesnę „Excel“ versiją. Daugiau informacijos: https://go.microsoft.com/fwlink/?linkid=870924.
Komentaras:
    Matuoja Ovidijus/Donatas 11-04
Atsakyti:
11-18 turėčiau važiuot pas sklp. Savininka, nusimatuot spintos vietą.
Atsakyti:
Buvom pas sklypo savininką. Ruošiuosi sprendinius, bet reiks sulaukt ir sklypo pritarimo sprendiniams. Architektas 11-25 turėtų būt pasiekiamas, priminsiu užsakovui, sakė susisieks su juo.
Atsakyti:
Pateikti pirminiai
Atsakyti:
11-25/11-27 šnekėjau su užsakovu, sakė neprisiskambina architektui, kai prisiskambins, informuos.
Atsakyti:
12-03 skambinsiu užsakovui, nes negaunu jokios info iš kaimynų sklypų architekto.
Atsakyti:
Skambinau užsakovui 12-03. Sakė šiandien 16h turėtų susitikt su architektu.
Atsakyti:
Su užsakovu susisieks K. Janonis, dėl pinigų gražinimo. Užsakovas suderins sprendinius su kaimyniniu sklypu.
Atsakyti:
Šiandien po 9h važiuoju pas užsakovą
Atsakyti:
Užsakovas pasirašė, reik suderint su kaimyniniu sklypu.
Atsakyti:
Skambinausi kaimyninio sklypo architektui, apsirgęs, šiom dienom perskambins ir aptarsim sprendinius, turėtų pasirašyt.
Atsakyti:
Pateikti pirminiai po pastabų
Atsakyti:
Pirminiai atmesti. Kas vyksta su projektu ?
Atsakyti:
Karolis turėjo perduot info užsakovui dėl kaimyninio sklypo suderinimo? (kur pas architektus važiavau).
Atsakyti:
ESO nieko nedarė, bandom susiorganizuot tą bendrą susitikimą, jei situacija nebus išspręsta po jo, perduosim info ESO, kad parengti projekto negalime.
Atsakyti:
02-05 važiuoju 13h pas architektą su sklp. savininkais. 
Atsakyti:
Penktadieni turi duot atsakyma architektas
Atsakyti:
Negaunam pritarimo iš kaimyno. Skambinau užsakovui, nekelia.
Atsakyti:
Per šią savaitę bandom gaut reikalingą info iš užsakovo, jei negausi pranešk
Atsakyti:
Reikalingas topo papildymas, bet dar paprašiau, kad ESO pasiūlytų prisijungimo alternatyvų, kad paimti daugiau topo jei netyčia ir kitas sklypas nesutiks.
Atsakyti:
Laukiam topo
Atsakyti:
Laukiu info dėl atramos, paruošti sprendiniai, kai sulauksiu info, skambinsiu užsakovui ir pateiksiu el paštu.
Atsakyti:
Pasiskambinau užsakovui. Pateikiau sprendinius emailu kad pasižiūrėtų ar viskas ok. 03-20
Atsakyti:
Išsiųsta užsakovui (brėžinys, sutartis)
Atsakyti:
Pateikti pirminiai. Reikia aiškintis dėl paramsčio/atotampos
Atsakyti:
Gavau laišką iš jo, kad nesirašys to sutikimo dėl leidimo įeit į jo sklypą.
Atsakyti:
Statysim spintą nesuformuotam sklype. Sprendiniai paruošti, Arnas turėtų pateikt pirminius.
Atsakyti:
Sprendiniai neparuošti, nežinau apie ką kalbi
Atsakyti:
Pateikti pirminiai
Atsakyti:
Pateiktos pastabos
Atsakyti:
Taisomos pastabos
Atsakyti:
įkelta po pastabų
Atsakyti:
Atnaujinti sprendiniai pateikti institucijoms.
Reiks važiuot vėl į vietą, pasiimt parašą iš užsakovo, pasidaryt trasos nuotraukas ir su padarytu servitutu eit į darželį, (su zoniniu tartis irgi dėl atotampos???). 
Atsakyti:
Likęs savivaldybės suderinimas ir tada užsiimsiu toliau su servitutu ir sklp. savininku.
Atsakyti:
Išsiųsta vėl per nauja visoms institucijoms dėl sklp. savininko info apie tinklus jo sklype.
Atsakyti:
Trūksta Vainoro derinimo. Augustas paskambins pasiteirauti, gavus derinimą rengti servitutą ir važiuot derint su darželiu bei sutikimas klientui.
Atsakyti:
Gavau suderinimą iš Vainoro, pasiteikiau SUVA, šiandien pasisuksiu savininkui
Atsakyti:
Augustas važiuos derinti su sklypais ir pasidaryti trasos nuotraukas ESO pirminiam.
Atsakyti:
Antradieni (rytoj) važiuoju
Atsakyti:
Buvau vietoj, info perdaviau Arnui, laukiu info dėl KS'o vietos (darželis nesutinka, žmogus nesirašys dėl priėjimo prie apskaitos spintos jo sklype).
Atsakyti:
Šiandien susitvarkysiu viską ką reik.
Reiks išsiųst užsakovui pasikoregavus brėžinį ir sutartį, servitutą pasikoreguot ir pasiteikt nuomininkui.
Atsakyti:
Perdariau servitutą, pateikiau šiandien darželiui. Padariau vizulkę, Arnas kai laiko turės laiko įkels pirminius.
Atsakyti:
Nesirašo užsakovas. Kol nepasirašys, tol netęsim projekto derinimo.
Atsakyti:
Servitutas išsiųstas į savivaldybę.
Atsakyti:
25SUT-17701
</t>
      </text>
    </comment>
    <comment ref="Z299" authorId="864" shapeId="0" xr:uid="{524F1BA4-DBA8-46CB-92AA-91F9EEC4C7BF}">
      <text>
        <t>[Komentarų gija]
„Excel“ versija leidžia jums skaityti šią komentarų giją, tačiau visi jos taisymai bus pašalinti, jei failas atidaromas naudojant naujesnę „Excel“ versiją. Daugiau informacijos: https://go.microsoft.com/fwlink/?linkid=870924.
Komentaras:
    12-09 pasirašė
Atsakyti:
Reiks persiderinti</t>
      </text>
    </comment>
    <comment ref="AA299" authorId="865" shapeId="0" xr:uid="{8E000776-964C-4CCF-89AC-0C10564CC56C}">
      <text>
        <t>[Komentarų gija]
„Excel“ versija leidžia jums skaityti šią komentarų giją, tačiau visi jos taisymai bus pašalinti, jei failas atidaromas naudojant naujesnę „Excel“ versiją. Daugiau informacijos: https://go.microsoft.com/fwlink/?linkid=870924.
Komentaras:
    865686550 architektas dėl savanorių 237B (apsirgęs, sakė šiom dienom pasuks).
Atsakyti:
12-13 skambinau, nekelia</t>
      </text>
    </comment>
    <comment ref="AB299" authorId="866" shapeId="0" xr:uid="{03343AD8-EEE2-4D7A-9C0B-BB8B94B10E18}">
      <text>
        <t>[Komentarų gija]
„Excel“ versija leidžia jums skaityti šią komentarų giją, tačiau visi jos taisymai bus pašalinti, jei failas atidaromas naudojant naujesnę „Excel“ versiją. Daugiau informacijos: https://go.microsoft.com/fwlink/?linkid=870924.
Komentaras:
    12-04 išsiųsta
Atsakyti:
12-11 suderinta
Atsakyti:
Išsiųsta 04-09 su atnaujintais sprendiniais.
Atsakyti:
Išsiųsta vėl persiderint 04-16
Atsakyti:
04-29 atsiuntė</t>
      </text>
    </comment>
    <comment ref="AE299" authorId="867" shapeId="0" xr:uid="{13771022-80DD-44D8-9248-340DB619815B}">
      <text>
        <t>[Komentarų gija]
„Excel“ versija leidžia jums skaityti šią komentarų giją, tačiau visi jos taisymai bus pašalinti, jei failas atidaromas naudojant naujesnę „Excel“ versiją. Daugiau informacijos: https://go.microsoft.com/fwlink/?linkid=870924.
Komentaras:
    12-04 išsiųsta
Atsakyti:
12-04 suderinta
Atsakyti:
Išsiųsta 04-09 su atnaujintais sprendiniais.
Atsakyti:
04-14 suderinta
Atsakyti:
Išsiųsta vėl persiderint 04-16
Atsakyti:
Suderinta</t>
      </text>
    </comment>
    <comment ref="AF299" authorId="868" shapeId="0" xr:uid="{449A2DC3-C982-41C3-B470-77E795FB1A57}">
      <text>
        <t>[Komentarų gija]
„Excel“ versija leidžia jums skaityti šią komentarų giją, tačiau visi jos taisymai bus pašalinti, jei failas atidaromas naudojant naujesnę „Excel“ versiją. Daugiau informacijos: https://go.microsoft.com/fwlink/?linkid=870924.
Komentaras:
    12-04 išsiųsta
Atsakyti:
12-11 suderinta
Atsakyti:
Išsiųsta 04-09 su atnaujintais sprendiniais.
Atsakyti:
04-14 suderinta
Atsakyti:
Išsiųsta vėl persiderint 04-16
Atsakyti:
04-22</t>
      </text>
    </comment>
    <comment ref="AH299" authorId="869" shapeId="0" xr:uid="{50B2DE79-0B9D-4F07-8A1F-5B5A2C2A96D6}">
      <text>
        <t>[Komentarų gija]
„Excel“ versija leidžia jums skaityti šią komentarų giją, tačiau visi jos taisymai bus pašalinti, jei failas atidaromas naudojant naujesnę „Excel“ versiją. Daugiau informacijos: https://go.microsoft.com/fwlink/?linkid=870924.
Komentaras:
    357512 04-30</t>
      </text>
    </comment>
    <comment ref="AJ299" authorId="870" shapeId="0" xr:uid="{84DB6083-856C-4A55-844E-3E48E98A98BF}">
      <text>
        <t>[Komentarų gija]
„Excel“ versija leidžia jums skaityti šią komentarų giją, tačiau visi jos taisymai bus pašalinti, jei failas atidaromas naudojant naujesnę „Excel“ versiją. Daugiau informacijos: https://go.microsoft.com/fwlink/?linkid=870924.
Komentaras:
    12-04 išsiųsta
Atsakyti:
Išsiųsta 04-09 su atnaujintais sprendiniais.
Atsakyti:
04-14  suderinta
Atsakyti:
Išsiųsta vėl persiderint 04-16
Atsakyti:
04-17 suderinta</t>
      </text>
    </comment>
    <comment ref="AK299" authorId="871" shapeId="0" xr:uid="{675AE926-8182-49C6-9B96-ECE1877D0840}">
      <text>
        <t>[Komentarų gija]
„Excel“ versija leidžia jums skaityti šią komentarų giją, tačiau visi jos taisymai bus pašalinti, jei failas atidaromas naudojant naujesnę „Excel“ versiją. Daugiau informacijos: https://go.microsoft.com/fwlink/?linkid=870924.
Komentaras:
    Su savivaldybe ir gaut darželio parašą.</t>
      </text>
    </comment>
    <comment ref="K300" authorId="872" shapeId="0" xr:uid="{49D9198E-CB47-488B-AC3F-19CA1DC3551F}">
      <text>
        <t>[Komentarų gija]
„Excel“ versija leidžia jums skaityti šią komentarų giją, tačiau visi jos taisymai bus pašalinti, jei failas atidaromas naudojant naujesnę „Excel“ versiją. Daugiau informacijos: https://go.microsoft.com/fwlink/?linkid=870924.
Komentaras:
    10.25 paskambins pasakyt kur apskaita statyt
Atsakyti:
Užsakyta Egidijus 11-04
Atsakyti:
Važiuosiu pažiūrėt ar į MT tilps NH2 gabarito KSB
Atsakyti:
Pateikti pirminiai
Atsakyti:
Derinama su institucijomis, ruošiamas informacinis
Atsakyti:
Ruošiama byla
Atsakyti:
Pateikta byla</t>
      </text>
    </comment>
    <comment ref="U300" authorId="873" shapeId="0" xr:uid="{4EBF48DE-D8D0-4723-837C-1FA672534DEF}">
      <text>
        <t>[Komentarų gija]
„Excel“ versija leidžia jums skaityti šią komentarų giją, tačiau visi jos taisymai bus pašalinti, jei failas atidaromas naudojant naujesnę „Excel“ versiją. Daugiau informacijos: https://go.microsoft.com/fwlink/?linkid=870924.
Komentaras:
    Nusiųstas 11.27</t>
      </text>
    </comment>
    <comment ref="Z300" authorId="874" shapeId="0" xr:uid="{459AAEA4-278A-4B0B-AAC4-BBFE21961F85}">
      <text>
        <t>[Komentarų gija]
„Excel“ versija leidžia jums skaityti šią komentarų giją, tačiau visi jos taisymai bus pašalinti, jei failas atidaromas naudojant naujesnę „Excel“ versiją. Daugiau informacijos: https://go.microsoft.com/fwlink/?linkid=870924.
Komentaras:
    Pateikta 11.19
Atsakyti:
Suderinta 11.20</t>
      </text>
    </comment>
    <comment ref="AB300" authorId="875" shapeId="0" xr:uid="{3100F9CB-AE06-4096-ABD0-2C2A6D3D1460}">
      <text>
        <t>[Komentarų gija]
„Excel“ versija leidžia jums skaityti šią komentarų giją, tačiau visi jos taisymai bus pašalinti, jei failas atidaromas naudojant naujesnę „Excel“ versiją. Daugiau informacijos: https://go.microsoft.com/fwlink/?linkid=870924.
Komentaras:
    Pateikta 11.19
Atsakyti:
suderinta 11.27</t>
      </text>
    </comment>
    <comment ref="AE300" authorId="876" shapeId="0" xr:uid="{EFE191AF-BA5A-4B68-91DC-6C95C1CDC5B0}">
      <text>
        <t>[Komentarų gija]
„Excel“ versija leidžia jums skaityti šią komentarų giją, tačiau visi jos taisymai bus pašalinti, jei failas atidaromas naudojant naujesnę „Excel“ versiją. Daugiau informacijos: https://go.microsoft.com/fwlink/?linkid=870924.
Komentaras:
    Pateikta 11.19
Atsakyti:
suderinta 11.21</t>
      </text>
    </comment>
    <comment ref="AF300" authorId="877" shapeId="0" xr:uid="{F58D964A-7417-4343-B789-37D6B0378DB3}">
      <text>
        <t>[Komentarų gija]
„Excel“ versija leidžia jums skaityti šią komentarų giją, tačiau visi jos taisymai bus pašalinti, jei failas atidaromas naudojant naujesnę „Excel“ versiją. Daugiau informacijos: https://go.microsoft.com/fwlink/?linkid=870924.
Komentaras:
    Pateikta 11.19</t>
      </text>
    </comment>
    <comment ref="K301" authorId="878" shapeId="0" xr:uid="{C489F109-A27F-4F15-A46D-4B5FECBBBC2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Užklausta dėl sąlygų sutapimo.
Atsakyti:
Kostas kalbėjo su K. Janoniu dėl sąlygų nekorektiškumo. Sakė užsiims jis sąlygų korekcija.
Atsakyti:
Arnas pateikė pirminius
Atsakyti:
11-13 pateikta 'neringa.okulic-kazarine@kaunas.lt' dėl patekimo į 1-asis Žaliakalnio kultūrinis draustinis (Savivaldybės) teritoriją.
Atsakyti:
Turim sulaukt komentaro TIVI.
Pateikta SUVA
Atsakyti:
Pateikti pirminiai po pastabų
Atsakyti:
Klausimas pas užsakovą (turbūt) dėl apskaitų skaičiaus.
Atsakyti:
Keisis sąlygos. Užsisakė naujas.
Atsakyti:
Užklausta ar gavo TS</t>
      </text>
    </comment>
    <comment ref="Z301" authorId="879" shapeId="0" xr:uid="{15F63E8B-5669-4162-80C4-1DD7EE8D5D65}">
      <text>
        <t>[Komentarų gija]
„Excel“ versija leidžia jums skaityti šią komentarų giją, tačiau visi jos taisymai bus pašalinti, jei failas atidaromas naudojant naujesnę „Excel“ versiją. Daugiau informacijos: https://go.microsoft.com/fwlink/?linkid=870924.
Komentaras:
    Kolkas dar nesiųsta, kol nėra suderinti pirminiai.
Atsakyti:
Išsiuntė Tomas 11-13</t>
      </text>
    </comment>
    <comment ref="AB301" authorId="880" shapeId="0" xr:uid="{1EE91944-26AE-490D-968D-87C3756A5147}">
      <text>
        <t>[Komentarų gija]
„Excel“ versija leidžia jums skaityti šią komentarų giją, tačiau visi jos taisymai bus pašalinti, jei failas atidaromas naudojant naujesnę „Excel“ versiją. Daugiau informacijos: https://go.microsoft.com/fwlink/?linkid=870924.
Komentaras:
    10-24 išsiųsta.
Atsakyti:
11-04 suderinta</t>
      </text>
    </comment>
    <comment ref="AE301" authorId="881" shapeId="0" xr:uid="{452C9E61-C1F2-44E7-A5AE-0B2D5FA4925E}">
      <text>
        <t>[Komentarų gija]
„Excel“ versija leidžia jums skaityti šią komentarų giją, tačiau visi jos taisymai bus pašalinti, jei failas atidaromas naudojant naujesnę „Excel“ versiją. Daugiau informacijos: https://go.microsoft.com/fwlink/?linkid=870924.
Komentaras:
    10-24 išsiųsta.
Atsakyti:
10-31 gauta</t>
      </text>
    </comment>
    <comment ref="AF301" authorId="882" shapeId="0" xr:uid="{06C64584-DAEF-44D9-BB9D-AE0E86BC5EBC}">
      <text>
        <t>[Komentarų gija]
„Excel“ versija leidžia jums skaityti šią komentarų giją, tačiau visi jos taisymai bus pašalinti, jei failas atidaromas naudojant naujesnę „Excel“ versiją. Daugiau informacijos: https://go.microsoft.com/fwlink/?linkid=870924.
Komentaras:
    10-24 išsiųsta.
Atsakyti:
11-05 gauta</t>
      </text>
    </comment>
    <comment ref="AH301" authorId="883" shapeId="0" xr:uid="{3705BE55-8E59-438C-9E0C-33123297D867}">
      <text>
        <t>[Komentarų gija]
„Excel“ versija leidžia jums skaityti šią komentarų giją, tačiau visi jos taisymai bus pašalinti, jei failas atidaromas naudojant naujesnę „Excel“ versiją. Daugiau informacijos: https://go.microsoft.com/fwlink/?linkid=870924.
Komentaras:
    336326 11-13 pateikta
Atsakyti:
12-18 gavau</t>
      </text>
    </comment>
    <comment ref="AJ301" authorId="884" shapeId="0" xr:uid="{CB2D2AE8-B05C-41DC-B9D1-D7A604DC26F5}">
      <text>
        <t>[Komentarų gija]
„Excel“ versija leidžia jums skaityti šią komentarų giją, tačiau visi jos taisymai bus pašalinti, jei failas atidaromas naudojant naujesnę „Excel“ versiją. Daugiau informacijos: https://go.microsoft.com/fwlink/?linkid=870924.
Komentaras:
    10-24 išsiųsta.</t>
      </text>
    </comment>
    <comment ref="AN301" authorId="885" shapeId="0" xr:uid="{4823950D-ED20-426C-90EF-7CAC07FEE413}">
      <text>
        <t>[Komentarų gija]
„Excel“ versija leidžia jums skaityti šią komentarų giją, tačiau visi jos taisymai bus pašalinti, jei failas atidaromas naudojant naujesnę „Excel“ versiją. Daugiau informacijos: https://go.microsoft.com/fwlink/?linkid=870924.
Komentaras:
    10-24 išsiųsta.
Atsakyti:
10-31 gauta</t>
      </text>
    </comment>
    <comment ref="K302" authorId="886" shapeId="0" xr:uid="{962E938C-0576-441B-8AAE-3B50442E2905}">
      <text>
        <t>[Komentarų gija]
„Excel“ versija leidžia jums skaityti šią komentarų giją, tačiau visi jos taisymai bus pašalinti, jei failas atidaromas naudojant naujesnę „Excel“ versiją. Daugiau informacijos: https://go.microsoft.com/fwlink/?linkid=870924.
Komentaras:
    Matuoja Ovidijus/Donatas 11-04
Atsakyti:
Įkelta topo
Atsakyti:
Sprendiniai paruošti, reikia susisiekt su LSMU
Atsakyti:
11.19 Perduoti sprendiniai Tomas Sinica, LSMU atstovas +37061532851
Atsakyti:
Pateikti pirminiai
Atsakyti:
Pakeista trasa prie LSMU bendrabučio, kontaktas: +37068607665
Atsakyti:
Servitutas paruoštas, LSMU sutinka su tokiu sprendiniu. Laukiu derinimų
Atsakyti:
12-16 perduota Tomui, kad geodezininkams reikia su Telia atstovu tikslinti tinklus ir šulinį vietoje.
Atsakyti:
01.24 pateikta Telia po pastabų
Atsakyti:
Gauti derinimai, pateikta SUVA, ruošiamas servitutas
Atsakyti:
Pateiktas servitutas ESO
Atsakyti:
Pateikta kompensacijai
Atsakyti:
Gauta kompensacija, pateikta LSMU
Atsakyti:
02.14 kalbėjau su LSMU atstovu, sakė pasidomės kada rektoratas pasirašyt planuoja.
Atsakyti:
@Gytis Kazakevičius paskambinėk dažniau, kol gausi konkretų atsakymą
Atsakyti:
02.20 susisiekiau, dokumentai pasirašyti, sprendimo jis nežino, iš rektorato turėtų atkeliauti per savaitę laiko.
Atsakyti:
02.27 skambinti LSMU @Gytis Kazakevičius 
Atsakyti:
02.28 pateiktas servitutas savivaldybei
Atsakyti:
Teiksime bylą be servituto
Atsakyti:
Bendrijos pirmininke 37068247307 
Atsakyti:
03.27 pateikta savivaldybei
Atsakyti:
Pateiktas projektas su garantiniu</t>
      </text>
    </comment>
    <comment ref="AB302" authorId="887" shapeId="0" xr:uid="{871DB8E0-F48B-4F06-9E53-603176F676F9}">
      <text>
        <t xml:space="preserve">[Komentarų gija]
„Excel“ versija leidžia jums skaityti šią komentarų giją, tačiau visi jos taisymai bus pašalinti, jei failas atidaromas naudojant naujesnę „Excel“ versiją. Daugiau informacijos: https://go.microsoft.com/fwlink/?linkid=870924.
Komentaras:
    11.27 pateikta
Atsakyti:
12.06 suderinta
</t>
      </text>
    </comment>
    <comment ref="AE302" authorId="888" shapeId="0" xr:uid="{1522DAF6-9566-48A5-87B1-1078DBF8B206}">
      <text>
        <t>[Komentarų gija]
„Excel“ versija leidžia jums skaityti šią komentarų giją, tačiau visi jos taisymai bus pašalinti, jei failas atidaromas naudojant naujesnę „Excel“ versiją. Daugiau informacijos: https://go.microsoft.com/fwlink/?linkid=870924.
Komentaras:
    11.27 pateikta
Atsakyti:
11.28 suderinta</t>
      </text>
    </comment>
    <comment ref="AF302" authorId="889" shapeId="0" xr:uid="{6F1B5FD9-0683-46C6-8C53-5D8F4B01EBC5}">
      <text>
        <t>[Komentarų gija]
„Excel“ versija leidžia jums skaityti šią komentarų giją, tačiau visi jos taisymai bus pašalinti, jei failas atidaromas naudojant naujesnę „Excel“ versiją. Daugiau informacijos: https://go.microsoft.com/fwlink/?linkid=870924.
Komentaras:
    11.27 pateikta
Atsakyti:
12.04 pateikta po pastabų dėl kordinačių</t>
      </text>
    </comment>
    <comment ref="AH302" authorId="890" shapeId="0" xr:uid="{D9CA28BF-E369-4D45-A56F-D8F40071482B}">
      <text>
        <t xml:space="preserve">[Komentarų gija]
„Excel“ versija leidžia jums skaityti šią komentarų giją, tačiau visi jos taisymai bus pašalinti, jei failas atidaromas naudojant naujesnę „Excel“ versiją. Daugiau informacijos: https://go.microsoft.com/fwlink/?linkid=870924.
Komentaras:
    01.28
SAV-344815 </t>
      </text>
    </comment>
    <comment ref="AJ302" authorId="891" shapeId="0" xr:uid="{0C84507C-C3EE-40BD-BC40-8E853F52AFE1}">
      <text>
        <t>[Komentarų gija]
„Excel“ versija leidžia jums skaityti šią komentarų giją, tačiau visi jos taisymai bus pašalinti, jei failas atidaromas naudojant naujesnę „Excel“ versiją. Daugiau informacijos: https://go.microsoft.com/fwlink/?linkid=870924.
Komentaras:
    11.27 pateikta
Atsakyti:
12.19 suderinta</t>
      </text>
    </comment>
    <comment ref="AK302" authorId="892" shapeId="0" xr:uid="{3EB567E6-8F9F-45E0-A11F-9C7977C21A41}">
      <text>
        <t>[Komentarų gija]
„Excel“ versija leidžia jums skaityti šią komentarų giją, tačiau visi jos taisymai bus pašalinti, jei failas atidaromas naudojant naujesnę „Excel“ versiją. Daugiau informacijos: https://go.microsoft.com/fwlink/?linkid=870924.
Komentaras:
    Tel. +370 615 32851
Tomas Sinica LSMU</t>
      </text>
    </comment>
    <comment ref="K303" authorId="893" shapeId="0" xr:uid="{003EAC17-6266-4AE0-9B14-237766E06334}">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priminiai po pastabų
Atsakyti:
Parengta byla
Atsakyti:
Pateikta byla</t>
      </text>
    </comment>
    <comment ref="K304" authorId="894" shapeId="0" xr:uid="{F73FF8FB-5DB4-445E-B308-1D92D4A96E8A}">
      <text>
        <t>[Komentarų gija]
„Excel“ versija leidžia jums skaityti šią komentarų giją, tačiau visi jos taisymai bus pašalinti, jei failas atidaromas naudojant naujesnę „Excel“ versiją. Daugiau informacijos: https://go.microsoft.com/fwlink/?linkid=870924.
Komentaras:
    Vaziuot i vieta, ziuret ar yra laisvu KSB ir ka galima butu prigalvot daugiau
Atsakyti:
Klausimas pas ESO, reikia koreguoti TS, statyti KS prie MT ir kabeli vest i 9 atrama
Atsakyti:
12.11 parengti pirminiai
Atsakyti:
Pateikti pirminiai
Atsakyti:
Ar taisomos pirminių pastabos ?
Atsakyti:
Pateikta po pastabų
Atsakyti:
Pateikta po pastabų
Atsakyti:
Derinam su institucijomis
Atsakyti:
01.22 gauti derinimai, derinti su gyventojais
Atsakyti:
Vieno sklypo savininkui išsiųsta paštu, su kito sklypo savininke reikia susitikt gyvai, pirmadienį pasiskambint susitart dėl laiko.
Atsakyti:
3 parašai gauti, derinama su paskutiniu žmogum
Atsakyti:
@Gytis Kazakevičius Jei negausi per šią sav, keisk sprendinius po esama OL ir siųsk info
Atsakyti:
02.17 išsiunčiau ant orto pabraižyta trasą kad eisim po esama AZ jei nesutinka su dabartiniais sprendiniais.
Atsakyti:
@Gytis Kazakevičius reikia prieit prie sprendimo.
Atsakyti:
03.03 pateikta suva
Atsakyti:
Pateikta byla be suva
Atsakyti:
Pastabos pataisytos trūksta suva
Atsakyti:
Pateikta byla su suva</t>
      </text>
    </comment>
    <comment ref="AB304" authorId="895" shapeId="0" xr:uid="{2C3F28E6-8513-40CE-9C14-9467CD18F809}">
      <text>
        <t>[Komentarų gija]
„Excel“ versija leidžia jums skaityti šią komentarų giją, tačiau visi jos taisymai bus pašalinti, jei failas atidaromas naudojant naujesnę „Excel“ versiją. Daugiau informacijos: https://go.microsoft.com/fwlink/?linkid=870924.
Komentaras:
    01.08 pateikta
Atsakyti:
01.13 gautos pastabos, pateikta po pastabų
Atsakyti:
01.17 suderinta</t>
      </text>
    </comment>
    <comment ref="AE304" authorId="896" shapeId="0" xr:uid="{2F1E3713-EC98-4BE4-A2ED-23D99399ED63}">
      <text>
        <t>[Komentarų gija]
„Excel“ versija leidžia jums skaityti šią komentarų giją, tačiau visi jos taisymai bus pašalinti, jei failas atidaromas naudojant naujesnę „Excel“ versiją. Daugiau informacijos: https://go.microsoft.com/fwlink/?linkid=870924.
Komentaras:
    01.08 pateikta
Atsakyti:
01.09 suderinta</t>
      </text>
    </comment>
    <comment ref="AF304" authorId="897" shapeId="0" xr:uid="{5E88135B-07B5-4426-B1F7-229620FCB138}">
      <text>
        <t>[Komentarų gija]
„Excel“ versija leidžia jums skaityti šią komentarų giją, tačiau visi jos taisymai bus pašalinti, jei failas atidaromas naudojant naujesnę „Excel“ versiją. Daugiau informacijos: https://go.microsoft.com/fwlink/?linkid=870924.
Komentaras:
    01.08 pateikta
Atsakyti:
01.15 pateikta po Vainoro pastabų
Atsakyti:
01.21 suderinta</t>
      </text>
    </comment>
    <comment ref="AH304" authorId="898" shapeId="0" xr:uid="{F4A2C5B1-310E-4D8B-85FB-12D34F473E87}">
      <text>
        <t xml:space="preserve">[Komentarų gija]
„Excel“ versija leidžia jums skaityti šią komentarų giją, tačiau visi jos taisymai bus pašalinti, jei failas atidaromas naudojant naujesnę „Excel“ versiją. Daugiau informacijos: https://go.microsoft.com/fwlink/?linkid=870924.
Komentaras:
    03-03
SAV-349061 </t>
      </text>
    </comment>
    <comment ref="AJ304" authorId="899" shapeId="0" xr:uid="{698BD903-8FFA-4418-8657-AE3D50C897A2}">
      <text>
        <t>[Komentarų gija]
„Excel“ versija leidžia jums skaityti šią komentarų giją, tačiau visi jos taisymai bus pašalinti, jei failas atidaromas naudojant naujesnę „Excel“ versiją. Daugiau informacijos: https://go.microsoft.com/fwlink/?linkid=870924.
Komentaras:
    01.08 pateikta
Atsakyti:
01.14 suderinta</t>
      </text>
    </comment>
    <comment ref="K305" authorId="900" shapeId="0" xr:uid="{7789317E-B1F4-4959-8CFF-837A77F5A17B}">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Kokia situacija su projektu ?
Atsakyti:
Laukiu Vainoro derinimo po pastabų.
Atsakyti:
Pateikta SUVA
Atsakyti:
Laukiu atsakymo iš ESO dėl kompensacijos 241objekte, tam pačiam sklype servitutas.
Atsakyti:
Teiksime per naują servitutus iš GeoMatininko.
Atsakyti:
Pateikta per geomatininka, reikia kad ESO pasirašytų
Atsakyti:
Pateikti servitutai pasirašyti ESO
Atsakyti:
Pateikta kompensacijom
Atsakyti:
02.25 pateikta bendrijai derint servitutas
Atsakyti:
Derinimai gauti, teiksim savivaldybei
Atsakyti:
Pakeisti sprendiniai pateikta derinti
Atsakyti:
Sprendiniai suderinti, ESO turi pasirašyt servitutus
Atsakyti:
Pateikta kompensacijom
Atsakyti:
Paruošta pilna byla, gavus kompensacijas teikt servitutus savivaldybei.
Atsakyti:
Pateiktas po pastabų be servituto
Atsakyti:
Gautos kompensacijos, 04-03 pateikta bendrijoms pasirašyti.
Atsakyti:
Pirmininkė Vilija +370 677 14537
Atsakyti:
Prancūzų g. bendrijai paskambinau, derinimą gavau, Vilija iš Lentvario g. neatsiliepia
Atsakyti:
04.04 pateikta servitutai savivaldybei
Atsakyti:
04.25 skambinau į savivaldybę, viską kaip ir praėjo, tikrina apmokėjimus už esamas AZ.
Atsakyti:
04.29 savivaldybė laukia teisininkų patvirtinimo.
Atsakyti:
05.12 viską praėjo, laukia kol vedėjas pasirašys ir atsiųs.
Atsakyti:
Pateiktas projektas su garantiniu
Atsakyti:
Pavedimo kopija į Tivį įkelta bus 05-20
Atsakyti:
pasirašymo laikas 2025-06-02 15.00 val.
</t>
      </text>
    </comment>
    <comment ref="AB305" authorId="901" shapeId="0" xr:uid="{007F6CE4-93BC-4482-BBFE-D7EFB71D95E1}">
      <text>
        <t>[Komentarų gija]
„Excel“ versija leidžia jums skaityti šią komentarų giją, tačiau visi jos taisymai bus pašalinti, jei failas atidaromas naudojant naujesnę „Excel“ versiją. Daugiau informacijos: https://go.microsoft.com/fwlink/?linkid=870924.
Komentaras:
    12.12 pateikta
Atsakyti:
12.13 parašiau, kad statoma šalia esamos, nes klausia, kodėl ne ant sklypo ribos KAS projektuojamas.</t>
      </text>
    </comment>
    <comment ref="AE305" authorId="902" shapeId="0" xr:uid="{C1261CE2-2EB0-4F92-BADC-C9508C29608A}">
      <text>
        <t>[Komentarų gija]
„Excel“ versija leidžia jums skaityti šią komentarų giją, tačiau visi jos taisymai bus pašalinti, jei failas atidaromas naudojant naujesnę „Excel“ versiją. Daugiau informacijos: https://go.microsoft.com/fwlink/?linkid=870924.
Komentaras:
    12.12 pateikta</t>
      </text>
    </comment>
    <comment ref="AF305" authorId="903" shapeId="0" xr:uid="{75538B33-108F-4B31-82E6-03EE818474C5}">
      <text>
        <t>[Komentarų gija]
„Excel“ versija leidžia jums skaityti šią komentarų giją, tačiau visi jos taisymai bus pašalinti, jei failas atidaromas naudojant naujesnę „Excel“ versiją. Daugiau informacijos: https://go.microsoft.com/fwlink/?linkid=870924.
Komentaras:
    12.12 pateikta</t>
      </text>
    </comment>
    <comment ref="AH305" authorId="904" shapeId="0" xr:uid="{1D68F998-5A19-48A4-8344-248E44AD36B5}">
      <text>
        <t>[Komentarų gija]
„Excel“ versija leidžia jums skaityti šią komentarų giją, tačiau visi jos taisymai bus pašalinti, jei failas atidaromas naudojant naujesnę „Excel“ versiją. Daugiau informacijos: https://go.microsoft.com/fwlink/?linkid=870924.
Komentaras:
    12.23
SAV-341407</t>
      </text>
    </comment>
    <comment ref="AJ305" authorId="905" shapeId="0" xr:uid="{62E81192-D26B-4163-8BCB-3C569AABBDA5}">
      <text>
        <t>[Komentarų gija]
„Excel“ versija leidžia jums skaityti šią komentarų giją, tačiau visi jos taisymai bus pašalinti, jei failas atidaromas naudojant naujesnę „Excel“ versiją. Daugiau informacijos: https://go.microsoft.com/fwlink/?linkid=870924.
Komentaras:
    12.12 pateikta</t>
      </text>
    </comment>
    <comment ref="K306" authorId="906" shapeId="0" xr:uid="{5F557481-B56E-43EF-849C-7C76B738B953}">
      <text>
        <t xml:space="preserve">[Komentarų gija]
„Excel“ versija leidžia jums skaityti šią komentarų giją, tačiau visi jos taisymai bus pašalinti, jei failas atidaromas naudojant naujesnę „Excel“ versiją. Daugiau informacijos: https://go.microsoft.com/fwlink/?linkid=870924.
Komentaras:
    Kas vyksta su projektu ?
Atsakyti:
Arnas užklausė dėl apskaitų skaičiaus.
Atsakyti:
Laukiam kol klientas pateiks info
Atsakyti:
Paruošti pirminiai sprendiniai
Atsakyti:
Pirminiai pateikti
Atsakyti:
Pataisytos pastabos.
Atsakyti:
Pateikta po pastabų
Atsakyti:
Pateikta po pastabų
Atsakyti:
Pateikta po pastabų
Atsakyti:
Pastabos perduotos
Atsakyti:
Iki 02-19 Kauno energija sprendinių nederina, nes neveikia jų sistema.
Atsakyti:
Reikia pjūvių su šilumos tinklais.
Atsakyti:
@Gytis Kazakevičius skambink Povilavičiui, reikia pirminius pasitvirtint
Atsakyti:
Gautos nelogiškos pastabos, perduota ESO
Atsakyti:
ESO pasiūlė keisti sąlygas, nes sklypu naudojas 200 žmonių (servitutas). Reikia susisiekti su klientu aptarti ar jam tinka, bet praeitą sav. nekėlė ragelio
Atsakyti:
Klientas patikino, kad pavyks susiderint servitutą. Bandysim
Atsakyti:
Pateikta po pastabų
Atsakyti:
Gytis daro servitutus/taiso pastabas
Atsakyti:
Vis dar taiso pastabas. Blogai, kad visai nepapushinot per savaitę, surašęs viską buvau.
Atsakyti:
Ištaisytos pastabos
Atsakyti:
pateikti pirminiai dar kartą
Atsakyti:
05.08 parengta byla, servitutas pas užsakovą.
Atsakyti:
Neužleisk servituto, vis pasidomėk kokia situacija, kad jaustų spaudimą
Atsakyti:
05.14 Užsakovas neatsiliepia, jokios info iš jo negavęs.
Atsakyti:
05-19 sakė rytoj bus ofise ir atrašys.
Atsakyti:
05-26 atrašyta dėl servituto.
Atsakyti:
Klausimas pas Klientą dėl trasos
Atsakyti:
Trasa suderinta, derinami servitutai su nuomininkais.
Atsakyti:
Negaunam PAL77 derinimo, nes jie savo nuomojamą dalį perleido G3G, bet RC įrašas apie PAL77 nėra panaikintas, todėl KMSA prašys jų parašo. Pašte yra susirašinėjimai su klientu (daivis@tophaus) jis si8lo tiesiog laukt kol iki galo susitvarkys dokus. Galima pabendraut su PV ką jis mano apie situaciją ir ką darom, nes mes labai daug galios čia neturim. </t>
      </text>
    </comment>
    <comment ref="Z306" authorId="907" shapeId="0" xr:uid="{A843C345-78D1-41A8-9EA0-F1E846F03289}">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B306" authorId="908" shapeId="0" xr:uid="{D42A5C4B-33B1-4574-A8D8-046CA03AB74C}">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E306" authorId="909" shapeId="0" xr:uid="{87006ED9-2FB2-4879-9E7C-F50FF00577F7}">
      <text>
        <t>[Komentarų gija]
„Excel“ versija leidžia jums skaityti šią komentarų giją, tačiau visi jos taisymai bus pašalinti, jei failas atidaromas naudojant naujesnę „Excel“ versiją. Daugiau informacijos: https://go.microsoft.com/fwlink/?linkid=870924.
Komentaras:
    01.23 pateikta
Atsakyti:
01.24 suderinta</t>
      </text>
    </comment>
    <comment ref="AF306" authorId="910" shapeId="0" xr:uid="{5A3A42E9-F984-45E9-9BE4-52148593465F}">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J306" authorId="911" shapeId="0" xr:uid="{CBC4AA55-39F0-4EC6-965F-9DD1133226DC}">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K307" authorId="912" shapeId="0" xr:uid="{6C54B1F6-1D00-4737-8BD0-34163195C6C8}">
      <text>
        <t>[Komentarų gija]
„Excel“ versija leidžia jums skaityti šią komentarų giją, tačiau visi jos taisymai bus pašalinti, jei failas atidaromas naudojant naujesnę „Excel“ versiją. Daugiau informacijos: https://go.microsoft.com/fwlink/?linkid=870924.
Komentaras:
    Klientė derinsis su sklypo bendrasavininkais kad leistų KAS sklype statyt
Atsakyti:
Nepavyko suderint dėl apsaugos zonos, perduota Arnui į Tivį dėl TS keitimo
Atsakyti:
Apžiūrėta vietoje, perduota info Arnui.
Atsakyti:
Parašytas komentaras į TIVIS, kad neturim kaip prijungt kliento
Atsakyti:
Ar vykdomi veiksmai pagal ESO atsakymą ?
Atsakyti:
Parengti sprendiniai ir nusiųsti vandenims derinti, gavau derinimą, pirmiau persiųsim užsakovei, kad surinktų AZ sutikimus.
Atsakyti:
Vainoras kelią ardyti leido, reikia teikt pirminius
Atsakyti:
Pateikti pirminiai
Atsakyti:
Laukiame atsakymo iš ESO.
Atsakyti:
Surinkti AZ užsakovo KAS'o, liko dėl apskaitų iškėlimo derinimai.
Atsakyti:
Pateikta Vainorui po KS/KAS  vietos keitimo
Atsakyti:
Vainoras atmetė KS/KAS vietą, 02.11 nusiųsta po pakeitimų.
Atsakyti:
Gauti derinimai, reikia dviejų žmonių parašo ant brėžinio.
Atsakyti:
Pateikti pirminiai 03-03
Atsakyti:
Pateikti pirminiai po pastabų
Atsakyti:
Pateiksime bylą be SUVA
Atsakyti:
Pateikta be suva</t>
      </text>
    </comment>
    <comment ref="AB307" authorId="913" shapeId="0" xr:uid="{596D6527-ED0F-4540-8FD8-A3C5E6FADD3B}">
      <text>
        <t>[Komentarų gija]
„Excel“ versija leidžia jums skaityti šią komentarų giją, tačiau visi jos taisymai bus pašalinti, jei failas atidaromas naudojant naujesnę „Excel“ versiją. Daugiau informacijos: https://go.microsoft.com/fwlink/?linkid=870924.
Komentaras:
    12.23 pateikta
Atsakyti:
suderinta</t>
      </text>
    </comment>
    <comment ref="AF307" authorId="914" shapeId="0" xr:uid="{968B9818-31F7-4B41-8725-36243E1475C0}">
      <text>
        <t>[Komentarų gija]
„Excel“ versija leidžia jums skaityti šią komentarų giją, tačiau visi jos taisymai bus pašalinti, jei failas atidaromas naudojant naujesnę „Excel“ versiją. Daugiau informacijos: https://go.microsoft.com/fwlink/?linkid=870924.
Komentaras:
    02.19 pateikta</t>
      </text>
    </comment>
    <comment ref="AH307" authorId="915" shapeId="0" xr:uid="{B84E9C20-E249-4B58-B860-D7F028AB78D4}">
      <text>
        <t>[Komentarų gija]
„Excel“ versija leidžia jums skaityti šią komentarų giją, tačiau visi jos taisymai bus pašalinti, jei failas atidaromas naudojant naujesnę „Excel“ versiją. Daugiau informacijos: https://go.microsoft.com/fwlink/?linkid=870924.
Komentaras:
    03.04
SAV-349092</t>
      </text>
    </comment>
    <comment ref="K309" authorId="916" shapeId="0" xr:uid="{50A9C227-4ED3-4D14-9CD4-3209DC3B4B17}">
      <text>
        <t>[Komentarų gija]
„Excel“ versija leidžia jums skaityti šią komentarų giją, tačiau visi jos taisymai bus pašalinti, jei failas atidaromas naudojant naujesnę „Excel“ versiją. Daugiau informacijos: https://go.microsoft.com/fwlink/?linkid=870924.
Komentaras:
    04.12 perduota Arnui kad paklaust ESO dėl sprendimo
Atsakyti:
05.12 topo papildymas
Atsakyti:
Pateikti pirminiai
Atsakyti:
Pateikti pirminiai po pastabų
Atsakyti:
Išsiųsta derinti, paruošta byla
Atsakyti:
Pateikta byla be SUVA</t>
      </text>
    </comment>
    <comment ref="Z309" authorId="917" shapeId="0" xr:uid="{E9E4FA32-46BA-438A-8937-E15643CD9627}">
      <text>
        <t>[Komentarų gija]
„Excel“ versija leidžia jums skaityti šią komentarų giją, tačiau visi jos taisymai bus pašalinti, jei failas atidaromas naudojant naujesnę „Excel“ versiją. Daugiau informacijos: https://go.microsoft.com/fwlink/?linkid=870924.
Komentaras:
    01.21 pateikta</t>
      </text>
    </comment>
    <comment ref="AB309" authorId="918" shapeId="0" xr:uid="{3FB1578E-0DD3-4E2D-B9B0-EF9D8B3E9FF3}">
      <text>
        <t>[Komentarų gija]
„Excel“ versija leidžia jums skaityti šią komentarų giją, tačiau visi jos taisymai bus pašalinti, jei failas atidaromas naudojant naujesnę „Excel“ versiją. Daugiau informacijos: https://go.microsoft.com/fwlink/?linkid=870924.
Komentaras:
    01.13 pateikta</t>
      </text>
    </comment>
    <comment ref="AE309" authorId="919" shapeId="0" xr:uid="{28627D45-6EAC-412B-8F31-8D3A595BD315}">
      <text>
        <t>[Komentarų gija]
„Excel“ versija leidžia jums skaityti šią komentarų giją, tačiau visi jos taisymai bus pašalinti, jei failas atidaromas naudojant naujesnę „Excel“ versiją. Daugiau informacijos: https://go.microsoft.com/fwlink/?linkid=870924.
Komentaras:
    01.13 pateikta
Atsakyti:
01.14 suderinta</t>
      </text>
    </comment>
    <comment ref="AF309" authorId="920" shapeId="0" xr:uid="{95AC26DE-A19A-431B-BC89-3649077F5D0F}">
      <text>
        <t>[Komentarų gija]
„Excel“ versija leidžia jums skaityti šią komentarų giją, tačiau visi jos taisymai bus pašalinti, jei failas atidaromas naudojant naujesnę „Excel“ versiją. Daugiau informacijos: https://go.microsoft.com/fwlink/?linkid=870924.
Komentaras:
    01.13 pateikta
Atsakyti:
01.16 suderinta</t>
      </text>
    </comment>
    <comment ref="AH309" authorId="921" shapeId="0" xr:uid="{6712F4FD-0156-4D0A-B23E-AB27E4709B50}">
      <text>
        <t>[Komentarų gija]
„Excel“ versija leidžia jums skaityti šią komentarų giją, tačiau visi jos taisymai bus pašalinti, jei failas atidaromas naudojant naujesnę „Excel“ versiją. Daugiau informacijos: https://go.microsoft.com/fwlink/?linkid=870924.
Komentaras:
    01.21
SAV-343797</t>
      </text>
    </comment>
    <comment ref="K310" authorId="922" shapeId="0" xr:uid="{63538A91-D7BC-446A-9FD6-593B85297C47}">
      <text>
        <t>[Komentarų gija]
„Excel“ versija leidžia jums skaityti šią komentarų giją, tačiau visi jos taisymai bus pašalinti, jei failas atidaromas naudojant naujesnę „Excel“ versiją. Daugiau informacijos: https://go.microsoft.com/fwlink/?linkid=870924.
Komentaras:
    Laukiamas kliento atsakymas dėl KL klojimo per kaimyninį sklypą. Vytrita projektavo šitą NV, nepavyko suderinti. Su klientu buvau susitikęs, pažadėjo iki švenčių gauti kaimyno atsakymą, atsakymo nėra, klientas į laiškus nereaguoja.
Atsakyti:
Klientas nekelia.
Atsakyti:
Parašytas komentaras į TIVIS, kad susisiektu su klientu nes mums nepavyksta
Atsakyti:
Iš ESO gauta info, kad klientas su kaimynu susitarė. @Gytis Kazakevičius tęsiam projekto derinimą.
Atsakyti:
01.30 pateikta derinimui
Atsakyti:
Iki 02-19 Kauno energija sprendinių nederina, nes neveikia jų sistema.
Atsakyti:
Gauti derinimai, reikia ruošt servitutus ir derinti su savininkais.
Atsakyti:
Subraižyti servitutai, reikia teikt eso
Atsakyti:
Gyčiui pateiktos pastabos servitutam (iš mano pusės)
Atsakyti:
Pateikti servitutai eso pasirašyt
Atsakyti:
Tomai, parašiau dar komentarą, bet pabandyk pasukt Janoniui, nes 2sav. nepasirašo servitutų
Atsakyti:
Servitutai perduoti Gyčiui
Atsakyti:
Gytis turi derinti servitutus.
Atsakyti:
Pateikti servitutai įmonėms, šiandien skambinėju, bandau paskubint
Atsakyti:
Siūlų 1A nederina servituto, užsakovas bandys pats pasišnekėt.
Atsakyti:
04.24 užsakovas dar nebendravo su 1A atsakingu asmeniu, sakė bandys iki 04.28 gaut parašą.
Atsakyti:
04.29 ir 04.30 neatsiliepė užsakovas
Atsakyti:
05.05 neatsiliepė užsakovas
Atsakyti:
05.08 neatsiliepė
Atsakyti:
05.09 pavyko susisiekt, sakė bandys savaitės pradžioj suderint.
Atsakyti:
05.13 kalbėjau su užsakovu, sakė jei per šią savaitę nesuderins, reiks ieškot kito sprendimo.
Atsakyti:
05-19 neatsiliepė.
Atsakyti:
05-21 neatsiliepė
Atsakyti:
05-26 neatsiliepė
Atsakyti:
05-30 neatsiliepė
Atsakyti:
06-02 neatsiliepė
Atsakyti:
Reikia keisti sprendinius.
Atsakyti:
Sprendiniai pakeisti, pateikta Siūlų 1A nuomininkui peržėti, jei tiks, išsiųsiu derint.
Atsakyti:
Siūlų 1A pasirašė. Persiųsta Vainorui
Atsakyti:
Vainoras suderino, pateikta kitoms institucijoms.
Atsakyti:
Trūksta vieno servituto nuomininko derinimo, KPD ir LTG sutikimo.
Atsakyti:
Pateikti servitutai savivaldybei 10-14
Atsakyti:
Servitutai, SUVA
Atsakyti:
25SUT-17809
Atsakyti:
Nepasirašyti servitutai sklypuose 1901-0190-0005,1901-0190-0006, nepateikti RC išrašai. 
Atsakyti:
Pateikta notaram, planuoja pasirašyt 01-14
Atsakyti:
Vasario 6 pasirašymas</t>
      </text>
    </comment>
    <comment ref="AB310" authorId="923" shapeId="0" xr:uid="{3F9EB575-DC7D-49B0-9577-EC5F227161A3}">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E310" authorId="924" shapeId="0" xr:uid="{9A32D3F5-1594-4FB7-960E-69CBC01CB696}">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F310" authorId="925" shapeId="0" xr:uid="{923BB10D-1150-42F9-9014-6B5B283ED45B}">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J310" authorId="926" shapeId="0" xr:uid="{41B3E15A-592F-46D9-848E-CE6BDB3A36D3}">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AK310" authorId="927" shapeId="0" xr:uid="{059EAA00-E8CC-4285-A836-D175E20385BA}">
      <text>
        <t>[Komentarų gija]
„Excel“ versija leidžia jums skaityti šią komentarų giją, tačiau visi jos taisymai bus pašalinti, jei failas atidaromas naudojant naujesnę „Excel“ versiją. Daugiau informacijos: https://go.microsoft.com/fwlink/?linkid=870924.
Komentaras:
    pateikta 10-14</t>
      </text>
    </comment>
    <comment ref="AN310" authorId="928" shapeId="0" xr:uid="{22E033DA-AF03-44E4-9440-F6D5B0725E72}">
      <text>
        <t>[Komentarų gija]
„Excel“ versija leidžia jums skaityti šią komentarų giją, tačiau visi jos taisymai bus pašalinti, jei failas atidaromas naudojant naujesnę „Excel“ versiją. Daugiau informacijos: https://go.microsoft.com/fwlink/?linkid=870924.
Komentaras:
    09-09</t>
      </text>
    </comment>
    <comment ref="AT310" authorId="929" shapeId="0" xr:uid="{D6739965-812C-4075-9CE0-B6F38D12D4CF}">
      <text>
        <t>[Komentarų gija]
„Excel“ versija leidžia jums skaityti šią komentarų giją, tačiau visi jos taisymai bus pašalinti, jei failas atidaromas naudojant naujesnę „Excel“ versiją. Daugiau informacijos: https://go.microsoft.com/fwlink/?linkid=870924.
Komentaras:
    01.30 pateikta</t>
      </text>
    </comment>
    <comment ref="K311" authorId="930" shapeId="0" xr:uid="{7EDA6A85-989D-4E8E-B121-55BEFA25A3A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01.23 pateikti sprendiniai derinimui.
Atsakyti:
Pateikta suva
Atsakyti:
Parengta byla be suva
Atsakyti:
Pateikta byla be SUVA
Atsakyti:
Projektas tinkamas, trūksta SUVA
Atsakyti:
Gauta SUVA
Atsakyti:
Gyčiui pateiktos pastabos bylai (iš mano pusės)
Atsakyti:
Pateikta byla</t>
      </text>
    </comment>
    <comment ref="Z311" authorId="931" shapeId="0" xr:uid="{C693DA2A-E999-4824-A047-67FA2E37A768}">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B311" authorId="932" shapeId="0" xr:uid="{AF645F41-B83B-4870-827D-D3411201BD18}">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E311" authorId="933" shapeId="0" xr:uid="{0EEF2DD1-FDA8-460D-A1DB-EDDC2489AC01}">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F311" authorId="934" shapeId="0" xr:uid="{CCCB1397-DFF0-4A5E-A82F-EE6833E87A00}">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H311" authorId="935" shapeId="0" xr:uid="{2D4C71F7-E782-442A-8558-B08051D1B6A0}">
      <text>
        <t xml:space="preserve">[Komentarų gija]
„Excel“ versija leidžia jums skaityti šią komentarų giją, tačiau visi jos taisymai bus pašalinti, jei failas atidaromas naudojant naujesnę „Excel“ versiją. Daugiau informacijos: https://go.microsoft.com/fwlink/?linkid=870924.
Komentaras:
    02.03 
SAV-345553 </t>
      </text>
    </comment>
    <comment ref="AJ311" authorId="936" shapeId="0" xr:uid="{D083E8F2-65C3-4AA5-92CB-ED3656E4B2C9}">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K312" authorId="937" shapeId="0" xr:uid="{670AC306-4617-4E73-BAF7-AC5969703D43}">
      <text>
        <t>[Komentarų gija]
„Excel“ versija leidžia jums skaityti šią komentarų giją, tačiau visi jos taisymai bus pašalinti, jei failas atidaromas naudojant naujesnę „Excel“ versiją. Daugiau informacijos: https://go.microsoft.com/fwlink/?linkid=870924.
Komentaras:
    01.16 susisiekta su užsakovu, turi atsiųst pastato planą. Atsiųs 01.20
Atsakyti:
+37061569780
Atsakyti:
Parengti pirminiai
Atsakyti:
Pateikti pirminiai
Atsakyti:
Taiso pastabas
Atsakyti:
Ištaisyta pirminiai.
Atsakyti:
Pateikta po pastabų
Atsakyti:
Pateikta derint
Atsakyti:
Trūksta energijos derinimo, pasiskambinsiu
Atsakyti:
KE negali patikrinti sprendinių dėl neveikiančio savo GIS, liepė laukti iki 02.19 d.
Atsakyti:
03.04 pateikta KE po pastabų
Atsakyti:
03.20 pateikta KPD
Atsakyti:
03.24 pateikta SUVA
Atsakyti:
Pateikta byla be suva
Atsakyti:
Trūksta užsakovo sutikimo
Atsakyti:
Yra visi sutikimai, reikia SUVA
Atsakyti:
Pilna byla paruošta su visais įgaliojimais
Atsakyti:
pateikta byla po pastabų</t>
      </text>
    </comment>
    <comment ref="AB312" authorId="938" shapeId="0" xr:uid="{B76C2A61-EECC-4B8A-84C5-8E70103B8C6B}">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E312" authorId="939" shapeId="0" xr:uid="{75394E08-C808-45A4-BFAA-555C873B5684}">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F312" authorId="940" shapeId="0" xr:uid="{7CB11712-3F91-48C8-AD5D-450426C6D393}">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AH312" authorId="941" shapeId="0" xr:uid="{018655D9-D364-4B37-A011-837D5CE8ACD9}">
      <text>
        <t>[Komentarų gija]
„Excel“ versija leidžia jums skaityti šią komentarų giją, tačiau visi jos taisymai bus pašalinti, jei failas atidaromas naudojant naujesnę „Excel“ versiją. Daugiau informacijos: https://go.microsoft.com/fwlink/?linkid=870924.
Komentaras:
    03.12
SAV-350142
Atsakyti:
03.24 
SAV-352067</t>
      </text>
    </comment>
    <comment ref="AJ312" authorId="942" shapeId="0" xr:uid="{B8C0B69F-60F5-4576-AE69-50BCA34D91D3}">
      <text>
        <t>[Komentarų gija]
„Excel“ versija leidžia jums skaityti šią komentarų giją, tačiau visi jos taisymai bus pašalinti, jei failas atidaromas naudojant naujesnę „Excel“ versiją. Daugiau informacijos: https://go.microsoft.com/fwlink/?linkid=870924.
Komentaras:
    02.03 pateikta</t>
      </text>
    </comment>
    <comment ref="K313" authorId="943" shapeId="0" xr:uid="{3CD06B2C-A082-4F27-ACC0-F2582C671BA1}">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derinti
Atsakyti:
ATŠAUKTAS</t>
      </text>
    </comment>
    <comment ref="AB313" authorId="944" shapeId="0" xr:uid="{30DF6E5D-17A1-471F-9224-C11803D81E94}">
      <text>
        <t>[Komentarų gija]
„Excel“ versija leidžia jums skaityti šią komentarų giją, tačiau visi jos taisymai bus pašalinti, jei failas atidaromas naudojant naujesnę „Excel“ versiją. Daugiau informacijos: https://go.microsoft.com/fwlink/?linkid=870924.
Komentaras:
    01-21 pateikta</t>
      </text>
    </comment>
    <comment ref="AE313" authorId="945" shapeId="0" xr:uid="{5902A166-1340-4F7A-8463-669F28B32A1C}">
      <text>
        <t>[Komentarų gija]
„Excel“ versija leidžia jums skaityti šią komentarų giją, tačiau visi jos taisymai bus pašalinti, jei failas atidaromas naudojant naujesnę „Excel“ versiją. Daugiau informacijos: https://go.microsoft.com/fwlink/?linkid=870924.
Komentaras:
    01-21 pateikta
Atsakyti:
22d suderinta</t>
      </text>
    </comment>
    <comment ref="AF313" authorId="946" shapeId="0" xr:uid="{689D89CE-EDC5-4D39-9EA0-0209F11056CF}">
      <text>
        <t>[Komentarų gija]
„Excel“ versija leidžia jums skaityti šią komentarų giją, tačiau visi jos taisymai bus pašalinti, jei failas atidaromas naudojant naujesnę „Excel“ versiją. Daugiau informacijos: https://go.microsoft.com/fwlink/?linkid=870924.
Komentaras:
    01-21 pateikta</t>
      </text>
    </comment>
    <comment ref="K314" authorId="947" shapeId="0" xr:uid="{4FA1BEDC-AFCF-47E3-B181-31E2DA406121}">
      <text>
        <t>[Komentarų gija]
„Excel“ versija leidžia jums skaityti šią komentarų giją, tačiau visi jos taisymai bus pašalinti, jei failas atidaromas naudojant naujesnę „Excel“ versiją. Daugiau informacijos: https://go.microsoft.com/fwlink/?linkid=870924.
Komentaras:
    01-20 vyksta į vietą apžiūrėti situacijos
Atsakyti:
Pateikti pirminiai
Atsakyti:
Pateiktas derinimam.
Atsakyti:
Pateikti pirminiai po pastabų
Atsakyti:
Trūksta KPD derinimo, ruošiu servitutą ir teikiu nuomininkam derint
Atsakyti:
i.puidokiene@kaunomuziejus.lt
+370 617 35 501
Pateikta derinti servitutas
Atsakyti:
Servitutas suderintas, laukiam KPD derinimo ir ESO servituto derinimo
Atsakyti:
Servitutas pateiktas ESO
Atsakyti:
Pateikta kompensacijai
Atsakyti:
KPD neleidžia statyt spintos prie pilies
Atsakyti:
Perduota info ESO, reikia sprendimo ar bus keičiamos TS ar ieškoti tinkamos vietos skydui</t>
      </text>
    </comment>
    <comment ref="Z314" authorId="948" shapeId="0" xr:uid="{284F6493-325D-4763-9400-321BD91142A6}">
      <text>
        <t xml:space="preserve">[Komentarų gija]
„Excel“ versija leidžia jums skaityti šią komentarų giją, tačiau visi jos taisymai bus pašalinti, jei failas atidaromas naudojant naujesnę „Excel“ versiją. Daugiau informacijos: https://go.microsoft.com/fwlink/?linkid=870924.
Komentaras:
    01.23 pateikta
</t>
      </text>
    </comment>
    <comment ref="AB314" authorId="949" shapeId="0" xr:uid="{1D14AAF0-40B6-4840-B525-5B0039D38A96}">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E314" authorId="950" shapeId="0" xr:uid="{FD508578-1176-47C8-B99C-025F5DC4A3F1}">
      <text>
        <t>[Komentarų gija]
„Excel“ versija leidžia jums skaityti šią komentarų giją, tačiau visi jos taisymai bus pašalinti, jei failas atidaromas naudojant naujesnę „Excel“ versiją. Daugiau informacijos: https://go.microsoft.com/fwlink/?linkid=870924.
Komentaras:
    01.23 pateikta
Atsakyti:
01.24 suderinta</t>
      </text>
    </comment>
    <comment ref="AF314" authorId="951" shapeId="0" xr:uid="{B71CF798-BDCA-4629-A87A-4273100920BC}">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AN314" authorId="952" shapeId="0" xr:uid="{87A78FBE-5E74-450B-BF26-7330BF03B94E}">
      <text>
        <t>[Komentarų gija]
„Excel“ versija leidžia jums skaityti šią komentarų giją, tačiau visi jos taisymai bus pašalinti, jei failas atidaromas naudojant naujesnę „Excel“ versiją. Daugiau informacijos: https://go.microsoft.com/fwlink/?linkid=870924.
Komentaras:
    01.23 pateikta</t>
      </text>
    </comment>
    <comment ref="K315" authorId="953" shapeId="0" xr:uid="{53F86A69-8A22-4442-B426-0A4F4A2CB3D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Pateikta derinti
Atsakyti:
Pateikti pakoreguoti sprendiniai derinti ESO
Atsakyti:
Pateikti derinimai po Vainoro pastabų.
Atsakyti:
Reikia topkei tikslinti ŠKL sluoksnį. @Tomas Ruzveltas
Atsakyti:
Reikia paruošt AZ sutikimus užsakovui ir pateikt SUVA.
Atsakyti:
Gauti derinimai, reikia servitutą padaryt ir derint su sklypais
Atsakyti:
Pateikta KPD 02.26
Atsakyti:
Pateikta SUVA
Atsakyti:
21 fizinis asmui ir 8 įmonės servituto pasirašymui
Atsakyti:
Pateikti servitutai ir byla
Atsakyti:
Gytis derina servitutą su Kauno kolegija</t>
      </text>
    </comment>
    <comment ref="Z315" authorId="954" shapeId="0" xr:uid="{7288FE45-9D93-4E89-82E0-70EA787FEA7F}">
      <text>
        <t>[Komentarų gija]
„Excel“ versija leidžia jums skaityti šią komentarų giją, tačiau visi jos taisymai bus pašalinti, jei failas atidaromas naudojant naujesnę „Excel“ versiją. Daugiau informacijos: https://go.microsoft.com/fwlink/?linkid=870924.
Komentaras:
    01.24 pateikta</t>
      </text>
    </comment>
    <comment ref="AB315" authorId="955" shapeId="0" xr:uid="{56EB702C-64C3-4357-92E5-6EC880C01543}">
      <text>
        <t>[Komentarų gija]
„Excel“ versija leidžia jums skaityti šią komentarų giją, tačiau visi jos taisymai bus pašalinti, jei failas atidaromas naudojant naujesnę „Excel“ versiją. Daugiau informacijos: https://go.microsoft.com/fwlink/?linkid=870924.
Komentaras:
    01.24 pateikta
Atsakyti:
02.04 pateikta po pastabų</t>
      </text>
    </comment>
    <comment ref="AE315" authorId="956" shapeId="0" xr:uid="{560EF1FB-1311-4B08-BD03-4D6AAD8F5FBB}">
      <text>
        <t xml:space="preserve">[Komentarų gija]
„Excel“ versija leidžia jums skaityti šią komentarų giją, tačiau visi jos taisymai bus pašalinti, jei failas atidaromas naudojant naujesnę „Excel“ versiją. Daugiau informacijos: https://go.microsoft.com/fwlink/?linkid=870924.
Komentaras:
    01.24 pateikta
Atsakyti:
02.04 pateikta po pastabų
</t>
      </text>
    </comment>
    <comment ref="AF315" authorId="957" shapeId="0" xr:uid="{1D94DA96-757D-43DB-832E-47CDF34FC454}">
      <text>
        <t xml:space="preserve">[Komentarų gija]
„Excel“ versija leidžia jums skaityti šią komentarų giją, tačiau visi jos taisymai bus pašalinti, jei failas atidaromas naudojant naujesnę „Excel“ versiją. Daugiau informacijos: https://go.microsoft.com/fwlink/?linkid=870924.
Komentaras:
    01.24 pateikta
Atsakyti:
02.04 pateikta po pastabų
</t>
      </text>
    </comment>
    <comment ref="AH315" authorId="958" shapeId="0" xr:uid="{1B17CCC7-592D-4AC0-87FF-B3F6B216E628}">
      <text>
        <t>[Komentarų gija]
„Excel“ versija leidžia jums skaityti šią komentarų giją, tačiau visi jos taisymai bus pašalinti, jei failas atidaromas naudojant naujesnę „Excel“ versiją. Daugiau informacijos: https://go.microsoft.com/fwlink/?linkid=870924.
Komentaras:
    02.18
SAV-347431
Atsakyti:
SAV-351276
03.19</t>
      </text>
    </comment>
    <comment ref="AJ315" authorId="959" shapeId="0" xr:uid="{91027F76-5FC2-4F6F-9F78-83BB7346B0F4}">
      <text>
        <t>[Komentarų gija]
„Excel“ versija leidžia jums skaityti šią komentarų giją, tačiau visi jos taisymai bus pašalinti, jei failas atidaromas naudojant naujesnę „Excel“ versiją. Daugiau informacijos: https://go.microsoft.com/fwlink/?linkid=870924.
Komentaras:
    01.24 pateikta</t>
      </text>
    </comment>
    <comment ref="AN315" authorId="960" shapeId="0" xr:uid="{7C1C0C50-DBD6-4013-98D0-8635590293FE}">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K316" authorId="961" shapeId="0" xr:uid="{550BAC56-B67E-44F4-9AF9-45BB7DD6893E}">
      <text>
        <t>[Komentarų gija]
„Excel“ versija leidžia jums skaityti šią komentarų giją, tačiau visi jos taisymai bus pašalinti, jei failas atidaromas naudojant naujesnę „Excel“ versiją. Daugiau informacijos: https://go.microsoft.com/fwlink/?linkid=870924.
Komentaras:
    Jeigu susiderinsim 204 projekte spintos vietą su 8 apskaitom, šitą užduotį greičiausiai paleis be projekto</t>
      </text>
    </comment>
    <comment ref="K317" authorId="962" shapeId="0" xr:uid="{518E8572-E1B1-4F9C-8B6D-693E755B1F4A}">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Taiso pastabas
Atsakyti:
Pateikta po pastabų
Atsakyti:
Pateikta derint, jei Vainoras suderina reikia teikt KPD
Atsakyti:
03.12 pateikta telia po pastabų.
Atsakyti:
03.18 pateikta Vainorui dėl spintos vietos perderinimo.
Atsakyti:
Skambinti Vainorui, KPD
Atsakyti:
Vainoras suderino, užsakovui vieta tiko, pateikta KPD, ruošiu bylą.
Atsakyti:
Pateikta byla
Atsakyti:
Trūksta KPD
Atsakyti:
04.16 pateikta SUVA
Atsakyti:
04.30 pateikta SUVA
Atsakyti:
Pateikta byla su suva</t>
      </text>
    </comment>
    <comment ref="AB317" authorId="963" shapeId="0" xr:uid="{AFC96EDB-4E75-4D84-B153-C354E3680D7E}">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AE317" authorId="964" shapeId="0" xr:uid="{0E70586E-9B21-4CBA-A47B-73A321308DB4}">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AF317" authorId="965" shapeId="0" xr:uid="{47948B31-FEAF-4A0D-A16F-20B7D8A2C7E9}">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AH317" authorId="966" shapeId="0" xr:uid="{8428CF29-6EBB-423E-B33C-23DD6FBA358C}">
      <text>
        <t>[Komentarų gija]
„Excel“ versija leidžia jums skaityti šią komentarų giją, tačiau visi jos taisymai bus pašalinti, jei failas atidaromas naudojant naujesnę „Excel“ versiją. Daugiau informacijos: https://go.microsoft.com/fwlink/?linkid=870924.
Komentaras:
    04.16
SAV-355606
Atsakyti:
04.30
SAV-357506</t>
      </text>
    </comment>
    <comment ref="AN317" authorId="967" shapeId="0" xr:uid="{2BF74331-D551-4D85-ACDE-19370AC68C0D}">
      <text>
        <t>[Komentarų gija]
„Excel“ versija leidžia jums skaityti šią komentarų giją, tačiau visi jos taisymai bus pašalinti, jei failas atidaromas naudojant naujesnę „Excel“ versiją. Daugiau informacijos: https://go.microsoft.com/fwlink/?linkid=870924.
Komentaras:
    03..31 pateikta</t>
      </text>
    </comment>
    <comment ref="K319" authorId="968" shapeId="0" xr:uid="{9C617D91-0601-40BB-830C-CCA478AE89B9}">
      <text>
        <t>[Komentarų gija]
„Excel“ versija leidžia jums skaityti šią komentarų giją, tačiau visi jos taisymai bus pašalinti, jei failas atidaromas naudojant naujesnę „Excel“ versiją. Daugiau informacijos: https://go.microsoft.com/fwlink/?linkid=870924.
Komentaras:
    Parengti pirminiai 01.30
Atsakyti:
Pateikti pirminiai
Atsakyti:
Ištaisytos pirminių pastabos
Atsakyti:
Pirminiai patvirtinti 02-06. Kokia situacija? Ar išsiųsta derinti?
Atsakyti:
Trūksta telia derinimo
Atsakyti:
Išsiųst informacinį ir ruošt pilną bylą. 
Atsakyti:
Parengta pilna byla
Atsakyti:
Pateiktas projektas
Atsakyti:
Ištaisytos pastabos
Atsakyti:
Pateikta po pastabų</t>
      </text>
    </comment>
    <comment ref="AB319" authorId="969" shapeId="0" xr:uid="{88F04BF8-BE83-40D7-B565-4562ACECDFB8}">
      <text>
        <t>[Komentarų gija]
„Excel“ versija leidžia jums skaityti šią komentarų giją, tačiau visi jos taisymai bus pašalinti, jei failas atidaromas naudojant naujesnę „Excel“ versiją. Daugiau informacijos: https://go.microsoft.com/fwlink/?linkid=870924.
Komentaras:
    02.06 pateikta</t>
      </text>
    </comment>
    <comment ref="AE319" authorId="970" shapeId="0" xr:uid="{93F7D1CD-204B-4EA2-8131-4F0859667428}">
      <text>
        <t>[Komentarų gija]
„Excel“ versija leidžia jums skaityti šią komentarų giją, tačiau visi jos taisymai bus pašalinti, jei failas atidaromas naudojant naujesnę „Excel“ versiją. Daugiau informacijos: https://go.microsoft.com/fwlink/?linkid=870924.
Komentaras:
    02.06 pateikta</t>
      </text>
    </comment>
    <comment ref="AF319" authorId="971" shapeId="0" xr:uid="{2A9BEABB-5482-4519-942F-BA991E0303F9}">
      <text>
        <t>[Komentarų gija]
„Excel“ versija leidžia jums skaityti šią komentarų giją, tačiau visi jos taisymai bus pašalinti, jei failas atidaromas naudojant naujesnę „Excel“ versiją. Daugiau informacijos: https://go.microsoft.com/fwlink/?linkid=870924.
Komentaras:
    02.06 pateikta</t>
      </text>
    </comment>
    <comment ref="K320" authorId="972" shapeId="0" xr:uid="{544AFBC6-72B5-4765-80FF-1E54DFB1E37D}">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Gauta pastaba pirminiams. Kadangi nesutinku su pastaba, 02-12 parašiau klausimą prie pastabų, bet atsakymo dar negavom
Atsakyti:
Pateikta pakartotinai pirminiam</t>
      </text>
    </comment>
    <comment ref="AB320" authorId="973" shapeId="0" xr:uid="{1284F94B-7ADA-4270-B331-AF78B4358F9D}">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AE320" authorId="974" shapeId="0" xr:uid="{F8C2D0D3-C6E2-4C52-B4BB-B8D1734E629A}">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AF320" authorId="975" shapeId="0" xr:uid="{03839136-8A11-413E-958E-89484B10EA0F}">
      <text>
        <t>[Komentarų gija]
„Excel“ versija leidžia jums skaityti šią komentarų giją, tačiau visi jos taisymai bus pašalinti, jei failas atidaromas naudojant naujesnę „Excel“ versiją. Daugiau informacijos: https://go.microsoft.com/fwlink/?linkid=870924.
Komentaras:
    02.26 pateikta</t>
      </text>
    </comment>
    <comment ref="K321" authorId="976" shapeId="0" xr:uid="{2549D93B-63CB-47F7-8DEB-0AA6BE1F3B35}">
      <text>
        <t>[Komentarų gija]
„Excel“ versija leidžia jums skaityti šią komentarų giją, tačiau visi jos taisymai bus pašalinti, jei failas atidaromas naudojant naujesnę „Excel“ versiją. Daugiau informacijos: https://go.microsoft.com/fwlink/?linkid=870924.
Komentaras:
    Reikia derint ar sklypo nuomininkas leis klot kabelį.
Atsakyti:
Gautas nesutikimas, perduota Arnui
Atsakyti:
Nesutikimas perduotas ESO, laukiam TS korekcijos.
Atsakyti:
TS pakoreguotos, bet reikalinga dar šiek tiek jas tikslinti. Parašytas komentaras 02-14, atsakymo kol kas nėra
Atsakyti:
Parengti pirminiai
Atsakyti:
Pateikti pirminiai
Atsakyti:
Pirminiai patvirtinti, derinama
Atsakyti:
Parengta byla be suvos
Atsakyti:
Pateikta byla be suva</t>
      </text>
    </comment>
    <comment ref="AB321" authorId="977" shapeId="0" xr:uid="{2060EA14-2891-4126-AC86-B2B214C8AB77}">
      <text>
        <t>[Komentarų gija]
„Excel“ versija leidžia jums skaityti šią komentarų giją, tačiau visi jos taisymai bus pašalinti, jei failas atidaromas naudojant naujesnę „Excel“ versiją. Daugiau informacijos: https://go.microsoft.com/fwlink/?linkid=870924.
Komentaras:
    02.19 pateikta</t>
      </text>
    </comment>
    <comment ref="AE321" authorId="978" shapeId="0" xr:uid="{2748FC60-CDC1-44ED-ABB1-913E743C50B9}">
      <text>
        <t>[Komentarų gija]
„Excel“ versija leidžia jums skaityti šią komentarų giją, tačiau visi jos taisymai bus pašalinti, jei failas atidaromas naudojant naujesnę „Excel“ versiją. Daugiau informacijos: https://go.microsoft.com/fwlink/?linkid=870924.
Komentaras:
    02.19 pateikta</t>
      </text>
    </comment>
    <comment ref="AF321" authorId="979" shapeId="0" xr:uid="{0EF58C81-C751-4048-9C92-1ADF02D79E26}">
      <text>
        <t>[Komentarų gija]
„Excel“ versija leidžia jums skaityti šią komentarų giją, tačiau visi jos taisymai bus pašalinti, jei failas atidaromas naudojant naujesnę „Excel“ versiją. Daugiau informacijos: https://go.microsoft.com/fwlink/?linkid=870924.
Komentaras:
    02.19 pateikta</t>
      </text>
    </comment>
    <comment ref="AH321" authorId="980" shapeId="0" xr:uid="{5E062F25-09AD-4783-9B13-CD21A774CEE9}">
      <text>
        <t xml:space="preserve">[Komentarų gija]
„Excel“ versija leidžia jums skaityti šią komentarų giją, tačiau visi jos taisymai bus pašalinti, jei failas atidaromas naudojant naujesnę „Excel“ versiją. Daugiau informacijos: https://go.microsoft.com/fwlink/?linkid=870924.
Komentaras:
    03.14
SAV-350689 </t>
      </text>
    </comment>
    <comment ref="AJ321" authorId="981" shapeId="0" xr:uid="{CD2E6C55-6AFF-4B78-A29B-55E092DCE76F}">
      <text>
        <t>[Komentarų gija]
„Excel“ versija leidžia jums skaityti šią komentarų giją, tačiau visi jos taisymai bus pašalinti, jei failas atidaromas naudojant naujesnę „Excel“ versiją. Daugiau informacijos: https://go.microsoft.com/fwlink/?linkid=870924.
Komentaras:
    02.19 pateikta</t>
      </text>
    </comment>
    <comment ref="K322" authorId="982" shapeId="0" xr:uid="{E8BE5FF2-2718-486B-A7BD-4E7A874FB0B5}">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Pirminiai pateikti 02-05
Atsakyti:
Pirminius atmetė, nes suprojektavom KS keitimą, nors TS numatyta statyt naują nedemontuojant esamo. Parašytas komentaras, kad situaciją praspręstų PV, ats negautas.
Atsakyti:
@Gytis Kazakevičius išsiaiškink su klientu dėl sienos paruošimo esamos spintos demontavimui/naujos montavimui. Kas susiję su statybiniais darbais, mes nieko nedarom.
Atsakyti:
Spintai demontuot klientas pasiruoš pats, naują montuosim prie sienos, 02.18 prasuksiu pasimatuot atstumus.
Atsakyti:
02-24 Pateikta užsakovui kad pasirašytų dėl spintos paruošimo
Atsakyti:
03.04 parengta pilna byla
Atsakyti:
Ko trūksta, kad galėčiau pateikt bylą?
Atsakyti:
KPD laukiam
Atsakyti:
Pateikta byla
Atsakyti:
03-25</t>
      </text>
    </comment>
    <comment ref="AB322" authorId="983" shapeId="0" xr:uid="{D16A1F20-E9B1-44E2-B5FC-10E0C17653FC}">
      <text>
        <t>[Komentarų gija]
„Excel“ versija leidžia jums skaityti šią komentarų giją, tačiau visi jos taisymai bus pašalinti, jei failas atidaromas naudojant naujesnę „Excel“ versiją. Daugiau informacijos: https://go.microsoft.com/fwlink/?linkid=870924.
Komentaras:
    02.18 pateikta</t>
      </text>
    </comment>
    <comment ref="AE322" authorId="984" shapeId="0" xr:uid="{F52E2DFF-28B3-4EF7-95BA-17C920C40AE1}">
      <text>
        <t>[Komentarų gija]
„Excel“ versija leidžia jums skaityti šią komentarų giją, tačiau visi jos taisymai bus pašalinti, jei failas atidaromas naudojant naujesnę „Excel“ versiją. Daugiau informacijos: https://go.microsoft.com/fwlink/?linkid=870924.
Komentaras:
    02.18 pateikta</t>
      </text>
    </comment>
    <comment ref="AF322" authorId="985" shapeId="0" xr:uid="{4751BBA2-B791-4E2B-91FF-D7928D628F22}">
      <text>
        <t>[Komentarų gija]
„Excel“ versija leidžia jums skaityti šią komentarų giją, tačiau visi jos taisymai bus pašalinti, jei failas atidaromas naudojant naujesnę „Excel“ versiją. Daugiau informacijos: https://go.microsoft.com/fwlink/?linkid=870924.
Komentaras:
    02.18 pateikta</t>
      </text>
    </comment>
    <comment ref="AN322" authorId="986" shapeId="0" xr:uid="{3A4A0462-D208-4772-AFEA-DE5864273C14}">
      <text>
        <t>[Komentarų gija]
„Excel“ versija leidžia jums skaityti šią komentarų giją, tačiau visi jos taisymai bus pašalinti, jei failas atidaromas naudojant naujesnę „Excel“ versiją. Daugiau informacijos: https://go.microsoft.com/fwlink/?linkid=870924.
Komentaras:
    02.28</t>
      </text>
    </comment>
    <comment ref="K323" authorId="987" shapeId="0" xr:uid="{04F14D0D-2300-416C-B26C-A2CD8A41805E}">
      <text>
        <t>[Komentarų gija]
„Excel“ versija leidžia jums skaityti šią komentarų giją, tačiau visi jos taisymai bus pašalinti, jei failas atidaromas naudojant naujesnę „Excel“ versiją. Daugiau informacijos: https://go.microsoft.com/fwlink/?linkid=870924.
Komentaras:
    Simas rengė topo
Atsakyti:
Rengiami sprendiniai
Atsakyti:
Pateikti pirminiai
Atsakyti:
Pastabos perduotos Gyčiui. Pataisęs gali pradėt ir derint su sklypų savininkais.
Atsakyti:
Pastabas ištaisiau, bandysiu derint kaimyninius sklypus.
Atsakyti:
Pateikti pirminiai
Atsakyti:
pirminiai patvirtinti. Perduota Gyčiui derinti su institucijom ir sklypais
Atsakyti:
Gautas atmetimas, perduotas Arnui
Atsakyti:
Perduota ESO
Atsakyti:
05.07 parengti pirminiai pagal naujas TS.
Atsakyti:
Pateikti pakoreguoti sprendiniai ESO
Atsakyti:
Ištaisytos pastabos, pateikta derinti.
Atsakyti:
05.22 pateikta kompensacijom servitutas
Atsakyti:
Laukiu KPD ir teiksiu servitutą savivaldybei
Atsakyti:
06-02 pateikta SUVA ir servitutas savivaldybei
Atsakyti:
Servitutus pasirašo 07-24</t>
      </text>
    </comment>
    <comment ref="Z323" authorId="988" shapeId="0" xr:uid="{D3CC4DAE-C3B1-40A0-8720-9A353ABE9F14}">
      <text>
        <t>[Komentarų gija]
„Excel“ versija leidžia jums skaityti šią komentarų giją, tačiau visi jos taisymai bus pašalinti, jei failas atidaromas naudojant naujesnę „Excel“ versiją. Daugiau informacijos: https://go.microsoft.com/fwlink/?linkid=870924.
Komentaras:
    05-29 pateikta</t>
      </text>
    </comment>
    <comment ref="AB323" authorId="989" shapeId="0" xr:uid="{3AE5F157-AB83-4933-A05E-6C334E7A3ED2}">
      <text>
        <t>[Komentarų gija]
„Excel“ versija leidžia jums skaityti šią komentarų giją, tačiau visi jos taisymai bus pašalinti, jei failas atidaromas naudojant naujesnę „Excel“ versiją. Daugiau informacijos: https://go.microsoft.com/fwlink/?linkid=870924.
Komentaras:
    05.07 pateikta</t>
      </text>
    </comment>
    <comment ref="AE323" authorId="990" shapeId="0" xr:uid="{628D99C6-CD94-412E-902B-56F11C2400B3}">
      <text>
        <t>[Komentarų gija]
„Excel“ versija leidžia jums skaityti šią komentarų giją, tačiau visi jos taisymai bus pašalinti, jei failas atidaromas naudojant naujesnę „Excel“ versiją. Daugiau informacijos: https://go.microsoft.com/fwlink/?linkid=870924.
Komentaras:
    05.07 pateikta</t>
      </text>
    </comment>
    <comment ref="AF323" authorId="991" shapeId="0" xr:uid="{9844BF7E-9C2D-4165-BC28-C9A5041890D4}">
      <text>
        <t>[Komentarų gija]
„Excel“ versija leidžia jums skaityti šią komentarų giją, tačiau visi jos taisymai bus pašalinti, jei failas atidaromas naudojant naujesnę „Excel“ versiją. Daugiau informacijos: https://go.microsoft.com/fwlink/?linkid=870924.
Komentaras:
    05.07 pateikta</t>
      </text>
    </comment>
    <comment ref="AH323" authorId="992" shapeId="0" xr:uid="{1DBD17FC-4387-433C-A7EB-78611786C332}">
      <text>
        <t>[Komentarų gija]
„Excel“ versija leidžia jums skaityti šią komentarų giją, tačiau visi jos taisymai bus pašalinti, jei failas atidaromas naudojant naujesnę „Excel“ versiją. Daugiau informacijos: https://go.microsoft.com/fwlink/?linkid=870924.
Komentaras:
    06-02
SAV-362269</t>
      </text>
    </comment>
    <comment ref="AJ323" authorId="993" shapeId="0" xr:uid="{5322677D-C9E4-4533-8B1C-7D3EF3D094A4}">
      <text>
        <t>[Komentarų gija]
„Excel“ versija leidžia jums skaityti šią komentarų giją, tačiau visi jos taisymai bus pašalinti, jei failas atidaromas naudojant naujesnę „Excel“ versiją. Daugiau informacijos: https://go.microsoft.com/fwlink/?linkid=870924.
Komentaras:
    05.07 pateikta</t>
      </text>
    </comment>
    <comment ref="AK323" authorId="994" shapeId="0" xr:uid="{EC2EE779-0FC0-45FD-9929-272E486E6ACE}">
      <text>
        <t>[Komentarų gija]
„Excel“ versija leidžia jums skaityti šią komentarų giją, tačiau visi jos taisymai bus pašalinti, jei failas atidaromas naudojant naujesnę „Excel“ versiją. Daugiau informacijos: https://go.microsoft.com/fwlink/?linkid=870924.
Komentaras:
    06-02 pateikta savivaldybei</t>
      </text>
    </comment>
    <comment ref="AN323" authorId="995" shapeId="0" xr:uid="{DB00A5CE-6363-4160-BCE0-52275E49A94A}">
      <text>
        <t>[Komentarų gija]
„Excel“ versija leidžia jums skaityti šią komentarų giją, tačiau visi jos taisymai bus pašalinti, jei failas atidaromas naudojant naujesnę „Excel“ versiją. Daugiau informacijos: https://go.microsoft.com/fwlink/?linkid=870924.
Komentaras:
    05.19 pateikta</t>
      </text>
    </comment>
    <comment ref="K324" authorId="996" shapeId="0" xr:uid="{50F79FA7-D8F0-43DB-A25A-9B7EB5A99065}">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Įkelti pakoreguoti sprendiniai
Atsakyti:
Pateikta institucijoms
Atsakyti:
Gauta pastaba iš Vainoro - statyt spinta ant ribos. Perduota Gyčiui
Atsakyti:
Statyti spintą ant ribos nenori sutikt klientas, perduota info ESO dėl galimybių keisti TS, laukiam atsakymo</t>
      </text>
    </comment>
    <comment ref="AB324" authorId="997" shapeId="0" xr:uid="{D06AA90D-5CED-4954-A696-EA2A1E88C590}">
      <text>
        <t>[Komentarų gija]
„Excel“ versija leidžia jums skaityti šią komentarų giją, tačiau visi jos taisymai bus pašalinti, jei failas atidaromas naudojant naujesnę „Excel“ versiją. Daugiau informacijos: https://go.microsoft.com/fwlink/?linkid=870924.
Komentaras:
    Pateikta 02-10</t>
      </text>
    </comment>
    <comment ref="AE324" authorId="998" shapeId="0" xr:uid="{025A002C-9096-4576-8515-E8033CB9E87C}">
      <text>
        <t>[Komentarų gija]
„Excel“ versija leidžia jums skaityti šią komentarų giją, tačiau visi jos taisymai bus pašalinti, jei failas atidaromas naudojant naujesnę „Excel“ versiją. Daugiau informacijos: https://go.microsoft.com/fwlink/?linkid=870924.
Komentaras:
    Pateikta 02-10</t>
      </text>
    </comment>
    <comment ref="AF324" authorId="999" shapeId="0" xr:uid="{754DDE97-78D1-4AFA-99B8-4E94380ECDD6}">
      <text>
        <t>[Komentarų gija]
„Excel“ versija leidžia jums skaityti šią komentarų giją, tačiau visi jos taisymai bus pašalinti, jei failas atidaromas naudojant naujesnę „Excel“ versiją. Daugiau informacijos: https://go.microsoft.com/fwlink/?linkid=870924.
Komentaras:
    Pateikta 02-10
Atsakyti:
Suderinta 02-11</t>
      </text>
    </comment>
    <comment ref="K326" authorId="1000" shapeId="0" xr:uid="{51324B40-6F4C-4E1A-89A8-93E20A1FB551}">
      <text>
        <t>[Komentarų gija]
„Excel“ versija leidžia jums skaityti šią komentarų giją, tačiau visi jos taisymai bus pašalinti, jei failas atidaromas naudojant naujesnę „Excel“ versiją. Daugiau informacijos: https://go.microsoft.com/fwlink/?linkid=870924.
Komentaras:
    Parengti pirminiai 01.30
Atsakyti:
Pateikti pirminiai
Atsakyti:
Pateikta derinti
Atsakyti:
Reikia derinti naują spintos vietą su Vainoru. @Gytis Kazakevičius 
Atsakyti:
Pateikta derint Vainorui nauja vieta
Atsakyti:
Vainoras suderino, išsiųsta kiti derinimai
Atsakyti:
Netiko sprendiniai užsakovui, perduota Gyčiui info kaip suprojektuoti.
Atsakyti:
03.12 suderinta su užsakovu, pateikiau Vainorui
Atsakyti:
03.24 pateikta suva
Atsakyti:
Pateikta byla be suva
Atsakyti:
Pateikta su SUVA</t>
      </text>
    </comment>
    <comment ref="AB326" authorId="1001" shapeId="0" xr:uid="{93A17A3D-FC02-4A45-B098-1F0B2E298B98}">
      <text>
        <t>[Komentarų gija]
„Excel“ versija leidžia jums skaityti šią komentarų giją, tačiau visi jos taisymai bus pašalinti, jei failas atidaromas naudojant naujesnę „Excel“ versiją. Daugiau informacijos: https://go.microsoft.com/fwlink/?linkid=870924.
Komentaras:
    02.04 pateikta</t>
      </text>
    </comment>
    <comment ref="AE326" authorId="1002" shapeId="0" xr:uid="{D964AEFD-72BF-4EF0-8C16-07563600794A}">
      <text>
        <t>[Komentarų gija]
„Excel“ versija leidžia jums skaityti šią komentarų giją, tačiau visi jos taisymai bus pašalinti, jei failas atidaromas naudojant naujesnę „Excel“ versiją. Daugiau informacijos: https://go.microsoft.com/fwlink/?linkid=870924.
Komentaras:
    02.04 pateikta</t>
      </text>
    </comment>
    <comment ref="AF326" authorId="1003" shapeId="0" xr:uid="{52E8FD62-3620-4609-A885-FADE0ADFE906}">
      <text>
        <t>[Komentarų gija]
„Excel“ versija leidžia jums skaityti šią komentarų giją, tačiau visi jos taisymai bus pašalinti, jei failas atidaromas naudojant naujesnę „Excel“ versiją. Daugiau informacijos: https://go.microsoft.com/fwlink/?linkid=870924.
Komentaras:
    02.04 pateikta</t>
      </text>
    </comment>
    <comment ref="AH326" authorId="1004" shapeId="0" xr:uid="{E5D22224-CA00-4004-94B8-AEACCB71AE5B}">
      <text>
        <t>[Komentarų gija]
„Excel“ versija leidžia jums skaityti šią komentarų giją, tačiau visi jos taisymai bus pašalinti, jei failas atidaromas naudojant naujesnę „Excel“ versiją. Daugiau informacijos: https://go.microsoft.com/fwlink/?linkid=870924.
Komentaras:
    03.24
SAV-351920</t>
      </text>
    </comment>
    <comment ref="K327" authorId="1005" shapeId="0" xr:uid="{F610B5AE-FCCB-4288-A030-B313B7FC3CA9}">
      <text>
        <t>[Komentarų gija]
„Excel“ versija leidžia jums skaityti šią komentarų giją, tačiau visi jos taisymai bus pašalinti, jei failas atidaromas naudojant naujesnę „Excel“ versiją. Daugiau informacijos: https://go.microsoft.com/fwlink/?linkid=870924.
Komentaras:
    Rengiami pirminiai
Atsakyti:
Parengti pirminiai
Atsakyti:
Pateikti pirminiai
Atsakyti:
Pateikti pirminiai po pastabų
Atsakyti:
Dar kartą pateikta po pastabų, pastaba neesminė, galima derint
Atsakyti:
Trūksta energijos derinimo.
Atsakyti:
Paskubint energiją, teikt SUVA, rengt bylą.
Atsakyti:
Paruošta byla, trūksta suvos
Atsakyti:
Pateikta byla be suva
Atsakyti:
Atmetė SUVA, trūko ESO derinimo, pateikiau per naujo 04.17</t>
      </text>
    </comment>
    <comment ref="Z327" authorId="1006" shapeId="0" xr:uid="{53032B65-252E-4521-A4D0-D04A4EB0E3E1}">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B327" authorId="1007" shapeId="0" xr:uid="{3DE3D448-8056-4626-8568-CC4A84A5DB15}">
      <text>
        <t>[Komentarų gija]
„Excel“ versija leidžia jums skaityti šią komentarų giją, tačiau visi jos taisymai bus pašalinti, jei failas atidaromas naudojant naujesnę „Excel“ versiją. Daugiau informacijos: https://go.microsoft.com/fwlink/?linkid=870924.
Komentaras:
    03.17 pateikta</t>
      </text>
    </comment>
    <comment ref="AE327" authorId="1008" shapeId="0" xr:uid="{298C1640-F5AD-4B39-A55D-67D99E4053BD}">
      <text>
        <t>[Komentarų gija]
„Excel“ versija leidžia jums skaityti šią komentarų giją, tačiau visi jos taisymai bus pašalinti, jei failas atidaromas naudojant naujesnę „Excel“ versiją. Daugiau informacijos: https://go.microsoft.com/fwlink/?linkid=870924.
Komentaras:
    03.17 pateikta</t>
      </text>
    </comment>
    <comment ref="AF327" authorId="1009" shapeId="0" xr:uid="{0044F067-E3B6-481E-8990-3D08A038148B}">
      <text>
        <t>[Komentarų gija]
„Excel“ versija leidžia jums skaityti šią komentarų giją, tačiau visi jos taisymai bus pašalinti, jei failas atidaromas naudojant naujesnę „Excel“ versiją. Daugiau informacijos: https://go.microsoft.com/fwlink/?linkid=870924.
Komentaras:
    03.17 pateikta</t>
      </text>
    </comment>
    <comment ref="AH327" authorId="1010" shapeId="0" xr:uid="{FF0359D6-91A9-4993-8616-360786921DF4}">
      <text>
        <t>[Komentarų gija]
„Excel“ versija leidžia jums skaityti šią komentarų giją, tačiau visi jos taisymai bus pašalinti, jei failas atidaromas naudojant naujesnę „Excel“ versiją. Daugiau informacijos: https://go.microsoft.com/fwlink/?linkid=870924.
Komentaras:
    04.03 
SAV-353815
Atsakyti:
04.17 
SAV-355983</t>
      </text>
    </comment>
    <comment ref="AJ327" authorId="1011" shapeId="0" xr:uid="{D94A662C-C47D-4271-99EB-D719362CE715}">
      <text>
        <t>[Komentarų gija]
„Excel“ versija leidžia jums skaityti šią komentarų giją, tačiau visi jos taisymai bus pašalinti, jei failas atidaromas naudojant naujesnę „Excel“ versiją. Daugiau informacijos: https://go.microsoft.com/fwlink/?linkid=870924.
Komentaras:
    03.17 pateikta
Atsakyti:
04.02 priminta</t>
      </text>
    </comment>
    <comment ref="K328" authorId="1012" shapeId="0" xr:uid="{02FA6069-2A7A-4226-B150-00037697BA60}">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Atsakyti:
Patreikti pirminiai po pastabų
Atsakyti:
Pateikta SUVA
Atsakyti:
Kontaktinis asmuo užsakovo Danielius +37069870956
Atsakyti:
Trūksta tik SUVA
Atsakyti:
Pateikta be suva
Atsakyti:
Pastabų nėra, trūksta SUVA
Atsakyti:
Pateiktas projektas</t>
      </text>
    </comment>
    <comment ref="Z328" authorId="1013" shapeId="0" xr:uid="{42394BA4-5152-46E0-9D4A-FC90936AEA4A}">
      <text>
        <t>[Komentarų gija]
„Excel“ versija leidžia jums skaityti šią komentarų giją, tačiau visi jos taisymai bus pašalinti, jei failas atidaromas naudojant naujesnę „Excel“ versiją. Daugiau informacijos: https://go.microsoft.com/fwlink/?linkid=870924.
Komentaras:
    03.06 pateikta</t>
      </text>
    </comment>
    <comment ref="AH328" authorId="1014" shapeId="0" xr:uid="{706A623D-5FF8-44A4-B401-BFA04C39D851}">
      <text>
        <t>[Komentarų gija]
„Excel“ versija leidžia jums skaityti šią komentarų giją, tačiau visi jos taisymai bus pašalinti, jei failas atidaromas naudojant naujesnę „Excel“ versiją. Daugiau informacijos: https://go.microsoft.com/fwlink/?linkid=870924.
Komentaras:
    SAV-350137
03.12</t>
      </text>
    </comment>
    <comment ref="K329" authorId="1015" shapeId="0" xr:uid="{DE605063-B406-4C94-BF23-10712EFCCF0D}">
      <text>
        <t>[Komentarų gija]
„Excel“ versija leidžia jums skaityti šią komentarų giją, tačiau visi jos taisymai bus pašalinti, jei failas atidaromas naudojant naujesnę „Excel“ versiją. Daugiau informacijos: https://go.microsoft.com/fwlink/?linkid=870924.
Komentaras:
    Parengti pirminiai
Atsakyti:
Taiso pastabas
Atsakyti:
Ištaisytos pastabos
Atsakyti:
Pateikta po pastabų
Atsakyti:
Pirminiai patvirtinti, derinti
Atsakyti:
Neina susisiekt su užsakovu
Atsakyti:
Perduota situacija ESO, aiškinasi ką daryt. Tomai, jeigu negausi info iš PV, pabandyk pats pasiklaust, nes negalim SUVA teikt. Situacija: negalim niekaip susisiekt su Klientu, numeris TS neveikia, dar 2 numerius davė ESO abu blogi, objekte nieko nėra. PV perdaviau, kad neturim ką daryt, tai sakė pasiaiškins ką daryt ir patys pabandys dar pagaut. Blogiausiu atveju reik važiuot TS nurodytu adresu  Gegučių g. 17-63, Kėdainiai. Galbūt taip pagausim ar bent kontaktą paliktume susisiekimui.
Atsakyti:
04.09 Ridas užsuks į užsakovo deklaruotą gyvenamą vietą
Atsakyti:
04.09 nieko nerado vietoje, paliko sprendinius ir kontaktus pašto dėžutėje.
Atsakyti:
04.15 pavyko gauti užsakovo derinimą, pateikta SUVA, ruošiu bylą
Atsakyti:
pateikta byla be SUVA
Atsakyti:
Trūksta SUVOS, pastabos ištaisytos</t>
      </text>
    </comment>
    <comment ref="AB329" authorId="1016" shapeId="0" xr:uid="{0C9FBEF8-F7F5-43D9-9400-FBC9F6C4CC1C}">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E329" authorId="1017" shapeId="0" xr:uid="{568FAD22-A260-4B0A-8D9A-F6F5740F5BFD}">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F329" authorId="1018" shapeId="0" xr:uid="{408B9F1A-2A0B-4535-AF20-E4885D90DFF8}">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H329" authorId="1019" shapeId="0" xr:uid="{B20F55DA-A4D6-4191-B750-8F9FA4DC360A}">
      <text>
        <t>[Komentarų gija]
„Excel“ versija leidžia jums skaityti šią komentarų giją, tačiau visi jos taisymai bus pašalinti, jei failas atidaromas naudojant naujesnę „Excel“ versiją. Daugiau informacijos: https://go.microsoft.com/fwlink/?linkid=870924.
Komentaras:
    04.15
SAV-355442
Atsakyti:
04.29
SAV-357284</t>
      </text>
    </comment>
    <comment ref="K330" authorId="1020" shapeId="0" xr:uid="{360A2EF5-94F2-4EDF-B60B-95E2A089B562}">
      <text>
        <t>[Komentarų gija]
„Excel“ versija leidžia jums skaityti šią komentarų giją, tačiau visi jos taisymai bus pašalinti, jei failas atidaromas naudojant naujesnę „Excel“ versiją. Daugiau informacijos: https://go.microsoft.com/fwlink/?linkid=870924.
Komentaras:
    01-24 pateikti pirminiai sprendiniai
Atsakyti:
02-18 gautos pastabos, perduotos Gyčiui.
Atsakyti:
03-12 pateikta po pastabų
Atsakyti:
Nieko neatsako, parašiau komentarą. Jeigu patvirtintų reikia bylos.
Atsakyti:
Patvirtinta, perduota Gyčiui parengti bylą.
Atsakyti:
04.10 parengta byla</t>
      </text>
    </comment>
    <comment ref="K331" authorId="1021" shapeId="0" xr:uid="{8D4A246B-3AB8-4553-9667-9027ABF2F637}">
      <text>
        <t>[Komentarų gija]
„Excel“ versija leidžia jums skaityti šią komentarų giją, tačiau visi jos taisymai bus pašalinti, jei failas atidaromas naudojant naujesnę „Excel“ versiją. Daugiau informacijos: https://go.microsoft.com/fwlink/?linkid=870924.
Komentaras:
    Simas rengė topo
Atsakyti:
Pateikta pirminiai 03-07
Atsakyti:
Pateikta po pastabų
Atsakyti:
Pateikta derinti
Atsakyti:
Perduoti darbai Gyčiui.
Atsakyti:
Reikia KPD pateikti
Atsakyti:
04-03 pateikta KPD
Atsakyti:
Derinti su sklypais
Atsakyti:
Servitutai pateikti kompensacijom
Atsakyti:
04-29 susitikimas su Klientu ir sklypų savininkais.
Atsakyti:
Renka servituto derinimus, mes esam išsiuntę informacinius patalpų savininkam/nuomininkam
Atsakyti:
Servitutai suderinti, pateikti savivaldybei. Trūksta dar Turto banko sutikimo, greitu metu turi atsiųsti.
Atsakyti:
Servitutus pasirašo 07-24</t>
      </text>
    </comment>
    <comment ref="AE331" authorId="1022" shapeId="0" xr:uid="{8651ED27-774D-429D-8E6B-A37A15046584}">
      <text>
        <t>[Komentarų gija]
„Excel“ versija leidžia jums skaityti šią komentarų giją, tačiau visi jos taisymai bus pašalinti, jei failas atidaromas naudojant naujesnę „Excel“ versiją. Daugiau informacijos: https://go.microsoft.com/fwlink/?linkid=870924.
Komentaras:
    Pateikta 03-18</t>
      </text>
    </comment>
    <comment ref="AF331" authorId="1023" shapeId="0" xr:uid="{0985E606-0CF7-4C39-8E46-6DE296D966DE}">
      <text>
        <t>[Komentarų gija]
„Excel“ versija leidžia jums skaityti šią komentarų giją, tačiau visi jos taisymai bus pašalinti, jei failas atidaromas naudojant naujesnę „Excel“ versiją. Daugiau informacijos: https://go.microsoft.com/fwlink/?linkid=870924.
Komentaras:
    Pateikta 03-18</t>
      </text>
    </comment>
    <comment ref="AH331" authorId="1024" shapeId="0" xr:uid="{B3539784-E9CB-4456-BA48-836560524658}">
      <text>
        <t>[Komentarų gija]
„Excel“ versija leidžia jums skaityti šią komentarų giją, tačiau visi jos taisymai bus pašalinti, jei failas atidaromas naudojant naujesnę „Excel“ versiją. Daugiau informacijos: https://go.microsoft.com/fwlink/?linkid=870924.
Komentaras:
    352619</t>
      </text>
    </comment>
    <comment ref="AJ331" authorId="1025" shapeId="0" xr:uid="{6CD5B5C1-E91F-4265-A445-7F694DCB8214}">
      <text>
        <t>[Komentarų gija]
„Excel“ versija leidžia jums skaityti šią komentarų giją, tačiau visi jos taisymai bus pašalinti, jei failas atidaromas naudojant naujesnę „Excel“ versiją. Daugiau informacijos: https://go.microsoft.com/fwlink/?linkid=870924.
Komentaras:
    Pateikta 03-18</t>
      </text>
    </comment>
    <comment ref="AN331" authorId="1026" shapeId="0" xr:uid="{2B95470B-7A29-4993-AEA1-0FC1EEA24397}">
      <text>
        <t>[Komentarų gija]
„Excel“ versija leidžia jums skaityti šią komentarų giją, tačiau visi jos taisymai bus pašalinti, jei failas atidaromas naudojant naujesnę „Excel“ versiją. Daugiau informacijos: https://go.microsoft.com/fwlink/?linkid=870924.
Komentaras:
    04-03 pateikta</t>
      </text>
    </comment>
    <comment ref="K332" authorId="1027" shapeId="0" xr:uid="{F408CC9E-AFB4-4832-8EA7-69A43B75A200}">
      <text>
        <t>[Komentarų gija]
„Excel“ versija leidžia jums skaityti šią komentarų giją, tačiau visi jos taisymai bus pašalinti, jei failas atidaromas naudojant naujesnę „Excel“ versiją. Daugiau informacijos: https://go.microsoft.com/fwlink/?linkid=870924.
Komentaras:
    Pateikti pirminiai 03-05, grąžinta 03-06, reikalinga TS korekcija (MT turi būti valdoma). Buvau su Znutu vietoj įsivertinti situaciją, nuatrėm kaip statyti MT, reikia pataisyti sprendinius. Ryšiai pamatuoti.
Atsakyti:
Dar nepataisiau, per šią sav turiu sutvarkyt
Atsakyti:
Pateikti pirminiai po pastabų, išsiųsta institucijoms
Atsakyti:
Gyčiui perduota parengt servitutą
Atsakyti:
03-28 parengtas servitutas
Atsakyti:
Pateiktas servitutas ESO
Atsakyti:
Pateikti pirminiai po pastabų
Atsakyti:
pateiktas servitutas kompensacijai
Atsakyti:
04-29 nuvažiuosiu paderint servitutą.
Atsakyti:
Pateikta be servituto
Atsakyti:
Servitutas pas notarą
Atsakyti:
Servitutas pasirašytas, trūksta SUVA</t>
      </text>
    </comment>
    <comment ref="AH332" authorId="1028" shapeId="0" xr:uid="{A9D7F9B2-CF70-4794-AF70-18716811E3E6}">
      <text>
        <t>[Komentarų gija]
„Excel“ versija leidžia jums skaityti šią komentarų giją, tačiau visi jos taisymai bus pašalinti, jei failas atidaromas naudojant naujesnę „Excel“ versiją. Daugiau informacijos: https://go.microsoft.com/fwlink/?linkid=870924.
Komentaras:
    04-30
357603 
Atsakyti:
06-02
SAV-362186</t>
      </text>
    </comment>
    <comment ref="AI332" authorId="1029" shapeId="0" xr:uid="{41A0BB38-7886-47AC-8F1E-B9BDB3D35760}">
      <text>
        <t>[Komentarų gija]
„Excel“ versija leidžia jums skaityti šią komentarų giją, tačiau visi jos taisymai bus pašalinti, jei failas atidaromas naudojant naujesnę „Excel“ versiją. Daugiau informacijos: https://go.microsoft.com/fwlink/?linkid=870924.
Komentaras:
    Pateikta 03-27</t>
      </text>
    </comment>
    <comment ref="AK332" authorId="1030" shapeId="0" xr:uid="{0C794615-6005-42A0-B416-3DE1DE9350E4}">
      <text>
        <t>[Komentarų gija]
„Excel“ versija leidžia jums skaityti šią komentarų giją, tačiau visi jos taisymai bus pašalinti, jei failas atidaromas naudojant naujesnę „Excel“ versiją. Daugiau informacijos: https://go.microsoft.com/fwlink/?linkid=870924.
Komentaras:
    Pateikta notarui</t>
      </text>
    </comment>
    <comment ref="K333" authorId="1031" shapeId="0" xr:uid="{F50AB654-7EC6-4E4F-93B2-2392CF585C4E}">
      <text>
        <t>[Komentarų gija]
„Excel“ versija leidžia jums skaityti šią komentarų giją, tačiau visi jos taisymai bus pašalinti, jei failas atidaromas naudojant naujesnę „Excel“ versiją. Daugiau informacijos: https://go.microsoft.com/fwlink/?linkid=870924.
Komentaras:
    Paulina atsiųs topo 02-26
Atsakyti:
Pateikti pirminiai
Atsakyti:
Gautos pastabos, aiškinuosi truputį dar su Znutu ir pataisysim
Atsakyti:
Pateikta po pastabų
Atsakyti:
Po sprendinių pakeitimo laukiam Vainoro ir Telia derinimo
Atsakyti:
Vainoras suderino, telia atmetė dėl tinklų žymėjimo, pateikta per naujo.
Atsakyti:
Gauti derinimai, pateikta Suva, išsiųsti informaciniai.
Atsakyti:
04.18 parengta byla
Atsakyti:
pateikta byla be suva
Atsakyti:
Pateikta iš naujo SUVA su ESO derinimu.</t>
      </text>
    </comment>
    <comment ref="Z333" authorId="1032" shapeId="0" xr:uid="{F477940A-9D93-4FCF-BE3E-38E9B9B05178}">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B333" authorId="1033" shapeId="0" xr:uid="{B08B2955-2F4D-48B5-B0C8-8225BDE542B9}">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E333" authorId="1034" shapeId="0" xr:uid="{6F8282F1-DDC9-42B3-8B8D-765B37E5A3EB}">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F333" authorId="1035" shapeId="0" xr:uid="{630B5C28-F5A9-450D-A4FB-ED666338B046}">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H333" authorId="1036" shapeId="0" xr:uid="{2B89843A-A7B7-4588-994D-D7CD35CC6977}">
      <text>
        <t>[Komentarų gija]
„Excel“ versija leidžia jums skaityti šią komentarų giją, tačiau visi jos taisymai bus pašalinti, jei failas atidaromas naudojant naujesnę „Excel“ versiją. Daugiau informacijos: https://go.microsoft.com/fwlink/?linkid=870924.
Komentaras:
    04.09
SAV-354675
Atsakyti:
SAV-356464
04.22</t>
      </text>
    </comment>
    <comment ref="AJ333" authorId="1037" shapeId="0" xr:uid="{E1D3278C-5BF5-4649-92EE-A97D497228E5}">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K334" authorId="1038" shapeId="0" xr:uid="{1DF76368-003A-40E8-BD53-EB4F26FAACFE}">
      <text>
        <t>[Komentarų gija]
„Excel“ versija leidžia jums skaityti šią komentarų giją, tačiau visi jos taisymai bus pašalinti, jei failas atidaromas naudojant naujesnę „Excel“ versiją. Daugiau informacijos: https://go.microsoft.com/fwlink/?linkid=870924.
Komentaras:
    Parengti pirminiai
Atsakyti:
Pateikti pirminiai pakartotinai 03-10
Atsakyti:
Pateikti pirminiai pakartotinai 03-13
Atsakyti:
Gautos pastabos 03-18
Atsakyti:
Pateikti po pastabų pirminiai 03-21
Atsakyti:
Parengta pilna byla
Atsakyti:
Pateikta byla</t>
      </text>
    </comment>
    <comment ref="AB334" authorId="1039" shapeId="0" xr:uid="{CE2DA486-8B79-4EDD-A9DB-D87F57A8B82C}">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E334" authorId="1040" shapeId="0" xr:uid="{FB88FC3A-85EC-4812-996C-F924CFCB7C44}">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F334" authorId="1041" shapeId="0" xr:uid="{EC5E5C82-71D2-4088-9189-CAB17333E1CC}">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K335" authorId="1042" shapeId="0" xr:uid="{71AFCC7A-B1D9-4BB4-9F04-CA18643ECDD4}">
      <text>
        <t>[Komentarų gija]
„Excel“ versija leidžia jums skaityti šią komentarų giją, tačiau visi jos taisymai bus pašalinti, jei failas atidaromas naudojant naujesnę „Excel“ versiją. Daugiau informacijos: https://go.microsoft.com/fwlink/?linkid=870924.
Komentaras:
    02.20 parengti pirminiai
Atsakyti:
Pateikti pirminiai po pastabų
Atsakyti:
Trūksta savivaldybės derinimo ir tada SUVA
Atsakyti:
Savivaldybė suderino, 03-12 pateikta SUVA</t>
      </text>
    </comment>
    <comment ref="AB335" authorId="1043" shapeId="0" xr:uid="{DEF08972-D049-4958-91BD-8D88CE9006D4}">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E335" authorId="1044" shapeId="0" xr:uid="{633DFDA2-F338-4F60-8B04-1DC1B5E326A3}">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F335" authorId="1045" shapeId="0" xr:uid="{3A84D79F-B9B3-441D-A463-F0DD7CDA18C0}">
      <text>
        <t>[Komentarų gija]
„Excel“ versija leidžia jums skaityti šią komentarų giją, tačiau visi jos taisymai bus pašalinti, jei failas atidaromas naudojant naujesnę „Excel“ versiją. Daugiau informacijos: https://go.microsoft.com/fwlink/?linkid=870924.
Komentaras:
    03.03 pateikta</t>
      </text>
    </comment>
    <comment ref="AH335" authorId="1046" shapeId="0" xr:uid="{28C4F925-2A4D-40CD-AED0-CF4990E48F04}">
      <text>
        <t>[Komentarų gija]
„Excel“ versija leidžia jums skaityti šią komentarų giją, tačiau visi jos taisymai bus pašalinti, jei failas atidaromas naudojant naujesnę „Excel“ versiją. Daugiau informacijos: https://go.microsoft.com/fwlink/?linkid=870924.
Komentaras:
    03.12
SAV-350191</t>
      </text>
    </comment>
    <comment ref="K336" authorId="1047" shapeId="0" xr:uid="{631976E6-B813-4CAD-9EEF-590B7D555C32}">
      <text>
        <t>[Komentarų gija]
„Excel“ versija leidžia jums skaityti šią komentarų giją, tačiau visi jos taisymai bus pašalinti, jei failas atidaromas naudojant naujesnę „Excel“ versiją. Daugiau informacijos: https://go.microsoft.com/fwlink/?linkid=870924.
Komentaras:
    Gytis derina spintos vietą su užsakovu
Atsakyti:
03.12 pateikta Vainorui
Atsakyti:
Kokia situacija? Reikia pajudint Vainorą, derinimo terminas praėjęs
Atsakyti:
Priminta Vainorui, sakė pasižės.
Atsakyti:
04-03 parašytas laiškas Vainorui su pakartojimu
Atsakyti:
Parengti pirminiai
Atsakyti:
pateikti pirminiai</t>
      </text>
    </comment>
    <comment ref="AB336" authorId="1048" shapeId="0" xr:uid="{8E40A7AF-3141-4204-ABF9-15F8C3FF1F98}">
      <text>
        <t>[Komentarų gija]
„Excel“ versija leidžia jums skaityti šią komentarų giją, tačiau visi jos taisymai bus pašalinti, jei failas atidaromas naudojant naujesnę „Excel“ versiją. Daugiau informacijos: https://go.microsoft.com/fwlink/?linkid=870924.
Komentaras:
    03.12 pateikta</t>
      </text>
    </comment>
    <comment ref="K337" authorId="1049" shapeId="0" xr:uid="{0016A58F-A8DA-4D14-979E-0FB933821E7E}">
      <text>
        <t>[Komentarų gija]
„Excel“ versija leidžia jums skaityti šią komentarų giją, tačiau visi jos taisymai bus pašalinti, jei failas atidaromas naudojant naujesnę „Excel“ versiją. Daugiau informacijos: https://go.microsoft.com/fwlink/?linkid=870924.
Komentaras:
    Pateikti pirminiai
Atsakyti:
Taisomos pastabos
Atsakyti:
Pateikta derinti
Atsakyti:
Gauti derinimai, reikia teikt KPD
Atsakyti:
KPD, informaciniai, sutikimai, servitutas
Atsakyti:
pateikta KPD, sutikimai išsiųsti Klientui surinkti (04-29 pasiteirauta, pasiūlyta pagalba, kad paspartinti procesą)
Atsakyti:
KPD suderino. Klientas skambino, sakė organizuos susitikimą, bet kolkas dar jokių konkrečių žinių apie tai negavau.
Atsakyti:
Klientas renka sutikimus, nes sklypo savininkai kelia sąlygas, kurių ESO nefinansuos. Kokia situacija nėra aišku, parašytas laiškas Klientui.
Atsakyti:
Klientui pateikta šiek tiek pakorteguota projekto versija dėl vieno iš sklypo savininkų nesutikimo. Laukiame atsakymo
Atsakyti:
Sutikimai gauti, trūksta Vainoro perdeirnimo, gavus įgaliojimus teiksiu servitutus.
Atsakyti:
09-16 pateikti savivaldybei servitutai
Atsakyti:
Servitutai, SUVA
Atsakyti:
Pateiktas pilnas projektas</t>
      </text>
    </comment>
    <comment ref="AB337" authorId="1050" shapeId="0" xr:uid="{51E326ED-51EF-476C-8CBD-A4ABF38C6629}">
      <text>
        <t>[Komentarų gija]
„Excel“ versija leidžia jums skaityti šią komentarų giją, tačiau visi jos taisymai bus pašalinti, jei failas atidaromas naudojant naujesnę „Excel“ versiją. Daugiau informacijos: https://go.microsoft.com/fwlink/?linkid=870924.
Komentaras:
    Pateikta 03-24</t>
      </text>
    </comment>
    <comment ref="AE337" authorId="1051" shapeId="0" xr:uid="{8B122663-935E-4ED9-89BB-0D7766943C45}">
      <text>
        <t>[Komentarų gija]
„Excel“ versija leidžia jums skaityti šią komentarų giją, tačiau visi jos taisymai bus pašalinti, jei failas atidaromas naudojant naujesnę „Excel“ versiją. Daugiau informacijos: https://go.microsoft.com/fwlink/?linkid=870924.
Komentaras:
    Pateikta 03-24</t>
      </text>
    </comment>
    <comment ref="AF337" authorId="1052" shapeId="0" xr:uid="{34831A7C-CA69-455D-B99B-515C20803A7D}">
      <text>
        <t>[Komentarų gija]
„Excel“ versija leidžia jums skaityti šią komentarų giją, tačiau visi jos taisymai bus pašalinti, jei failas atidaromas naudojant naujesnę „Excel“ versiją. Daugiau informacijos: https://go.microsoft.com/fwlink/?linkid=870924.
Komentaras:
    Pateikta 03-24</t>
      </text>
    </comment>
    <comment ref="AH337" authorId="1053" shapeId="0" xr:uid="{14798DCD-BE1F-4EBC-9853-367D1FE723BD}">
      <text>
        <t>[Komentarų gija]
„Excel“ versija leidžia jums skaityti šią komentarų giją, tačiau visi jos taisymai bus pašalinti, jei failas atidaromas naudojant naujesnę „Excel“ versiją. Daugiau informacijos: https://go.microsoft.com/fwlink/?linkid=870924.
Komentaras:
    09-30 
Atsakyti:
25SUT-10265</t>
      </text>
    </comment>
    <comment ref="AJ337" authorId="1054" shapeId="0" xr:uid="{373D5AB3-C31C-449C-AEEB-914A6D955955}">
      <text>
        <t>[Komentarų gija]
„Excel“ versija leidžia jums skaityti šią komentarų giją, tačiau visi jos taisymai bus pašalinti, jei failas atidaromas naudojant naujesnę „Excel“ versiją. Daugiau informacijos: https://go.microsoft.com/fwlink/?linkid=870924.
Komentaras:
    Pateikta 03-24</t>
      </text>
    </comment>
    <comment ref="AN337" authorId="1055" shapeId="0" xr:uid="{60B16D92-3FCB-430D-8F3E-55928DC0CE5D}">
      <text>
        <t>[Komentarų gija]
„Excel“ versija leidžia jums skaityti šią komentarų giją, tačiau visi jos taisymai bus pašalinti, jei failas atidaromas naudojant naujesnę „Excel“ versiją. Daugiau informacijos: https://go.microsoft.com/fwlink/?linkid=870924.
Komentaras:
    pateikta 04-22</t>
      </text>
    </comment>
    <comment ref="K338" authorId="1056" shapeId="0" xr:uid="{918EE441-4C22-446B-9F39-2956DD9637A6}">
      <text>
        <t>[Komentarų gija]
„Excel“ versija leidžia jums skaityti šią komentarų giją, tačiau visi jos taisymai bus pašalinti, jei failas atidaromas naudojant naujesnę „Excel“ versiją. Daugiau informacijos: https://go.microsoft.com/fwlink/?linkid=870924.
Komentaras:
    Edgaras matavo
Atsakyti:
03.25 važiuoju į vietą pasižiūrėt
Atsakyti:
03.28 parengti sprendiniai
Atsakyti:
Pateikti pirminiai, bet reikia parodyti projektą P. Stašiūnui, nes čia sunkiai įgyvendinami sprendiniai mano nuomone.
Atsakyti:
04-02 pateikta Stašiūnui.
Atsakyti:
Taiso pastabas
Atsakyti:
Prieš taisant pastabas laukiu atsakymo iš Stašiūno ar pavyks atlikti darbus.
Atsakyti:
Stašiūnas sakė galim daryt.
Atsakyti:
ESO leido daryt su informaciniais. 
Atsakyti:
Pataisyti ESO pastabas ir teikti derinti</t>
      </text>
    </comment>
    <comment ref="AB338" authorId="1057" shapeId="0" xr:uid="{DBEBD811-C5FE-4D3C-B1A1-4437B2E7C472}">
      <text>
        <t>[Komentarų gija]
„Excel“ versija leidžia jums skaityti šią komentarų giją, tačiau visi jos taisymai bus pašalinti, jei failas atidaromas naudojant naujesnę „Excel“ versiją. Daugiau informacijos: https://go.microsoft.com/fwlink/?linkid=870924.
Komentaras:
    04.10</t>
      </text>
    </comment>
    <comment ref="AE338" authorId="1058" shapeId="0" xr:uid="{79F482B1-3FE3-47CD-B6EB-6C3253F784E5}">
      <text>
        <t>[Komentarų gija]
„Excel“ versija leidžia jums skaityti šią komentarų giją, tačiau visi jos taisymai bus pašalinti, jei failas atidaromas naudojant naujesnę „Excel“ versiją. Daugiau informacijos: https://go.microsoft.com/fwlink/?linkid=870924.
Komentaras:
    04.10</t>
      </text>
    </comment>
    <comment ref="AF338" authorId="1059" shapeId="0" xr:uid="{643E9C30-C7E6-48BE-B1B6-BFEA410988DC}">
      <text>
        <t>[Komentarų gija]
„Excel“ versija leidžia jums skaityti šią komentarų giją, tačiau visi jos taisymai bus pašalinti, jei failas atidaromas naudojant naujesnę „Excel“ versiją. Daugiau informacijos: https://go.microsoft.com/fwlink/?linkid=870924.
Komentaras:
    04.10</t>
      </text>
    </comment>
    <comment ref="K339" authorId="1060" shapeId="0" xr:uid="{20C88F83-5589-401B-8271-EC2B26BA9936}">
      <text>
        <t>[Komentarų gija]
„Excel“ versija leidžia jums skaityti šią komentarų giją, tačiau visi jos taisymai bus pašalinti, jei failas atidaromas naudojant naujesnę „Excel“ versiją. Daugiau informacijos: https://go.microsoft.com/fwlink/?linkid=870924.
Komentaras:
    Edgaras matavo
Atsakyti:
Pateikti pirminiai
Atsakyti:
Siųsti derint
Atsakyti:
Užsakovas nesutinka su spinta ant sklypo ribos, sako kelti prie šaligatvio arba ant stulpo
Atsakyti:
Iškelta spinta, pateikta Vainorui derinti 04.02
Atsakyti:
04-03 Vainoras nurodė statyt ant sklypo ribos, nusiunčiau nuotraukas, kodėl negalim pastatyt ant ribos
Atsakyti:
Vainoras neleidžia ardyti asfalto dangos, pridėjau nuotraukas kad ardom šaligatvio trinkeles, pateikiau 04.04
Atsakyti:
Pateikta Telia 04.09, užsakovui 04.14, Vainoras ir vandenys suderino
Atsakyti:
04.15 Telia atmetė, išsiunčiau su paaiškinimu
Atsakyti:
04.24 pateikta SUVA, parengta byla
Atsakyti:
pateiktas projektas be suva</t>
      </text>
    </comment>
    <comment ref="AE339" authorId="1061" shapeId="0" xr:uid="{C52CE5D7-DFC1-4DF5-BED6-BF2DBF0AF913}">
      <text>
        <t xml:space="preserve">[Komentarų gija]
„Excel“ versija leidžia jums skaityti šią komentarų giją, tačiau visi jos taisymai bus pašalinti, jei failas atidaromas naudojant naujesnę „Excel“ versiją. Daugiau informacijos: https://go.microsoft.com/fwlink/?linkid=870924.
Komentaras:
    04.10
</t>
      </text>
    </comment>
    <comment ref="AF339" authorId="1062" shapeId="0" xr:uid="{F78BC907-0C4F-49E4-ACF3-0468DD49969B}">
      <text>
        <t xml:space="preserve">[Komentarų gija]
„Excel“ versija leidžia jums skaityti šią komentarų giją, tačiau visi jos taisymai bus pašalinti, jei failas atidaromas naudojant naujesnę „Excel“ versiją. Daugiau informacijos: https://go.microsoft.com/fwlink/?linkid=870924.
Komentaras:
    04.10
</t>
      </text>
    </comment>
    <comment ref="AH339" authorId="1063" shapeId="0" xr:uid="{0C7805F1-2833-48A9-85A7-8EA19E000D55}">
      <text>
        <t>[Komentarų gija]
„Excel“ versija leidžia jums skaityti šią komentarų giją, tačiau visi jos taisymai bus pašalinti, jei failas atidaromas naudojant naujesnę „Excel“ versiją. Daugiau informacijos: https://go.microsoft.com/fwlink/?linkid=870924.
Komentaras:
    04.24
SAV-356829</t>
      </text>
    </comment>
    <comment ref="K340" authorId="1064" shapeId="0" xr:uid="{F9BAF857-FFCF-49DB-9168-0E133336B5F0}">
      <text>
        <t>[Komentarų gija]
„Excel“ versija leidžia jums skaityti šią komentarų giją, tačiau visi jos taisymai bus pašalinti, jei failas atidaromas naudojant naujesnę „Excel“ versiją. Daugiau informacijos: https://go.microsoft.com/fwlink/?linkid=870924.
Komentaras:
    Parengti pirminiai, reikia važiuot į vietą pasižiūrėt ar pavyks išvengt šilumos kanalo.</t>
      </text>
    </comment>
    <comment ref="K341" authorId="1065" shapeId="0" xr:uid="{6F0A83E8-872C-40E2-A3A7-9AB736B7BA2A}">
      <text>
        <t>[Komentarų gija]
„Excel“ versija leidžia jums skaityti šią komentarų giją, tačiau visi jos taisymai bus pašalinti, jei failas atidaromas naudojant naujesnę „Excel“ versiją. Daugiau informacijos: https://go.microsoft.com/fwlink/?linkid=870924.
Komentaras:
    Edgaras matavo topo
Atsakyti:
Parengti pirminiai
Atsakyti:
Pateikti pirminiai
Atsakyti:
Skambino zoninis, reikia taisyt schemą.
Atsakyti:
Ištaisytos pirminių pastabos.
Atsakyti:
Pateikti pirminiai
Atsakyti:
Ištaisytos pastabos, pateikta derint, išsiųsti informaciniai
Atsakyti:
Paruošta pilna byla
Atsakyti:
pateikta byla</t>
      </text>
    </comment>
    <comment ref="AB341" authorId="1066" shapeId="0" xr:uid="{F055085A-3BC2-4618-A773-AF3FA169EE74}">
      <text>
        <t>[Komentarų gija]
„Excel“ versija leidžia jums skaityti šią komentarų giją, tačiau visi jos taisymai bus pašalinti, jei failas atidaromas naudojant naujesnę „Excel“ versiją. Daugiau informacijos: https://go.microsoft.com/fwlink/?linkid=870924.
Komentaras:
    04.07 pateikta</t>
      </text>
    </comment>
    <comment ref="AE341" authorId="1067" shapeId="0" xr:uid="{996F78AD-8DD9-4C8F-8865-AD5E79C5B145}">
      <text>
        <t>[Komentarų gija]
„Excel“ versija leidžia jums skaityti šią komentarų giją, tačiau visi jos taisymai bus pašalinti, jei failas atidaromas naudojant naujesnę „Excel“ versiją. Daugiau informacijos: https://go.microsoft.com/fwlink/?linkid=870924.
Komentaras:
    04.07 pateikta</t>
      </text>
    </comment>
    <comment ref="AF341" authorId="1068" shapeId="0" xr:uid="{9D5BA0E2-53EF-48A9-8D25-7AA6B4AD6302}">
      <text>
        <t>[Komentarų gija]
„Excel“ versija leidžia jums skaityti šią komentarų giją, tačiau visi jos taisymai bus pašalinti, jei failas atidaromas naudojant naujesnę „Excel“ versiją. Daugiau informacijos: https://go.microsoft.com/fwlink/?linkid=870924.
Komentaras:
    04.07 pateikta</t>
      </text>
    </comment>
    <comment ref="AN341" authorId="1069" shapeId="0" xr:uid="{90F3BFC7-7CC6-4E58-9605-5B6D78F7CF50}">
      <text>
        <t>[Komentarų gija]
„Excel“ versija leidžia jums skaityti šią komentarų giją, tačiau visi jos taisymai bus pašalinti, jei failas atidaromas naudojant naujesnę „Excel“ versiją. Daugiau informacijos: https://go.microsoft.com/fwlink/?linkid=870924.
Komentaras:
    04.11 pateikta</t>
      </text>
    </comment>
    <comment ref="K342" authorId="1070" shapeId="0" xr:uid="{00AFC981-AECF-4BE2-B77C-E02590825DE5}">
      <text>
        <t>[Komentarų gija]
„Excel“ versija leidžia jums skaityti šią komentarų giją, tačiau visi jos taisymai bus pašalinti, jei failas atidaromas naudojant naujesnę „Excel“ versiją. Daugiau informacijos: https://go.microsoft.com/fwlink/?linkid=870924.
Komentaras:
    Pateikta pirminiai
Atsakyti:
Pateikti pirminiai po pastabų
Atsakyti:
Laukiu Vainoro derinimo po pastabų, kad patraukti spintą nuo kelio ribos.
Atsakyti:
Pateikta Telia 04.04
Atsakyti:
04.07 pateikta KPD
Atsakyti:
04.22 pateikta SUVA, rengiu bylą
Atsakyti:
04.23 parengta pilna byla be suvos
Atsakyti:
pateikta byla be suva</t>
      </text>
    </comment>
    <comment ref="Z342" authorId="1071" shapeId="0" xr:uid="{82EB7487-1201-45EC-9DE9-081C28B4B6D5}">
      <text>
        <t>[Komentarų gija]
„Excel“ versija leidžia jums skaityti šią komentarų giją, tačiau visi jos taisymai bus pašalinti, jei failas atidaromas naudojant naujesnę „Excel“ versiją. Daugiau informacijos: https://go.microsoft.com/fwlink/?linkid=870924.
Komentaras:
    04.07 pateikta</t>
      </text>
    </comment>
    <comment ref="AB342" authorId="1072" shapeId="0" xr:uid="{036D98FF-13FF-4C87-9077-98EAD5EF0D6C}">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E342" authorId="1073" shapeId="0" xr:uid="{DE811D4D-04C7-485A-8618-7E18F52AA997}">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F342" authorId="1074" shapeId="0" xr:uid="{A21B721C-A96E-418B-A720-9ABAD85B3C65}">
      <text>
        <t>[Komentarų gija]
„Excel“ versija leidžia jums skaityti šią komentarų giją, tačiau visi jos taisymai bus pašalinti, jei failas atidaromas naudojant naujesnę „Excel“ versiją. Daugiau informacijos: https://go.microsoft.com/fwlink/?linkid=870924.
Komentaras:
    03.24 pateikta</t>
      </text>
    </comment>
    <comment ref="AH342" authorId="1075" shapeId="0" xr:uid="{2C6EAED1-73D2-4825-B6A1-C95D06635C5F}">
      <text>
        <t>[Komentarų gija]
„Excel“ versija leidžia jums skaityti šią komentarų giją, tačiau visi jos taisymai bus pašalinti, jei failas atidaromas naudojant naujesnę „Excel“ versiją. Daugiau informacijos: https://go.microsoft.com/fwlink/?linkid=870924.
Komentaras:
    SAV-356390
04.22</t>
      </text>
    </comment>
    <comment ref="AN342" authorId="1076" shapeId="0" xr:uid="{AB09E3A9-85DD-407E-8161-35CA3E89EA5A}">
      <text>
        <t>[Komentarų gija]
„Excel“ versija leidžia jums skaityti šią komentarų giją, tačiau visi jos taisymai bus pašalinti, jei failas atidaromas naudojant naujesnę „Excel“ versiją. Daugiau informacijos: https://go.microsoft.com/fwlink/?linkid=870924.
Komentaras:
    04.07 pateikta</t>
      </text>
    </comment>
    <comment ref="K343" authorId="1077" shapeId="0" xr:uid="{59E20DAA-355B-4D0B-98AA-E69AEEC107F5}">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04.08 parengti pirminiai
Atsakyti:
pateikti pirminiai
Atsakyti:
04.11 ištaisytos pastabos.
Atsakyti:
Trūksta ESO derinimo kad pateikti SUVA, ruošiu bylą.
Atsakyti:
Parengta byla, savivaldybė atsakė į informacinį kad nėra AZ toje vietoje. Paruošiau pagal juos brėžinį, siųsiu per naujo.
Atsakyti:
Informacinis pateiktas, derinimai yra, byla parengta, trūksta tik SUVA
Atsakyti:
Pateikta byla su suva</t>
      </text>
    </comment>
    <comment ref="Z343" authorId="1078" shapeId="0" xr:uid="{04F43984-8B84-4CF1-BF37-47AAF32EF513}">
      <text>
        <t>[Komentarų gija]
„Excel“ versija leidžia jums skaityti šią komentarų giją, tačiau visi jos taisymai bus pašalinti, jei failas atidaromas naudojant naujesnę „Excel“ versiją. Daugiau informacijos: https://go.microsoft.com/fwlink/?linkid=870924.
Komentaras:
    04.29 pateikta</t>
      </text>
    </comment>
    <comment ref="AB343" authorId="1079" shapeId="0" xr:uid="{15460FA5-D6E9-4445-8252-C39670831481}">
      <text>
        <t>[Komentarų gija]
„Excel“ versija leidžia jums skaityti šią komentarų giją, tačiau visi jos taisymai bus pašalinti, jei failas atidaromas naudojant naujesnę „Excel“ versiją. Daugiau informacijos: https://go.microsoft.com/fwlink/?linkid=870924.
Komentaras:
    04.17 pateikta</t>
      </text>
    </comment>
    <comment ref="AE343" authorId="1080" shapeId="0" xr:uid="{FEF19699-AB28-4E46-93B0-5ADA9152A980}">
      <text>
        <t>[Komentarų gija]
„Excel“ versija leidžia jums skaityti šią komentarų giją, tačiau visi jos taisymai bus pašalinti, jei failas atidaromas naudojant naujesnę „Excel“ versiją. Daugiau informacijos: https://go.microsoft.com/fwlink/?linkid=870924.
Komentaras:
    04.17 pateikta</t>
      </text>
    </comment>
    <comment ref="AF343" authorId="1081" shapeId="0" xr:uid="{B94E563B-F5F0-43F3-8CAA-3B9796D669B4}">
      <text>
        <t>[Komentarų gija]
„Excel“ versija leidžia jums skaityti šią komentarų giją, tačiau visi jos taisymai bus pašalinti, jei failas atidaromas naudojant naujesnę „Excel“ versiją. Daugiau informacijos: https://go.microsoft.com/fwlink/?linkid=870924.
Komentaras:
    04.17 pateikta</t>
      </text>
    </comment>
    <comment ref="AH343" authorId="1082" shapeId="0" xr:uid="{604B41D8-9E90-4D68-A069-275A5AE54540}">
      <text>
        <t>[Komentarų gija]
„Excel“ versija leidžia jums skaityti šią komentarų giją, tačiau visi jos taisymai bus pašalinti, jei failas atidaromas naudojant naujesnę „Excel“ versiją. Daugiau informacijos: https://go.microsoft.com/fwlink/?linkid=870924.
Komentaras:
    04.30
SAV-357507</t>
      </text>
    </comment>
    <comment ref="AJ343" authorId="1083" shapeId="0" xr:uid="{69117AE1-67FF-4D2B-B9F1-28F554853533}">
      <text>
        <t>[Komentarų gija]
„Excel“ versija leidžia jums skaityti šią komentarų giją, tačiau visi jos taisymai bus pašalinti, jei failas atidaromas naudojant naujesnę „Excel“ versiją. Daugiau informacijos: https://go.microsoft.com/fwlink/?linkid=870924.
Komentaras:
    04.17 pateikta</t>
      </text>
    </comment>
    <comment ref="K344" authorId="1084" shapeId="0" xr:uid="{7B9707C8-6016-407D-8D88-C55FAFCC997A}">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04.11 parengti pirminiai</t>
      </text>
    </comment>
    <comment ref="K345" authorId="1085" shapeId="0" xr:uid="{63A5F784-B0AA-4FA4-A4EF-ECB7F698E1EF}">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04.16 parengti pirminiai
Atsakyti:
Pateikti pirminiai
Atsakyti:
05.08 pateikti servitutai derint mokyklai ir valgyklai. Pateikta institucijom derint.
Atsakyti:
05-26 skambinau i KE, sprendžia dėl atstumo, nes nesilaikom 2m
Atsakyti:
Pateikta KPD 05-28
Atsakyti:
Užsakovo +37068602665, paskambint pirmadienį
Atsakyti:
Pateiktas sutikimas Klientui, turi perduoti statytojui pasirašyti
Atsakyti:
Gautas nesutikimas servituto nustatymui iš valstybinio sklypo panaudos gavėjo. Aiškinuos su savivaldybe ar galima kažką pakeisti ar panaudos gavėjas turi paskutinį žodį.</t>
      </text>
    </comment>
    <comment ref="Z345" authorId="1086" shapeId="0" xr:uid="{57B4A674-4081-45A4-AC20-4453E7DDD3D2}">
      <text>
        <t>[Komentarų gija]
„Excel“ versija leidžia jums skaityti šią komentarų giją, tačiau visi jos taisymai bus pašalinti, jei failas atidaromas naudojant naujesnę „Excel“ versiją. Daugiau informacijos: https://go.microsoft.com/fwlink/?linkid=870924.
Komentaras:
    05-30 pateikta</t>
      </text>
    </comment>
    <comment ref="AB345" authorId="1087" shapeId="0" xr:uid="{DA36E547-E175-498A-AC34-94266BBB7F64}">
      <text>
        <t>[Komentarų gija]
„Excel“ versija leidžia jums skaityti šią komentarų giją, tačiau visi jos taisymai bus pašalinti, jei failas atidaromas naudojant naujesnę „Excel“ versiją. Daugiau informacijos: https://go.microsoft.com/fwlink/?linkid=870924.
Komentaras:
    05.08 pateikta</t>
      </text>
    </comment>
    <comment ref="AE345" authorId="1088" shapeId="0" xr:uid="{647A1281-8311-4AF2-BED8-95581F2178E5}">
      <text>
        <t>[Komentarų gija]
„Excel“ versija leidžia jums skaityti šią komentarų giją, tačiau visi jos taisymai bus pašalinti, jei failas atidaromas naudojant naujesnę „Excel“ versiją. Daugiau informacijos: https://go.microsoft.com/fwlink/?linkid=870924.
Komentaras:
    05.08 pateikta</t>
      </text>
    </comment>
    <comment ref="AF345" authorId="1089" shapeId="0" xr:uid="{D0553920-D494-40B3-A2A8-79CD2E320AF3}">
      <text>
        <t>[Komentarų gija]
„Excel“ versija leidžia jums skaityti šią komentarų giją, tačiau visi jos taisymai bus pašalinti, jei failas atidaromas naudojant naujesnę „Excel“ versiją. Daugiau informacijos: https://go.microsoft.com/fwlink/?linkid=870924.
Komentaras:
    05.08 pateikta
Atsakyti:
05.16 pateikta po pastabų.</t>
      </text>
    </comment>
    <comment ref="AJ345" authorId="1090" shapeId="0" xr:uid="{F5E2DFA8-7868-4559-969A-5162ACB82F87}">
      <text>
        <t>[Komentarų gija]
„Excel“ versija leidžia jums skaityti šią komentarų giją, tačiau visi jos taisymai bus pašalinti, jei failas atidaromas naudojant naujesnę „Excel“ versiją. Daugiau informacijos: https://go.microsoft.com/fwlink/?linkid=870924.
Komentaras:
    05.08 pateikta
Atsakyti:
05.27 pateikta su pjūviais.</t>
      </text>
    </comment>
    <comment ref="AN345" authorId="1091" shapeId="0" xr:uid="{372636D5-DB69-42A9-BCC7-09BDA91A7A38}">
      <text>
        <t>[Komentarų gija]
„Excel“ versija leidžia jums skaityti šią komentarų giją, tačiau visi jos taisymai bus pašalinti, jei failas atidaromas naudojant naujesnę „Excel“ versiją. Daugiau informacijos: https://go.microsoft.com/fwlink/?linkid=870924.
Komentaras:
    05-28 pateikta</t>
      </text>
    </comment>
    <comment ref="K346" authorId="1092" shapeId="0" xr:uid="{5F1D87CC-F8CC-4DD9-BC25-AE6539B928D8}">
      <text>
        <t>[Komentarų gija]
„Excel“ versija leidžia jums skaityti šią komentarų giją, tačiau visi jos taisymai bus pašalinti, jei failas atidaromas naudojant naujesnę „Excel“ versiją. Daugiau informacijos: https://go.microsoft.com/fwlink/?linkid=870924.
Komentaras:
    Pakamaris darė topo
Atsakyti:
05.05 parengti pirminiai
Atsakyti:
Pateikti pirminiai
Atsakyti:
Gytis derina servitutus (3) ir sutikimą
Atsakyti:
Pakeistos TS, pateikta susiderinti su ESO pakoreguoti sprendiniai</t>
      </text>
    </comment>
    <comment ref="AE346" authorId="1093" shapeId="0" xr:uid="{440F1AB1-E14B-45B1-B622-850C06F1AC50}">
      <text>
        <t>[Komentarų gija]
„Excel“ versija leidžia jums skaityti šią komentarų giją, tačiau visi jos taisymai bus pašalinti, jei failas atidaromas naudojant naujesnę „Excel“ versiją. Daugiau informacijos: https://go.microsoft.com/fwlink/?linkid=870924.
Komentaras:
    06-02 pateikta</t>
      </text>
    </comment>
    <comment ref="AF346" authorId="1094" shapeId="0" xr:uid="{A11A2AE1-1D40-476A-A893-74A861AB1A37}">
      <text>
        <t>[Komentarų gija]
„Excel“ versija leidžia jums skaityti šią komentarų giją, tačiau visi jos taisymai bus pašalinti, jei failas atidaromas naudojant naujesnę „Excel“ versiją. Daugiau informacijos: https://go.microsoft.com/fwlink/?linkid=870924.
Komentaras:
    06-02 pateikta</t>
      </text>
    </comment>
    <comment ref="K347" authorId="1095" shapeId="0" xr:uid="{F5A9479A-13BE-41F7-A13A-E45B816D2791}">
      <text>
        <t xml:space="preserve">[Komentarų gija]
„Excel“ versija leidžia jums skaityti šią komentarų giją, tačiau visi jos taisymai bus pašalinti, jei failas atidaromas naudojant naujesnę „Excel“ versiją. Daugiau informacijos: https://go.microsoft.com/fwlink/?linkid=870924.
Komentaras:
    Pakamaris darė topo
Atsakyti:
04.09 parengti pirminiai
Atsakyti:
pateikti pirminiai
Atsakyti:
Audrius Kleiza, +37037332820; +37069975834
VALERIJA PAŠKEVIČIENĖ,+37067752302; +37060309766
</t>
      </text>
    </comment>
    <comment ref="K348" authorId="1096" shapeId="0" xr:uid="{C5CDF66D-904A-41E4-950F-BE159DCD697A}">
      <text>
        <t>[Komentarų gija]
„Excel“ versija leidžia jums skaityti šią komentarų giją, tačiau visi jos taisymai bus pašalinti, jei failas atidaromas naudojant naujesnę „Excel“ versiją. Daugiau informacijos: https://go.microsoft.com/fwlink/?linkid=870924.
Komentaras:
    Reikia topo papildymo
Atsakyti:
perduotas papildymas Tomui
Atsakyti:
Papildymas perduotas Geoprojektams 04-15
Atsakyti:
04.28 parengti pirminiai
Atsakyti:
pateikti pirminiai
Atsakyti:
Pateiktas projektas be suva</t>
      </text>
    </comment>
    <comment ref="Z348" authorId="1097" shapeId="0" xr:uid="{06BEEA7E-FF88-4692-809F-4A56941DC0E8}">
      <text>
        <t>[Komentarų gija]
„Excel“ versija leidžia jums skaityti šią komentarų giją, tačiau visi jos taisymai bus pašalinti, jei failas atidaromas naudojant naujesnę „Excel“ versiją. Daugiau informacijos: https://go.microsoft.com/fwlink/?linkid=870924.
Komentaras:
    05.07 pateikta</t>
      </text>
    </comment>
    <comment ref="AB348" authorId="1098" shapeId="0" xr:uid="{29B9F2C1-A717-457E-A8F0-02769943C4C2}">
      <text>
        <t>[Komentarų gija]
„Excel“ versija leidžia jums skaityti šią komentarų giją, tačiau visi jos taisymai bus pašalinti, jei failas atidaromas naudojant naujesnę „Excel“ versiją. Daugiau informacijos: https://go.microsoft.com/fwlink/?linkid=870924.
Komentaras:
    04.29 pateikta</t>
      </text>
    </comment>
    <comment ref="AE348" authorId="1099" shapeId="0" xr:uid="{2B508E76-3204-441F-BD3F-2B2F97D931C3}">
      <text>
        <t>[Komentarų gija]
„Excel“ versija leidžia jums skaityti šią komentarų giją, tačiau visi jos taisymai bus pašalinti, jei failas atidaromas naudojant naujesnę „Excel“ versiją. Daugiau informacijos: https://go.microsoft.com/fwlink/?linkid=870924.
Komentaras:
    04.29 pateikta</t>
      </text>
    </comment>
    <comment ref="AF348" authorId="1100" shapeId="0" xr:uid="{D584B56D-0E2B-4CE4-B25C-164481A1D55A}">
      <text>
        <t>[Komentarų gija]
„Excel“ versija leidžia jums skaityti šią komentarų giją, tačiau visi jos taisymai bus pašalinti, jei failas atidaromas naudojant naujesnę „Excel“ versiją. Daugiau informacijos: https://go.microsoft.com/fwlink/?linkid=870924.
Komentaras:
    04.29 pateikta</t>
      </text>
    </comment>
    <comment ref="AH348" authorId="1101" shapeId="0" xr:uid="{B97496B3-2E6B-4308-866D-FB88B192216C}">
      <text>
        <t xml:space="preserve">[Komentarų gija]
„Excel“ versija leidžia jums skaityti šią komentarų giją, tačiau visi jos taisymai bus pašalinti, jei failas atidaromas naudojant naujesnę „Excel“ versiją. Daugiau informacijos: https://go.microsoft.com/fwlink/?linkid=870924.
Komentaras:
    05.12
SAV-359126
</t>
      </text>
    </comment>
    <comment ref="E349" authorId="1102" shapeId="0" xr:uid="{2E693E10-DCBC-4244-9D81-8D9CC43EEF71}">
      <text>
        <t>[Komentarų gija]
„Excel“ versija leidžia jums skaityti šią komentarų giją, tačiau visi jos taisymai bus pašalinti, jei failas atidaromas naudojant naujesnę „Excel“ versiją. Daugiau informacijos: https://go.microsoft.com/fwlink/?linkid=870924.
Komentaras:
    Simas darė topo</t>
      </text>
    </comment>
    <comment ref="K349" authorId="1103" shapeId="0" xr:uid="{0E0C5909-92B7-410F-B41C-728AD483046E}">
      <text>
        <t>[Komentarų gija]
„Excel“ versija leidžia jums skaityti šią komentarų giją, tačiau visi jos taisymai bus pašalinti, jei failas atidaromas naudojant naujesnę „Excel“ versiją. Daugiau informacijos: https://go.microsoft.com/fwlink/?linkid=870924.
Komentaras:
    Užsakovas parduoda sklypą, sakė informuos savaitės laikotarpį ar darom projektą ar atšauks sąlygas.
Atsakyti:
Naujas savininkas atsiųs iš architekto info, kad žinotumėm kur statyt spintą
Atsakyti:
04.16 parengti pirminiai
Atsakyti:
Pateikti pirminiai
Atsakyti:
04.18 ištaisytos pastabos
Atsakyti:
 +37061805227, pavel.btg@gmail.com naujo savininko kontaktai
Atsakyti:
Pateikta derinti, išsiųsta AZ sutikimas ir užsakovui pasirašyt.
Atsakyti:
Gauti derinimai, pateikta SUVA, rengiu bylą.
Atsakyti:
Parengta byla
Atsakyti:
Pateiktas projektas be suva 05-05</t>
      </text>
    </comment>
    <comment ref="AH349" authorId="1104" shapeId="0" xr:uid="{FA1268E6-B768-4CBB-BAF2-A8B1127ACA64}">
      <text>
        <t>[Komentarų gija]
„Excel“ versija leidžia jums skaityti šią komentarų giją, tačiau visi jos taisymai bus pašalinti, jei failas atidaromas naudojant naujesnę „Excel“ versiją. Daugiau informacijos: https://go.microsoft.com/fwlink/?linkid=870924.
Komentaras:
    04.29
SAV-357282</t>
      </text>
    </comment>
    <comment ref="E350" authorId="1105" shapeId="0" xr:uid="{45834E21-4096-4B3C-90C7-A8079B75BA75}">
      <text>
        <t>[Komentarų gija]
„Excel“ versija leidžia jums skaityti šią komentarų giją, tačiau visi jos taisymai bus pašalinti, jei failas atidaromas naudojant naujesnę „Excel“ versiją. Daugiau informacijos: https://go.microsoft.com/fwlink/?linkid=870924.
Komentaras:
    Simas darė topo</t>
      </text>
    </comment>
    <comment ref="K350" authorId="1106" shapeId="0" xr:uid="{DB66FD55-B116-471B-962F-0FE3E8C9CF4A}">
      <text>
        <t>[Komentarų gija]
„Excel“ versija leidžia jums skaityti šią komentarų giją, tačiau visi jos taisymai bus pašalinti, jei failas atidaromas naudojant naujesnę „Excel“ versiją. Daugiau informacijos: https://go.microsoft.com/fwlink/?linkid=870924.
Komentaras:
    Pateikti pirminiai
Atsakyti:
Iš esmės pastabų nėra pirminiam, bet KT stovi kieme į kurį įvažiavimas siauras, neįveš MT. Parašytas komentaras į TIVIS, atsakymo nėra.
Atsakyti:
Pakeistos TS be MT keitimo. Įkelti pakoreguoti sprendiniai derinimui su ESO
Atsakyti:
Pateikti sprendiniai Klientui
Atsakyti:
Trūksta vainoro
Atsakyti:
Pateikta be suva</t>
      </text>
    </comment>
    <comment ref="AB350" authorId="1107" shapeId="0" xr:uid="{C49BFD14-B9F4-4F08-9589-9D663CE79854}">
      <text>
        <t>[Komentarų gija]
„Excel“ versija leidžia jums skaityti šią komentarų giją, tačiau visi jos taisymai bus pašalinti, jei failas atidaromas naudojant naujesnę „Excel“ versiją. Daugiau informacijos: https://go.microsoft.com/fwlink/?linkid=870924.
Komentaras:
    05-05</t>
      </text>
    </comment>
    <comment ref="AE350" authorId="1108" shapeId="0" xr:uid="{78A922CF-CE57-4CE8-B39F-DC5628FC57D6}">
      <text>
        <t>[Komentarų gija]
„Excel“ versija leidžia jums skaityti šią komentarų giją, tačiau visi jos taisymai bus pašalinti, jei failas atidaromas naudojant naujesnę „Excel“ versiją. Daugiau informacijos: https://go.microsoft.com/fwlink/?linkid=870924.
Komentaras:
    05-05</t>
      </text>
    </comment>
    <comment ref="AF350" authorId="1109" shapeId="0" xr:uid="{D4BAF82B-2649-4666-BB8A-1F3C499304B3}">
      <text>
        <t>[Komentarų gija]
„Excel“ versija leidžia jums skaityti šią komentarų giją, tačiau visi jos taisymai bus pašalinti, jei failas atidaromas naudojant naujesnę „Excel“ versiją. Daugiau informacijos: https://go.microsoft.com/fwlink/?linkid=870924.
Komentaras:
    05-05</t>
      </text>
    </comment>
    <comment ref="AH350" authorId="1110" shapeId="0" xr:uid="{2EFE152F-F5B6-4D23-A06C-4F8B2E170D8F}">
      <text>
        <t xml:space="preserve">[Komentarų gija]
„Excel“ versija leidžia jums skaityti šią komentarų giją, tačiau visi jos taisymai bus pašalinti, jei failas atidaromas naudojant naujesnę „Excel“ versiją. Daugiau informacijos: https://go.microsoft.com/fwlink/?linkid=870924.
Komentaras:
    05-23 
361032 </t>
      </text>
    </comment>
    <comment ref="K351" authorId="1111" shapeId="0" xr:uid="{71CF00D8-8449-4C9C-8F95-B9BA31A426E4}">
      <text>
        <t>[Komentarų gija]
„Excel“ versija leidžia jums skaityti šią komentarų giją, tačiau visi jos taisymai bus pašalinti, jei failas atidaromas naudojant naujesnę „Excel“ versiją. Daugiau informacijos: https://go.microsoft.com/fwlink/?linkid=870924.
Komentaras:
    Rengiami pirminiai, pateikta institucijom
Atsakyti:
Taiso pastabas
Atsakyti:
Pateikta po pastabų
Atsakyti:
Pirminiai patvirtinti. Suderino dar tik Telia. Vandenys ir savivaldybė pateikė pastabas į kurias atrašiau prieš atostogas, bet atsakymų negavau. Šiandien parašiau priminimus.
Atsakyti:
Atsakymų nėra, vandenys nekelia. Vainoras paprašė pakartot laiškus, persiunčiau
Atsakyti:
Derinimai gauti, pateikta suva. ESO sustabdė užduotį komentaru.
Atsakyti:
Užduotį pratęsė, liko gauti SUVA
Atsakyti:
Paskambinau užsakovui, turi atsiųst.
Atsakyti:
Pateiktas projektas be suva</t>
      </text>
    </comment>
    <comment ref="AH351" authorId="1112" shapeId="0" xr:uid="{46F51267-CB4B-46F0-A8F2-8576273AB524}">
      <text>
        <t>[Komentarų gija]
„Excel“ versija leidžia jums skaityti šią komentarų giją, tačiau visi jos taisymai bus pašalinti, jei failas atidaromas naudojant naujesnę „Excel“ versiją. Daugiau informacijos: https://go.microsoft.com/fwlink/?linkid=870924.
Komentaras:
    04-17
SAV-355982</t>
      </text>
    </comment>
    <comment ref="K352" authorId="1113" shapeId="0" xr:uid="{A36753F0-DA2D-4949-A451-03F687823B12}">
      <text>
        <t>[Komentarų gija]
„Excel“ versija leidžia jums skaityti šią komentarų giją, tačiau visi jos taisymai bus pašalinti, jei failas atidaromas naudojant naujesnę „Excel“ versiją. Daugiau informacijos: https://go.microsoft.com/fwlink/?linkid=870924.
Komentaras:
    04.29 parengti pirminiai
Atsakyti:
Pateikti pirminiai
Atsakyti:
05.08 ištaisytos pastabos, pateikta derint</t>
      </text>
    </comment>
    <comment ref="Z352" authorId="1114" shapeId="0" xr:uid="{D86311F1-8C55-49CF-8AB0-98888BA38198}">
      <text>
        <t>[Komentarų gija]
„Excel“ versija leidžia jums skaityti šią komentarų giją, tačiau visi jos taisymai bus pašalinti, jei failas atidaromas naudojant naujesnę „Excel“ versiją. Daugiau informacijos: https://go.microsoft.com/fwlink/?linkid=870924.
Komentaras:
    05-29 pateikta</t>
      </text>
    </comment>
    <comment ref="AB352" authorId="1115" shapeId="0" xr:uid="{FFFD5590-9688-42FF-89C1-FE357D5B0F92}">
      <text>
        <t>[Komentarų gija]
„Excel“ versija leidžia jums skaityti šią komentarų giją, tačiau visi jos taisymai bus pašalinti, jei failas atidaromas naudojant naujesnę „Excel“ versiją. Daugiau informacijos: https://go.microsoft.com/fwlink/?linkid=870924.
Komentaras:
    05.08 pateikta</t>
      </text>
    </comment>
    <comment ref="AE352" authorId="1116" shapeId="0" xr:uid="{D3AFBDB3-40E4-4E9F-9A76-475A4D0D74F3}">
      <text>
        <t>[Komentarų gija]
„Excel“ versija leidžia jums skaityti šią komentarų giją, tačiau visi jos taisymai bus pašalinti, jei failas atidaromas naudojant naujesnę „Excel“ versiją. Daugiau informacijos: https://go.microsoft.com/fwlink/?linkid=870924.
Komentaras:
    05.08 pateikta</t>
      </text>
    </comment>
    <comment ref="AF352" authorId="1117" shapeId="0" xr:uid="{7CE90E9E-C0CC-4184-9138-83B3E6DA1A23}">
      <text>
        <t>[Komentarų gija]
„Excel“ versija leidžia jums skaityti šią komentarų giją, tačiau visi jos taisymai bus pašalinti, jei failas atidaromas naudojant naujesnę „Excel“ versiją. Daugiau informacijos: https://go.microsoft.com/fwlink/?linkid=870924.
Komentaras:
    05.08 pateikta
Atsakyti:
05.16 Pateikta po pastabų.</t>
      </text>
    </comment>
    <comment ref="AH352" authorId="1118" shapeId="0" xr:uid="{4911D012-A016-4B9A-A2F1-832450342C97}">
      <text>
        <t>[Komentarų gija]
„Excel“ versija leidžia jums skaityti šią komentarų giją, tačiau visi jos taisymai bus pašalinti, jei failas atidaromas naudojant naujesnę „Excel“ versiją. Daugiau informacijos: https://go.microsoft.com/fwlink/?linkid=870924.
Komentaras:
    05-26
SAV-361142</t>
      </text>
    </comment>
    <comment ref="K353" authorId="1119" shapeId="0" xr:uid="{A3432B2E-4088-4E1E-B60A-0068F671DD3A}">
      <text>
        <t>[Komentarų gija]
„Excel“ versija leidžia jums skaityti šią komentarų giją, tačiau visi jos taisymai bus pašalinti, jei failas atidaromas naudojant naujesnę „Excel“ versiją. Daugiau informacijos: https://go.microsoft.com/fwlink/?linkid=870924.
Komentaras:
    Ovidijus matuoja 04-23
Atsakyti:
05.07 parengti pirminiai
Atsakyti:
Pateikti pirminiai
Atsakyti:
Susiderinti su klientu spintos vietą, tada pateiksim per naują pirminius
Atsakyti:
Klientui vieta tinkama, su kaimynais susitinku 05.16.
Atsakyti:
Pateikti pirminiai po pastabų
Atsakyti:
Pateikta su suva</t>
      </text>
    </comment>
    <comment ref="AA353" authorId="1120" shapeId="0" xr:uid="{B64B4AF5-7DA6-4760-859A-9B58BB952761}">
      <text>
        <t>[Komentarų gija]
„Excel“ versija leidžia jums skaityti šią komentarų giją, tačiau visi jos taisymai bus pašalinti, jei failas atidaromas naudojant naujesnę „Excel“ versiją. Daugiau informacijos: https://go.microsoft.com/fwlink/?linkid=870924.
Komentaras:
    2</t>
      </text>
    </comment>
    <comment ref="AE353" authorId="1121" shapeId="0" xr:uid="{69415E1B-77F1-48BE-AA0E-A376799CE050}">
      <text>
        <t>[Komentarų gija]
„Excel“ versija leidžia jums skaityti šią komentarų giją, tačiau visi jos taisymai bus pašalinti, jei failas atidaromas naudojant naujesnę „Excel“ versiją. Daugiau informacijos: https://go.microsoft.com/fwlink/?linkid=870924.
Komentaras:
    05.16 pateikta</t>
      </text>
    </comment>
    <comment ref="AF353" authorId="1122" shapeId="0" xr:uid="{ED22936E-5224-49AE-AD54-37B608EC7C1B}">
      <text>
        <t>[Komentarų gija]
„Excel“ versija leidžia jums skaityti šią komentarų giją, tačiau visi jos taisymai bus pašalinti, jei failas atidaromas naudojant naujesnę „Excel“ versiją. Daugiau informacijos: https://go.microsoft.com/fwlink/?linkid=870924.
Komentaras:
    05.16 pateikta</t>
      </text>
    </comment>
    <comment ref="AH353" authorId="1123" shapeId="0" xr:uid="{4132EB23-684D-44C3-A2D5-A51568C4D99B}">
      <text>
        <t>[Komentarų gija]
„Excel“ versija leidžia jums skaityti šią komentarų giją, tačiau visi jos taisymai bus pašalinti, jei failas atidaromas naudojant naujesnę „Excel“ versiją. Daugiau informacijos: https://go.microsoft.com/fwlink/?linkid=870924.
Komentaras:
    06-17
364621</t>
      </text>
    </comment>
    <comment ref="AN353" authorId="1124" shapeId="0" xr:uid="{168E24AF-2AC9-4C47-8521-78FC0BAF95E0}">
      <text>
        <t>[Komentarų gija]
„Excel“ versija leidžia jums skaityti šią komentarų giją, tačiau visi jos taisymai bus pašalinti, jei failas atidaromas naudojant naujesnę „Excel“ versiją. Daugiau informacijos: https://go.microsoft.com/fwlink/?linkid=870924.
Komentaras:
    05-30 pateikta</t>
      </text>
    </comment>
    <comment ref="K354" authorId="1125" shapeId="0" xr:uid="{31C000E9-B7C5-4DE6-96C3-81E7E41506EC}">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po pastabų
Atsakyti:
Parengta byla, pateikta SUVA</t>
      </text>
    </comment>
    <comment ref="AH354" authorId="1126" shapeId="0" xr:uid="{B6EBFB5A-B84A-4AC7-9440-D59546EFC484}">
      <text>
        <t>[Komentarų gija]
„Excel“ versija leidžia jums skaityti šią komentarų giją, tačiau visi jos taisymai bus pašalinti, jei failas atidaromas naudojant naujesnę „Excel“ versiją. Daugiau informacijos: https://go.microsoft.com/fwlink/?linkid=870924.
Komentaras:
    05.08 
SAV-358741</t>
      </text>
    </comment>
    <comment ref="K355" authorId="1127" shapeId="0" xr:uid="{CB0E2B8D-B6E6-4B3C-BEEB-0B7E72769498}">
      <text>
        <t>[Komentarų gija]
„Excel“ versija leidžia jums skaityti šią komentarų giją, tačiau visi jos taisymai bus pašalinti, jei failas atidaromas naudojant naujesnę „Excel“ versiją. Daugiau informacijos: https://go.microsoft.com/fwlink/?linkid=870924.
Komentaras:
    Ovidijus matuoja 04-23
Atsakyti:
04.29 parengti pirminiai
Atsakyti:
Pateikti pirminiai
Atsakyti:
05.07 parengta byla</t>
      </text>
    </comment>
    <comment ref="Z355" authorId="1128" shapeId="0" xr:uid="{D20D2F68-04F9-4502-A888-1C66CDF49842}">
      <text>
        <t>[Komentarų gija]
„Excel“ versija leidžia jums skaityti šią komentarų giją, tačiau visi jos taisymai bus pašalinti, jei failas atidaromas naudojant naujesnę „Excel“ versiją. Daugiau informacijos: https://go.microsoft.com/fwlink/?linkid=870924.
Komentaras:
    05.07 pateikta</t>
      </text>
    </comment>
    <comment ref="AH355" authorId="1129" shapeId="0" xr:uid="{8679654D-DA75-478C-90D3-EFDDA2FB956B}">
      <text>
        <t xml:space="preserve">[Komentarų gija]
„Excel“ versija leidžia jums skaityti šią komentarų giją, tačiau visi jos taisymai bus pašalinti, jei failas atidaromas naudojant naujesnę „Excel“ versiją. Daugiau informacijos: https://go.microsoft.com/fwlink/?linkid=870924.
Komentaras:
    05.07
SAV-358359
</t>
      </text>
    </comment>
    <comment ref="K356" authorId="1130" shapeId="0" xr:uid="{801F8808-26BA-4C8D-8682-B98F0DA49871}">
      <text>
        <t>[Komentarų gija]
„Excel“ versija leidžia jums skaityti šią komentarų giją, tačiau visi jos taisymai bus pašalinti, jei failas atidaromas naudojant naujesnę „Excel“ versiją. Daugiau informacijos: https://go.microsoft.com/fwlink/?linkid=870924.
Komentaras:
    Ovidijus matuoja 04-23
Atsakyti:
05.06 parengti pirminiai</t>
      </text>
    </comment>
    <comment ref="K357" authorId="1131" shapeId="0" xr:uid="{E1C4729B-05AE-4CAB-80E1-4953D61DE4BF}">
      <text>
        <t>[Komentarų gija]
„Excel“ versija leidžia jums skaityti šią komentarų giją, tačiau visi jos taisymai bus pašalinti, jei failas atidaromas naudojant naujesnę „Excel“ versiją. Daugiau informacijos: https://go.microsoft.com/fwlink/?linkid=870924.
Komentaras:
    Ovidijus matuoja 04-23
Atsakyti:
04.29 parengti pirminiai</t>
      </text>
    </comment>
    <comment ref="K358" authorId="1132" shapeId="0" xr:uid="{D54BACE1-2DFB-47E3-BF22-4248686A4284}">
      <text>
        <t>[Komentarų gija]
„Excel“ versija leidžia jums skaityti šią komentarų giją, tačiau visi jos taisymai bus pašalinti, jei failas atidaromas naudojant naujesnę „Excel“ versiją. Daugiau informacijos: https://go.microsoft.com/fwlink/?linkid=870924.
Komentaras:
    Topo Ovidijus
Atsakyti:
Pateikti sprendiniai Klientui suderinti
Atsakyti:
Klientas suderino, pateikta institucijoms</t>
      </text>
    </comment>
    <comment ref="AB358" authorId="1133" shapeId="0" xr:uid="{C0886513-87FE-4D84-8D95-DB2FAA233ADE}">
      <text>
        <t>[Komentarų gija]
„Excel“ versija leidžia jums skaityti šią komentarų giją, tačiau visi jos taisymai bus pašalinti, jei failas atidaromas naudojant naujesnę „Excel“ versiją. Daugiau informacijos: https://go.microsoft.com/fwlink/?linkid=870924.
Komentaras:
    05-16</t>
      </text>
    </comment>
    <comment ref="AE358" authorId="1134" shapeId="0" xr:uid="{427FB4DC-8002-4813-881C-63F045F49440}">
      <text>
        <t>[Komentarų gija]
„Excel“ versija leidžia jums skaityti šią komentarų giją, tačiau visi jos taisymai bus pašalinti, jei failas atidaromas naudojant naujesnę „Excel“ versiją. Daugiau informacijos: https://go.microsoft.com/fwlink/?linkid=870924.
Komentaras:
    05-16</t>
      </text>
    </comment>
    <comment ref="AF358" authorId="1135" shapeId="0" xr:uid="{4A6ADB4A-B4C9-49F5-9BE9-8E87FD549A60}">
      <text>
        <t>[Komentarų gija]
„Excel“ versija leidžia jums skaityti šią komentarų giją, tačiau visi jos taisymai bus pašalinti, jei failas atidaromas naudojant naujesnę „Excel“ versiją. Daugiau informacijos: https://go.microsoft.com/fwlink/?linkid=870924.
Komentaras:
    05-16</t>
      </text>
    </comment>
    <comment ref="AH358" authorId="1136" shapeId="0" xr:uid="{48D0967A-2A8B-4A4F-B08B-0B9D47D33B7F}">
      <text>
        <t xml:space="preserve">[Komentarų gija]
„Excel“ versija leidžia jums skaityti šią komentarų giją, tačiau visi jos taisymai bus pašalinti, jei failas atidaromas naudojant naujesnę „Excel“ versiją. Daugiau informacijos: https://go.microsoft.com/fwlink/?linkid=870924.
Komentaras:
    06-16
364341 </t>
      </text>
    </comment>
    <comment ref="AN358" authorId="1137" shapeId="0" xr:uid="{1E098A8E-8DF1-41CA-BE7A-8A798EEF50AA}">
      <text>
        <t>[Komentarų gija]
„Excel“ versija leidžia jums skaityti šią komentarų giją, tačiau visi jos taisymai bus pašalinti, jei failas atidaromas naudojant naujesnę „Excel“ versiją. Daugiau informacijos: https://go.microsoft.com/fwlink/?linkid=870924.
Komentaras:
    05.16 pateikta</t>
      </text>
    </comment>
    <comment ref="K359" authorId="1138" shapeId="0" xr:uid="{C6DA3D2A-E519-47BC-ACD8-DFF0184622BF}">
      <text>
        <t>[Komentarų gija]
„Excel“ versija leidžia jums skaityti šią komentarų giją, tačiau visi jos taisymai bus pašalinti, jei failas atidaromas naudojant naujesnę „Excel“ versiją. Daugiau informacijos: https://go.microsoft.com/fwlink/?linkid=870924.
Komentaras:
    05.12 parengti pirminiai.
Atsakyti:
Gauti derinimai, reikia ESO, kad įkelt SUVA</t>
      </text>
    </comment>
    <comment ref="Z359" authorId="1139" shapeId="0" xr:uid="{DCCC346F-328E-4506-9A17-660173D6634E}">
      <text>
        <t>[Komentarų gija]
„Excel“ versija leidžia jums skaityti šią komentarų giją, tačiau visi jos taisymai bus pašalinti, jei failas atidaromas naudojant naujesnę „Excel“ versiją. Daugiau informacijos: https://go.microsoft.com/fwlink/?linkid=870924.
Komentaras:
    05.13 pateikta</t>
      </text>
    </comment>
    <comment ref="AB359" authorId="1140" shapeId="0" xr:uid="{053C164D-DD0D-47E7-9EB2-4C672585CCC4}">
      <text>
        <t>[Komentarų gija]
„Excel“ versija leidžia jums skaityti šią komentarų giją, tačiau visi jos taisymai bus pašalinti, jei failas atidaromas naudojant naujesnę „Excel“ versiją. Daugiau informacijos: https://go.microsoft.com/fwlink/?linkid=870924.
Komentaras:
    05.13 pateikta</t>
      </text>
    </comment>
    <comment ref="AE359" authorId="1141" shapeId="0" xr:uid="{54351A98-0685-4EC3-BEF1-611DE6720D66}">
      <text>
        <t>[Komentarų gija]
„Excel“ versija leidžia jums skaityti šią komentarų giją, tačiau visi jos taisymai bus pašalinti, jei failas atidaromas naudojant naujesnę „Excel“ versiją. Daugiau informacijos: https://go.microsoft.com/fwlink/?linkid=870924.
Komentaras:
    05.13 pateikta</t>
      </text>
    </comment>
    <comment ref="AF359" authorId="1142" shapeId="0" xr:uid="{B07E2B33-1A74-4B50-A5FD-DB0F912CB61B}">
      <text>
        <t>[Komentarų gija]
„Excel“ versija leidžia jums skaityti šią komentarų giją, tačiau visi jos taisymai bus pašalinti, jei failas atidaromas naudojant naujesnę „Excel“ versiją. Daugiau informacijos: https://go.microsoft.com/fwlink/?linkid=870924.
Komentaras:
    05.13 pateikta</t>
      </text>
    </comment>
    <comment ref="AH359" authorId="1143" shapeId="0" xr:uid="{7BB9E0E1-A12C-414B-ADEC-91850FA34BA5}">
      <text>
        <t>[Komentarų gija]
„Excel“ versija leidžia jums skaityti šią komentarų giją, tačiau visi jos taisymai bus pašalinti, jei failas atidaromas naudojant naujesnę „Excel“ versiją. Daugiau informacijos: https://go.microsoft.com/fwlink/?linkid=870924.
Komentaras:
    05-26
SAV-361240</t>
      </text>
    </comment>
    <comment ref="K360" authorId="1144" shapeId="0" xr:uid="{B7D9F7A4-B139-4083-83F2-98F7CB90E90F}">
      <text>
        <t>[Komentarų gija]
„Excel“ versija leidžia jums skaityti šią komentarų giją, tačiau visi jos taisymai bus pašalinti, jei failas atidaromas naudojant naujesnę „Excel“ versiją. Daugiau informacijos: https://go.microsoft.com/fwlink/?linkid=870924.
Komentaras:
    Pateikti pirminiai 06-17
Atsakyti:
Trūksta savivaldybės ir Telia</t>
      </text>
    </comment>
    <comment ref="AB360" authorId="1145" shapeId="0" xr:uid="{00D4D107-F135-4C0F-80B3-F0F4EEC3E477}">
      <text>
        <t>[Komentarų gija]
„Excel“ versija leidžia jums skaityti šią komentarų giją, tačiau visi jos taisymai bus pašalinti, jei failas atidaromas naudojant naujesnę „Excel“ versiją. Daugiau informacijos: https://go.microsoft.com/fwlink/?linkid=870924.
Komentaras:
    07-11</t>
      </text>
    </comment>
    <comment ref="AE360" authorId="1146" shapeId="0" xr:uid="{8B70E28F-F347-4996-9CA4-896563C27FD8}">
      <text>
        <t>[Komentarų gija]
„Excel“ versija leidžia jums skaityti šią komentarų giją, tačiau visi jos taisymai bus pašalinti, jei failas atidaromas naudojant naujesnę „Excel“ versiją. Daugiau informacijos: https://go.microsoft.com/fwlink/?linkid=870924.
Komentaras:
    07-11</t>
      </text>
    </comment>
    <comment ref="AF360" authorId="1147" shapeId="0" xr:uid="{FE37CC0F-E4E2-4F50-8DC2-04B5D98F8C00}">
      <text>
        <t>[Komentarų gija]
„Excel“ versija leidžia jums skaityti šią komentarų giją, tačiau visi jos taisymai bus pašalinti, jei failas atidaromas naudojant naujesnę „Excel“ versiją. Daugiau informacijos: https://go.microsoft.com/fwlink/?linkid=870924.
Komentaras:
    07-11</t>
      </text>
    </comment>
    <comment ref="AH360" authorId="1148" shapeId="0" xr:uid="{121B7232-9AA2-4622-96AF-04118C21A278}">
      <text>
        <t xml:space="preserve">[Komentarų gija]
„Excel“ versija leidžia jums skaityti šią komentarų giją, tačiau visi jos taisymai bus pašalinti, jei failas atidaromas naudojant naujesnę „Excel“ versiją. Daugiau informacijos: https://go.microsoft.com/fwlink/?linkid=870924.
Komentaras:
    07-30
370206 </t>
      </text>
    </comment>
    <comment ref="K361" authorId="1149" shapeId="0" xr:uid="{D8C44621-45ED-4DA1-83DC-7D4DD1C332B0}">
      <text>
        <t>[Komentarų gija]
„Excel“ versija leidžia jums skaityti šią komentarų giją, tačiau visi jos taisymai bus pašalinti, jei failas atidaromas naudojant naujesnę „Excel“ versiją. Daugiau informacijos: https://go.microsoft.com/fwlink/?linkid=870924.
Komentaras:
    Donatas parengė topo
Atsakyti:
Kamuolys pas ESO. Turi pateikti patikslinimus dėl projekto apimties ir pastotės schemą patikslintą
Atsakyti:
Susiderinta su Vainoru, pateiktas sutikimas pasirašymui, išsiųstas informacinis.</t>
      </text>
    </comment>
    <comment ref="K362" authorId="1150" shapeId="0" xr:uid="{EA9F806A-934C-4CF0-A5D0-2DBFA014C001}">
      <text>
        <t>[Komentarų gija]
„Excel“ versija leidžia jums skaityti šią komentarų giją, tačiau visi jos taisymai bus pašalinti, jei failas atidaromas naudojant naujesnę „Excel“ versiją. Daugiau informacijos: https://go.microsoft.com/fwlink/?linkid=870924.
Komentaras:
    Donatas parengė topo
Atsakyti:
Pateikti pirminiai</t>
      </text>
    </comment>
    <comment ref="Z362" authorId="1151" shapeId="0" xr:uid="{07E66AB4-8A52-4467-B53A-EAC256AC5826}">
      <text>
        <t>[Komentarų gija]
„Excel“ versija leidžia jums skaityti šią komentarų giją, tačiau visi jos taisymai bus pašalinti, jei failas atidaromas naudojant naujesnę „Excel“ versiją. Daugiau informacijos: https://go.microsoft.com/fwlink/?linkid=870924.
Komentaras:
    07-04</t>
      </text>
    </comment>
    <comment ref="AB362" authorId="1152" shapeId="0" xr:uid="{69388647-6454-4FCD-BE0D-7B2E4B8E49AC}">
      <text>
        <t>[Komentarų gija]
„Excel“ versija leidžia jums skaityti šią komentarų giją, tačiau visi jos taisymai bus pašalinti, jei failas atidaromas naudojant naujesnę „Excel“ versiją. Daugiau informacijos: https://go.microsoft.com/fwlink/?linkid=870924.
Komentaras:
    07-04</t>
      </text>
    </comment>
    <comment ref="AE362" authorId="1153" shapeId="0" xr:uid="{7E5603E1-583F-4817-B610-6F20D4D23EDD}">
      <text>
        <t>[Komentarų gija]
„Excel“ versija leidžia jums skaityti šią komentarų giją, tačiau visi jos taisymai bus pašalinti, jei failas atidaromas naudojant naujesnę „Excel“ versiją. Daugiau informacijos: https://go.microsoft.com/fwlink/?linkid=870924.
Komentaras:
    07-04</t>
      </text>
    </comment>
    <comment ref="AF362" authorId="1154" shapeId="0" xr:uid="{CF539314-A7AD-45E0-911D-2716236698E5}">
      <text>
        <t>[Komentarų gija]
„Excel“ versija leidžia jums skaityti šią komentarų giją, tačiau visi jos taisymai bus pašalinti, jei failas atidaromas naudojant naujesnę „Excel“ versiją. Daugiau informacijos: https://go.microsoft.com/fwlink/?linkid=870924.
Komentaras:
    07-04</t>
      </text>
    </comment>
    <comment ref="AH362" authorId="1155" shapeId="0" xr:uid="{D4FF0115-2E5B-4ECE-974D-A50404A4C380}">
      <text>
        <t>[Komentarų gija]
„Excel“ versija leidžia jums skaityti šią komentarų giją, tačiau visi jos taisymai bus pašalinti, jei failas atidaromas naudojant naujesnę „Excel“ versiją. Daugiau informacijos: https://go.microsoft.com/fwlink/?linkid=870924.
Komentaras:
    07-17
368673</t>
      </text>
    </comment>
    <comment ref="K363" authorId="1156" shapeId="0" xr:uid="{20DBDC32-BAAF-48E1-8682-7DE2E843A29F}">
      <text>
        <t>[Komentarų gija]
„Excel“ versija leidžia jums skaityti šią komentarų giją, tačiau visi jos taisymai bus pašalinti, jei failas atidaromas naudojant naujesnę „Excel“ versiją. Daugiau informacijos: https://go.microsoft.com/fwlink/?linkid=870924.
Komentaras:
    Donatas parengė topo
Atsakyti:
Pateikti pirminiai
Atsakyti:
SUVA</t>
      </text>
    </comment>
    <comment ref="Z363" authorId="1157" shapeId="0" xr:uid="{A2EC6052-F1E1-4D83-876A-8C987C21B389}">
      <text>
        <t>[Komentarų gija]
„Excel“ versija leidžia jums skaityti šią komentarų giją, tačiau visi jos taisymai bus pašalinti, jei failas atidaromas naudojant naujesnę „Excel“ versiją. Daugiau informacijos: https://go.microsoft.com/fwlink/?linkid=870924.
Komentaras:
    06-23</t>
      </text>
    </comment>
    <comment ref="AB363" authorId="1158" shapeId="0" xr:uid="{4766B3D6-EB64-4770-BA89-C66AB6A3343E}">
      <text>
        <t>[Komentarų gija]
„Excel“ versija leidžia jums skaityti šią komentarų giją, tačiau visi jos taisymai bus pašalinti, jei failas atidaromas naudojant naujesnę „Excel“ versiją. Daugiau informacijos: https://go.microsoft.com/fwlink/?linkid=870924.
Komentaras:
    06-27</t>
      </text>
    </comment>
    <comment ref="AE363" authorId="1159" shapeId="0" xr:uid="{19AD1F41-1AC3-459D-9405-FDBBEDE44188}">
      <text>
        <t>[Komentarų gija]
„Excel“ versija leidžia jums skaityti šią komentarų giją, tačiau visi jos taisymai bus pašalinti, jei failas atidaromas naudojant naujesnę „Excel“ versiją. Daugiau informacijos: https://go.microsoft.com/fwlink/?linkid=870924.
Komentaras:
    06-27</t>
      </text>
    </comment>
    <comment ref="AF363" authorId="1160" shapeId="0" xr:uid="{1103B502-5925-4D23-A2DB-C55083756383}">
      <text>
        <t>[Komentarų gija]
„Excel“ versija leidžia jums skaityti šią komentarų giją, tačiau visi jos taisymai bus pašalinti, jei failas atidaromas naudojant naujesnę „Excel“ versiją. Daugiau informacijos: https://go.microsoft.com/fwlink/?linkid=870924.
Komentaras:
    06-27</t>
      </text>
    </comment>
    <comment ref="AH363" authorId="1161" shapeId="0" xr:uid="{A7609DD6-F2B4-4CE5-A419-0B6F1C2E90DA}">
      <text>
        <t xml:space="preserve">[Komentarų gija]
„Excel“ versija leidžia jums skaityti šią komentarų giją, tačiau visi jos taisymai bus pašalinti, jei failas atidaromas naudojant naujesnę „Excel“ versiją. Daugiau informacijos: https://go.microsoft.com/fwlink/?linkid=870924.
Komentaras:
    07-07
367090 </t>
      </text>
    </comment>
    <comment ref="AJ363" authorId="1162" shapeId="0" xr:uid="{5F15D057-2715-400F-9F9F-1D71EE52828E}">
      <text>
        <t>[Komentarų gija]
„Excel“ versija leidžia jums skaityti šią komentarų giją, tačiau visi jos taisymai bus pašalinti, jei failas atidaromas naudojant naujesnę „Excel“ versiją. Daugiau informacijos: https://go.microsoft.com/fwlink/?linkid=870924.
Komentaras:
    06-27</t>
      </text>
    </comment>
    <comment ref="K364" authorId="1163" shapeId="0" xr:uid="{D1D0804C-F2EF-431F-816E-CC579C5DAA25}">
      <text>
        <t>[Komentarų gija]
„Excel“ versija leidžia jums skaityti šią komentarų giją, tačiau visi jos taisymai bus pašalinti, jei failas atidaromas naudojant naujesnę „Excel“ versiją. Daugiau informacijos: https://go.microsoft.com/fwlink/?linkid=870924.
Komentaras:
    Pateikta klientui derinti
Atsakyti:
Pateikti pirminiai 06-20</t>
      </text>
    </comment>
    <comment ref="AB364" authorId="1164" shapeId="0" xr:uid="{9C6FFD9B-8E02-4BD1-A6EF-C70B09F06FBA}">
      <text>
        <t>[Komentarų gija]
„Excel“ versija leidžia jums skaityti šią komentarų giją, tačiau visi jos taisymai bus pašalinti, jei failas atidaromas naudojant naujesnę „Excel“ versiją. Daugiau informacijos: https://go.microsoft.com/fwlink/?linkid=870924.
Komentaras:
    06-10</t>
      </text>
    </comment>
    <comment ref="AE364" authorId="1165" shapeId="0" xr:uid="{122E5ED9-9727-4492-A856-DC8778E0C228}">
      <text>
        <t>[Komentarų gija]
„Excel“ versija leidžia jums skaityti šią komentarų giją, tačiau visi jos taisymai bus pašalinti, jei failas atidaromas naudojant naujesnę „Excel“ versiją. Daugiau informacijos: https://go.microsoft.com/fwlink/?linkid=870924.
Komentaras:
    06-10</t>
      </text>
    </comment>
    <comment ref="AF364" authorId="1166" shapeId="0" xr:uid="{AD40626E-154C-424F-B21A-A5B66139D8A2}">
      <text>
        <t>[Komentarų gija]
„Excel“ versija leidžia jums skaityti šią komentarų giją, tačiau visi jos taisymai bus pašalinti, jei failas atidaromas naudojant naujesnę „Excel“ versiją. Daugiau informacijos: https://go.microsoft.com/fwlink/?linkid=870924.
Komentaras:
    06-10</t>
      </text>
    </comment>
    <comment ref="AH364" authorId="1167" shapeId="0" xr:uid="{037BAF75-30C9-4F26-B2EF-CA4A4859CCEF}">
      <text>
        <t xml:space="preserve">[Komentarų gija]
„Excel“ versija leidžia jums skaityti šią komentarų giją, tačiau visi jos taisymai bus pašalinti, jei failas atidaromas naudojant naujesnę „Excel“ versiją. Daugiau informacijos: https://go.microsoft.com/fwlink/?linkid=870924.
Komentaras:
    06-17
364629 </t>
      </text>
    </comment>
    <comment ref="K365" authorId="1168" shapeId="0" xr:uid="{4FA6B14A-075F-4F52-B5F5-42E6C8AC0739}">
      <text>
        <t xml:space="preserve">[Komentarų gija]
„Excel“ versija leidžia jums skaityti šią komentarų giją, tačiau visi jos taisymai bus pašalinti, jei failas atidaromas naudojant naujesnę „Excel“ versiją. Daugiau informacijos: https://go.microsoft.com/fwlink/?linkid=870924.
Komentaras:
    Užprašyta TS korekcijos
Atsakyti:
Pateikti pirminiai
Atsakyti:
Pateiktas sutikimas sklypo savininkui, gautas klausimas kodėl neprojektuojame spintos ant šaligatvio, spinta gali trukdyti automobiliams. Pabandžiau dar kartą nusiųsti Vainorui sprendinius su spinta ant šaligatvio (tik šiek tiek arčiau pastato nei buvo prieš tai), nes anksčiau Vainoras atmetė sprendinius, nes spinta ne prie pastato sienos.
Atsakyti:
Reikia ESO derinimo SUVAI pateikt
Atsakyti:
SS – Trūksta savivaldybės sutikimo. Pateikta 10-29 </t>
      </text>
    </comment>
    <comment ref="AB365" authorId="1169" shapeId="0" xr:uid="{6104D95D-9AD1-474F-B833-6E39BC2933DC}">
      <text>
        <t>[Komentarų gija]
„Excel“ versija leidžia jums skaityti šią komentarų giją, tačiau visi jos taisymai bus pašalinti, jei failas atidaromas naudojant naujesnę „Excel“ versiją. Daugiau informacijos: https://go.microsoft.com/fwlink/?linkid=870924.
Komentaras:
    09-19</t>
      </text>
    </comment>
    <comment ref="AE365" authorId="1170" shapeId="0" xr:uid="{87CBEC32-0138-414C-8C78-458AC3C8B663}">
      <text>
        <t>[Komentarų gija]
„Excel“ versija leidžia jums skaityti šią komentarų giją, tačiau visi jos taisymai bus pašalinti, jei failas atidaromas naudojant naujesnę „Excel“ versiją. Daugiau informacijos: https://go.microsoft.com/fwlink/?linkid=870924.
Komentaras:
    09-19</t>
      </text>
    </comment>
    <comment ref="AF365" authorId="1171" shapeId="0" xr:uid="{2EDF2262-4BAB-4CD5-9A0B-1B3999C944EC}">
      <text>
        <t>[Komentarų gija]
„Excel“ versija leidžia jums skaityti šią komentarų giją, tačiau visi jos taisymai bus pašalinti, jei failas atidaromas naudojant naujesnę „Excel“ versiją. Daugiau informacijos: https://go.microsoft.com/fwlink/?linkid=870924.
Komentaras:
    09-19</t>
      </text>
    </comment>
    <comment ref="AH365" authorId="1172" shapeId="0" xr:uid="{B03EAFEE-D13E-48DD-A249-4B6FA96526CF}">
      <text>
        <t xml:space="preserve">[Komentarų gija]
„Excel“ versija leidžia jums skaityti šią komentarų giją, tačiau visi jos taisymai bus pašalinti, jei failas atidaromas naudojant naujesnę „Excel“ versiją. Daugiau informacijos: https://go.microsoft.com/fwlink/?linkid=870924.
Komentaras:
    25SUT-10913
Atsakyti:
25SUT-16018
</t>
      </text>
    </comment>
    <comment ref="AJ365" authorId="1173" shapeId="0" xr:uid="{CC0F6B23-2D6E-4A79-8C0F-FC951A399801}">
      <text>
        <t>[Komentarų gija]
„Excel“ versija leidžia jums skaityti šią komentarų giją, tačiau visi jos taisymai bus pašalinti, jei failas atidaromas naudojant naujesnę „Excel“ versiją. Daugiau informacijos: https://go.microsoft.com/fwlink/?linkid=870924.
Komentaras:
    09-19</t>
      </text>
    </comment>
    <comment ref="K366" authorId="1174" shapeId="0" xr:uid="{4273647B-301D-4759-8370-CE8F27C6EB0C}">
      <text>
        <t>[Komentarų gija]
„Excel“ versija leidžia jums skaityti šią komentarų giją, tačiau visi jos taisymai bus pašalinti, jei failas atidaromas naudojant naujesnę „Excel“ versiją. Daugiau informacijos: https://go.microsoft.com/fwlink/?linkid=870924.
Komentaras:
    Parašyta ESO dėl TS keitimo</t>
      </text>
    </comment>
    <comment ref="AB366" authorId="1175" shapeId="0" xr:uid="{78622F68-9627-4F7B-B771-9C0834C07B10}">
      <text>
        <t>[Komentarų gija]
„Excel“ versija leidžia jums skaityti šią komentarų giją, tačiau visi jos taisymai bus pašalinti, jei failas atidaromas naudojant naujesnę „Excel“ versiją. Daugiau informacijos: https://go.microsoft.com/fwlink/?linkid=870924.
Komentaras:
    07-22</t>
      </text>
    </comment>
    <comment ref="AE366" authorId="1176" shapeId="0" xr:uid="{11A7E93A-C674-4B3E-B0F1-9423820D1415}">
      <text>
        <t>[Komentarų gija]
„Excel“ versija leidžia jums skaityti šią komentarų giją, tačiau visi jos taisymai bus pašalinti, jei failas atidaromas naudojant naujesnę „Excel“ versiją. Daugiau informacijos: https://go.microsoft.com/fwlink/?linkid=870924.
Komentaras:
    07-22</t>
      </text>
    </comment>
    <comment ref="AF366" authorId="1177" shapeId="0" xr:uid="{7D3056EA-F1C1-4536-9597-F4FEE4F072A9}">
      <text>
        <t>[Komentarų gija]
„Excel“ versija leidžia jums skaityti šią komentarų giją, tačiau visi jos taisymai bus pašalinti, jei failas atidaromas naudojant naujesnę „Excel“ versiją. Daugiau informacijos: https://go.microsoft.com/fwlink/?linkid=870924.
Komentaras:
    07-22</t>
      </text>
    </comment>
    <comment ref="AH366" authorId="1178" shapeId="0" xr:uid="{DC3C769D-AFC5-45A7-AF6F-15CA49A52450}">
      <text>
        <t>[Komentarų gija]
„Excel“ versija leidžia jums skaityti šią komentarų giją, tačiau visi jos taisymai bus pašalinti, jei failas atidaromas naudojant naujesnę „Excel“ versiją. Daugiau informacijos: https://go.microsoft.com/fwlink/?linkid=870924.
Komentaras:
    08-07</t>
      </text>
    </comment>
    <comment ref="AN366" authorId="1179" shapeId="0" xr:uid="{12AA3251-A66F-443E-8F74-77DBD554FD4B}">
      <text>
        <t>[Komentarų gija]
„Excel“ versija leidžia jums skaityti šią komentarų giją, tačiau visi jos taisymai bus pašalinti, jei failas atidaromas naudojant naujesnę „Excel“ versiją. Daugiau informacijos: https://go.microsoft.com/fwlink/?linkid=870924.
Komentaras:
    07-22</t>
      </text>
    </comment>
    <comment ref="K367" authorId="1180" shapeId="0" xr:uid="{1B515D43-8B0E-4851-A51B-02EAE1A4A033}">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AB367" authorId="1181" shapeId="0" xr:uid="{3F570F5A-C56C-4E62-B913-5ADCF17851F8}">
      <text>
        <t>[Komentarų gija]
„Excel“ versija leidžia jums skaityti šią komentarų giją, tačiau visi jos taisymai bus pašalinti, jei failas atidaromas naudojant naujesnę „Excel“ versiją. Daugiau informacijos: https://go.microsoft.com/fwlink/?linkid=870924.
Komentaras:
    07-18</t>
      </text>
    </comment>
    <comment ref="K368" authorId="1182" shapeId="0" xr:uid="{E9D1F841-261B-4AFD-B049-ED478A2C3F1D}">
      <text>
        <t xml:space="preserve">[Komentarų gija]
„Excel“ versija leidžia jums skaityti šią komentarų giją, tačiau visi jos taisymai bus pašalinti, jei failas atidaromas naudojant naujesnę „Excel“ versiją. Daugiau informacijos: https://go.microsoft.com/fwlink/?linkid=870924.
Komentaras:
    Simas matuoja 07-24
Atsakyti:
Pateikti pirminiai
Atsakyti:
Klientas renka parašus ant servituto
Atsakyti:
Pakeistos TS, reikalingas sutikimas iš susijusio sklypo savininko, kuris kaip ir duotų sutikimą bet ten bus statybos ir jis dar iki galo ten kažko nežino tai tarmozina su pasirašymu. Paprasčiausia bus paskamint klientui ir pasiklausti kaip ten kas nes aš išėjau iš darbo ir nežinai šitos situacijos detalių. PS čia vienintėlis variantas kaip mes galėtume padaryt, sąlygų keitimas neįmanomas.
Atsakyti:
26SUT-2944
</t>
      </text>
    </comment>
    <comment ref="AB368" authorId="1183" shapeId="0" xr:uid="{C6EEBD60-D0F9-44F3-BC56-B0B2D99E4C25}">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AE368" authorId="1184" shapeId="0" xr:uid="{356E1FB1-3DD3-4E2E-8115-164805789B82}">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AF368" authorId="1185" shapeId="0" xr:uid="{4D429A12-8C3F-4697-B4CA-39FFBA40DDF9}">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K369" authorId="1186" shapeId="0" xr:uid="{EFF80222-6771-4776-B65C-9EF6FE7EDFB0}">
      <text>
        <t xml:space="preserve">[Komentarų gija]
„Excel“ versija leidžia jums skaityti šią komentarų giją, tačiau visi jos taisymai bus pašalinti, jei failas atidaromas naudojant naujesnę „Excel“ versiją. Daugiau informacijos: https://go.microsoft.com/fwlink/?linkid=870924.
Komentaras:
    Simas matuoja 07-24
Atsakyti:
Parašytas komentaras ESO dėl TS korekcijos
Atsakyti:
SS – Nepridėtas projekte NZT sutikimas. </t>
      </text>
    </comment>
    <comment ref="AB369" authorId="1187" shapeId="0" xr:uid="{8D078062-7042-4A55-BD9E-83F92A9DDA46}">
      <text>
        <t>[Komentarų gija]
„Excel“ versija leidžia jums skaityti šią komentarų giją, tačiau visi jos taisymai bus pašalinti, jei failas atidaromas naudojant naujesnę „Excel“ versiją. Daugiau informacijos: https://go.microsoft.com/fwlink/?linkid=870924.
Komentaras:
    08-25</t>
      </text>
    </comment>
    <comment ref="AE369" authorId="1188" shapeId="0" xr:uid="{1A7091D4-7724-4A58-9839-0EA241584A10}">
      <text>
        <t>[Komentarų gija]
„Excel“ versija leidžia jums skaityti šią komentarų giją, tačiau visi jos taisymai bus pašalinti, jei failas atidaromas naudojant naujesnę „Excel“ versiją. Daugiau informacijos: https://go.microsoft.com/fwlink/?linkid=870924.
Komentaras:
    08-25</t>
      </text>
    </comment>
    <comment ref="AF369" authorId="1189" shapeId="0" xr:uid="{D9E6B1E0-AA71-45A4-8072-3A30E57B06F8}">
      <text>
        <t>[Komentarų gija]
„Excel“ versija leidžia jums skaityti šią komentarų giją, tačiau visi jos taisymai bus pašalinti, jei failas atidaromas naudojant naujesnę „Excel“ versiją. Daugiau informacijos: https://go.microsoft.com/fwlink/?linkid=870924.
Komentaras:
    08-25</t>
      </text>
    </comment>
    <comment ref="AH369" authorId="1190" shapeId="0" xr:uid="{000888B7-E852-48C3-8571-0D1E072A210B}">
      <text>
        <t>[Komentarų gija]
„Excel“ versija leidžia jums skaityti šią komentarų giją, tačiau visi jos taisymai bus pašalinti, jei failas atidaromas naudojant naujesnę „Excel“ versiją. Daugiau informacijos: https://go.microsoft.com/fwlink/?linkid=870924.
Komentaras:
    Pateikta ŽIS 09-30
Atsakyti:
25SUT-10205</t>
      </text>
    </comment>
    <comment ref="AN369" authorId="1191" shapeId="0" xr:uid="{4F7471CD-EF7F-4F4F-9138-1721EC58C992}">
      <text>
        <t>[Komentarų gija]
„Excel“ versija leidžia jums skaityti šią komentarų giją, tačiau visi jos taisymai bus pašalinti, jei failas atidaromas naudojant naujesnę „Excel“ versiją. Daugiau informacijos: https://go.microsoft.com/fwlink/?linkid=870924.
Komentaras:
    08-25 (savivaldybe)</t>
      </text>
    </comment>
    <comment ref="AR369" authorId="1192" shapeId="0" xr:uid="{96FB6002-0A0C-472D-AFD1-72D000D8A19B}">
      <text>
        <t>[Komentarų gija]
„Excel“ versija leidžia jums skaityti šią komentarų giją, tačiau visi jos taisymai bus pašalinti, jei failas atidaromas naudojant naujesnę „Excel“ versiją. Daugiau informacijos: https://go.microsoft.com/fwlink/?linkid=870924.
Komentaras:
    08-25 (savivaldybe)</t>
      </text>
    </comment>
    <comment ref="K370" authorId="1193" shapeId="0" xr:uid="{8CB389B7-8F04-4F9E-86A7-555D51E7C03C}">
      <text>
        <t>[Komentarų gija]
„Excel“ versija leidžia jums skaityti šią komentarų giją, tačiau visi jos taisymai bus pašalinti, jei failas atidaromas naudojant naujesnę „Excel“ versiją. Daugiau informacijos: https://go.microsoft.com/fwlink/?linkid=870924.
Komentaras:
    Simas matuoja 07-24
Atsakyti:
Pateikti pirminiai</t>
      </text>
    </comment>
    <comment ref="Z370" authorId="1194" shapeId="0" xr:uid="{8D60BF2F-7B0E-48E5-A0E3-A67D6F445AF6}">
      <text>
        <t>[Komentarų gija]
„Excel“ versija leidžia jums skaityti šią komentarų giją, tačiau visi jos taisymai bus pašalinti, jei failas atidaromas naudojant naujesnę „Excel“ versiją. Daugiau informacijos: https://go.microsoft.com/fwlink/?linkid=870924.
Komentaras:
    08-04</t>
      </text>
    </comment>
    <comment ref="AB370" authorId="1195" shapeId="0" xr:uid="{0D8C6552-6806-444B-824B-15E0F78FDCBC}">
      <text>
        <t>[Komentarų gija]
„Excel“ versija leidžia jums skaityti šią komentarų giją, tačiau visi jos taisymai bus pašalinti, jei failas atidaromas naudojant naujesnę „Excel“ versiją. Daugiau informacijos: https://go.microsoft.com/fwlink/?linkid=870924.
Komentaras:
    07-30</t>
      </text>
    </comment>
    <comment ref="AE370" authorId="1196" shapeId="0" xr:uid="{8E6EDC29-7CEA-453C-8772-2694E2803F2F}">
      <text>
        <t>[Komentarų gija]
„Excel“ versija leidžia jums skaityti šią komentarų giją, tačiau visi jos taisymai bus pašalinti, jei failas atidaromas naudojant naujesnę „Excel“ versiją. Daugiau informacijos: https://go.microsoft.com/fwlink/?linkid=870924.
Komentaras:
    07-30</t>
      </text>
    </comment>
    <comment ref="AF370" authorId="1197" shapeId="0" xr:uid="{7D1F0939-C1D0-4464-A0B9-38A6B1399CC7}">
      <text>
        <t>[Komentarų gija]
„Excel“ versija leidžia jums skaityti šią komentarų giją, tačiau visi jos taisymai bus pašalinti, jei failas atidaromas naudojant naujesnę „Excel“ versiją. Daugiau informacijos: https://go.microsoft.com/fwlink/?linkid=870924.
Komentaras:
    07-30</t>
      </text>
    </comment>
    <comment ref="AH370" authorId="1198" shapeId="0" xr:uid="{4146C00B-8184-4470-AE88-68E51EDE1537}">
      <text>
        <t>[Komentarų gija]
„Excel“ versija leidžia jums skaityti šią komentarų giją, tačiau visi jos taisymai bus pašalinti, jei failas atidaromas naudojant naujesnę „Excel“ versiją. Daugiau informacijos: https://go.microsoft.com/fwlink/?linkid=870924.
Komentaras:
    08-05</t>
      </text>
    </comment>
    <comment ref="K371" authorId="1199" shapeId="0" xr:uid="{0DCE48D8-AC66-4A20-9CD4-391E44EADA59}">
      <text>
        <t>[Komentarų gija]
„Excel“ versija leidžia jums skaityti šią komentarų giją, tačiau visi jos taisymai bus pašalinti, jei failas atidaromas naudojant naujesnę „Excel“ versiją. Daugiau informacijos: https://go.microsoft.com/fwlink/?linkid=870924.
Komentaras:
    Simas matuoja 07-24
Atsakyti:
Pateikti pirminiai</t>
      </text>
    </comment>
    <comment ref="Z371" authorId="1200" shapeId="0" xr:uid="{F174B88A-FD5D-4B7F-9BFC-5975C57BD093}">
      <text>
        <t>[Komentarų gija]
„Excel“ versija leidžia jums skaityti šią komentarų giją, tačiau visi jos taisymai bus pašalinti, jei failas atidaromas naudojant naujesnę „Excel“ versiją. Daugiau informacijos: https://go.microsoft.com/fwlink/?linkid=870924.
Komentaras:
    08-04</t>
      </text>
    </comment>
    <comment ref="AB371" authorId="1201" shapeId="0" xr:uid="{77EB881C-2427-417F-977B-E416625B83C1}">
      <text>
        <t>[Komentarų gija]
„Excel“ versija leidžia jums skaityti šią komentarų giją, tačiau visi jos taisymai bus pašalinti, jei failas atidaromas naudojant naujesnę „Excel“ versiją. Daugiau informacijos: https://go.microsoft.com/fwlink/?linkid=870924.
Komentaras:
    07-30</t>
      </text>
    </comment>
    <comment ref="AE371" authorId="1202" shapeId="0" xr:uid="{66D94116-AA47-46CD-B7D6-61DE193E00D2}">
      <text>
        <t>[Komentarų gija]
„Excel“ versija leidžia jums skaityti šią komentarų giją, tačiau visi jos taisymai bus pašalinti, jei failas atidaromas naudojant naujesnę „Excel“ versiją. Daugiau informacijos: https://go.microsoft.com/fwlink/?linkid=870924.
Komentaras:
    07-30</t>
      </text>
    </comment>
    <comment ref="AF371" authorId="1203" shapeId="0" xr:uid="{06AD7B6F-53FB-4FBC-9AE4-DADD4697E015}">
      <text>
        <t>[Komentarų gija]
„Excel“ versija leidžia jums skaityti šią komentarų giją, tačiau visi jos taisymai bus pašalinti, jei failas atidaromas naudojant naujesnę „Excel“ versiją. Daugiau informacijos: https://go.microsoft.com/fwlink/?linkid=870924.
Komentaras:
    07-30</t>
      </text>
    </comment>
    <comment ref="K372" authorId="1204" shapeId="0" xr:uid="{F3795879-6C91-47BD-96AD-8D07DE2DBE21}">
      <text>
        <t>[Komentarų gija]
„Excel“ versija leidžia jums skaityti šią komentarų giją, tačiau visi jos taisymai bus pašalinti, jei failas atidaromas naudojant naujesnę „Excel“ versiją. Daugiau informacijos: https://go.microsoft.com/fwlink/?linkid=870924.
Komentaras:
    Pateikti priminiai 07-17</t>
      </text>
    </comment>
    <comment ref="K373" authorId="1205" shapeId="0" xr:uid="{701CFBA6-A642-4102-88C6-E62D75B9E30F}">
      <text>
        <t>[Komentarų gija]
„Excel“ versija leidžia jums skaityti šią komentarų giją, tačiau visi jos taisymai bus pašalinti, jei failas atidaromas naudojant naujesnę „Excel“ versiją. Daugiau informacijos: https://go.microsoft.com/fwlink/?linkid=870924.
Komentaras:
    Reikia važiuoti su Mindaugu į objektą apsitarti. Planuojam 08-21
Atsakyti:
Niekaip netasiunčia VAinoras derinimo, reikia spaust. Visa info pašte. Daugiau viskas yra, gavus derinimą teikt SUVA
Atsakyti:
11-03 priminta Vainorui dėl derinimo.
Atsakyti:
25SUT-17208
Atsakyti:
Trūksta tik SUVA</t>
      </text>
    </comment>
    <comment ref="AB373" authorId="1206" shapeId="0" xr:uid="{D16B4366-CECF-48A6-B052-7C6312690AFE}">
      <text>
        <t>[Komentarų gija]
„Excel“ versija leidžia jums skaityti šią komentarų giją, tačiau visi jos taisymai bus pašalinti, jei failas atidaromas naudojant naujesnę „Excel“ versiją. Daugiau informacijos: https://go.microsoft.com/fwlink/?linkid=870924.
Komentaras:
    09-17</t>
      </text>
    </comment>
    <comment ref="AE373" authorId="1207" shapeId="0" xr:uid="{477288D0-BB6C-4819-8B55-5407DE80755C}">
      <text>
        <t>[Komentarų gija]
„Excel“ versija leidžia jums skaityti šią komentarų giją, tačiau visi jos taisymai bus pašalinti, jei failas atidaromas naudojant naujesnę „Excel“ versiją. Daugiau informacijos: https://go.microsoft.com/fwlink/?linkid=870924.
Komentaras:
    09-17</t>
      </text>
    </comment>
    <comment ref="AF373" authorId="1208" shapeId="0" xr:uid="{85E5ABA0-1444-4C0D-B50D-AEC2B3E6EE76}">
      <text>
        <t>[Komentarų gija]
„Excel“ versija leidžia jums skaityti šią komentarų giją, tačiau visi jos taisymai bus pašalinti, jei failas atidaromas naudojant naujesnę „Excel“ versiją. Daugiau informacijos: https://go.microsoft.com/fwlink/?linkid=870924.
Komentaras:
    09-17</t>
      </text>
    </comment>
    <comment ref="AH373" authorId="1209" shapeId="0" xr:uid="{2549A4A3-4538-4B72-A1AB-E68C82DB42B0}">
      <text>
        <t xml:space="preserve">[Komentarų gija]
„Excel“ versija leidžia jums skaityti šią komentarų giją, tačiau visi jos taisymai bus pašalinti, jei failas atidaromas naudojant naujesnę „Excel“ versiją. Daugiau informacijos: https://go.microsoft.com/fwlink/?linkid=870924.
Komentaras:
    25SUT-17208
</t>
      </text>
    </comment>
    <comment ref="K374" authorId="1210" shapeId="0" xr:uid="{F6D3218B-9FD2-4DDD-8FE8-175CF03DA3FC}">
      <text>
        <t>[Komentarų gija]
„Excel“ versija leidžia jums skaityti šią komentarų giją, tačiau visi jos taisymai bus pašalinti, jei failas atidaromas naudojant naujesnę „Excel“ versiją. Daugiau informacijos: https://go.microsoft.com/fwlink/?linkid=870924.
Komentaras:
    Pateikti pirminiai 08-12</t>
      </text>
    </comment>
    <comment ref="K375" authorId="1211" shapeId="0" xr:uid="{734C2F89-9EB3-46E0-BCEF-D2878A183935}">
      <text>
        <t>[Komentarų gija]
„Excel“ versija leidžia jums skaityti šią komentarų giją, tačiau visi jos taisymai bus pašalinti, jei failas atidaromas naudojant naujesnę „Excel“ versiją. Daugiau informacijos: https://go.microsoft.com/fwlink/?linkid=870924.
Komentaras:
    Pateikti pirminiai
Atsakyti:
Derinimai yra, reikia teikti SUVA (neturim įgaliojimų)</t>
      </text>
    </comment>
    <comment ref="AB375" authorId="1212" shapeId="0" xr:uid="{EE01B3D3-3023-4839-93DE-9BB956410983}">
      <text>
        <t>[Komentarų gija]
„Excel“ versija leidžia jums skaityti šią komentarų giją, tačiau visi jos taisymai bus pašalinti, jei failas atidaromas naudojant naujesnę „Excel“ versiją. Daugiau informacijos: https://go.microsoft.com/fwlink/?linkid=870924.
Komentaras:
    08-26</t>
      </text>
    </comment>
    <comment ref="AE375" authorId="1213" shapeId="0" xr:uid="{A1DA9145-FCA6-45C5-BEA8-B7727C86188C}">
      <text>
        <t>[Komentarų gija]
„Excel“ versija leidžia jums skaityti šią komentarų giją, tačiau visi jos taisymai bus pašalinti, jei failas atidaromas naudojant naujesnę „Excel“ versiją. Daugiau informacijos: https://go.microsoft.com/fwlink/?linkid=870924.
Komentaras:
    08-26</t>
      </text>
    </comment>
    <comment ref="AF375" authorId="1214" shapeId="0" xr:uid="{ADBA609A-DFCE-4365-80C9-EE49A38E862F}">
      <text>
        <t>[Komentarų gija]
„Excel“ versija leidžia jums skaityti šią komentarų giją, tačiau visi jos taisymai bus pašalinti, jei failas atidaromas naudojant naujesnę „Excel“ versiją. Daugiau informacijos: https://go.microsoft.com/fwlink/?linkid=870924.
Komentaras:
    08-26</t>
      </text>
    </comment>
    <comment ref="K376" authorId="1215" shapeId="0" xr:uid="{F9210D2A-AAD4-4CCE-A56A-991722EBC239}">
      <text>
        <t>[Komentarų gija]
„Excel“ versija leidžia jums skaityti šią komentarų giją, tačiau visi jos taisymai bus pašalinti, jei failas atidaromas naudojant naujesnę „Excel“ versiją. Daugiau informacijos: https://go.microsoft.com/fwlink/?linkid=870924.
Komentaras:
    Pateikti pirminiai
Atsakyti:
SS – Nepridėtas NZT sutikimas. 
Atsakyti:
Pateiktas projektas
Atsakyti:
Patvirtintas projektas</t>
      </text>
    </comment>
    <comment ref="Z376" authorId="1216" shapeId="0" xr:uid="{06A816D1-EB47-4134-9496-4739DBFC929A}">
      <text>
        <t>[Komentarų gija]
„Excel“ versija leidžia jums skaityti šią komentarų giją, tačiau visi jos taisymai bus pašalinti, jei failas atidaromas naudojant naujesnę „Excel“ versiją. Daugiau informacijos: https://go.microsoft.com/fwlink/?linkid=870924.
Komentaras:
    09-05</t>
      </text>
    </comment>
    <comment ref="AB376" authorId="1217" shapeId="0" xr:uid="{7B38A820-05A0-4B7C-B503-0D4F193AB612}">
      <text>
        <t>[Komentarų gija]
„Excel“ versija leidžia jums skaityti šią komentarų giją, tačiau visi jos taisymai bus pašalinti, jei failas atidaromas naudojant naujesnę „Excel“ versiją. Daugiau informacijos: https://go.microsoft.com/fwlink/?linkid=870924.
Komentaras:
    09-05</t>
      </text>
    </comment>
    <comment ref="AE376" authorId="1218" shapeId="0" xr:uid="{341BAA69-CC7C-404F-B39F-C6F573E6FB09}">
      <text>
        <t>[Komentarų gija]
„Excel“ versija leidžia jums skaityti šią komentarų giją, tačiau visi jos taisymai bus pašalinti, jei failas atidaromas naudojant naujesnę „Excel“ versiją. Daugiau informacijos: https://go.microsoft.com/fwlink/?linkid=870924.
Komentaras:
    09-05</t>
      </text>
    </comment>
    <comment ref="AF376" authorId="1219" shapeId="0" xr:uid="{02462F80-4110-409E-9705-B89077EFB517}">
      <text>
        <t>[Komentarų gija]
„Excel“ versija leidžia jums skaityti šią komentarų giją, tačiau visi jos taisymai bus pašalinti, jei failas atidaromas naudojant naujesnę „Excel“ versiją. Daugiau informacijos: https://go.microsoft.com/fwlink/?linkid=870924.
Komentaras:
    09-05</t>
      </text>
    </comment>
    <comment ref="AH376" authorId="1220" shapeId="0" xr:uid="{705912E4-C1E2-4D52-A9B7-F766D5AE96D1}">
      <text>
        <t>[Komentarų gija]
„Excel“ versija leidžia jums skaityti šią komentarų giją, tačiau visi jos taisymai bus pašalinti, jei failas atidaromas naudojant naujesnę „Excel“ versiją. Daugiau informacijos: https://go.microsoft.com/fwlink/?linkid=870924.
Komentaras:
    Pateikta 09-30
Atsakyti:
25SUT-10210</t>
      </text>
    </comment>
    <comment ref="K377" authorId="1221" shapeId="0" xr:uid="{4E541ACF-279A-4BF4-9B43-D593A14650FA}">
      <text>
        <t>[Komentarų gija]
„Excel“ versija leidžia jums skaityti šią komentarų giją, tačiau visi jos taisymai bus pašalinti, jei failas atidaromas naudojant naujesnę „Excel“ versiją. Daugiau informacijos: https://go.microsoft.com/fwlink/?linkid=870924.
Komentaras:
    Pateikti pirminiai
Atsakyti:
SS - Pateikti NŽT/Savivaldybės sutikimą kloti tinklus laisvoje valstybinėje žemėje 
Atsakyti:
Pateiktas projektas
Atsakyti:
Patvirtintas projektas</t>
      </text>
    </comment>
    <comment ref="Z377" authorId="1222" shapeId="0" xr:uid="{AAC799EE-0889-49AD-9BAC-2EF1056CC0CD}">
      <text>
        <t>[Komentarų gija]
„Excel“ versija leidžia jums skaityti šią komentarų giją, tačiau visi jos taisymai bus pašalinti, jei failas atidaromas naudojant naujesnę „Excel“ versiją. Daugiau informacijos: https://go.microsoft.com/fwlink/?linkid=870924.
Komentaras:
    09-16</t>
      </text>
    </comment>
    <comment ref="AB377" authorId="1223" shapeId="0" xr:uid="{29807AF6-D50B-4883-9207-93F7A0253E98}">
      <text>
        <t>[Komentarų gija]
„Excel“ versija leidžia jums skaityti šią komentarų giją, tačiau visi jos taisymai bus pašalinti, jei failas atidaromas naudojant naujesnę „Excel“ versiją. Daugiau informacijos: https://go.microsoft.com/fwlink/?linkid=870924.
Komentaras:
    09-16</t>
      </text>
    </comment>
    <comment ref="AE377" authorId="1224" shapeId="0" xr:uid="{EDB6F40B-8C43-44B7-BD83-395360F9BC4E}">
      <text>
        <t>[Komentarų gija]
„Excel“ versija leidžia jums skaityti šią komentarų giją, tačiau visi jos taisymai bus pašalinti, jei failas atidaromas naudojant naujesnę „Excel“ versiją. Daugiau informacijos: https://go.microsoft.com/fwlink/?linkid=870924.
Komentaras:
    09-16</t>
      </text>
    </comment>
    <comment ref="AF377" authorId="1225" shapeId="0" xr:uid="{6DC51889-270C-4FE3-A6E2-1964F1C665BE}">
      <text>
        <t>[Komentarų gija]
„Excel“ versija leidžia jums skaityti šią komentarų giją, tačiau visi jos taisymai bus pašalinti, jei failas atidaromas naudojant naujesnę „Excel“ versiją. Daugiau informacijos: https://go.microsoft.com/fwlink/?linkid=870924.
Komentaras:
    09-16</t>
      </text>
    </comment>
    <comment ref="AH377" authorId="1226" shapeId="0" xr:uid="{4BFE8EA7-9098-40A9-84DF-B3456E460E98}">
      <text>
        <t>[Komentarų gija]
„Excel“ versija leidžia jums skaityti šią komentarų giją, tačiau visi jos taisymai bus pašalinti, jei failas atidaromas naudojant naujesnę „Excel“ versiją. Daugiau informacijos: https://go.microsoft.com/fwlink/?linkid=870924.
Komentaras:
    Pateikta 09-30
Atsakyti:
25SUT-10214</t>
      </text>
    </comment>
    <comment ref="K378" authorId="1227" shapeId="0" xr:uid="{4DC3B3C8-FB16-463F-A928-4CD66B11E7B9}">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AB378" authorId="1228" shapeId="0" xr:uid="{EE659E78-C9D4-4B84-A533-DF89709E41C3}">
      <text>
        <t>[Komentarų gija]
„Excel“ versija leidžia jums skaityti šią komentarų giją, tačiau visi jos taisymai bus pašalinti, jei failas atidaromas naudojant naujesnę „Excel“ versiją. Daugiau informacijos: https://go.microsoft.com/fwlink/?linkid=870924.
Komentaras:
    09-02</t>
      </text>
    </comment>
    <comment ref="AE378" authorId="1229" shapeId="0" xr:uid="{C5BD6156-0BD9-4F04-BDD1-01524FCD944E}">
      <text>
        <t>[Komentarų gija]
„Excel“ versija leidžia jums skaityti šią komentarų giją, tačiau visi jos taisymai bus pašalinti, jei failas atidaromas naudojant naujesnę „Excel“ versiją. Daugiau informacijos: https://go.microsoft.com/fwlink/?linkid=870924.
Komentaras:
    09-02</t>
      </text>
    </comment>
    <comment ref="AF378" authorId="1230" shapeId="0" xr:uid="{F7373643-EDB0-4811-8376-1C6A8AE19EE5}">
      <text>
        <t>[Komentarų gija]
„Excel“ versija leidžia jums skaityti šią komentarų giją, tačiau visi jos taisymai bus pašalinti, jei failas atidaromas naudojant naujesnę „Excel“ versiją. Daugiau informacijos: https://go.microsoft.com/fwlink/?linkid=870924.
Komentaras:
    09-02</t>
      </text>
    </comment>
    <comment ref="K379" authorId="1231" shapeId="0" xr:uid="{7C707E4F-C142-492D-8CBA-1BA7739BA8EF}">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U379" authorId="1232" shapeId="0" xr:uid="{2AECCE16-E5C2-41A8-A463-D5D8A6583E7B}">
      <text>
        <t>[Komentarų gija]
„Excel“ versija leidžia jums skaityti šią komentarų giją, tačiau visi jos taisymai bus pašalinti, jei failas atidaromas naudojant naujesnę „Excel“ versiją. Daugiau informacijos: https://go.microsoft.com/fwlink/?linkid=870924.
Komentaras:
    10-06</t>
      </text>
    </comment>
    <comment ref="Z379" authorId="1233" shapeId="0" xr:uid="{CC4135E8-7B88-4ECC-9571-C77797B231A2}">
      <text>
        <t>[Komentarų gija]
„Excel“ versija leidžia jums skaityti šią komentarų giją, tačiau visi jos taisymai bus pašalinti, jei failas atidaromas naudojant naujesnę „Excel“ versiją. Daugiau informacijos: https://go.microsoft.com/fwlink/?linkid=870924.
Komentaras:
    09-25</t>
      </text>
    </comment>
    <comment ref="AB379" authorId="1234" shapeId="0" xr:uid="{2BC42FB7-3445-4664-8F54-7A6D984A9162}">
      <text>
        <t>[Komentarų gija]
„Excel“ versija leidžia jums skaityti šią komentarų giją, tačiau visi jos taisymai bus pašalinti, jei failas atidaromas naudojant naujesnę „Excel“ versiją. Daugiau informacijos: https://go.microsoft.com/fwlink/?linkid=870924.
Komentaras:
    09-25</t>
      </text>
    </comment>
    <comment ref="AE379" authorId="1235" shapeId="0" xr:uid="{BAFF2C02-AA06-4BDE-8C59-1E49C7990657}">
      <text>
        <t>[Komentarų gija]
„Excel“ versija leidžia jums skaityti šią komentarų giją, tačiau visi jos taisymai bus pašalinti, jei failas atidaromas naudojant naujesnę „Excel“ versiją. Daugiau informacijos: https://go.microsoft.com/fwlink/?linkid=870924.
Komentaras:
    09-25</t>
      </text>
    </comment>
    <comment ref="AF379" authorId="1236" shapeId="0" xr:uid="{CA5EFF10-8841-45CD-9C7A-19BD88396486}">
      <text>
        <t>[Komentarų gija]
„Excel“ versija leidžia jums skaityti šią komentarų giją, tačiau visi jos taisymai bus pašalinti, jei failas atidaromas naudojant naujesnę „Excel“ versiją. Daugiau informacijos: https://go.microsoft.com/fwlink/?linkid=870924.
Komentaras:
    09-25</t>
      </text>
    </comment>
    <comment ref="AH379" authorId="1237" shapeId="0" xr:uid="{E2F8CFD1-993E-4127-B113-76A6DB5892C8}">
      <text>
        <t>[Komentarų gija]
„Excel“ versija leidžia jums skaityti šią komentarų giją, tačiau visi jos taisymai bus pašalinti, jei failas atidaromas naudojant naujesnę „Excel“ versiją. Daugiau informacijos: https://go.microsoft.com/fwlink/?linkid=870924.
Komentaras:
    25SUT-11453</t>
      </text>
    </comment>
    <comment ref="K381" authorId="1238" shapeId="0" xr:uid="{71F08D47-2D80-4F01-96C9-792FDA57B6C5}">
      <text>
        <t>[Komentarų gija]
„Excel“ versija leidžia jums skaityti šią komentarų giją, tačiau visi jos taisymai bus pašalinti, jei failas atidaromas naudojant naujesnę „Excel“ versiją. Daugiau informacijos: https://go.microsoft.com/fwlink/?linkid=870924.
Komentaras:
    Pateikti pirminiai 09-24</t>
      </text>
    </comment>
    <comment ref="K382" authorId="1239" shapeId="0" xr:uid="{41763FD1-9585-4F5E-924B-6A3CC6248EFE}">
      <text>
        <t>[Komentarų gija]
„Excel“ versija leidžia jums skaityti šią komentarų giją, tačiau visi jos taisymai bus pašalinti, jei failas atidaromas naudojant naujesnę „Excel“ versiją. Daugiau informacijos: https://go.microsoft.com/fwlink/?linkid=870924.
Komentaras:
    Pateikti pirminiai 09-18
Atsakyti:
SS - Pateikti NŽT/savivaldybės sutikimą kloti tinklus valstybinėje žemėje kurioje nesuformuoti sklypai 
Atsakyti:
Pateiktas projektas.
Atsakyti:
Patvirtintas projektas</t>
      </text>
    </comment>
    <comment ref="Z382" authorId="1240" shapeId="0" xr:uid="{58F76F05-0476-41F8-84D7-A074A05FDD2F}">
      <text>
        <t>[Komentarų gija]
„Excel“ versija leidžia jums skaityti šią komentarų giją, tačiau visi jos taisymai bus pašalinti, jei failas atidaromas naudojant naujesnę „Excel“ versiją. Daugiau informacijos: https://go.microsoft.com/fwlink/?linkid=870924.
Komentaras:
    09-22</t>
      </text>
    </comment>
    <comment ref="AB382" authorId="1241" shapeId="0" xr:uid="{D022B93F-A24E-4A73-A17A-44637E434BE5}">
      <text>
        <t>[Komentarų gija]
„Excel“ versija leidžia jums skaityti šią komentarų giją, tačiau visi jos taisymai bus pašalinti, jei failas atidaromas naudojant naujesnę „Excel“ versiją. Daugiau informacijos: https://go.microsoft.com/fwlink/?linkid=870924.
Komentaras:
    09-22</t>
      </text>
    </comment>
    <comment ref="AE382" authorId="1242" shapeId="0" xr:uid="{047D2077-1D1F-4375-A6C2-3C3E3A21F2D9}">
      <text>
        <t>[Komentarų gija]
„Excel“ versija leidžia jums skaityti šią komentarų giją, tačiau visi jos taisymai bus pašalinti, jei failas atidaromas naudojant naujesnę „Excel“ versiją. Daugiau informacijos: https://go.microsoft.com/fwlink/?linkid=870924.
Komentaras:
    09-22</t>
      </text>
    </comment>
    <comment ref="AF382" authorId="1243" shapeId="0" xr:uid="{ADF0ED66-1FD3-4DE7-B153-25EF82B17557}">
      <text>
        <t>[Komentarų gija]
„Excel“ versija leidžia jums skaityti šią komentarų giją, tačiau visi jos taisymai bus pašalinti, jei failas atidaromas naudojant naujesnę „Excel“ versiją. Daugiau informacijos: https://go.microsoft.com/fwlink/?linkid=870924.
Komentaras:
    09-22</t>
      </text>
    </comment>
    <comment ref="AH382" authorId="1244" shapeId="0" xr:uid="{700E2B69-B77C-4C6D-9ECF-70E86090A47C}">
      <text>
        <t>[Komentarų gija]
„Excel“ versija leidžia jums skaityti šią komentarų giją, tačiau visi jos taisymai bus pašalinti, jei failas atidaromas naudojant naujesnę „Excel“ versiją. Daugiau informacijos: https://go.microsoft.com/fwlink/?linkid=870924.
Komentaras:
    Pateikta 09-30
Atsakyti:
25SUT-10219</t>
      </text>
    </comment>
    <comment ref="AN382" authorId="1245" shapeId="0" xr:uid="{B9C31B4E-B1EF-441D-B78F-105A002EE45A}">
      <text>
        <t>[Komentarų gija]
„Excel“ versija leidžia jums skaityti šią komentarų giją, tačiau visi jos taisymai bus pašalinti, jei failas atidaromas naudojant naujesnę „Excel“ versiją. Daugiau informacijos: https://go.microsoft.com/fwlink/?linkid=870924.
Komentaras:
    09-22</t>
      </text>
    </comment>
    <comment ref="K383" authorId="1246" shapeId="0" xr:uid="{DCB1D307-330B-47BF-85D3-86087B6222C8}">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SS – Nepridėtas projekte NZT sutikimas. </t>
      </text>
    </comment>
    <comment ref="Z383" authorId="1247" shapeId="0" xr:uid="{6E7B69F2-F08E-48C4-A925-680C2228EE1A}">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B383" authorId="1248" shapeId="0" xr:uid="{317ACCFC-4FC6-4D37-8A3A-E337A6527EA6}">
      <text>
        <t>[Komentarų gija]
„Excel“ versija leidžia jums skaityti šią komentarų giją, tačiau visi jos taisymai bus pašalinti, jei failas atidaromas naudojant naujesnę „Excel“ versiją. Daugiau informacijos: https://go.microsoft.com/fwlink/?linkid=870924.
Komentaras:
    09-29</t>
      </text>
    </comment>
    <comment ref="AE383" authorId="1249" shapeId="0" xr:uid="{397AAB27-5ADC-4647-9253-4B2E38B3AFB4}">
      <text>
        <t>[Komentarų gija]
„Excel“ versija leidžia jums skaityti šią komentarų giją, tačiau visi jos taisymai bus pašalinti, jei failas atidaromas naudojant naujesnę „Excel“ versiją. Daugiau informacijos: https://go.microsoft.com/fwlink/?linkid=870924.
Komentaras:
    09-29</t>
      </text>
    </comment>
    <comment ref="AF383" authorId="1250" shapeId="0" xr:uid="{61221A5F-8791-48B1-8C10-131035E96708}">
      <text>
        <t>[Komentarų gija]
„Excel“ versija leidžia jums skaityti šią komentarų giją, tačiau visi jos taisymai bus pašalinti, jei failas atidaromas naudojant naujesnę „Excel“ versiją. Daugiau informacijos: https://go.microsoft.com/fwlink/?linkid=870924.
Komentaras:
    09-29</t>
      </text>
    </comment>
    <comment ref="AH383" authorId="1251" shapeId="0" xr:uid="{86B75AC3-204D-45A8-8B00-46BFAE2919AB}">
      <text>
        <t>[Komentarų gija]
„Excel“ versija leidžia jums skaityti šią komentarų giją, tačiau visi jos taisymai bus pašalinti, jei failas atidaromas naudojant naujesnę „Excel“ versiją. Daugiau informacijos: https://go.microsoft.com/fwlink/?linkid=870924.
Komentaras:
    25SUT-12793</t>
      </text>
    </comment>
    <comment ref="K384" authorId="1252" shapeId="0" xr:uid="{E776E176-0263-4D6D-A928-3C17E42729F9}">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Z384" authorId="1253" shapeId="0" xr:uid="{8BF0A695-BA6E-437A-9FBF-BD3AE1CDFFC9}">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B384" authorId="1254" shapeId="0" xr:uid="{59E589ED-8C5A-4BD9-94AC-A33A7147BF30}">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E384" authorId="1255" shapeId="0" xr:uid="{108302D7-9426-4383-9F52-13C0BE499059}">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F384" authorId="1256" shapeId="0" xr:uid="{92DC1E0E-017E-43E1-9435-E819AC690B14}">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K385" authorId="1257" shapeId="0" xr:uid="{D3AEEA9E-7ECD-4891-A54C-C588FFEAB530}">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K386" authorId="1258" shapeId="0" xr:uid="{971F97EA-C96D-4330-B52F-3ADBCAA93557}">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Principinėj pakeisti ilgį iš 16m į 15m</t>
      </text>
    </comment>
    <comment ref="K387" authorId="1259" shapeId="0" xr:uid="{C7EBCDDF-F7DF-4FCE-87D8-51C75B982069}">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
Atsakyti:
Pateiktas projektas</t>
      </text>
    </comment>
    <comment ref="K389" authorId="1260" shapeId="0" xr:uid="{391AF4C0-B8CD-450C-AF90-4D563DBEECE6}">
      <text>
        <t>[Komentarų gija]
„Excel“ versija leidžia jums skaityti šią komentarų giją, tačiau visi jos taisymai bus pašalinti, jei failas atidaromas naudojant naujesnę „Excel“ versiją. Daugiau informacijos: https://go.microsoft.com/fwlink/?linkid=870924.
Komentaras:
    Vaižganto 37 pas save sklype jokių darbų daryti neleidžia, nebent spintą iškelti ant šaligatvio.
Atsakyti:
Atnaujintos TS, panašiai daryta 316obj
Atsakyti:
069849090 atstovas užsakovo
Atsakyti:
Klausimas pas užsakovą, derinasi su architektais spintos vietą.
Atsakyti:
26SUT-2747</t>
      </text>
    </comment>
    <comment ref="K390" authorId="1261" shapeId="0" xr:uid="{E9ECEEEE-98D5-4BA8-8662-5E272DC5424B}">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Pateikta pirminiai po pastabų</t>
      </text>
    </comment>
    <comment ref="K391" authorId="1262" shapeId="0" xr:uid="{60D43D1F-2CF9-4764-8FD1-1F209694B55D}">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t>
      </text>
    </comment>
    <comment ref="K392" authorId="1263" shapeId="0" xr:uid="{4C43712D-5E65-44FF-95FD-622CF58B1AF0}">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t>
      </text>
    </comment>
    <comment ref="K393" authorId="1264" shapeId="0" xr:uid="{DB92F93B-F378-47AC-919D-0E2EF58E06D3}">
      <text>
        <t>[Komentarų gija]
„Excel“ versija leidžia jums skaityti šią komentarų giją, tačiau visi jos taisymai bus pašalinti, jei failas atidaromas naudojant naujesnę „Excel“ versiją. Daugiau informacijos: https://go.microsoft.com/fwlink/?linkid=870924.
Komentaras:
    Pateikti pirminiai</t>
      </text>
    </comment>
    <comment ref="K394" authorId="1265" shapeId="0" xr:uid="{41A0D998-85A8-424F-A75A-C66EC41F1ACD}">
      <text>
        <t>[Komentarų gija]
„Excel“ versija leidžia jums skaityti šią komentarų giją, tačiau visi jos taisymai bus pašalinti, jei failas atidaromas naudojant naujesnę „Excel“ versiją. Daugiau informacijos: https://go.microsoft.com/fwlink/?linkid=870924.
Komentaras:
    Pateikti pirminiai
Atsakyti:
Pateikti pirminiai po pastabų</t>
      </text>
    </comment>
    <comment ref="K395" authorId="1266" shapeId="0" xr:uid="{0140C6E5-21A5-4E05-81AF-24C836BBE333}">
      <text>
        <t>[Komentarų gija]
„Excel“ versija leidžia jums skaityti šią komentarų giją, tačiau visi jos taisymai bus pašalinti, jei failas atidaromas naudojant naujesnę „Excel“ versiją. Daugiau informacijos: https://go.microsoft.com/fwlink/?linkid=870924.
Komentaras:
    Pateikti pirminiai
Atsakyti:
SS – Nepridėtas NZT sutikimas. 
Atsakyti:
Pateiktas projektas</t>
      </text>
    </comment>
    <comment ref="Z395" authorId="1267" shapeId="0" xr:uid="{733D48FD-EDE1-4510-9DCF-92C268A33B20}">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B395" authorId="1268" shapeId="0" xr:uid="{88B9327E-2CF5-418C-B89A-2F13C8BE0978}">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E395" authorId="1269" shapeId="0" xr:uid="{7F1277DF-2343-458C-B1E8-4535DAF2C080}">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F395" authorId="1270" shapeId="0" xr:uid="{93422DA9-CCF5-4B6C-BD6F-716FB6C1C19D}">
      <text>
        <t>[Komentarų gija]
„Excel“ versija leidžia jums skaityti šią komentarų giją, tačiau visi jos taisymai bus pašalinti, jei failas atidaromas naudojant naujesnę „Excel“ versiją. Daugiau informacijos: https://go.microsoft.com/fwlink/?linkid=870924.
Komentaras:
    09-30</t>
      </text>
    </comment>
    <comment ref="AH395" authorId="1271" shapeId="0" xr:uid="{34D777EA-D7F7-4D6C-A951-42747DE62F1C}">
      <text>
        <t>[Komentarų gija]
„Excel“ versija leidžia jums skaityti šią komentarų giją, tačiau visi jos taisymai bus pašalinti, jei failas atidaromas naudojant naujesnę „Excel“ versiją. Daugiau informacijos: https://go.microsoft.com/fwlink/?linkid=870924.
Komentaras:
    10-06 25SUT-11652</t>
      </text>
    </comment>
    <comment ref="K396" authorId="1272" shapeId="0" xr:uid="{D2AF9CF7-042F-4EB7-9C8C-85FC16DCB852}">
      <text>
        <t>[Komentarų gija]
„Excel“ versija leidžia jums skaityti šią komentarų giją, tačiau visi jos taisymai bus pašalinti, jei failas atidaromas naudojant naujesnę „Excel“ versiją. Daugiau informacijos: https://go.microsoft.com/fwlink/?linkid=870924.
Komentaras:
    Pateikta vandenim ir šilumai dėl aukščių.
Atsakyti:
Pateikti pirminiai
Atsakyti:
25SUT-23365
Atsakyti:
Projektą teikt pasirašius servitutą.
Atsakyti:
Kovo 19 pasirašymas</t>
      </text>
    </comment>
    <comment ref="K397" authorId="1273" shapeId="0" xr:uid="{6F95B439-0E63-45BA-B3AE-D66DADC51D0D}">
      <text>
        <t>[Komentarų gija]
„Excel“ versija leidžia jums skaityti šią komentarų giją, tačiau visi jos taisymai bus pašalinti, jei failas atidaromas naudojant naujesnę „Excel“ versiją. Daugiau informacijos: https://go.microsoft.com/fwlink/?linkid=870924.
Komentaras:
    10-30 Pateikta klientui spintos vieta, jei viskas tinka, pirmiausia reiks šilumos tinklų derinimo.
Atsakyti:
Pateikti pirminiai</t>
      </text>
    </comment>
    <comment ref="AH397" authorId="1274" shapeId="0" xr:uid="{1BEBBD88-23F1-496E-8070-7D00B05B7C71}">
      <text>
        <t xml:space="preserve">[Komentarų gija]
„Excel“ versija leidžia jums skaityti šią komentarų giją, tačiau visi jos taisymai bus pašalinti, jei failas atidaromas naudojant naujesnę „Excel“ versiją. Daugiau informacijos: https://go.microsoft.com/fwlink/?linkid=870924.
Komentaras:
    25SUT-18385
</t>
      </text>
    </comment>
    <comment ref="K398" authorId="1275" shapeId="0" xr:uid="{6F7DE18C-7399-4F7D-9DF3-BFC9849201D2}">
      <text>
        <t>[Komentarų gija]
„Excel“ versija leidžia jums skaityti šią komentarų giją, tačiau visi jos taisymai bus pašalinti, jei failas atidaromas naudojant naujesnę „Excel“ versiją. Daugiau informacijos: https://go.microsoft.com/fwlink/?linkid=870924.
Komentaras:
    Pateikti pirminiai
Atsakyti:
Viskas yra, reikia tik susiderint su ESO pirminius ir išsiųst informacinius. Skydo pasiūlymas pas mane pašte yra (tik nusiųsk tiekimui, kad kainą padidintų (schema+vaičiulio pasiūlymas)) Dėl pastabų pasitark su Tomu arba Znutu, mes su Znutu buvom vietoj +- viską žino.
Atsakyti:
Nors šiaip gali gaut naujus derinimus, blogiau nebus
Atsakyti:
Gavus užsakovo derinimą ir KPD, reikia ruošt pilną bylą.</t>
      </text>
    </comment>
    <comment ref="K400" authorId="1276" shapeId="0" xr:uid="{3D542CD3-B81D-4502-B2AF-489A7E34227D}">
      <text>
        <t xml:space="preserve">[Komentarų gija]
„Excel“ versija leidžia jums skaityti šią komentarų giją, tačiau visi jos taisymai bus pašalinti, jei failas atidaromas naudojant naujesnę „Excel“ versiją. Daugiau informacijos: https://go.microsoft.com/fwlink/?linkid=870924.
Komentaras:
    Užsakovo kontaktinis nr. neveikia, į paštą išsiųstas laiškas.
Atsakyti:
10-05 klientas susisieks, dabar užsienyje
Atsakyti:
Pateikti pirminiai
Atsakyti:
25SUT-21430
</t>
      </text>
    </comment>
    <comment ref="K401" authorId="1277" shapeId="0" xr:uid="{32259609-B05E-4514-9D91-4A9FF052CD14}">
      <text>
        <t xml:space="preserve">[Komentarų gija]
„Excel“ versija leidžia jums skaityti šią komentarų giją, tačiau visi jos taisymai bus pašalinti, jei failas atidaromas naudojant naujesnę „Excel“ versiją. Daugiau informacijos: https://go.microsoft.com/fwlink/?linkid=870924.
Komentaras:
    26SUT-929
</t>
      </text>
    </comment>
    <comment ref="K402" authorId="1278" shapeId="0" xr:uid="{92AE58A2-8FDD-416C-A865-21301D125AB2}">
      <text>
        <t xml:space="preserve">[Komentarų gija]
„Excel“ versija leidžia jums skaityti šią komentarų giją, tačiau visi jos taisymai bus pašalinti, jei failas atidaromas naudojant naujesnę „Excel“ versiją. Daugiau informacijos: https://go.microsoft.com/fwlink/?linkid=870924.
Komentaras:
    26SUT-5743
</t>
      </text>
    </comment>
    <comment ref="K403" authorId="1279" shapeId="0" xr:uid="{935E8C5A-9D12-4736-82CD-5AC2A1EEAA2E}">
      <text>
        <t xml:space="preserve">[Komentarų gija]
„Excel“ versija leidžia jums skaityti šią komentarų giją, tačiau visi jos taisymai bus pašalinti, jei failas atidaromas naudojant naujesnę „Excel“ versiją. Daugiau informacijos: https://go.microsoft.com/fwlink/?linkid=870924.
Komentaras:
    Pateikta pirminiai
Atsakyti:
KPD teikt gavus Vainoro.
Atsakyti:
26SUT-935
</t>
      </text>
    </comment>
    <comment ref="K404" authorId="1280" shapeId="0" xr:uid="{D52DF002-18AA-42CA-B279-270D50ECCBD3}">
      <text>
        <t xml:space="preserve">[Komentarų gija]
„Excel“ versija leidžia jums skaityti šią komentarų giją, tačiau visi jos taisymai bus pašalinti, jei failas atidaromas naudojant naujesnę „Excel“ versiją. Daugiau informacijos: https://go.microsoft.com/fwlink/?linkid=870924.
Komentaras:
    25SUT-23469
</t>
      </text>
    </comment>
    <comment ref="K405" authorId="1281" shapeId="0" xr:uid="{E6D4E2C1-D1A4-4C03-97B7-2A8AAD4A6FFA}">
      <text>
        <t>[Komentarų gija]
„Excel“ versija leidžia jums skaityti šią komentarų giją, tačiau visi jos taisymai bus pašalinti, jei failas atidaromas naudojant naujesnę „Excel“ versiją. Daugiau informacijos: https://go.microsoft.com/fwlink/?linkid=870924.
Komentaras:
    25SUT-23625</t>
      </text>
    </comment>
    <comment ref="K406" authorId="1282" shapeId="0" xr:uid="{D0DE0866-976B-43D6-83FB-7A04969AE4B4}">
      <text>
        <t xml:space="preserve">[Komentarų gija]
„Excel“ versija leidžia jums skaityti šią komentarų giją, tačiau visi jos taisymai bus pašalinti, jei failas atidaromas naudojant naujesnę „Excel“ versiją. Daugiau informacijos: https://go.microsoft.com/fwlink/?linkid=870924.
Komentaras:
    26SUT-5202
</t>
      </text>
    </comment>
    <comment ref="K407" authorId="1283" shapeId="0" xr:uid="{B9299796-5C9D-4B44-AD0D-AD69DEF26326}">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25SUT-19783
</t>
      </text>
    </comment>
    <comment ref="K408" authorId="1284" shapeId="0" xr:uid="{A1D2B908-51B3-4553-9299-23C5D214BB72}">
      <text>
        <t xml:space="preserve">[Komentarų gija]
„Excel“ versija leidžia jums skaityti šią komentarų giją, tačiau visi jos taisymai bus pašalinti, jei failas atidaromas naudojant naujesnę „Excel“ versiją. Daugiau informacijos: https://go.microsoft.com/fwlink/?linkid=870924.
Komentaras:
    Pateikti pirminiai
Atsakyti:
25SUT-19599
</t>
      </text>
    </comment>
    <comment ref="K409" authorId="1285" shapeId="0" xr:uid="{AFB67F30-3D68-4A20-B8F0-2BD1F6F14C2A}">
      <text>
        <t>[Komentarų gija]
„Excel“ versija leidžia jums skaityti šią komentarų giją, tačiau visi jos taisymai bus pašalinti, jei failas atidaromas naudojant naujesnę „Excel“ versiją. Daugiau informacijos: https://go.microsoft.com/fwlink/?linkid=870924.
Komentaras:
    Valentinas +37062012954
Atsakyti:
26SUT-2187 
Atsakyti:
Planuojamas pasirašymas 22d</t>
      </text>
    </comment>
    <comment ref="K410" authorId="1286" shapeId="0" xr:uid="{23209C6C-024E-4B3C-9D45-5111D72409DC}">
      <text>
        <t xml:space="preserve">[Komentarų gija]
„Excel“ versija leidžia jums skaityti šią komentarų giją, tačiau visi jos taisymai bus pašalinti, jei failas atidaromas naudojant naujesnę „Excel“ versiją. Daugiau informacijos: https://go.microsoft.com/fwlink/?linkid=870924.
Komentaras:
    25SUT-22423
</t>
      </text>
    </comment>
    <comment ref="K411" authorId="1287" shapeId="0" xr:uid="{1F44B0F4-FA6B-4257-B53C-AED66B010284}">
      <text>
        <t xml:space="preserve">[Komentarų gija]
„Excel“ versija leidžia jums skaityti šią komentarų giją, tačiau visi jos taisymai bus pašalinti, jei failas atidaromas naudojant naujesnę „Excel“ versiją. Daugiau informacijos: https://go.microsoft.com/fwlink/?linkid=870924.
Komentaras:
    25SUT-22963
</t>
      </text>
    </comment>
    <comment ref="K413" authorId="1288" shapeId="0" xr:uid="{AF3FF06F-EC21-4D03-86D3-7CD87E1BA439}">
      <text>
        <t xml:space="preserve">[Komentarų gija]
„Excel“ versija leidžia jums skaityti šią komentarų giją, tačiau visi jos taisymai bus pašalinti, jei failas atidaromas naudojant naujesnę „Excel“ versiją. Daugiau informacijos: https://go.microsoft.com/fwlink/?linkid=870924.
Komentaras:
    26SUT-951
</t>
      </text>
    </comment>
    <comment ref="K414" authorId="1289" shapeId="0" xr:uid="{C0B0FF8C-49F6-4AE6-8724-C17A0642A0FF}">
      <text>
        <t>[Komentarų gija]
„Excel“ versija leidžia jums skaityti šią komentarų giją, tačiau visi jos taisymai bus pašalinti, jei failas atidaromas naudojant naujesnę „Excel“ versiją. Daugiau informacijos: https://go.microsoft.com/fwlink/?linkid=870924.
Komentaras:
    25SUT-21812</t>
      </text>
    </comment>
    <comment ref="K415" authorId="1290" shapeId="0" xr:uid="{5FD4A771-FA5A-4E6D-B085-0702C3FD81D3}">
      <text>
        <t xml:space="preserve">[Komentarų gija]
„Excel“ versija leidžia jums skaityti šią komentarų giją, tačiau visi jos taisymai bus pašalinti, jei failas atidaromas naudojant naujesnę „Excel“ versiją. Daugiau informacijos: https://go.microsoft.com/fwlink/?linkid=870924.
Komentaras:
    26SUT-3534
</t>
      </text>
    </comment>
    <comment ref="K416" authorId="1291" shapeId="0" xr:uid="{517C1E5B-3721-4DB3-8DB3-53DCAA336CD3}">
      <text>
        <t>[Komentarų gija]
„Excel“ versija leidžia jums skaityti šią komentarų giją, tačiau visi jos taisymai bus pašalinti, jei failas atidaromas naudojant naujesnę „Excel“ versiją. Daugiau informacijos: https://go.microsoft.com/fwlink/?linkid=870924.
Komentaras:
    26SUT-517</t>
      </text>
    </comment>
    <comment ref="K417" authorId="1292" shapeId="0" xr:uid="{77476D75-8423-4CF4-BD6A-82047D488514}">
      <text>
        <t xml:space="preserve">[Komentarų gija]
„Excel“ versija leidžia jums skaityti šią komentarų giją, tačiau visi jos taisymai bus pašalinti, jei failas atidaromas naudojant naujesnę „Excel“ versiją. Daugiau informacijos: https://go.microsoft.com/fwlink/?linkid=870924.
Komentaras:
    26SUT-2502
</t>
      </text>
    </comment>
    <comment ref="K419" authorId="1293" shapeId="0" xr:uid="{F723175A-EC37-4404-8AAC-CE1219BEF98C}">
      <text>
        <t xml:space="preserve">[Komentarų gija]
„Excel“ versija leidžia jums skaityti šią komentarų giją, tačiau visi jos taisymai bus pašalinti, jei failas atidaromas naudojant naujesnę „Excel“ versiją. Daugiau informacijos: https://go.microsoft.com/fwlink/?linkid=870924.
Komentaras:
    26SUT-2053
Atsakyti:
SUVA yra, servituto klausimas likęs
Atsakyti:
Balandžio 22d pasirašo </t>
      </text>
    </comment>
    <comment ref="K422" authorId="1294" shapeId="0" xr:uid="{50233EAC-F40A-4128-8BED-173B6E25EA72}">
      <text>
        <t>[Komentarų gija]
„Excel“ versija leidžia jums skaityti šią komentarų giją, tačiau visi jos taisymai bus pašalinti, jei failas atidaromas naudojant naujesnę „Excel“ versiją. Daugiau informacijos: https://go.microsoft.com/fwlink/?linkid=870924.
Komentaras:
    061630616 architektas
16aspk. po 7kw ir 1 - 70kw</t>
      </text>
    </comment>
    <comment ref="K423" authorId="1295" shapeId="0" xr:uid="{282A2242-74AA-401F-8140-30D84B61764E}">
      <text>
        <t xml:space="preserve">[Komentarų gija]
„Excel“ versija leidžia jums skaityti šią komentarų giją, tačiau visi jos taisymai bus pašalinti, jei failas atidaromas naudojant naujesnę „Excel“ versiją. Daugiau informacijos: https://go.microsoft.com/fwlink/?linkid=870924.
Komentaras:
    26SUT-12256
</t>
      </text>
    </comment>
    <comment ref="K425" authorId="1296" shapeId="0" xr:uid="{72DC94A1-F7DC-4C0C-8A04-B18D2015E67C}">
      <text>
        <t>[Komentarų gija]
„Excel“ versija leidžia jums skaityti šią komentarų giją, tačiau visi jos taisymai bus pašalinti, jei failas atidaromas naudojant naujesnę „Excel“ versiją. Daugiau informacijos: https://go.microsoft.com/fwlink/?linkid=870924.
Komentaras:
    Pateikta Vainorui 02-17
Atsakyti:
Užaktuota TOPO kaina.</t>
      </text>
    </comment>
    <comment ref="K426" authorId="1297" shapeId="0" xr:uid="{2A95CA82-B58D-46EF-B865-95169321A9A6}">
      <text>
        <t>[Komentarų gija]
„Excel“ versija leidžia jums skaityti šią komentarų giją, tačiau visi jos taisymai bus pašalinti, jei failas atidaromas naudojant naujesnę „Excel“ versiją. Daugiau informacijos: https://go.microsoft.com/fwlink/?linkid=870924.
Komentaras:
    26SUT-13827
Atsakyti:
Keičiasi savininkas užsakovo sklypo, laukiam kol susitvarkys dokus, pasirašis tada AZ</t>
      </text>
    </comment>
    <comment ref="K428" authorId="1298" shapeId="0" xr:uid="{6BCB63C2-2B80-4651-9D91-1959A8D63571}">
      <text>
        <t xml:space="preserve">[Komentarų gija]
„Excel“ versija leidžia jums skaityti šią komentarų giją, tačiau visi jos taisymai bus pašalinti, jei failas atidaromas naudojant naujesnę „Excel“ versiją. Daugiau informacijos: https://go.microsoft.com/fwlink/?linkid=870924.
Komentaras:
    26SUT-7345
</t>
      </text>
    </comment>
    <comment ref="K429" authorId="1299" shapeId="0" xr:uid="{F6F7A97F-F8FE-4825-B804-524C364AA490}">
      <text>
        <t xml:space="preserve">[Komentarų gija]
„Excel“ versija leidžia jums skaityti šią komentarų giją, tačiau visi jos taisymai bus pašalinti, jei failas atidaromas naudojant naujesnę „Excel“ versiją. Daugiau informacijos: https://go.microsoft.com/fwlink/?linkid=870924.
Komentaras:
    26SUT-7348
Atsakyti:
26SUT-10988
</t>
      </text>
    </comment>
    <comment ref="K430" authorId="1300" shapeId="0" xr:uid="{9955FC64-F91C-4F0D-BFDB-684B722E1892}">
      <text>
        <t xml:space="preserve">[Komentarų gija]
„Excel“ versija leidžia jums skaityti šią komentarų giją, tačiau visi jos taisymai bus pašalinti, jei failas atidaromas naudojant naujesnę „Excel“ versiją. Daugiau informacijos: https://go.microsoft.com/fwlink/?linkid=870924.
Komentaras:
    26SUT-9200
</t>
      </text>
    </comment>
    <comment ref="K431" authorId="1301" shapeId="0" xr:uid="{6FE4F1D0-898B-4A82-9175-C45F0E6ED76E}">
      <text>
        <t xml:space="preserve">[Komentarų gija]
„Excel“ versija leidžia jums skaityti šią komentarų giją, tačiau visi jos taisymai bus pašalinti, jei failas atidaromas naudojant naujesnę „Excel“ versiją. Daugiau informacijos: https://go.microsoft.com/fwlink/?linkid=870924.
Komentaras:
    26SUT-8862
</t>
      </text>
    </comment>
    <comment ref="K432" authorId="1302" shapeId="0" xr:uid="{21544754-67D5-4C2D-A639-CB269AFB278C}">
      <text>
        <t xml:space="preserve">[Komentarų gija]
„Excel“ versija leidžia jums skaityti šią komentarų giją, tačiau visi jos taisymai bus pašalinti, jei failas atidaromas naudojant naujesnę „Excel“ versiją. Daugiau informacijos: https://go.microsoft.com/fwlink/?linkid=870924.
Komentaras:
     26SUT-8958
</t>
      </text>
    </comment>
    <comment ref="K433" authorId="1303" shapeId="0" xr:uid="{12CA2033-9C2C-4FCC-B726-95CD67418D56}">
      <text>
        <t xml:space="preserve">[Komentarų gija]
„Excel“ versija leidžia jums skaityti šią komentarų giją, tačiau visi jos taisymai bus pašalinti, jei failas atidaromas naudojant naujesnę „Excel“ versiją. Daugiau informacijos: https://go.microsoft.com/fwlink/?linkid=870924.
Komentaras:
    26SUT-9461
</t>
      </text>
    </comment>
    <comment ref="K435" authorId="1304" shapeId="0" xr:uid="{F50ECEEE-D099-4C8A-9014-4103B49ED357}">
      <text>
        <t xml:space="preserve">[Komentarų gija]
„Excel“ versija leidžia jums skaityti šią komentarų giją, tačiau visi jos taisymai bus pašalinti, jei failas atidaromas naudojant naujesnę „Excel“ versiją. Daugiau informacijos: https://go.microsoft.com/fwlink/?linkid=870924.
Komentaras:
    26SUT-12721 </t>
      </text>
    </comment>
    <comment ref="K436" authorId="1305" shapeId="0" xr:uid="{532803C5-CA46-487E-95FE-94CC44F9E52B}">
      <text>
        <t xml:space="preserve">[Komentarų gija]
„Excel“ versija leidžia jums skaityti šią komentarų giją, tačiau visi jos taisymai bus pašalinti, jei failas atidaromas naudojant naujesnę „Excel“ versiją. Daugiau informacijos: https://go.microsoft.com/fwlink/?linkid=870924.
Komentaras:
    Pagal projektą 210,220, 2x305kW, bet per mažai užsakyta.
Atsakyti:
26SUT-14773
</t>
      </text>
    </comment>
    <comment ref="K437" authorId="1306" shapeId="0" xr:uid="{D954C6BB-46F2-483F-8C25-CDBC6BEEC615}">
      <text>
        <t xml:space="preserve">[Komentarų gija]
„Excel“ versija leidžia jums skaityti šią komentarų giją, tačiau visi jos taisymai bus pašalinti, jei failas atidaromas naudojant naujesnę „Excel“ versiją. Daugiau informacijos: https://go.microsoft.com/fwlink/?linkid=870924.
Komentaras:
    26SUT-8769
</t>
      </text>
    </comment>
    <comment ref="K439" authorId="1307" shapeId="0" xr:uid="{D185C662-CA29-48A4-B185-4B664524A474}">
      <text>
        <t xml:space="preserve">[Komentarų gija]
„Excel“ versija leidžia jums skaityti šią komentarų giją, tačiau visi jos taisymai bus pašalinti, jei failas atidaromas naudojant naujesnę „Excel“ versiją. Daugiau informacijos: https://go.microsoft.com/fwlink/?linkid=870924.
Komentaras:
    26SUT-8041
</t>
      </text>
    </comment>
    <comment ref="K441" authorId="1308" shapeId="0" xr:uid="{3AB33323-D447-400C-B562-5D4524C7134D}">
      <text>
        <t>[Komentarų gija]
„Excel“ versija leidžia jums skaityti šią komentarų giją, tačiau visi jos taisymai bus pašalinti, jei failas atidaromas naudojant naujesnę „Excel“ versiją. Daugiau informacijos: https://go.microsoft.com/fwlink/?linkid=870924.
Komentaras:
    +37068309101</t>
      </text>
    </comment>
    <comment ref="K442" authorId="1309" shapeId="0" xr:uid="{01853B9D-4CE9-4EF6-B40F-9CE56F552BC0}">
      <text>
        <t xml:space="preserve">[Komentarų gija]
„Excel“ versija leidžia jums skaityti šią komentarų giją, tačiau visi jos taisymai bus pašalinti, jei failas atidaromas naudojant naujesnę „Excel“ versiją. Daugiau informacijos: https://go.microsoft.com/fwlink/?linkid=870924.
Komentaras:
    26SUT-10826
</t>
      </text>
    </comment>
    <comment ref="K443" authorId="1310" shapeId="0" xr:uid="{1A9A03EA-7364-4F09-9136-5CC22A929BA0}">
      <text>
        <t>[Komentarų gija]
„Excel“ versija leidžia jums skaityti šią komentarų giją, tačiau visi jos taisymai bus pašalinti, jei failas atidaromas naudojant naujesnę „Excel“ versiją. Daugiau informacijos: https://go.microsoft.com/fwlink/?linkid=870924.
Komentaras:
    Jei Vainoras suderina Kalniečių g. 66, toj pačioj spintoj ir šitą vartotoją prijungsim</t>
      </text>
    </comment>
    <comment ref="K444" authorId="1311" shapeId="0" xr:uid="{38B036E1-7A80-4ECE-93DE-F15700686DF3}">
      <text>
        <t xml:space="preserve">[Komentarų gija]
„Excel“ versija leidžia jums skaityti šią komentarų giją, tačiau visi jos taisymai bus pašalinti, jei failas atidaromas naudojant naujesnę „Excel“ versiją. Daugiau informacijos: https://go.microsoft.com/fwlink/?linkid=870924.
Komentaras:
    26SUT-10831
</t>
      </text>
    </comment>
    <comment ref="K446" authorId="1312" shapeId="0" xr:uid="{612387D4-FD8F-4DA9-BFC2-D9E64A1BFA4F}">
      <text>
        <t xml:space="preserve">[Komentarų gija]
„Excel“ versija leidžia jums skaityti šią komentarų giją, tačiau visi jos taisymai bus pašalinti, jei failas atidaromas naudojant naujesnę „Excel“ versiją. Daugiau informacijos: https://go.microsoft.com/fwlink/?linkid=870924.
Komentaras:
    26SUT-14331
</t>
      </text>
    </comment>
    <comment ref="K447" authorId="1313" shapeId="0" xr:uid="{BC4CA0D8-D1C1-4E46-BE61-0B6890D22BD9}">
      <text>
        <t xml:space="preserve">[Komentarų gija]
„Excel“ versija leidžia jums skaityti šią komentarų giją, tačiau visi jos taisymai bus pašalinti, jei failas atidaromas naudojant naujesnę „Excel“ versiją. Daugiau informacijos: https://go.microsoft.com/fwlink/?linkid=870924.
Komentaras:
    26SUT-14596
</t>
      </text>
    </comment>
    <comment ref="K448" authorId="1314" shapeId="0" xr:uid="{9C86C140-16BC-4901-8707-5BF743D19AC1}">
      <text>
        <t>[Komentarų gija]
„Excel“ versija leidžia jums skaityti šią komentarų giją, tačiau visi jos taisymai bus pašalinti, jei failas atidaromas naudojant naujesnę „Excel“ versiją. Daugiau informacijos: https://go.microsoft.com/fwlink/?linkid=870924.
Komentaras:
    26SUT-15838
Atsakyti:
26SUT-16185</t>
      </text>
    </comment>
    <comment ref="K450" authorId="1315" shapeId="0" xr:uid="{1604FADB-FAB2-4334-931E-4990A7D27AF4}">
      <text>
        <t xml:space="preserve">[Komentarų gija]
„Excel“ versija leidžia jums skaityti šią komentarų giją, tačiau visi jos taisymai bus pašalinti, jei failas atidaromas naudojant naujesnę „Excel“ versiją. Daugiau informacijos: https://go.microsoft.com/fwlink/?linkid=870924.
Komentaras:
    26SUT-14204
</t>
      </text>
    </comment>
    <comment ref="K453" authorId="1316" shapeId="0" xr:uid="{91368F72-77DD-4FA6-BA17-25DB73C2EA3E}">
      <text>
        <t xml:space="preserve">[Komentarų gija]
„Excel“ versija leidžia jums skaityti šią komentarų giją, tačiau visi jos taisymai bus pašalinti, jei failas atidaromas naudojant naujesnę „Excel“ versiją. Daugiau informacijos: https://go.microsoft.com/fwlink/?linkid=870924.
Komentaras:
    26SUT-16187
</t>
      </text>
    </comment>
    <comment ref="K457" authorId="1317" shapeId="0" xr:uid="{5573C70B-D83B-4873-9400-873D9D5094D9}">
      <text>
        <t xml:space="preserve">[Komentarų gija]
„Excel“ versija leidžia jums skaityti šią komentarų giją, tačiau visi jos taisymai bus pašalinti, jei failas atidaromas naudojant naujesnę „Excel“ versiją. Daugiau informacijos: https://go.microsoft.com/fwlink/?linkid=870924.
Komentaras:
    26SUT-20054
</t>
      </text>
    </comment>
    <comment ref="K459" authorId="1318" shapeId="0" xr:uid="{9ED79E73-C18B-45E4-A3E6-3CE333E13175}">
      <text>
        <t>[Komentarų gija]
„Excel“ versija leidžia jums skaityti šią komentarų giją, tačiau visi jos taisymai bus pašalinti, jei failas atidaromas naudojant naujesnę „Excel“ versiją. Daugiau informacijos: https://go.microsoft.com/fwlink/?linkid=870924.
Komentaras:
    6401 ir 6402
1550aukštis 900plotis ir 250gylis</t>
      </text>
    </comment>
    <comment ref="K460" authorId="1319" shapeId="0" xr:uid="{7B0F53E7-AA1D-480A-82C0-A1DC75E0E82D}">
      <text>
        <t xml:space="preserve">[Komentarų gija]
„Excel“ versija leidžia jums skaityti šią komentarų giją, tačiau visi jos taisymai bus pašalinti, jei failas atidaromas naudojant naujesnę „Excel“ versiją. Daugiau informacijos: https://go.microsoft.com/fwlink/?linkid=870924.
Komentaras:
    26SUT-16714
</t>
      </text>
    </comment>
    <comment ref="K461" authorId="1320" shapeId="0" xr:uid="{0416785E-2845-48E1-BFF4-6DF117BAF4D3}">
      <text>
        <t xml:space="preserve">[Komentarų gija]
„Excel“ versija leidžia jums skaityti šią komentarų giją, tačiau visi jos taisymai bus pašalinti, jei failas atidaromas naudojant naujesnę „Excel“ versiją. Daugiau informacijos: https://go.microsoft.com/fwlink/?linkid=870924.
Komentaras:
    26SUT-18921
</t>
      </text>
    </comment>
    <comment ref="K465" authorId="1321" shapeId="0" xr:uid="{B64AE83A-0278-4D8C-8245-E0209497A0BC}">
      <text>
        <t xml:space="preserve">[Komentarų gija]
„Excel“ versija leidžia jums skaityti šią komentarų giją, tačiau visi jos taisymai bus pašalinti, jei failas atidaromas naudojant naujesnę „Excel“ versiją. Daugiau informacijos: https://go.microsoft.com/fwlink/?linkid=870924.
Komentaras:
    26SUT-20152
</t>
      </text>
    </comment>
    <comment ref="K466" authorId="1322" shapeId="0" xr:uid="{641A1B0E-CF5D-4F70-B181-4E8F7D35315B}">
      <text>
        <t>[Komentarų gija]
„Excel“ versija leidžia jums skaityti šią komentarų giją, tačiau visi jos taisymai bus pašalinti, jei failas atidaromas naudojant naujesnę „Excel“ versiją. Daugiau informacijos: https://go.microsoft.com/fwlink/?linkid=870924.
Komentaras:
    15 vienodų + 1 bendrų reikmių</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tc={686EFE06-B4B1-40B7-BB43-982183AC316B}</author>
    <author>tc={84960FE8-9D31-48B3-81BE-0041B88DF6E3}</author>
    <author>tc={141ABF36-AA03-4740-A89E-BB4F15F812A3}</author>
    <author>tc={B4711952-1713-4CFF-92CA-2C4A3B08A98A}</author>
    <author>tc={7376EC65-CE7E-4CF3-A7FB-54DEEAF053EC}</author>
    <author>tc={EF1406BA-D5C3-4D70-8CAB-A0632E78DD0A}</author>
    <author>tc={74B98BAD-2DDB-46BB-BA47-46240A9CDD24}</author>
    <author>tc={0001C625-AC21-440E-8B5F-71566ABDD1CC}</author>
    <author>tc={F3B2E9AC-A0A0-4E63-A87B-B98B4F42046B}</author>
    <author>tc={67CEC0F0-B8D3-4AA4-B88C-AD2050491B3B}</author>
    <author>tc={AF01D34E-86B6-4DBF-88B3-08F6F4BAC2E1}</author>
    <author>tc={EC0C53B9-FD63-4D44-93A9-C4A689825397}</author>
    <author>tc={1F215C69-7853-47A5-9143-3E1DA1768425}</author>
    <author>tc={17211EC8-D015-4FAE-96EE-1AA77080E6F7}</author>
    <author>tc={B7E0A6A5-ED75-412E-9EC1-0A15BD098A87}</author>
    <author>tc={F5D7EFB7-D3B4-4338-984A-1D83998539BA}</author>
    <author>tc={0D61F526-AFCE-4305-A028-82E0E19CCE4D}</author>
    <author>tc={347104BC-C501-416E-A943-BF71AF4DAE2A}</author>
    <author>tc={6ED98232-82D9-4A2C-A8F6-AAA5813D04BD}</author>
  </authors>
  <commentList>
    <comment ref="D3" authorId="0" shapeId="0" xr:uid="{686EFE06-B4B1-40B7-BB43-982183AC316B}">
      <text>
        <t>[Komentarų gija]
„Excel“ versija leidžia jums skaityti šią komentarų giją, tačiau visi jos taisymai bus pašalinti, jei failas atidaromas naudojant naujesnę „Excel“ versiją. Daugiau informacijos: https://go.microsoft.com/fwlink/?linkid=870924.
Komentaras:
    Karolis vaziuoja su gyventojais kalbet</t>
      </text>
    </comment>
    <comment ref="D4" authorId="1" shapeId="0" xr:uid="{84960FE8-9D31-48B3-81BE-0041B88DF6E3}">
      <text>
        <t>[Komentarų gija]
„Excel“ versija leidžia jums skaityti šią komentarų giją, tačiau visi jos taisymai bus pašalinti, jei failas atidaromas naudojant naujesnę „Excel“ versiją. Daugiau informacijos: https://go.microsoft.com/fwlink/?linkid=870924.
Komentaras:
    Susiskambinti del vandenu gyliu arba pakeisti i atvira buda
Atsakyti:
Po elektromontuotojo DV atostogų - turi paskambinti</t>
      </text>
    </comment>
    <comment ref="D5" authorId="2" shapeId="0" xr:uid="{141ABF36-AA03-4740-A89E-BB4F15F812A3}">
      <text>
        <t>[Komentarų gija]
„Excel“ versija leidžia jums skaityti šią komentarų giją, tačiau visi jos taisymai bus pašalinti, jei failas atidaromas naudojant naujesnę „Excel“ versiją. Daugiau informacijos: https://go.microsoft.com/fwlink/?linkid=870924.
Komentaras:
    Reikia pakoreguoti trasa ir perderinti zymas
Atsakyti:
Brezinys pakoreguotas, liko perduoti zymas simui
Atsakyti:
Zymos pateiktos RC</t>
      </text>
    </comment>
    <comment ref="D6" authorId="3" shapeId="0" xr:uid="{B4711952-1713-4CFF-92CA-2C4A3B08A98A}">
      <text>
        <t>[Komentarų gija]
„Excel“ versija leidžia jums skaityti šią komentarų giją, tačiau visi jos taisymai bus pašalinti, jei failas atidaromas naudojant naujesnę „Excel“ versiją. Daugiau informacijos: https://go.microsoft.com/fwlink/?linkid=870924.
Komentaras:
    Laukiam servitutu ir sutikimu, sukelti i TIVIS</t>
      </text>
    </comment>
    <comment ref="D7" authorId="4" shapeId="0" xr:uid="{7376EC65-CE7E-4CF3-A7FB-54DEEAF053EC}">
      <text>
        <t>[Komentarų gija]
„Excel“ versija leidžia jums skaityti šią komentarų giją, tačiau visi jos taisymai bus pašalinti, jei failas atidaromas naudojant naujesnę „Excel“ versiją. Daugiau informacijos: https://go.microsoft.com/fwlink/?linkid=870924.
Komentaras:
    Zymos 06.18 nusiustos Karanauskui</t>
      </text>
    </comment>
    <comment ref="D8" authorId="5" shapeId="0" xr:uid="{EF1406BA-D5C3-4D70-8CAB-A0632E78DD0A}">
      <text>
        <t>[Komentarų gija]
„Excel“ versija leidžia jums skaityti šią komentarų giją, tačiau visi jos taisymai bus pašalinti, jei failas atidaromas naudojant naujesnę „Excel“ versiją. Daugiau informacijos: https://go.microsoft.com/fwlink/?linkid=870924.
Komentaras:
    Laukiam kelininko derinimo
Atsakyti:
užaktuota</t>
      </text>
    </comment>
    <comment ref="D9" authorId="6" shapeId="0" xr:uid="{74B98BAD-2DDB-46BB-BA47-46240A9CDD24}">
      <text>
        <t>[Komentarų gija]
„Excel“ versija leidžia jums skaityti šią komentarų giją, tačiau visi jos taisymai bus pašalinti, jei failas atidaromas naudojant naujesnę „Excel“ versiją. Daugiau informacijos: https://go.microsoft.com/fwlink/?linkid=870924.
Komentaras:
    Yra topo, reikia daryti
Atsakyti:
Isiusta derinti
Atsakyti:
SUVA 06.13 318011 
Atsakyti:
SUVA gauta</t>
      </text>
    </comment>
    <comment ref="D10" authorId="7" shapeId="0" xr:uid="{0001C625-AC21-440E-8B5F-71566ABDD1CC}">
      <text>
        <t>[Komentarų gija]
„Excel“ versija leidžia jums skaityti šią komentarų giją, tačiau visi jos taisymai bus pašalinti, jei failas atidaromas naudojant naujesnę „Excel“ versiją. Daugiau informacijos: https://go.microsoft.com/fwlink/?linkid=870924.
Komentaras:
    Zymos pas Sima
Atsakyti:
Pateikta i RC
Atsakyti:
Perregistruota</t>
      </text>
    </comment>
    <comment ref="D11" authorId="8" shapeId="0" xr:uid="{F3B2E9AC-A0A0-4E63-A87B-B98B4F42046B}">
      <text>
        <t>[Komentarų gija]
„Excel“ versija leidžia jums skaityti šią komentarų giją, tačiau visi jos taisymai bus pašalinti, jei failas atidaromas naudojant naujesnę „Excel“ versiją. Daugiau informacijos: https://go.microsoft.com/fwlink/?linkid=870924.
Komentaras:
    Reikia koreguot trasa
Atsakyti:
07.11 pateiktas servitutas savivaldybei
Atsakyti:
Servitutas pas notare Giruckiene, laukiam kol parengs sutarties projekta</t>
      </text>
    </comment>
    <comment ref="D12" authorId="9" shapeId="0" xr:uid="{67CEC0F0-B8D3-4AA4-B88C-AD2050491B3B}">
      <text>
        <t>[Komentarų gija]
„Excel“ versija leidžia jums skaityti šią komentarų giją, tačiau visi jos taisymai bus pašalinti, jei failas atidaromas naudojant naujesnę „Excel“ versiją. Daugiau informacijos: https://go.microsoft.com/fwlink/?linkid=870924.
Komentaras:
    Zyma pas Sima
Atsakyti:
Pateikta zyma RC
Atsakyti:
Perregistruota, nusiusta Lapenui</t>
      </text>
    </comment>
    <comment ref="D14" authorId="10" shapeId="0" xr:uid="{AF01D34E-86B6-4DBF-88B3-08F6F4BAC2E1}">
      <text>
        <t>[Komentarų gija]
„Excel“ versija leidžia jums skaityti šią komentarų giją, tačiau visi jos taisymai bus pašalinti, jei failas atidaromas naudojant naujesnę „Excel“ versiją. Daugiau informacijos: https://go.microsoft.com/fwlink/?linkid=870924.
Komentaras:
    Pateikti Rangovui pakoreguoti planai ir schema
Atsakyti:
07.24 pateikta perregistruota zyma</t>
      </text>
    </comment>
    <comment ref="D15" authorId="11" shapeId="0" xr:uid="{EC0C53B9-FD63-4D44-93A9-C4A689825397}">
      <text>
        <t>[Komentarų gija]
„Excel“ versija leidžia jums skaityti šią komentarų giją, tačiau visi jos taisymai bus pašalinti, jei failas atidaromas naudojant naujesnę „Excel“ versiją. Daugiau informacijos: https://go.microsoft.com/fwlink/?linkid=870924.
Komentaras:
    08.01 nusiusta Lapenui pataisyti planai su derinimais</t>
      </text>
    </comment>
    <comment ref="D16" authorId="12" shapeId="0" xr:uid="{1F215C69-7853-47A5-9143-3E1DA1768425}">
      <text>
        <t>[Komentarų gija]
„Excel“ versija leidžia jums skaityti šią komentarų giją, tačiau visi jos taisymai bus pašalinti, jei failas atidaromas naudojant naujesnę „Excel“ versiją. Daugiau informacijos: https://go.microsoft.com/fwlink/?linkid=870924.
Komentaras:
    Reikia padaryt projekto korekcija pagal ispildoma
Atsakyti:
Planas pataisytas, zyma pas sima
Atsakyti:
08.01 nusiusto zymos Renatai</t>
      </text>
    </comment>
    <comment ref="D17" authorId="13" shapeId="0" xr:uid="{17211EC8-D015-4FAE-96EE-1AA77080E6F7}">
      <text>
        <t>[Komentarų gija]
„Excel“ versija leidžia jums skaityti šią komentarų giją, tačiau visi jos taisymai bus pašalinti, jei failas atidaromas naudojant naujesnę „Excel“ versiją. Daugiau informacijos: https://go.microsoft.com/fwlink/?linkid=870924.
Komentaras:
    Patiasyti projekta jei islendama i privacius sklypus</t>
      </text>
    </comment>
    <comment ref="D18" authorId="14" shapeId="0" xr:uid="{B7E0A6A5-ED75-412E-9EC1-0A15BD098A87}">
      <text>
        <t>[Komentarų gija]
„Excel“ versija leidžia jums skaityti šią komentarų giją, tačiau visi jos taisymai bus pašalinti, jei failas atidaromas naudojant naujesnę „Excel“ versiją. Daugiau informacijos: https://go.microsoft.com/fwlink/?linkid=870924.
Komentaras:
    Uzklausta LTG del pjuvio
Atsakyti:
Pateiktas LTG perderinti patraukta trasa
Atsakyti:
Pateiktas servitutas miestui</t>
      </text>
    </comment>
    <comment ref="D19" authorId="15" shapeId="0" xr:uid="{F5D7EFB7-D3B4-4338-984A-1D83998539BA}">
      <text>
        <t>[Komentarų gija]
„Excel“ versija leidžia jums skaityti šią komentarų giją, tačiau visi jos taisymai bus pašalinti, jei failas atidaromas naudojant naujesnę „Excel“ versiją. Daugiau informacijos: https://go.microsoft.com/fwlink/?linkid=870924.
Komentaras:
    Zyma pas sima
Atsakyti:
Nusiusta zyma 08.05 Renatai</t>
      </text>
    </comment>
    <comment ref="D20" authorId="16" shapeId="0" xr:uid="{0D61F526-AFCE-4305-A028-82E0E19CCE4D}">
      <text>
        <t>[Komentarų gija]
„Excel“ versija leidžia jums skaityti šią komentarų giją, tačiau visi jos taisymai bus pašalinti, jei failas atidaromas naudojant naujesnę „Excel“ versiją. Daugiau informacijos: https://go.microsoft.com/fwlink/?linkid=870924.
Komentaras:
    Reikia pataisyt pagal ispildoma
Atsakyti:
Nusiusti pataisyti planai</t>
      </text>
    </comment>
    <comment ref="D21" authorId="17" shapeId="0" xr:uid="{347104BC-C501-416E-A943-BF71AF4DAE2A}">
      <text>
        <t>[Komentarų gija]
„Excel“ versija leidžia jums skaityti šią komentarų giją, tačiau visi jos taisymai bus pašalinti, jei failas atidaromas naudojant naujesnę „Excel“ versiją. Daugiau informacijos: https://go.microsoft.com/fwlink/?linkid=870924.
Komentaras:
    Reik taisyt pagal ispildoma
Atsakyti:
Laura taiso plana
Atsakyti:
Perduota zyma simui</t>
      </text>
    </comment>
    <comment ref="D22" authorId="18" shapeId="0" xr:uid="{6ED98232-82D9-4A2C-A8F6-AAA5813D04BD}">
      <text>
        <t>[Komentarų gija]
„Excel“ versija leidžia jums skaityti šią komentarų giją, tačiau visi jos taisymai bus pašalinti, jei failas atidaromas naudojant naujesnę „Excel“ versiją. Daugiau informacijos: https://go.microsoft.com/fwlink/?linkid=870924.
Komentaras:
    Reikia plana pataisyti</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3228" description="Connection to the 'Table3228' query in the workbook." type="5" refreshedVersion="0" background="1" saveData="1">
    <dbPr connection="Provider=Microsoft.Mashup.OleDb.1;Data Source=$Workbook$;Location=Table3228;Extended Properties=&quot;&quot;" command="SELECT * FROM [Table3228]"/>
  </connection>
</connections>
</file>

<file path=xl/sharedStrings.xml><?xml version="1.0" encoding="utf-8"?>
<sst xmlns="http://schemas.openxmlformats.org/spreadsheetml/2006/main" count="11186" uniqueCount="2048">
  <si>
    <t>Nr.</t>
  </si>
  <si>
    <t>Proj. Nr.</t>
  </si>
  <si>
    <t>Adresas</t>
  </si>
  <si>
    <t>Investicinis nr.</t>
  </si>
  <si>
    <t>Autorius</t>
  </si>
  <si>
    <t>Sąmatos suma be PVM</t>
  </si>
  <si>
    <t>Projekto aktavimo kaina</t>
  </si>
  <si>
    <t>Topografijos kaina</t>
  </si>
  <si>
    <t>Melioracijos proj. Kaina</t>
  </si>
  <si>
    <t>RC išlaidos</t>
  </si>
  <si>
    <t>Užbaigimo data</t>
  </si>
  <si>
    <t>Termino pradžia</t>
  </si>
  <si>
    <t>Terminas</t>
  </si>
  <si>
    <t>Termino pabaiga</t>
  </si>
  <si>
    <t>Liko dienų</t>
  </si>
  <si>
    <t>Foto</t>
  </si>
  <si>
    <t>Schema</t>
  </si>
  <si>
    <t>Situacijos planas</t>
  </si>
  <si>
    <t>Demontavimo schema</t>
  </si>
  <si>
    <t>Informaciniai laiškai</t>
  </si>
  <si>
    <t>Žiniaraštis</t>
  </si>
  <si>
    <t>Sąmata</t>
  </si>
  <si>
    <t>Žemės savininkai</t>
  </si>
  <si>
    <t>Savivaldybė /Keliai/ Architektas</t>
  </si>
  <si>
    <t>Seniūnija</t>
  </si>
  <si>
    <t>Vandenys</t>
  </si>
  <si>
    <t>Telia</t>
  </si>
  <si>
    <t>Šilumos tinklai</t>
  </si>
  <si>
    <t>ESO dujos</t>
  </si>
  <si>
    <t>SUVA</t>
  </si>
  <si>
    <t>Gatvių apšvietimas</t>
  </si>
  <si>
    <t>Servitutas</t>
  </si>
  <si>
    <t>Melioracija</t>
  </si>
  <si>
    <t>Melioracijos projektas</t>
  </si>
  <si>
    <t>Kultūros paveldas</t>
  </si>
  <si>
    <t>Kelių direkcija</t>
  </si>
  <si>
    <t>Magistrlinis dujotekis</t>
  </si>
  <si>
    <t>Plačiajuostis</t>
  </si>
  <si>
    <t>Reg. Parkas/ VMU/ saugoma</t>
  </si>
  <si>
    <t>NATURA 2000</t>
  </si>
  <si>
    <t>Litgrid</t>
  </si>
  <si>
    <t>LTG Infra</t>
  </si>
  <si>
    <t>Žymos</t>
  </si>
  <si>
    <t>Eso patvirtinta</t>
  </si>
  <si>
    <t>Užaktuota</t>
  </si>
  <si>
    <t>Esąskaita</t>
  </si>
  <si>
    <t>Pastabos</t>
  </si>
  <si>
    <t>0</t>
  </si>
  <si>
    <t>10 kV OL L-300 iš Cukraus TP rekonstravimas Kėdainių raj.</t>
  </si>
  <si>
    <t>Padaryta</t>
  </si>
  <si>
    <t>+</t>
  </si>
  <si>
    <t>0,4 kV OL L-300 iš Uk-121 rekonstravimas Ukmergės raj.</t>
  </si>
  <si>
    <t>0,4 kV OL L-200 iš ST-103 rekonstravimas Ukmergės raj.</t>
  </si>
  <si>
    <t>10 kV OL L-300 iš Svedasų TP, 10/0,4 kV KT Sv-307 ir Sv-310 rekonstravimas Anykščių raj.</t>
  </si>
  <si>
    <t>10 kV OL L-300 iš Vašuokėnų TP rekonstravimas Anykščių raj.</t>
  </si>
  <si>
    <t>10 kV OL L-400 iš Svėdasų TP rekonstravimas  Anykščių raj.</t>
  </si>
  <si>
    <t>-</t>
  </si>
  <si>
    <t>0,4 kV OL L-200 iš T-221 rekonstrukcija, Vajelių k., Utenos r. sav.</t>
  </si>
  <si>
    <t>10 kV KL UkmergėsTP-SP6(L-1800) rekonstravimas Ukmergės raj.</t>
  </si>
  <si>
    <t>NKP I reg</t>
  </si>
  <si>
    <t>NV Mūrelio k., Anykščių sen., Anykščių r. sav</t>
  </si>
  <si>
    <t>Ieva</t>
  </si>
  <si>
    <t>10 kV OL L-500 iš Kėdainių TP rekonstravimas Kėdainių raj</t>
  </si>
  <si>
    <t>10 kV OL L-400 iš Kėdainių TP rekonstravimas Kėdainių raj</t>
  </si>
  <si>
    <t>Aurimas</t>
  </si>
  <si>
    <t>10 kV OL L-200 iš Surviliškio TP rekonstravimas Kėdainių raj</t>
  </si>
  <si>
    <t>0,4 kV OL L-200 iš D-111 rekonstravimas Kėdainių raj.</t>
  </si>
  <si>
    <t>10 kV OL L-200 iš Ukmergės TP rekonstravimas Ukmergės raj.</t>
  </si>
  <si>
    <t>10 kV OL L-600 iš Ukmergės TP rekonstravimas Ukmergės raj.</t>
  </si>
  <si>
    <t>NV Šiaurinė g. 4, Kėdainiai, Kėdainių r. sav.</t>
  </si>
  <si>
    <t>0,4 kV OL L-100, L-300 iš Uk-103 rekonstravimas Ukmergės raj.</t>
  </si>
  <si>
    <t>Renata</t>
  </si>
  <si>
    <t>387.615.07</t>
  </si>
  <si>
    <t>0,4 kV OL L-600 iš V-208 rekonstravimas Ukmergės raj.</t>
  </si>
  <si>
    <t>0,4 kV OL L-100 iš TR-27 rekonstravimas Ukmergės raj.</t>
  </si>
  <si>
    <t>Dominykas</t>
  </si>
  <si>
    <t>0,4 kV OL L-100 iš K-703 rekonstravimas Kėdainių raj.</t>
  </si>
  <si>
    <t>10 kV KL Cukraus TP-SP110 rekonstravimas Kėdainių raj</t>
  </si>
  <si>
    <t>Povilas</t>
  </si>
  <si>
    <t>0,4 kV OL L-100 iš TR-6 rekonstravimas Kėdainių raj.</t>
  </si>
  <si>
    <t>Žiedė</t>
  </si>
  <si>
    <t>1200 (825 sumokėta)</t>
  </si>
  <si>
    <t>0,4 kV OL L-200, L-100 iš C-403 rekonstravimas Kėdainių raj.</t>
  </si>
  <si>
    <t>E1E5200037</t>
  </si>
  <si>
    <t>0,4 kV OL L-300 iš Sv-301 rekonstravimas Anykščių raj.</t>
  </si>
  <si>
    <t>10 kV OL L-400 iš Padysnio TP rekonstravimas Ignalinos raj.</t>
  </si>
  <si>
    <t>10 kV OL L-700 iš Padysnio TP rekonstravimas Ignalinos raj.</t>
  </si>
  <si>
    <t>OL L-400 iš P-710 rekonstravimas Ignalinos raj</t>
  </si>
  <si>
    <t>Žavinta</t>
  </si>
  <si>
    <t>10 kV OL L-400 iš Švenčionėlių TP rekonstravimas Švenčionių raj.</t>
  </si>
  <si>
    <t>0,4 kV OL L-300 iš D-623 rekonstravimas  Ignalinos raj</t>
  </si>
  <si>
    <t>Kostas</t>
  </si>
  <si>
    <t>0,4 kV OL L-100 iš M-409 rekonstravimas Ignalinos raj.</t>
  </si>
  <si>
    <t>0,4 kV OL L-400 iš Z-1414 rekonstravimas  Zarasų raj.</t>
  </si>
  <si>
    <t>Laura</t>
  </si>
  <si>
    <t>10 kV OL L-600 iš Švenčionių TP rekonstravimas Švenčionių raj.</t>
  </si>
  <si>
    <t>10 kV KL TR134-202-TR135-2 rekonstravimas Zarasų raj.</t>
  </si>
  <si>
    <t>10 kV OL L-200 iš Švenčionių TP rekonstravimas Švenčionių raj.</t>
  </si>
  <si>
    <t>Žygimantas</t>
  </si>
  <si>
    <t>10 kV KL ZarasųTP-SP1 rekonstravimas Zarasų raj.</t>
  </si>
  <si>
    <t>1000 (705 sumoketa)</t>
  </si>
  <si>
    <t>10 kV OL L-200 iš Svėdasų TP rekonstravimas Anykščių raj.</t>
  </si>
  <si>
    <t>0,4 kV OL L-400 iš V-304 rekonstravimas Zarasų raj.</t>
  </si>
  <si>
    <t>0,4 kV OL L-100 iš KT-8V rekonstravimas Zarasų raj.</t>
  </si>
  <si>
    <t>10 kV OL L-300 iš Alantos TP ir L-300 iš Skiemonių TP rekonstravimas Molėtų raj.</t>
  </si>
  <si>
    <t>0,4 kV OL L-100 iš V-309 rekonstravimas Ukmergės raj.</t>
  </si>
  <si>
    <t>0,4 kV OL L-300 iš MT-50 rekonstravimas Ukmergės raj.</t>
  </si>
  <si>
    <t>Laura/Kostas</t>
  </si>
  <si>
    <t>0,4 kV OL L-800 iš Tj-313 rekonstravimas Ukmergės raj.</t>
  </si>
  <si>
    <t>0,4 kV OL L-500 iš Ds-212 rekonstravimas Zarasų raj</t>
  </si>
  <si>
    <t>0,4 kV OL L-400 iš P-112 rekonstravimas Švenčionių raj</t>
  </si>
  <si>
    <t>Fausta</t>
  </si>
  <si>
    <t>10 kV OL L-900 iš Kvarco TP rekonstravimas  Anykščių raj.</t>
  </si>
  <si>
    <t>0,4 kV OL L-100 iš K-405 rekonstravimas  Anykščių raj.</t>
  </si>
  <si>
    <t>Vytautas</t>
  </si>
  <si>
    <t>0,4 kV OL L-300 iš Kv-1103 rekonstravimas  Anykščių raj.</t>
  </si>
  <si>
    <t>0,4 kV OL L-100 iš D-708 rekonstravimas Molėtų raj</t>
  </si>
  <si>
    <t>Arnas</t>
  </si>
  <si>
    <t>0,4 kV OL L-300 iš P-108 rekonstravimas Ignalinos raj.</t>
  </si>
  <si>
    <t>MGT montavimas ir 0,4kV OL L-100 iš S-606 rekonstravimas, Saukiškių k., Molėtų r. sav</t>
  </si>
  <si>
    <t>0,4 kV OL L-200 iš Uk-410 rekonstravimas Ukmergės raj</t>
  </si>
  <si>
    <t>Versmės g. 2, Šventupės k., Ukmergės r. sav.</t>
  </si>
  <si>
    <t>10 kV OL L-2700 iš Ukmergės TP rekonstravimas Ukmergės raj</t>
  </si>
  <si>
    <t>Tadas</t>
  </si>
  <si>
    <t>10 kV OL L-1500 iš Ukmergės TP rekonstravimas Ukmergės raj.</t>
  </si>
  <si>
    <t>10 kV fyderio L-ŠL316 iš Švenčionėliai TP Automatizavimas  Švenčionių raj.</t>
  </si>
  <si>
    <t>10 kV fyderio L-1000 Kepykla iš Ukmergė TP Automatizavimas Ukmergės raj.</t>
  </si>
  <si>
    <t>NV Degutiškės k., Švenčionių sen., Švenčionių r. sav</t>
  </si>
  <si>
    <t>MGT montavimas prijungiant nuo Ū-405. 1, Rasteniškių k., Inturkės sen., Molėtų r. sav</t>
  </si>
  <si>
    <t>0,4 kV OL L-300 iš S-511 rekonstrukcija statant naują MGT Pagraužės k., Suginčių sen., Molėtų r. sav.</t>
  </si>
  <si>
    <t>10 kV KL TR133-104-TR134-104 ir 10 kV KL TR133-201-TR134-204 rekonstravimas (Panevėžio reg., Zarasų raj.)</t>
  </si>
  <si>
    <t>2, Migdoliškio k., Andrioniškio sen., Anykščių r. sav</t>
  </si>
  <si>
    <t>0,4 KV OL L-100 Iš R-109 rekonstrukcija Nuodėgulių k., Utenos r. sav</t>
  </si>
  <si>
    <t>0,4 KV OL L-300 Iš M-802 rekonstrukcija Mockėnų k., Utenos r. sav</t>
  </si>
  <si>
    <t>0,4 KV OL L-100 Iš An-606 rekonstrukcija Dirvoniškio k., Utenos r. sav</t>
  </si>
  <si>
    <t>65. Bišpilio Sodo 2-oji g. 4, Jurbarkas, Jurbarko r. sav</t>
  </si>
  <si>
    <t>NV Tilto g. 16, Bikūnų k., Anykščių sen., Anykščių r. sav.</t>
  </si>
  <si>
    <t>0,4 kV fyderio L-100 iš ST-46 Rekonstravimas (Kauno reg., Šakių raj.)</t>
  </si>
  <si>
    <t>0,4 kV OL L-200 iš KT-29 rekonstravimas (Kauno reg., Jurbarko raj.)</t>
  </si>
  <si>
    <t>Iš OLS P-800 10kV KL iki naujos MGT įrengimas, nauja 0,4 kV KL iki 1505/8 (Ukmergės raj.) TS22-37849</t>
  </si>
  <si>
    <t>Nuotekų siurblinė Kranto g. -, Švenčionėliai, Švenčionių r. sav.</t>
  </si>
  <si>
    <t>0,4 kV OL L-200 iš M-123 rekonstrukcija statant naują MGT Malkesto g. 26A, Toliejų k., Čiulėnų sen., Molėtų r. sav.</t>
  </si>
  <si>
    <t>Baltų pr. 8, Kaunas, Kauno m. sav.</t>
  </si>
  <si>
    <t>Administracinis pastatas, R. Kalantos g. 32, Kaunas, Kauno m. sav.</t>
  </si>
  <si>
    <t>ATŠAUKAS</t>
  </si>
  <si>
    <t>10 kV OL L-1300 ir OL L-300 iš Kavarsko TP rekonstravimas Anykščių raj.</t>
  </si>
  <si>
    <t>0,4 kV OL L-100 iš Tj-120 Dalies linijos permaitinimas Ukmergės raj.</t>
  </si>
  <si>
    <t>10 kV OL L-700 ir L-800 iš Didžiasalio TP rekonstravimas Ignalinos raj.</t>
  </si>
  <si>
    <t>10 kV OL L-100 iš Dūkšto TP rekonstravimas  Ignalinos raj.</t>
  </si>
  <si>
    <t>10 kV OL L-500 iš Didžiasalio TP rekonstravimas  Ignalinos raj.</t>
  </si>
  <si>
    <t>0,4 kV OL L-200 iš V-303 rekonstravimas Zarasų raj.</t>
  </si>
  <si>
    <t>0,4 kV OL L-400 iš TR-6 rekonstravimas Raseinių raj.</t>
  </si>
  <si>
    <t>NV Vytauto pr. 91, Kaunas, Kauno m. sav.</t>
  </si>
  <si>
    <t>0,4 kV OL L-200 iš V-1501  MGT Tumelinos k., Visagino sav</t>
  </si>
  <si>
    <t>0,4 kV OL L-900 iš M-302 MGT Pačkėnų k., Utenos r. sav</t>
  </si>
  <si>
    <t>0,4 kV OL L-200 iš Rs-412 rekonstravimas Raseinių raj.</t>
  </si>
  <si>
    <t>0,4 kV OL L-100 iš Rs-612 rekonstravimas Raseinių raj.</t>
  </si>
  <si>
    <t>0,4 kV OL L-300 iš Rs-811 rekonstravimas Raseinių raj.</t>
  </si>
  <si>
    <t>0,4 kV OL L-500 iš TR-1 rekonstravimas Raseinių raj.</t>
  </si>
  <si>
    <t>10 kV fyderio L-500 Survilai iš Ariogala TP Automatizavimas Raseinių raj.</t>
  </si>
  <si>
    <t>0,4 kV OL L-300 iš KT-460 rekonstravimas Kauno raj.</t>
  </si>
  <si>
    <t>ATŠAUKTAS</t>
  </si>
  <si>
    <t>0,4 kV OL L-800 iš P-154 rekonstravimas Kauno raj.</t>
  </si>
  <si>
    <t>0,4 kV OL L-200 iš Pg-351 rekonstravimas Kauno raj.</t>
  </si>
  <si>
    <t xml:space="preserve">0,4 kV OL L-200 iš Sg-481 rekonstravimas (Kauno reg., Kauno raj.) </t>
  </si>
  <si>
    <t>0,4 kV OL L-400 iš Sg-951 rekonstravimas Kauno raj.</t>
  </si>
  <si>
    <t>850-950</t>
  </si>
  <si>
    <t>0,4 kV OL L-100, L-200 iš KT-48 rekonstravimas (Kauno reg., Kauno raj.)</t>
  </si>
  <si>
    <t>Aidas/Kostas/Vytautas</t>
  </si>
  <si>
    <t>10 kV KL Vilijampolės TP-TR650 rekonstravimas (Kauno reg., Kauno raj.)</t>
  </si>
  <si>
    <t>0,4 kV OL L-500, L-600 iš Sg-462 rekonstravimas (Kauno reg., Kauno raj.)</t>
  </si>
  <si>
    <t>0,4 kV OL L-500 iš TR-749 rekonstravimas (Kauno reg., Kauno raj.)</t>
  </si>
  <si>
    <t>0,4 kV OL L-300 iš Ž-167 rekonstravimas (Kauno reg., Kauno raj.)</t>
  </si>
  <si>
    <t>Karolis</t>
  </si>
  <si>
    <t>0,4 kV OL L-100 iš TR-1323 rekonstravimas (Kauno reg., Kauno raj.)</t>
  </si>
  <si>
    <t>0,4 kV OL L-400 iš TR-402 rekonstravimas (Kauno reg., Kauno raj.)</t>
  </si>
  <si>
    <t>Kostas/Jokūbas</t>
  </si>
  <si>
    <t xml:space="preserve"> 0,4 kV OL L-100 iš N-152 rekonstravimas (Kauno reg., Kauno raj.)</t>
  </si>
  <si>
    <t>0,4 kV OL L-200 iš Vž-266 rekonstravimas (Kauno reg., Kauno raj.)</t>
  </si>
  <si>
    <t>0,4 kV OL L-200 iš Ž-357 rekonstravimas (Kauno reg., Kauno raj.)</t>
  </si>
  <si>
    <t>900-1300</t>
  </si>
  <si>
    <t>0,4 kV OL L-300 iš TR-37 rekonstravimas (Kauno reg., Kauno raj.)</t>
  </si>
  <si>
    <t>10 kV KL Vilijampolės TP-SP703-2 rekonstravimas (Kauno reg., Kauno raj.)</t>
  </si>
  <si>
    <t xml:space="preserve">L-200 iš TR-138 rekonstrukcija Topolių g. 21, Kėdainiai, Kėdainių r. sav., </t>
  </si>
  <si>
    <t>Alen</t>
  </si>
  <si>
    <t>0,4 kV OL L-100 iš KT-3 rekonstravimas (Panevėžio reg., Utenos raj.)</t>
  </si>
  <si>
    <t xml:space="preserve"> 0,4 kV OL L-200 iš M-530 rekonstravimas (Panevėžio reg., Utenos raj.)</t>
  </si>
  <si>
    <t>0,4 kV OL L-200 iš Už-506 rekonstravimas (Panevėžio reg., Utenos raj.)</t>
  </si>
  <si>
    <t>0,4 kV OL L-300 iš R-502 rekonstravimas (Panevėžio reg., Utenos raj.)</t>
  </si>
  <si>
    <t>0,4 kV OL L-100 iš R-107 rekonstravimas (Panevėžio reg., Utenos raj.)</t>
  </si>
  <si>
    <t>10 kV KL TR114-TR64, TR13-TR114 rekonstravimas (Panevėžio reg., Utenos raj.)</t>
  </si>
  <si>
    <t>0,4 kV OL L-200 iš M-102 rekonstravimas (Panevėžio reg., Utenos raj.)</t>
  </si>
  <si>
    <t>0,4 kV OL L-200 iš Už-430 rekonstravimas (Panevėžio reg., Utenos raj.)</t>
  </si>
  <si>
    <t>0,4 kV OL L-200, L-300 iš R-613 rekonstravimas (Panevėžio reg., Utenos raj.)</t>
  </si>
  <si>
    <t>GAMYBINIS PASTATAS, 1, Mantvilonių k.,  Kėdainių r. sav.</t>
  </si>
  <si>
    <t>Gyvenamasis namas, Tubių k., Kėdainių r. sav.</t>
  </si>
  <si>
    <t>Šiaurinė g. 13, Kėdainiai, Kėdainių r. sav</t>
  </si>
  <si>
    <t>0,4kV OL L-500 iš V-305 rekonstrukcija Magūnų k., Visagino sav.</t>
  </si>
  <si>
    <t>LGI vartotojų perjungimas iš 0,4 kV OL atr. 14 iš ST-365 Keramzito g. 7 ir 9, Kaunas</t>
  </si>
  <si>
    <t>PU LGI OL, KL iš Palemono traukos pastoties perjungimas prie ESO tinklo</t>
  </si>
  <si>
    <t>MGT ir  0,4kV OL L-300 iš B-404 rekonstravimas. 1B, Vališkių k., Molėtų r. sav.</t>
  </si>
  <si>
    <t>Ieva/Fausta</t>
  </si>
  <si>
    <t>0,4kV OL L-300 iš A-131 rekonstrukcija Trinkuškių k., Zarasų r. sav</t>
  </si>
  <si>
    <t>UK-517 L-300 rekonstrukcija naujos MGT statymas. Žuvintės g. 2, Knyzlaukio k., Ukmergės r. sav.</t>
  </si>
  <si>
    <t>Kranto g. -, Švenčionėliai, Švenčionių r. sav.</t>
  </si>
  <si>
    <t>0,4 kV OL L-200, L-100 iš G-1452 rekonstravimas (Kauno reg., Kauno raj.)</t>
  </si>
  <si>
    <t>Gamybos g. 6, Ramučių k., Kauno r. sav.</t>
  </si>
  <si>
    <t>10 kV OL L-500 iš Pasvalio TP rekonstravimas Pasvalio raj.</t>
  </si>
  <si>
    <t>Tadas/Karolis</t>
  </si>
  <si>
    <t>0,4 kV OL L-100 iš Rd-108 rekonstravimas (Panevėžio reg., Biržų raj.)</t>
  </si>
  <si>
    <t>10 kV OL L-400 iš Joniškėlio TP rekonstravimas Pasvalio raj.</t>
  </si>
  <si>
    <t>Ieva/Karolis</t>
  </si>
  <si>
    <t>10kV OL L-400 iš Noreikiškių TP rekonstravimas (Kauno reg., Kauno r.)</t>
  </si>
  <si>
    <t>Kostas/Arnas</t>
  </si>
  <si>
    <t>04-11</t>
  </si>
  <si>
    <t>Mokslo g. 2, Mastaičių k., Alšėnų sen., Kauno r. sav.</t>
  </si>
  <si>
    <t>0,4 kV OL L-300 iš V-304 rekonstrukcija Magūnų k., Visagino sav</t>
  </si>
  <si>
    <t>MGT  ir 0,4 kV OL L-200 iš Sk-414 rekonstravimas 3, Pilviškių k., Anykščių r</t>
  </si>
  <si>
    <t>0,4 kV OL L-300, L-200 iš N-421 rekonstravimas Pasvalio raj.</t>
  </si>
  <si>
    <t>0,4 kV OL L-300, L-200 iš N-507 rekonstravimas Pasvalio raj.</t>
  </si>
  <si>
    <t>0,4 kV OL L-200 iš N-305 rekonstravimas Pasvalio raj.</t>
  </si>
  <si>
    <t>11403.95</t>
  </si>
  <si>
    <t>10 kV OL L-1400 iš Kupiškio TP rekonstravimas Kupiškio raj.</t>
  </si>
  <si>
    <t>Ieva/Kostas</t>
  </si>
  <si>
    <t>Ūkinis statinys/pastatas/patalpa 11, Trinkuškių k., Zarasų r. sav</t>
  </si>
  <si>
    <t>Kostas/Laura</t>
  </si>
  <si>
    <t>L-200 iš Ž-506 rekonstrukcija. 8, Šimaičių k., Ukmergės r. sav.</t>
  </si>
  <si>
    <t>10 kV KL MT30-TR36 rekonstravimas Kauno raj.</t>
  </si>
  <si>
    <t>10 kV KL TR78-Šančių TP ir dalies KL Šančių TP-SP259-2 rekonstravimas</t>
  </si>
  <si>
    <t>0,4 kV OL L-100 iš TR-300 rekonstravimas Kauno raj.</t>
  </si>
  <si>
    <t>0,4 kV fyderio L-300 iš KT-543 Rekonstravimas  Kauno raj.</t>
  </si>
  <si>
    <t>Žiedė/ Aidas</t>
  </si>
  <si>
    <t>Aviacijos g. 6, Karmėlava</t>
  </si>
  <si>
    <t>Kostas/ Karolis</t>
  </si>
  <si>
    <t>Taikos pr. 96, Kaunas, Kauno m. sav.</t>
  </si>
  <si>
    <t>0,4 kV OL L-100 iš S-311 rekonstravimas  Kupiškio raj.</t>
  </si>
  <si>
    <t>Augustas</t>
  </si>
  <si>
    <t>0,4 kV OL L-300 iš Pa-710 rekonstravimas Biržų raj.</t>
  </si>
  <si>
    <t>0,4 kV OL L-200 iš B-314 rekonstravimas Biržų raj.</t>
  </si>
  <si>
    <t>10 kV OL L-400 iš Dusetų TP rekonstravimas Zarasų raj.</t>
  </si>
  <si>
    <t>LGI vartotojų perjungimas iš PP-3 Marių 62, Kaunas iš TR-967 Kaunas</t>
  </si>
  <si>
    <t>LGI vartotojų perjungimas iš PP-3 Marių 72, Kaunas iš MT-959 Kaunas</t>
  </si>
  <si>
    <t>LGI  0,4 kV OL atr. 6 iš PS-2 (0,4 kV KL iš KTP-303),  Kaišiadorys</t>
  </si>
  <si>
    <t>LGI PS-1 ir PS-2 (0,4 kV KL iš KTP-303), Gedimino g. 1A, 1B</t>
  </si>
  <si>
    <t>LGI iš Žaslių GS Traukos pastotė (nuo ST L-300 iš Žaslių TP)</t>
  </si>
  <si>
    <t>0,4 kV OL L-100 iš O-309 rekonstravimas Rokiškio raj.</t>
  </si>
  <si>
    <t>NV Gražiavietės g. 1, Kurklių II k., Anykščių r. sav.</t>
  </si>
  <si>
    <t>10 kV KL Cukraus TP-SP110 rekonstravimas Kėdainių raj.</t>
  </si>
  <si>
    <t>0,4 kV OL L-200 iš Tj-103 rekonstravimas Ukmergės raj.</t>
  </si>
  <si>
    <t>10 kV OL L-1400 iš Ukmergės TP rekonstravimas Ukmergės raj.</t>
  </si>
  <si>
    <t>0,4 kV OL L-600 iš TR-14 rekonstravimas Ukmergės raj.</t>
  </si>
  <si>
    <t>0,4 kV OL L-300 iš TR-38 rekonstravimas Ukmergės raj.</t>
  </si>
  <si>
    <t>0,4 kV OL L-100 iš Ž-212 rekonstravimas Ukmergės raj.</t>
  </si>
  <si>
    <t>04-08</t>
  </si>
  <si>
    <t>0,4 kV OL L-200 iš N-310 rekonstravimas Pasvalio raj</t>
  </si>
  <si>
    <t>Jokūbas</t>
  </si>
  <si>
    <t>0,4 kV OL L-200 iš V-509 rekonstravimas Biržų raj</t>
  </si>
  <si>
    <t>0,4 kV OL L-100 iš V-110 rekonstravimas Biržų raj.</t>
  </si>
  <si>
    <t>Dovydas</t>
  </si>
  <si>
    <t>0,4 kV OL L-700 iš S-402 rekonstravimas  Kupiškio raj.</t>
  </si>
  <si>
    <t>0,4 kV OL L-200 iš B-1019 rekonstravimas Biržų raj</t>
  </si>
  <si>
    <t>0,4 kV OL L-400 iš K-204 rekonstravimas Pasvalio raj</t>
  </si>
  <si>
    <t>GAMYBINĖS PATALPOS Žeimių g. 17, Vaivadiškių k., Jonavos r. sav.</t>
  </si>
  <si>
    <t>Sandėliavimo statinys/pastatas- II etapas Gamybos g. 6, Ramučių k.</t>
  </si>
  <si>
    <t>0,4 kV OL L-300 iš Sv-301 rekonstravimas (Panevėžio reg., Anykščių raj.)</t>
  </si>
  <si>
    <t>1, Jackagalio k., Troškūnų sen., Anykščių r. sav.</t>
  </si>
  <si>
    <t>Pramonės g. 10, Kaišiadorys, Kaišiadorių r. sav.</t>
  </si>
  <si>
    <t>Rimantas</t>
  </si>
  <si>
    <t xml:space="preserve"> Ežero g. 44, Piliuonos k., Taurakiemio sen., Kauno r. sav.</t>
  </si>
  <si>
    <t xml:space="preserve"> Draugystės g. 19, Kaunas,</t>
  </si>
  <si>
    <t>Sandėliavimo pastatas Nr. 2, Alšėnų g. 12, Kampiškių k., Kauno r. sav</t>
  </si>
  <si>
    <t>0,4 kV OL L-100 iš Rm-327_KS-3248 rekonstravimas Jonavos raj.</t>
  </si>
  <si>
    <t xml:space="preserve"> Inžinerinės teritorijos įrengimas 12, Venecijos k., Ruklos sen., Jonavos r. sav.</t>
  </si>
  <si>
    <t>Elektromobilių įkrovimo stotelė V. Krėvės pr. 131B, Kaunas, Kauno m. sav.</t>
  </si>
  <si>
    <t>E1N2354355</t>
  </si>
  <si>
    <t>2025-08-12</t>
  </si>
  <si>
    <t>0,4 kV OL L-200, L-300 iš S-651 rekonstravimas</t>
  </si>
  <si>
    <t>0,4 kV OL L-100, L-200 iš P-262 rekonstravimas Kauno raj.</t>
  </si>
  <si>
    <t>Aurimas/Jakubas/Eimutis</t>
  </si>
  <si>
    <t>0,4 kV OL L-100 iš S-257 rekonstravimas Kauno raj.</t>
  </si>
  <si>
    <t>04-18</t>
  </si>
  <si>
    <t>0,4 kV OL L-100, L-200 iš KT-183 rekonstravimas Kauno raj</t>
  </si>
  <si>
    <t>0,4 kV OL L-100, L-500 iš E-168 rekonstravimas Kauno raj.</t>
  </si>
  <si>
    <t>Dovydas/ Jokūbas</t>
  </si>
  <si>
    <t>LGI vartotojų perjungimas iš MT-2_LGI į ST-1434 L-200</t>
  </si>
  <si>
    <t>Eimutis/Žiedė</t>
  </si>
  <si>
    <t>LGI vartotojų perjungimas iš MT-2-03_LGI į MT-1450 L-MT1450-KS78755</t>
  </si>
  <si>
    <t>LGI Didžioji g. 2, 4 perjungimas iš ST-3-102_LGI į ST-3-102</t>
  </si>
  <si>
    <t>10.89</t>
  </si>
  <si>
    <t>03-19</t>
  </si>
  <si>
    <t>LGI vartotojų Šilų g. 34 perjungimas iš TR-341_LGI į TR-10 L-TR10-KS1207</t>
  </si>
  <si>
    <t>LGI vartotojų Stoties 6, 25 perjungimas iš TR-341_LGI į KT-78 L-200</t>
  </si>
  <si>
    <t>LGI Geležinkelio g. 4, Pravieniškės perjungimas iš ST-342_LGI į Rm-301 L-300</t>
  </si>
  <si>
    <t xml:space="preserve">LGI Geležinkelio g. 1, 5 Pravieniškės perjungimas iš ST-343_LGI į Rm-301 L-100 </t>
  </si>
  <si>
    <t>LGI  TELE-2 perjungimas iš MT-2-303_LGI Kaunas į MT-553 L- MT553-KAS93768</t>
  </si>
  <si>
    <t>LGI  perjungimas iš MT-3-508_LGI L-200 Stoties g.2, 4, 5, nuo MT-3-508</t>
  </si>
  <si>
    <t>LGI perjungimas iš MT-Kš-923 ir MT-3-107_LGI , nuo naujo KS/KAS</t>
  </si>
  <si>
    <t>04-15</t>
  </si>
  <si>
    <t>LGI vartotojų perjungimas iš ST-306_LGI</t>
  </si>
  <si>
    <t>LGI Fabriko 2A perjungimas iš TR-341_LGI į TR-10 L-TR10-KS1206</t>
  </si>
  <si>
    <t>03-25</t>
  </si>
  <si>
    <t>LGI perjungimas iš TR-2-13_LGI Kražantės g. 36, Palemonas</t>
  </si>
  <si>
    <t>Gamybinis pastatas 5, Daičiūnų k., Vaškų sen., Pasvalio r. sav.</t>
  </si>
  <si>
    <t>11581.78</t>
  </si>
  <si>
    <t>Rotušės a. 15, Kaunas, Kauno m. sav.</t>
  </si>
  <si>
    <t>04-03</t>
  </si>
  <si>
    <t>0,4 kV OL L-300 iš TR-293 rekonstravimas Kauno raj.</t>
  </si>
  <si>
    <t>0,4 kV OL L-200 iš KT-168 rekonstravimas Kauno raj.</t>
  </si>
  <si>
    <t>Dominykas/Nona/Žiedė</t>
  </si>
  <si>
    <t>0,4 kV OL L-300 iš TR-750 rekonstravimas Kauno raj.</t>
  </si>
  <si>
    <t>0,4 kV OL L-300 iš KT-1289 rekonstravimas Kauno raj.</t>
  </si>
  <si>
    <t>0,4 kV OL L-100 iš TR-670 rekonstravimas Kauno raj</t>
  </si>
  <si>
    <t>Dovilė/Artūras/Žiedė</t>
  </si>
  <si>
    <t>0,4 kV OL L-200 iš TR-245 rekonstravimas Kauno raj.</t>
  </si>
  <si>
    <t>Sandėliavimo pastatas, Pušyno g. 1F, Paluobių k.,  Šakių r. sav.</t>
  </si>
  <si>
    <t>05-21 užsakyta</t>
  </si>
  <si>
    <t>10 kV fyderio L-TR 130 iš SP-1510 (Kaunas) Automatizavimas</t>
  </si>
  <si>
    <t>10 kV fyderio L-TR-415 iš SP-407 (Kaunas) Automatizavimas</t>
  </si>
  <si>
    <t xml:space="preserve">10 kV fyderių L - TR-1051-1,2 iš SP-1050 (Kaunas) Automatizavimas </t>
  </si>
  <si>
    <t>10 kV fyderio L-TR 679 iš SP-665 (Kaunas) Automatizavimas</t>
  </si>
  <si>
    <t>10 kV fyderio L-TR 1337-1 iš SP-1330 (Kaunas) Automatizavimas</t>
  </si>
  <si>
    <t>Laurynas</t>
  </si>
  <si>
    <t>10 kV fyderio L-OLS114 iš SP-1550 (Kaunas) Automatizavimas</t>
  </si>
  <si>
    <t>10 kV fyderio L-MT1416 iš SP-127 (Kaunas) Automatizavimas</t>
  </si>
  <si>
    <t>10 kV fyderio L-TR865-2 iš SP-825 (Kaunas) Automatizavimas</t>
  </si>
  <si>
    <t>0,4 kV OL L-300 iš Žs-103 rekonstravimas (Kauno reg., Kaišiadorių raj.)</t>
  </si>
  <si>
    <t>Paulius</t>
  </si>
  <si>
    <t>810.89</t>
  </si>
  <si>
    <t>0,4 kV fyderio L-Simno g. iš KT-842 Rekonstravimas (Kauno reg., Kauno raj.)</t>
  </si>
  <si>
    <t>Žiedė/Klaudijus</t>
  </si>
  <si>
    <t>04-05</t>
  </si>
  <si>
    <t>0,4 kV fyderio L-100 iš Gl-101 Rekonstravimas (Kauno reg., Šakių raj.)</t>
  </si>
  <si>
    <t>IEVA/Žiedė/Vladas/Dominykas</t>
  </si>
  <si>
    <t>03-14</t>
  </si>
  <si>
    <t>10 kV KL SP28-TR85 rekonstravimas (Kauno reg., Jonavos raj.)</t>
  </si>
  <si>
    <t>03-28</t>
  </si>
  <si>
    <t>10 kV fyderio L-TR1 iš Zarasai TP Automatizavimas (Panevėžio reg., Zarasų raj.)</t>
  </si>
  <si>
    <t>Bebrujų g. 7, Bebrujų k., Radviliškio sen., Radviliškio r. sav.</t>
  </si>
  <si>
    <t>0,4 kV OL L-200, L-100 iš A-924 rekonstravimas  Anykščių raj.</t>
  </si>
  <si>
    <t>Aukštuvių g. 12A, Lančiūnavos k., Vilainių sen., Kėdainių r. sav.</t>
  </si>
  <si>
    <t>E1E2200128</t>
  </si>
  <si>
    <t>Ridas</t>
  </si>
  <si>
    <t>2025-03-14</t>
  </si>
  <si>
    <t>L-200 iš S-610 ir OL L-200 iš S-307 rekonstravimas Zarasų raj</t>
  </si>
  <si>
    <t>E1E5100075</t>
  </si>
  <si>
    <t>Dovydas J</t>
  </si>
  <si>
    <t>2025-02-28</t>
  </si>
  <si>
    <t>0,4 kV fyderio L-500 iš Šl-312 Rekonstravimas Švenčionių raj.</t>
  </si>
  <si>
    <t>2024-02-27</t>
  </si>
  <si>
    <t>215</t>
  </si>
  <si>
    <t>KT Rg-139 ir A-126 rekonstravimas Kaišiadorių raj</t>
  </si>
  <si>
    <t>NV Taikos g. 2A, Rokiškis, Rokiškio r. sav.</t>
  </si>
  <si>
    <t>10/0,4 kV KT Č-405 rekonstravimas Kaišiadorių raj.</t>
  </si>
  <si>
    <t>10/0,4 kV KT Rg-410 rekonstravimas Kaišiadorių raj.</t>
  </si>
  <si>
    <t>Oro Uosto g. 4, Karmėlava, Karmėlavos sen., Kauno r. sav.</t>
  </si>
  <si>
    <t>Jonavos g. 60A, Kaunas, Kauno m. sav.</t>
  </si>
  <si>
    <t>10/0,4 kV An-109 rekonstravimas (Kašiadorių raj., Kauno reg.)</t>
  </si>
  <si>
    <t>10/0,4 kV An-112 rekonstravimas (Kašiadorių raj., Kauno reg.)</t>
  </si>
  <si>
    <t>0,4 kV OL L-400 iš P-112 rekonstravimas (Panevėžio reg., Švenčionių raj.)</t>
  </si>
  <si>
    <t>E1E5200118</t>
  </si>
  <si>
    <t>1, Gerklinės k., Šešuolių sen., Ukmergės r. sav.</t>
  </si>
  <si>
    <t>E1N7383266</t>
  </si>
  <si>
    <t>Karolis/ Dovydas J</t>
  </si>
  <si>
    <t>2025-04-09</t>
  </si>
  <si>
    <t>Jėgainės g. 3, Biruliškių k., Karmėlavos sen., Kauno r. sav.</t>
  </si>
  <si>
    <t>E1N2367887</t>
  </si>
  <si>
    <t>2025-03-03</t>
  </si>
  <si>
    <t>Josvainių g. 2, Kaunas, Kauno m. sav.</t>
  </si>
  <si>
    <t>SUSTABDYTA</t>
  </si>
  <si>
    <t>0,4 kV TR TR-701 Perjungimas (Kauno reg., Kauno raj.)</t>
  </si>
  <si>
    <t>0,4 kV fyderio L-1500 iš A-807 Rekonstravimas (Panevėžio reg., Anykščių raj.)</t>
  </si>
  <si>
    <t>E1E5500001</t>
  </si>
  <si>
    <t>0,4 kV fyderio L-300, L-100 iš Su-706 Rekonstravimas (Panevėžio reg., Kupiškio raj.)</t>
  </si>
  <si>
    <t>E1E5500002</t>
  </si>
  <si>
    <t>Ridas/ Dovydas J</t>
  </si>
  <si>
    <t>2025-09-03</t>
  </si>
  <si>
    <t>10/0,4 kV KT A-312 rekonstravimas (Panevėžio reg., Zarasų raj.)</t>
  </si>
  <si>
    <t>E1E54G0017</t>
  </si>
  <si>
    <t>Ieva/ Dovydas J</t>
  </si>
  <si>
    <t>10 kV OL L-700 iš Šakių TP rekonstravimas (Kauno reg., Šakių raj.)</t>
  </si>
  <si>
    <t>E1E2500005</t>
  </si>
  <si>
    <t>0,4 kV OL L-300 iš Ž-155 rekonstravimas (Kauno reg., Kauno raj.)</t>
  </si>
  <si>
    <t>E1E2500011</t>
  </si>
  <si>
    <t>2025-07-31</t>
  </si>
  <si>
    <t>0,4 kV OL L-100 iš E-158 rekonstravimas (Kauno reg., Kauno raj.)</t>
  </si>
  <si>
    <t>E1E2500015</t>
  </si>
  <si>
    <t>2025-05-30</t>
  </si>
  <si>
    <t>10 kV KL TR744-TR769 rekonstravimas (Kauno reg., Kauno raj.)</t>
  </si>
  <si>
    <t>E1E2500017</t>
  </si>
  <si>
    <t>2025-02-19</t>
  </si>
  <si>
    <t>10 kV KL MT233-TR684 rekonstravimas (Kauno reg., Kauno raj.)</t>
  </si>
  <si>
    <t>E1E2500021</t>
  </si>
  <si>
    <t>2025-03-13</t>
  </si>
  <si>
    <t>10 kV KL TR402-TR1131 rekonstravimas (Kauno reg., Kauno raj.)</t>
  </si>
  <si>
    <t>E1E2500007</t>
  </si>
  <si>
    <t>2025-09-30</t>
  </si>
  <si>
    <t>0,4 kV OL L-100 iš V-425 rekonstravimas (Kauno reg., Prienų raj.)</t>
  </si>
  <si>
    <t>E1E2500006</t>
  </si>
  <si>
    <t>Tautvydas/Ridas</t>
  </si>
  <si>
    <t>0,4 kV OL L-200 iš I-212 rekonstravimas (Panevėžio reg., Ignalinos raj.)</t>
  </si>
  <si>
    <t>DovydasJ</t>
  </si>
  <si>
    <t>0,4 kV OL L-200 iš M-570 rekonstravimas (Panevėžio reg., Molėtų raj.)</t>
  </si>
  <si>
    <t>E1E5500007</t>
  </si>
  <si>
    <t>Ridas / Marijus</t>
  </si>
  <si>
    <t>10 kV KL TR100-TR612 rekonstravimas (Kauno reg., Kauno raj.)</t>
  </si>
  <si>
    <t>E1E2500024</t>
  </si>
  <si>
    <t>Marijus</t>
  </si>
  <si>
    <t>2025-05-12</t>
  </si>
  <si>
    <t>10 kV KL Aleksoto TP-MT1416 rekonstravimas (Kauno reg., Kauno raj.)</t>
  </si>
  <si>
    <t>E1E2500016</t>
  </si>
  <si>
    <t>10 kV OL L-100 iš N.Radviliškis TP rekonstravimas (Panevėžio reg., Biržų raj.)</t>
  </si>
  <si>
    <t>E1E5500012</t>
  </si>
  <si>
    <t>590125.61</t>
  </si>
  <si>
    <t>2025-05-28</t>
  </si>
  <si>
    <t>0,4 kV OL L-200 iš Pp-310 rekonstravimas (Panevėžio reg., Biržų raj.)</t>
  </si>
  <si>
    <t>E1E5500018</t>
  </si>
  <si>
    <t>Esrova / Gytis</t>
  </si>
  <si>
    <t>0,4 kV OL L-200 iš V-225 rekonstravimas (Panevėžio reg., Biržų raj.)</t>
  </si>
  <si>
    <t>E1E5500036</t>
  </si>
  <si>
    <t>0,4 kV OL L-300 iš Sd-211 rekonstravimas (Panevėžio reg., Biržų raj.)</t>
  </si>
  <si>
    <t>E1E5500044</t>
  </si>
  <si>
    <t>Erdvės g. 13, Ramučių k., Karmėlavos sen., Kauno r. sav.</t>
  </si>
  <si>
    <t>10 kV OL L-700 iš Vašuokėnų TP rekonstravimas (Panevėžio reg., Anykščių raj.)</t>
  </si>
  <si>
    <t>E1E5500016</t>
  </si>
  <si>
    <t>2025-06-27</t>
  </si>
  <si>
    <t>0,4 kV OL L-400 iš V-113 rekonstravimas (Panevėžio reg., Anykščių raj.)</t>
  </si>
  <si>
    <t>E1E5500028</t>
  </si>
  <si>
    <t>2025-07-30</t>
  </si>
  <si>
    <t>0,4 kV OL L-200 iš A-517 rekonstravimas (Panevėžio reg., Anykščių raj.)</t>
  </si>
  <si>
    <t>E1E5500026</t>
  </si>
  <si>
    <t>2025-04-23</t>
  </si>
  <si>
    <t>0,4 kV OL L-300 iš Km-802 rekonstravimas (Panevėžio reg., Rokiškio raj.)</t>
  </si>
  <si>
    <t>E1E5500020</t>
  </si>
  <si>
    <t>0,4 kV OL L-200 iš O-801 rekonstravimas (Panevėžio reg., Rokiškio raj.)</t>
  </si>
  <si>
    <t>E1E5500023</t>
  </si>
  <si>
    <t>2025-04-30</t>
  </si>
  <si>
    <t>24-49</t>
  </si>
  <si>
    <t>10 kV OL L-100 iš Šėtos TP rekonstravimas (Panevėžio reg., Kėdainių raj.)</t>
  </si>
  <si>
    <t>E1E5500013</t>
  </si>
  <si>
    <t xml:space="preserve">MB Deimonas </t>
  </si>
  <si>
    <t>10 kV OL L-600 iš Švenčionėlių TP rekonstravimas (Panevėžio reg., Švenčionių raj.)</t>
  </si>
  <si>
    <t>E1E5500014</t>
  </si>
  <si>
    <t>0,4 kV OL L-200 iš S-309 rekonstravimas (Panevėžio reg., Ukmergės raj.)</t>
  </si>
  <si>
    <t>E1E5500031</t>
  </si>
  <si>
    <t>0,4 kV OL L-1000 iš S-213 rekonstravimas (Panevėžio reg., Zarasų raj.)</t>
  </si>
  <si>
    <t>E1E5500030</t>
  </si>
  <si>
    <t>Martynas</t>
  </si>
  <si>
    <t>0,4 kV OL L-200 iš Z-515 rekonstravimas (Panevėžio reg., Zarasų raj.)</t>
  </si>
  <si>
    <t>E1E5500035</t>
  </si>
  <si>
    <t>0,4 kV OL L-100 iš S-119 rekonstravimas (Panevėžio reg., Ukmergės raj.)</t>
  </si>
  <si>
    <t>E1E5500038</t>
  </si>
  <si>
    <t>0,4 kV OL L-300 iš Uk-2402 rekonstravimas (Panevėžio reg., Ukmergės raj.)</t>
  </si>
  <si>
    <t>E1E5500039</t>
  </si>
  <si>
    <t>Vilis/Ridas</t>
  </si>
  <si>
    <t>0,4 kV OL L-100 iš Uk-138 rekonstravimas (Panevėžio reg., Ukmergės raj.)</t>
  </si>
  <si>
    <t>E1E5500029</t>
  </si>
  <si>
    <t>Kasparas</t>
  </si>
  <si>
    <t>2025-10-22</t>
  </si>
  <si>
    <t>0,4 kV OL L-300 iš M-301 rekonstravimas (Panevėžio reg., Ignalinos raj.)</t>
  </si>
  <si>
    <t>E1E5500034</t>
  </si>
  <si>
    <t>0,4 kV OL L-100 iš A-104 rekonstravimas (Panevėžio reg., Kupiškio raj.)</t>
  </si>
  <si>
    <t>E1E5500048</t>
  </si>
  <si>
    <t>Asirinta</t>
  </si>
  <si>
    <t>2025-04-14</t>
  </si>
  <si>
    <t>0,4 kV OL L-300 iš A-414 rekonstravimas (Panevėžio reg., Molėtų raj.)</t>
  </si>
  <si>
    <t>E1E5500037</t>
  </si>
  <si>
    <t>2025-10-28</t>
  </si>
  <si>
    <t>0,4 kV OL L-100 iš Sg-484 rekonstravimas (Kauno reg., Kauno raj.)</t>
  </si>
  <si>
    <t>E1E2200071</t>
  </si>
  <si>
    <t>0,4 kV OL L-100, L-200, L-300 iš Ž-253 rekonstravimas (Kauno reg., Kauno raj.)</t>
  </si>
  <si>
    <t>E1E2200050</t>
  </si>
  <si>
    <t>24-62</t>
  </si>
  <si>
    <t>0,4 kV OL L-400, L-100 iš Pl-351 rekonstravimas (Kauno reg., Kauno raj.)</t>
  </si>
  <si>
    <t>E1E2100065</t>
  </si>
  <si>
    <t>Dovydas J / Martynas</t>
  </si>
  <si>
    <t>Reikės</t>
  </si>
  <si>
    <t>0,4 kV OL L-100 iš Ž-153 rekonstravimas (Kauno reg., Kauno raj.)</t>
  </si>
  <si>
    <t>E1E2200098</t>
  </si>
  <si>
    <t>ATŠAUKS ESO</t>
  </si>
  <si>
    <t>24-64</t>
  </si>
  <si>
    <t>10 kV KL Muravos TP-MT277 rekonstravimas (Kauno reg., Kauno raj.)</t>
  </si>
  <si>
    <t>E1E2200115</t>
  </si>
  <si>
    <t>Padarytas</t>
  </si>
  <si>
    <t>2/2</t>
  </si>
  <si>
    <t>0,4 kV OL L-200 iš S-305 rekonstravimas (Panevėžio reg., Molėtų raj.)</t>
  </si>
  <si>
    <t>E1E5500043</t>
  </si>
  <si>
    <t>0,4 kV OL L-100 iš Ž-363 rekonstravimas (Kauno reg., Kauno raj.)</t>
  </si>
  <si>
    <t>E1E2200042</t>
  </si>
  <si>
    <t>ATŠAUKTI</t>
  </si>
  <si>
    <t>24-67</t>
  </si>
  <si>
    <t>NV Sporto g. 3, Kaunas, Kauno m. sav.</t>
  </si>
  <si>
    <t>E1N2430096</t>
  </si>
  <si>
    <t>2025-08-30</t>
  </si>
  <si>
    <t>0,4 kV OL L-200 iš N-307 rekonstravimas (Panevėžio reg., Pasvalio raj.)</t>
  </si>
  <si>
    <t>E1E5500027</t>
  </si>
  <si>
    <t>MB Deimonas</t>
  </si>
  <si>
    <t>0,4 kV OL L-300 iš J-202 rekonstravimas (Panevėžio reg., Pasvalio raj.)</t>
  </si>
  <si>
    <t>E1E5500025</t>
  </si>
  <si>
    <t>0,4 kV OL L-200 iš B-305 rekonstravimas (Panevėžio reg., Biržų raj.)</t>
  </si>
  <si>
    <t>E1E5500045</t>
  </si>
  <si>
    <t>0,4 kV OL L-100 iš Pp-501 rekonstravimas (Panevėžio reg., Biržų raj.)</t>
  </si>
  <si>
    <t>E1E5500021</t>
  </si>
  <si>
    <t>0,4 kV OL L-400 iš MT-80 rekonstravimas (Panevėžio reg., Biržų raj.)</t>
  </si>
  <si>
    <t>E1E5500022</t>
  </si>
  <si>
    <t>2025-07-02</t>
  </si>
  <si>
    <t>0,4 kV OL L-300 iš Pp-608 rekonstravimas (Panevėžio reg., Biržų raj.)</t>
  </si>
  <si>
    <t>E1E5500041</t>
  </si>
  <si>
    <t>2025-06-30</t>
  </si>
  <si>
    <t>10 kV KL TR-34 - TR-27 rekonstravimas (Panevėžio reg., Biržų raj.)</t>
  </si>
  <si>
    <t>E1E5500042</t>
  </si>
  <si>
    <t>0,4 kV OL L-100 iš Pa-1004 rekonstravimas (Panevėžio reg., Biržų raj.)</t>
  </si>
  <si>
    <t>E1E5500019</t>
  </si>
  <si>
    <t>2025-07-17</t>
  </si>
  <si>
    <t>10 kV KL I1505-I1504 rekonstravimas (Panevėžio reg., Ignalinos raj.)</t>
  </si>
  <si>
    <t>E1E5500053</t>
  </si>
  <si>
    <t>Gytis</t>
  </si>
  <si>
    <t>10 kV OL L-700 iš Gelgaudiškio TP rekonstravimas (Kauno reg., Šakių raj.)</t>
  </si>
  <si>
    <t>E1E2500039</t>
  </si>
  <si>
    <t>NV Inovacijų g. 1, Biruliškių k., Karmėlavos sen., Kauno r. sav.</t>
  </si>
  <si>
    <t>E1N2463722</t>
  </si>
  <si>
    <t>2025-06-23</t>
  </si>
  <si>
    <t>10 kV OL L-500 iš Sargėnų TP rekonstravimas (Kauno reg., Kauno raj.)</t>
  </si>
  <si>
    <t>E1E2500041</t>
  </si>
  <si>
    <t>2025-03-20</t>
  </si>
  <si>
    <t>0,4 kV OL L-200 iš V-402 rekonstravimas (Panevėžio reg., Ukmergės raj.)</t>
  </si>
  <si>
    <t>E1E5500056</t>
  </si>
  <si>
    <t>2025-10-02</t>
  </si>
  <si>
    <t>0,4 kV OL L-200 iš I-145 rekonstravimas (Panevėžio reg., Ignalinos raj.)</t>
  </si>
  <si>
    <t>E1E5500055</t>
  </si>
  <si>
    <t>Marijus / Martynas</t>
  </si>
  <si>
    <t>2025-10-30</t>
  </si>
  <si>
    <t>NV 1, Užbliuvonių vs., Anykščių sen., Anykščių r. sav.</t>
  </si>
  <si>
    <t>E1N7481664</t>
  </si>
  <si>
    <t>10 kV fyderio L-MT76 iš Anykščiai TP Automatizavimas Anykščių raj.</t>
  </si>
  <si>
    <t>E1E5500060</t>
  </si>
  <si>
    <t>10 kV fyderio L-TR 1335-2 iš SP-1330  Automatizavimas Kauno raj.</t>
  </si>
  <si>
    <t>E1E2500043</t>
  </si>
  <si>
    <t>VIEŠBUTIS, Oro Uosto g. 4, Karmėlava, Karmėlavos sen., Kauno r. sav.</t>
  </si>
  <si>
    <t>E1N2412537</t>
  </si>
  <si>
    <t>NV Partizanų g. 75, Kaunas, Kauno m. Sav</t>
  </si>
  <si>
    <t>NV Josvainių g. 2, Kaunas, Kauno m. sav.</t>
  </si>
  <si>
    <t>E1N2481762</t>
  </si>
  <si>
    <t>10 kV fyderio L-TR-903-2 iš SP-910 (Kaunas) Automatizavimas Kaunas</t>
  </si>
  <si>
    <t>E1E2500045</t>
  </si>
  <si>
    <t>10 kV fyderio L-TR-409 iš SP-407 (Kaunas) Automatizavimas (Kauno reg., Kauno raj.)</t>
  </si>
  <si>
    <t>E1E2500046</t>
  </si>
  <si>
    <t>NV Brastos g. 9, Kaunas, Kauno m. sav.</t>
  </si>
  <si>
    <t>Tulpių g. 8, Kaunas, Kauno m. sav.</t>
  </si>
  <si>
    <t>E1N2445676</t>
  </si>
  <si>
    <t>10 kV fiderio L-TR1156 iš Aleksotas TP automatizavimas (Kauno reg., Kauno raj.)</t>
  </si>
  <si>
    <t>E1E2500051</t>
  </si>
  <si>
    <t>10 kV fyderio L-KT104 iš Eiguliai TP Automatizavimas (Kauno reg., Kauno raj.)</t>
  </si>
  <si>
    <t>E1E2500052</t>
  </si>
  <si>
    <t>0,4 kV OL L-200 iš Tj-115 rekonstravimas (Panevėžio reg., Ukmergės raj.)</t>
  </si>
  <si>
    <t>E1E5500063</t>
  </si>
  <si>
    <t>Meluka 400</t>
  </si>
  <si>
    <t>10 kV fyderio L-TR12 iš Prienai TP Automatizavimas (Kauno reg., Prienų raj.)</t>
  </si>
  <si>
    <t>E1E2500054</t>
  </si>
  <si>
    <t>NV Islandijos pl. 51, Kaunas</t>
  </si>
  <si>
    <t>E1N2391138</t>
  </si>
  <si>
    <t>0,4 kV fyderio L-KS86255 L-100 iš Sg-353 Rekonstravimas Kauno raj.</t>
  </si>
  <si>
    <t>E1E2500053</t>
  </si>
  <si>
    <t>0,4 kV OL L-200 iš Žs-203 rekonstravimas</t>
  </si>
  <si>
    <t>E1E2500009</t>
  </si>
  <si>
    <t>10 kV OL L-800 iš Sargėnų TP rekonstravimas tarp atr.802/17-802/25</t>
  </si>
  <si>
    <t>E1E2500075</t>
  </si>
  <si>
    <t>Tomas K</t>
  </si>
  <si>
    <t>10 kV OL L-1200 iš Palemono TP rekonstravimas tarp atramų</t>
  </si>
  <si>
    <t>10 kV fiderio L-MT1354 iš Šilainiai TP automatizavimas (Kauno reg., Kauno raj.)</t>
  </si>
  <si>
    <t>E1E2500104</t>
  </si>
  <si>
    <t>10 kV OL L-100 iš Anykštos TP rekonstravimas į KL</t>
  </si>
  <si>
    <t>E1E2400015</t>
  </si>
  <si>
    <t>0,4 kV OL L-300 iš KT-1289 rekonstravimas (Kauno reg., Kauno raj.)</t>
  </si>
  <si>
    <t>E1E2200146</t>
  </si>
  <si>
    <t>KOREKCIJA</t>
  </si>
  <si>
    <t>10 kV OL L-700 ir L-800 iš Didžiasalio TP rekonstravimas</t>
  </si>
  <si>
    <t>E1E5200015</t>
  </si>
  <si>
    <t>10 kV KL ZarasųTP-SP1 rekonstravimas</t>
  </si>
  <si>
    <t>E1E5200052</t>
  </si>
  <si>
    <t xml:space="preserve">10 kV OL L-800 iš Palemono TP </t>
  </si>
  <si>
    <t>E1E2500110</t>
  </si>
  <si>
    <t>10 kV OL L-300 iš Pandėlio TP, L-700 iš Rokiškio TP rekonstravimas savigesių saugiklių montavimas</t>
  </si>
  <si>
    <t>E1E5500154</t>
  </si>
  <si>
    <t>10 kV OL L-300 iš Pandėlio TP rekonstravimas savigesių saugiklių montavimas</t>
  </si>
  <si>
    <t>E1E5500155</t>
  </si>
  <si>
    <t>10 kV OL L-300 iš Pandėlio TP rekonstravimas tarp atramų 316/139-155 (Panevėžio reg., Rokiškio raj.)</t>
  </si>
  <si>
    <t>E1E5500156</t>
  </si>
  <si>
    <t>10 kV OL L-900 iš Biržai TP rekonstravimas į KL tarp atr. 900/84 - 900/98 (Panevėžio reg., Biržų raj.)</t>
  </si>
  <si>
    <t>E1E5500067</t>
  </si>
  <si>
    <t>10 kV OL L-500 iš Žiežmarių TP rekonstravimas į KL tarp atr. 500/116-500/123  (Kauno reg., Kaišiadorių raj.)</t>
  </si>
  <si>
    <t>E1E2500137</t>
  </si>
  <si>
    <t>10 kV OL Kaišiadorys-Gaižiūnai_LGI rekonstravimas (Kauno reg., Kaišiadorių raj.)</t>
  </si>
  <si>
    <t>E1E2500126</t>
  </si>
  <si>
    <t>10 kV OL L-500 iš Sitkūnų TP rekonstravimas į KL tarp atr.500/59-500/64</t>
  </si>
  <si>
    <t>E1E2500129</t>
  </si>
  <si>
    <t>8A, Kaspariškių k., Palomenės sen., Kaišiadorių r. sav.</t>
  </si>
  <si>
    <t>E1N2467185</t>
  </si>
  <si>
    <t>2025-10-17</t>
  </si>
  <si>
    <t>10 kV OL L-100 iš Ringailių TP rekonstravimas tarp atr.atr.100/137 -100/156 (Kauno reg., Kaišiadorių raj.)</t>
  </si>
  <si>
    <t>10 kV OL L-300 iš Anykštos (RST) rekonstravimas tarp atr.300/139-300/141 (Kauno reg., Kaišiadorių raj.)</t>
  </si>
  <si>
    <t>E1E2500122</t>
  </si>
  <si>
    <t>Dovydas D / Marijus</t>
  </si>
  <si>
    <t>10 kV fyderio L-100 Žiegždriai iš Žasma TP Automatizavimas (Kauno reg., Kauno raj.)</t>
  </si>
  <si>
    <t>E1E2500152</t>
  </si>
  <si>
    <t>10 kV OL L-400 iš Sargėnų TP rekonstravimas tarp atramų 400/40-42</t>
  </si>
  <si>
    <t>E1E2500107</t>
  </si>
  <si>
    <t>10 kV OL L-500 iš Birštono TP rekonstravimas į KL tarp atr. 500/91</t>
  </si>
  <si>
    <t>E1E2500108</t>
  </si>
  <si>
    <t>10 kV OL L-400 iš Pasvalio TP rekonstravimas į KL tarp atr. 407</t>
  </si>
  <si>
    <t>E1E5500080</t>
  </si>
  <si>
    <t>10 kV OL L-200 iš Pušaloto TP rekonstravimas tarp atramų Nr. 200/145</t>
  </si>
  <si>
    <t>E1E5500081</t>
  </si>
  <si>
    <t>10 kV OL L-300 iš Parovėja TP rekonstravimas tarp atramų Nr. 312/9 (Panevėžio reg., Biržų raj.)</t>
  </si>
  <si>
    <t>E1E5500167</t>
  </si>
  <si>
    <t>10 kV OL L-300 iš Parovėja TP rekonstravimas tarp atramų Nr. 300/5</t>
  </si>
  <si>
    <t>E1E5500166</t>
  </si>
  <si>
    <t>10 kV OL L-200 iš Aleksandravėlės TP rekonstravimas į KL tarp atr. 200/43</t>
  </si>
  <si>
    <t>E1E5500163</t>
  </si>
  <si>
    <t>10 kV OL L-200 iš Aleksandravėlės TP rekonstravimas į KL tarp atr. 204/17 (Panevėžio reg., Rokiškio raj.)</t>
  </si>
  <si>
    <t>E1E5500165</t>
  </si>
  <si>
    <t>10 kV fiderio L-OLS-36 iš Palemonas TP automatizavimas (Kauno reg., Kauno raj.)</t>
  </si>
  <si>
    <t>E1E2500155</t>
  </si>
  <si>
    <t>MARVELĖS KROVININĖ PRIEPLAUKA ( I eatpas), Užnemunės g. 5, Kaunas, Kauno m. sav</t>
  </si>
  <si>
    <t>E1N24A3200</t>
  </si>
  <si>
    <t>Martynas / Kostas</t>
  </si>
  <si>
    <t>4/4</t>
  </si>
  <si>
    <t>10 kV fiderio L-600 Kulva iš Rimkai TP automatizavimas (Kauno reg., Jonavos raj.)</t>
  </si>
  <si>
    <t>E1E2500154</t>
  </si>
  <si>
    <t>0,4 kV OL L-300 iš E-175 rekonstravimas (Kauno reg., Kauno raj.)</t>
  </si>
  <si>
    <t>E1E2500211</t>
  </si>
  <si>
    <t>10 kV KL Centro TP-SP266 rekonstravimas (Kauno reg., Kauno raj.)</t>
  </si>
  <si>
    <t>E1E2200122</t>
  </si>
  <si>
    <t>10 kV KL Centro TP-SP225-1 rekonstravimas (Kauno reg., Kauno raj.)</t>
  </si>
  <si>
    <t>E1E2200138</t>
  </si>
  <si>
    <t>10 kV OL L-800 iš Sitkūnų TP tarp atr.800/52-72</t>
  </si>
  <si>
    <t>10 kV OL L-400 iš Ringailių TP ruožų 400/63 (Kauno reg., Kaišiadorių raj.)</t>
  </si>
  <si>
    <t>E1E2500210</t>
  </si>
  <si>
    <t>10 kV fiderio L-TR 609 iš SP-410 (Kaunas) automatizavimas (Kauno reg., Kauno raj.)</t>
  </si>
  <si>
    <t>E1E2500156</t>
  </si>
  <si>
    <t>10 kV OL L-100 iš Kruonio TP ruožo 100/50-100/75</t>
  </si>
  <si>
    <t>E1E2500201</t>
  </si>
  <si>
    <t>10 kV OL L-1400 iš Rimkų TP 1400/175-1406/4</t>
  </si>
  <si>
    <t>E1E2500099</t>
  </si>
  <si>
    <t>10 kV OL L-1400 iš Rimkų TP 1415/22-1-Rm-1429 (Kauno reg., Jonavos raj.)</t>
  </si>
  <si>
    <t>E1E2500100</t>
  </si>
  <si>
    <t>10 kV OL L-500 iš Rizgonių TP rekonstravimas į KL tarp atr.500/50-508/1 (Kauno reg., Jonavos raj. raj.</t>
  </si>
  <si>
    <t>E1E2500159</t>
  </si>
  <si>
    <t>10 kV OL L-500 iš Rizgonių TP rekonstravimas į KL tarp atr.514/23-514/36 (Kauno reg., Jonavos raj. raj.)</t>
  </si>
  <si>
    <t>E1E2500160</t>
  </si>
  <si>
    <t>10 kV OL L-100 iš Kruonio TP ruožo 100/220-100/236 rekonstravimas (Kauno reg., Kaišiadorių raj.)</t>
  </si>
  <si>
    <t>E1E2500202</t>
  </si>
  <si>
    <t>10 kV OL L-100 iš Papilio TP tarp ruožų 100/181-100/198-1 (Panevėžio reg.)</t>
  </si>
  <si>
    <t>E1E5500219</t>
  </si>
  <si>
    <t>10 kV OL L-200 iš Parovėja TP tarp atr. Nr.200/7-15 (Panevėžio reg., Biržų raj.)</t>
  </si>
  <si>
    <t>E1E5500281</t>
  </si>
  <si>
    <t xml:space="preserve">  </t>
  </si>
  <si>
    <t>10 kV OL L-400 iš Papilio TP ruožo 400/309 - 409/11 rekonstravimas (Panevėžio reg.)</t>
  </si>
  <si>
    <t>E1E5500215</t>
  </si>
  <si>
    <t>10 kV OL L-500 iš Antašavos TP rekonstravimas tarp atr.500/29 (Panevėžio reg., Kupiškio raj.)</t>
  </si>
  <si>
    <t>E1E5500274</t>
  </si>
  <si>
    <t>0,4 kV OL L-200 iš R-1303 rekonstravimas (Panevėžio reg., Rokiškio raj.)</t>
  </si>
  <si>
    <t>E1E5500275</t>
  </si>
  <si>
    <t xml:space="preserve"> Meluka 250</t>
  </si>
  <si>
    <t>25-19</t>
  </si>
  <si>
    <t>0,4 kV fyderio L-100, L-200 iš K-204 Rekonstravimas (Panevėžio reg., Kupiškio raj.)</t>
  </si>
  <si>
    <t>E1E5500268</t>
  </si>
  <si>
    <t>Tikslo g. 18, Kumpių k., Domeikavos sen., Kauno r. sav.</t>
  </si>
  <si>
    <t>E1N2498517</t>
  </si>
  <si>
    <t>E1N2498503</t>
  </si>
  <si>
    <t>KOREKCIJA 0,4 kV OL L-400 iš K-204 rekonstravimas (Panevėžio reg., Pasvalio raj.)</t>
  </si>
  <si>
    <t>E1E5200086</t>
  </si>
  <si>
    <t>Daromas</t>
  </si>
  <si>
    <t>Astronomijos g. 6, Kaunas, Kauno m. sav.</t>
  </si>
  <si>
    <t>E1N24A5031</t>
  </si>
  <si>
    <t>0,4 kV OL L-100, L-200 iš KT-183 rekonstravimas (Kauno reg., Kauno raj.)</t>
  </si>
  <si>
    <t>E1E2200039</t>
  </si>
  <si>
    <t xml:space="preserve">10 kV OL L-100 iš Druskininkų TP rek. į KL </t>
  </si>
  <si>
    <t>E1E2500095</t>
  </si>
  <si>
    <t>10 kV OL L-100 iš Šakių TP rekonstravimas į KL</t>
  </si>
  <si>
    <t>E1E2500112</t>
  </si>
  <si>
    <t>10 kV OL L-200 iš Jankų TP ruožo 206/23-203/9 ir 203/12-203/19 rekonstravimas (Kauno reg., Šakių raj.)</t>
  </si>
  <si>
    <t>E1E2500200</t>
  </si>
  <si>
    <t>25-26</t>
  </si>
  <si>
    <t>0,4 kV fyderio L-200 iš Č-301 Rekonstravimas (Panevėžio reg., Rokiškio raj.)</t>
  </si>
  <si>
    <t>E1E5500314</t>
  </si>
  <si>
    <t>10 kV OL L-600, L-200 iš Joniškėlio TP rekonstravimas tarp atr. 600/15- 600/34</t>
  </si>
  <si>
    <t>E1E5500310</t>
  </si>
  <si>
    <t>10 kV OL Sestekai-Meckava_LGI rekenstravimas (Kaune reg., Lazdij4 raj.}</t>
  </si>
  <si>
    <t>E1E2500158</t>
  </si>
  <si>
    <t>NESUBRAIŽYTA</t>
  </si>
  <si>
    <t>10 kV OL Šeštokai-Mockava_LGI rekonstravimas (Kauno reg., Lazdijų raj.)</t>
  </si>
  <si>
    <t>0,4 kV OL L-100 iš B-116 rekonstravimas (Kauno reg., Prienų raj.)</t>
  </si>
  <si>
    <t>E1E2500284</t>
  </si>
  <si>
    <t>10/0,4 kV TR TR-30 rekonstravimas (Kauno reg., Jonavos raj.)</t>
  </si>
  <si>
    <t>E1E25G0031</t>
  </si>
  <si>
    <t>Karaliaus Mindaugo g. 11, Rukla, Ruklos sen., Jonavos r. sav.</t>
  </si>
  <si>
    <t>E1N2519141</t>
  </si>
  <si>
    <t>Augustas / Martynas</t>
  </si>
  <si>
    <t>E1N2519142</t>
  </si>
  <si>
    <t>25-34</t>
  </si>
  <si>
    <t>Augustas / Marijus</t>
  </si>
  <si>
    <t>10 kV OL L-1200 iš SP-8 miškingų ruožų rekonstravimas (Kauno reg., Jonavos raj.)</t>
  </si>
  <si>
    <t>E1E2500282</t>
  </si>
  <si>
    <t>10 kV OL L-600 iš Merkinės TP ruožo 601/1-601/18 rekonstravimas (Kauno reg., Varėnos raj.)</t>
  </si>
  <si>
    <t>E1E2500179</t>
  </si>
  <si>
    <t>10 kV KL SP28-TR40 rekonstravimas (Kauno reg., Jonavos raj.)</t>
  </si>
  <si>
    <t>E1E22500005</t>
  </si>
  <si>
    <t>10 kV OL L-500, L-800 ir L-1300 iš Jonavos TP miškingų ruožų rekonstravimas (Kauno reg., Jonavos raj.)</t>
  </si>
  <si>
    <t>E1E2500294</t>
  </si>
  <si>
    <t>Gytis / Marijus</t>
  </si>
  <si>
    <t>10 kV OL L-400 iš Rimkų TP miškingų ruožų rekonstravimas (Kauno reg., Jonavos raj.)</t>
  </si>
  <si>
    <t>E1E2500289</t>
  </si>
  <si>
    <t>Gytis / Dovydas J</t>
  </si>
  <si>
    <t>10 kV OL L-400 iš Papilys TP rekonstravimas (Panevėžio reg., Biržų raj.)</t>
  </si>
  <si>
    <t>E1E5500374</t>
  </si>
  <si>
    <t>10 kV OL L-500 iš Anykščių TP miškingų ruožų rekonstravimas (Panevėžio reg., Anykščių raj.)</t>
  </si>
  <si>
    <t>E1E5500359</t>
  </si>
  <si>
    <t>10 kV OL L-900 iš Anykščių TP miškingų ruožų rekonstravimas (Panevėžio reg., Anykščių raj.)</t>
  </si>
  <si>
    <t>E1E5500344</t>
  </si>
  <si>
    <t>10 kV OL L-200 iš Kavarsko TP miškingų ruožų rekonstravimas (Panevėžio reg., Anykščių raj.)</t>
  </si>
  <si>
    <t>E1E5500358</t>
  </si>
  <si>
    <t>10 kV OL L-200 iš Svėdasų TP miškingų ruožų rekonstravimas (Panevėžio reg., Anykščių raj.)</t>
  </si>
  <si>
    <t>E1E5500357</t>
  </si>
  <si>
    <t>10 kV OL L-400 iš Skiemonių TP ir dalies 10 kV OL L-800 iš Anykščių TP miškingų ruožų rekonstravimas (Panevėžio reg., Anykščių raj.)</t>
  </si>
  <si>
    <t>E1E5500343</t>
  </si>
  <si>
    <t>10 kV OL L-500 iš Aleksandravėlės TP miškingų ruožų rekonstravimas (Panevėžio reg., Rokiškio raj.)</t>
  </si>
  <si>
    <t>E1E5500348</t>
  </si>
  <si>
    <t>10 kV OL L-200 iš Pandėlio TP miškingų ruožų rekonstravimas (Panevėžio reg., Rokiškio raj.)</t>
  </si>
  <si>
    <t>E1E5500347</t>
  </si>
  <si>
    <t>Dovydas J/ Marijus</t>
  </si>
  <si>
    <t>10 kV OL L-100 iš Ukmergės TP miškingų ruožų rekonstravimas (Panevėžio reg., Ukmergės raj.)</t>
  </si>
  <si>
    <t>E1E52500009</t>
  </si>
  <si>
    <t>10 kV OL L-200 iš Griškonių TP 200/41-45, 221/14-17, 200/71-Gr-205-200/90 rekonstravimas (Kauno reg., Alytaus raj.)</t>
  </si>
  <si>
    <t>E1E2500239</t>
  </si>
  <si>
    <t>10 kV OL L-200 iš Griškonių TP 200/112-118, 216-221, 243-251, 257-260 rekonstravimas (Kauno reg., Alytaus raj.)</t>
  </si>
  <si>
    <t>E1E2500240</t>
  </si>
  <si>
    <t>10 kV OL L-200 iš Griškonių TP 221/85-110 rekonstravimas (Kauno reg., Alytaus raj.)</t>
  </si>
  <si>
    <t>E1E2500241</t>
  </si>
  <si>
    <t>10 kV OL L-200 iš Griškonių TP 221/121-127, 192-208 rekonstravimas (Kauno reg., Alytaus raj.)</t>
  </si>
  <si>
    <t>E1E2500242</t>
  </si>
  <si>
    <t>10 kV OL L-200 iš Griškonių TP 221/186-Gr-241, Gr-241-235/19, 235/25-Gr-243 rekonstravimas (Kauno reg., Alytaus raj.)</t>
  </si>
  <si>
    <t>E1E2500243</t>
  </si>
  <si>
    <t>10 kV OL L-200 iš Griškonių TP LSS montavimas į atšakas Nr.225, 226, 231, 234 (Kauno reg., Alytaus raj.)</t>
  </si>
  <si>
    <t>E1E2500244</t>
  </si>
  <si>
    <t>11, Venecijos k., Ruklos sen., Jonavos r. sav.</t>
  </si>
  <si>
    <t>E1N2570895</t>
  </si>
  <si>
    <t>25-56</t>
  </si>
  <si>
    <t>10 kV KL SP1-TR71 ir 10 kV KL SP1-TR7 rekonstravimas (Kauno reg., Jonavos raj.)</t>
  </si>
  <si>
    <t>E1E22500031</t>
  </si>
  <si>
    <t>25-57</t>
  </si>
  <si>
    <t>10 kV KL Jonavos TP-SP1-1 rekonstravimas (Kauno reg., Jonavos raj.)</t>
  </si>
  <si>
    <t>E1E22500054</t>
  </si>
  <si>
    <t>25-58</t>
  </si>
  <si>
    <t>10 kV KL SP7-TR84 rekonstravimas (Panevėžio reg., Ukmergės raj.)</t>
  </si>
  <si>
    <t>E1E52500044</t>
  </si>
  <si>
    <t>10 kV OL L-300 iš Vidiškių TP rekonstravimas tarp atramų 300/88-90</t>
  </si>
  <si>
    <t>E1E5500295</t>
  </si>
  <si>
    <t>10 kV OL L-300 iš Vidiškių TP rekonstravimas tarp atramų 300/264</t>
  </si>
  <si>
    <t>E1E5500296</t>
  </si>
  <si>
    <t>10 kV OL L-200 iš Želvos TP 205/9-206/2</t>
  </si>
  <si>
    <t>E1E5500303</t>
  </si>
  <si>
    <t>10 kV OL L-100 iš Šėtos TP ir KT Š-116 rekonstravimas (Panevėžio reg., Kėdainių raj.)</t>
  </si>
  <si>
    <t>E1E52500045</t>
  </si>
  <si>
    <t>Meluka 300</t>
  </si>
  <si>
    <t>25-63</t>
  </si>
  <si>
    <t>10 kV KL TR28-TR30 rekonstravimas (Panevėžio reg., Biržų raj.)</t>
  </si>
  <si>
    <t>E1E52500022</t>
  </si>
  <si>
    <t>Dovydas / Dominykas</t>
  </si>
  <si>
    <t>25-64</t>
  </si>
  <si>
    <t>Inžinierių g. 8, Sergeičikų I k., Karmėlavos sen., Kauno r. sav.</t>
  </si>
  <si>
    <t>E1N2502482O</t>
  </si>
  <si>
    <t>10 kV OL L-500 iš Rizgonių TP rekonstravimas į KL tarp atr.500/50-508/1</t>
  </si>
  <si>
    <t>10 kV OL L-500 iš Rizgonių TP rekonstravimas į KL tarp atr.514/23-514/36</t>
  </si>
  <si>
    <t>Mantas</t>
  </si>
  <si>
    <t>10 kV OL L-200 iš Želvos TP 205/9-206/2, 206/2-205/32 rekonstravimas</t>
  </si>
  <si>
    <t>Audrius</t>
  </si>
  <si>
    <t>26-6</t>
  </si>
  <si>
    <t>H. ir O. Minkovskių g. 98, LT-46248 Kaunas, Kauno m. sav.</t>
  </si>
  <si>
    <t>E1N2601869O</t>
  </si>
  <si>
    <t>Dominykas / Arvydas</t>
  </si>
  <si>
    <t>10 kV OL L-300 iš Vidiškių TP rekonstravimas tarp atramų 300/264-311/1</t>
  </si>
  <si>
    <t>Arvydas</t>
  </si>
  <si>
    <t>26-11-S</t>
  </si>
  <si>
    <t xml:space="preserve">10 kV KL N356-N374 rekonstravimas (Kauno reg., Kauno raj.) </t>
  </si>
  <si>
    <t>E1E22600143</t>
  </si>
  <si>
    <t xml:space="preserve">10 kV OL L-100 iš Palemono TP miškingų ruožų rekonstravimas (Kauno reg., Kauno raj.) </t>
  </si>
  <si>
    <t>E1E2500290</t>
  </si>
  <si>
    <t xml:space="preserve">10 kV OL L-100 iš Ežerėlio TP miškingų ruožų rekonstravimas (Kauno reg., Kauno raj.) </t>
  </si>
  <si>
    <t>E1E2500293</t>
  </si>
  <si>
    <t>26-13</t>
  </si>
  <si>
    <t>26-14-K</t>
  </si>
  <si>
    <t>E1N2605968O</t>
  </si>
  <si>
    <t>26-15-K</t>
  </si>
  <si>
    <t>Panevėžio aplinkl. 5, Šilagalio k., Panevėžio sen., Panevėžio r. sav.</t>
  </si>
  <si>
    <t>E1N5584349</t>
  </si>
  <si>
    <t>Arnas V.</t>
  </si>
  <si>
    <t>26-16-K</t>
  </si>
  <si>
    <t>2A, Kazlų II k., Kazlų Rūdos sen., Kazlų Rūdos sav.</t>
  </si>
  <si>
    <t>E1N6613880</t>
  </si>
  <si>
    <t>26-17-S</t>
  </si>
  <si>
    <t xml:space="preserve">10 kV OL L-500 iš Šalčininkų TP miškingų ruožų rekonstravimas (Vilniaus reg., Šalčininkų raj.) </t>
  </si>
  <si>
    <t>E1E12500068</t>
  </si>
  <si>
    <t>26-18-S</t>
  </si>
  <si>
    <t xml:space="preserve">10 kV OL L-100 iš Dieveniškių TP miškingų ruožų rekonstravimas I etapas (Vilniaus reg., Šalčininkų raj.) </t>
  </si>
  <si>
    <t>E1E12500066</t>
  </si>
  <si>
    <t>26-19-S</t>
  </si>
  <si>
    <t xml:space="preserve">10 kV OL L-100 iš Dieveniškių TP miškingų ruožų rekonstravimas II etapas (Vilniaus reg., Šalčininkų raj.) </t>
  </si>
  <si>
    <t>E1E12500067</t>
  </si>
  <si>
    <t>???</t>
  </si>
  <si>
    <t>26-21-S</t>
  </si>
  <si>
    <t xml:space="preserve">10 kV OL L-200 iš Paluknės TP miškingų ruožų rekonstravimas (Vilniaus reg., Trakų raj.) </t>
  </si>
  <si>
    <t>E1E12600042</t>
  </si>
  <si>
    <t>26-22-S</t>
  </si>
  <si>
    <t xml:space="preserve">10 kV OL L-400 iš Trakų TP miškingų ruožų rekonstravimas (Vilniaus reg., Trakų raj.) </t>
  </si>
  <si>
    <t>E1E12600048</t>
  </si>
  <si>
    <t>Topo supiesta / Arvydas</t>
  </si>
  <si>
    <t>26-23-S</t>
  </si>
  <si>
    <t xml:space="preserve">10 kV OL L-700 iš Trakų TP miškingų ruožų rekonstravimas (Vilniaus reg., Trakų raj.) </t>
  </si>
  <si>
    <t>E1E12600051</t>
  </si>
  <si>
    <t>06.15 Pakamario / Arnas</t>
  </si>
  <si>
    <t>26-24-S</t>
  </si>
  <si>
    <t xml:space="preserve">10 kV OL L-500 iš Ežerėlio TP miškingų ruožų rekonstravimas (Kauno reg., Kauno raj.) </t>
  </si>
  <si>
    <t>E1E22600122</t>
  </si>
  <si>
    <t>26-25-S</t>
  </si>
  <si>
    <t xml:space="preserve">10 kV OL L-900 iš Prienų TP miškingų ruožų rekonstravimas (Kauno reg., Prienų raj.) </t>
  </si>
  <si>
    <t>E1E22600086</t>
  </si>
  <si>
    <t>26-26-S</t>
  </si>
  <si>
    <t xml:space="preserve">10 kV OL L-200 iš Žasmos TP miškingų ruožų rekonstravimas (Kauno reg., Kauno raj.) </t>
  </si>
  <si>
    <t>E1E22600090</t>
  </si>
  <si>
    <t>Topo supiesta / Martynas</t>
  </si>
  <si>
    <t>26-27-S</t>
  </si>
  <si>
    <t xml:space="preserve">10 kV OL L-100 iš Žasmos TP miškingų ruožų rekonstravimas (Kauno reg., Kauno raj.) </t>
  </si>
  <si>
    <t>E1E22600085</t>
  </si>
  <si>
    <t>26-28-S</t>
  </si>
  <si>
    <t xml:space="preserve">10 kV OL L-500 iš Sitkūnų TP miškingų ruožų rekonstravimas (Kauno reg., Kauno raj.) </t>
  </si>
  <si>
    <t>E1E22600093</t>
  </si>
  <si>
    <t>26-29-S</t>
  </si>
  <si>
    <t xml:space="preserve">10 kV OL L-400 iš Balbieriškio TP miškingų ruožų rekonstravimas (Kauno reg., Prienų raj.) </t>
  </si>
  <si>
    <t>E1E22600121</t>
  </si>
  <si>
    <t>26-30-S</t>
  </si>
  <si>
    <t xml:space="preserve">10 kV OL L-600 iš Žasmos TP miškingų ruožų rekonstravimas (Kauno reg., Kauno raj.) </t>
  </si>
  <si>
    <t>E1E22600103</t>
  </si>
  <si>
    <t>26-31-S</t>
  </si>
  <si>
    <t xml:space="preserve">10 kV OL L-400 iš Vilkijos TP miškingų ruožų rekonstravimas (Kauno reg., Kauno raj.) </t>
  </si>
  <si>
    <t>E1E22600129</t>
  </si>
  <si>
    <t xml:space="preserve">10 kV OL L-100 iš SP-1550 (Raudondvario OL) miškingų ruožų rekonstravimas (Kauno reg., Kauno raj.) </t>
  </si>
  <si>
    <t>E1E22600116</t>
  </si>
  <si>
    <t xml:space="preserve"> </t>
  </si>
  <si>
    <t>ESO DALIS</t>
  </si>
  <si>
    <t>EV DALIS</t>
  </si>
  <si>
    <t>ESO dalies Autorius</t>
  </si>
  <si>
    <t>EV dalies Autorius</t>
  </si>
  <si>
    <t>ESO pirminius sprendinius pateikti iki</t>
  </si>
  <si>
    <t>EV pirminius sprendinius pateikti iki</t>
  </si>
  <si>
    <t>EV projekto vadovas</t>
  </si>
  <si>
    <t>Topografinė nuotrauka</t>
  </si>
  <si>
    <t>Brėžinių rengimas</t>
  </si>
  <si>
    <t>Pirminiai sprendiniai</t>
  </si>
  <si>
    <t>Sutikimai</t>
  </si>
  <si>
    <t>Servitutai</t>
  </si>
  <si>
    <t>Derinimai su inžinerininkais/ savivaldybe</t>
  </si>
  <si>
    <t>NŽT</t>
  </si>
  <si>
    <t>LAKD</t>
  </si>
  <si>
    <t>KPD / Miškai</t>
  </si>
  <si>
    <t>Tekstiniai dokumentai</t>
  </si>
  <si>
    <t>Projekto tvirtinimas</t>
  </si>
  <si>
    <t>Papildomos pastabos</t>
  </si>
  <si>
    <t>Brėžinių rengimas2</t>
  </si>
  <si>
    <t>Pirminiai sprendiniai3</t>
  </si>
  <si>
    <t>Partneris</t>
  </si>
  <si>
    <t>Sutikimai2</t>
  </si>
  <si>
    <t>Servitutai2</t>
  </si>
  <si>
    <t>Derinimai su inžinerininkais/ savivaldybe2</t>
  </si>
  <si>
    <t>LAKD2</t>
  </si>
  <si>
    <t>Kelio ženklai</t>
  </si>
  <si>
    <t>KPD / Miškai2</t>
  </si>
  <si>
    <t>Tekstiniai dokumentai2</t>
  </si>
  <si>
    <t>Sąmata2</t>
  </si>
  <si>
    <t>Projekto tvirtinimas2</t>
  </si>
  <si>
    <t>Žymos2</t>
  </si>
  <si>
    <t>Papildomos pastabos2</t>
  </si>
  <si>
    <t>Column14</t>
  </si>
  <si>
    <t>Column15</t>
  </si>
  <si>
    <t>Column16</t>
  </si>
  <si>
    <t>Column17</t>
  </si>
  <si>
    <t>Column18</t>
  </si>
  <si>
    <t>Column19</t>
  </si>
  <si>
    <t>Column20</t>
  </si>
  <si>
    <t>Column21</t>
  </si>
  <si>
    <t>Column22</t>
  </si>
  <si>
    <t>Column23</t>
  </si>
  <si>
    <t>Column24</t>
  </si>
  <si>
    <t>Column25</t>
  </si>
  <si>
    <t>Column26</t>
  </si>
  <si>
    <t>Column27</t>
  </si>
  <si>
    <t>Column28</t>
  </si>
  <si>
    <t>Kėdainių g. 2, Vandžiogala, Vandžiogalos sen., Kauno r. sav.</t>
  </si>
  <si>
    <t>Mokyklos g. 2C, Lapės, Lapių sen., Kauno r. sav.</t>
  </si>
  <si>
    <t>UŽAKTUOTA</t>
  </si>
  <si>
    <t>23-55208</t>
  </si>
  <si>
    <t>Piliuonos g. 32, Kaunas, Kauno m. sav</t>
  </si>
  <si>
    <t>23-55210</t>
  </si>
  <si>
    <t>Rokų g. 23, Kaunas, Kauno m. sav.</t>
  </si>
  <si>
    <t>Taikos pl. 38, Piliuonos k., Taurakiemio sen., Kauno r. sav.</t>
  </si>
  <si>
    <t>Gedimino g. 96, Marijampolė</t>
  </si>
  <si>
    <t>Martynas Vitkauskas</t>
  </si>
  <si>
    <t>Vilniaus g 9, Kuršėnai</t>
  </si>
  <si>
    <t>Daugelių g. 79, Kuršėnai</t>
  </si>
  <si>
    <t xml:space="preserve"> J. Tumo-Vaižganto g. 34,  Plungė</t>
  </si>
  <si>
    <t>Rokiškio g. 3 A, Obelių priemiesčio k., Rokiškio r.</t>
  </si>
  <si>
    <t>Pagavio g. 1, Strigališkio k., Ignalinos r.</t>
  </si>
  <si>
    <t>Klaipėdos g. 95, Viešvilė, Jurbarko r. sav.</t>
  </si>
  <si>
    <t>Linas Kondratas</t>
  </si>
  <si>
    <t>Baltijos pr. 10, Klaipėda</t>
  </si>
  <si>
    <t>Mažosios Lietuvos g. 3,Saugų k.,  Šilutės r.</t>
  </si>
  <si>
    <t>Taikos g. 39, Pasvalys</t>
  </si>
  <si>
    <t>Dariaus ir Girėno g. 11, Šilutė</t>
  </si>
  <si>
    <t>Klaipėdos g. 25, Vilkyčių k,  Šilutės r.</t>
  </si>
  <si>
    <t>Parko g. 50, Bačkonys, Kaišiadorių r.</t>
  </si>
  <si>
    <t>Reikia zoninio konsultacijos dėl TGS sumontavimo ir esamų šynų;
Servitutas</t>
  </si>
  <si>
    <t>Naujoji g. 122, Alytus</t>
  </si>
  <si>
    <t>Daivaras Lenzbergas</t>
  </si>
  <si>
    <t>Revuonos g. 68, Prienai</t>
  </si>
  <si>
    <t>Savivaldybes derinimas</t>
  </si>
  <si>
    <t>J. Basanavičiaus g. 45, Kybartai</t>
  </si>
  <si>
    <t>Darbininkų g. 4, Jonava</t>
  </si>
  <si>
    <t>Ernestas Miklušis</t>
  </si>
  <si>
    <t>Beržų g. 16, Marijampolė</t>
  </si>
  <si>
    <t xml:space="preserve"> Pakalnės g. 4, Katauskių k., Raseinių raj</t>
  </si>
  <si>
    <t>Deimantė Ežerskytė</t>
  </si>
  <si>
    <t>Reikalingas subrangovas aikštelės TP parengimui</t>
  </si>
  <si>
    <t>Jurgiškių g. 43, Alytus</t>
  </si>
  <si>
    <t>Pateikti servitutai savivaldybei</t>
  </si>
  <si>
    <t>Nekrūnų k. 2, Lazdijų r. sav</t>
  </si>
  <si>
    <t>Justinas Tėvelis</t>
  </si>
  <si>
    <t>Sutikimas</t>
  </si>
  <si>
    <t>Dvaro g. 1, Taujėnai, Ukmergės r. sav.</t>
  </si>
  <si>
    <t>Mindaugas Kunigėlis</t>
  </si>
  <si>
    <t>Dariaus ir Girėno g. 77, Jurbarkas</t>
  </si>
  <si>
    <t>`</t>
  </si>
  <si>
    <t>Pajiesio g. 2, Ilgakiemis</t>
  </si>
  <si>
    <t>Boruvkos g. 1, Ukmergė</t>
  </si>
  <si>
    <t>V. Grybo g. 49, Jurbarkas</t>
  </si>
  <si>
    <t>F. Martišiaus g. 9, Prienai</t>
  </si>
  <si>
    <t>Laukiam servituto pasirašymo</t>
  </si>
  <si>
    <t>Kalno g. 4, Ginėnų k., Kauno raj.</t>
  </si>
  <si>
    <t>Jono Dailidės g. 6, Marijampolė</t>
  </si>
  <si>
    <t>Marius Apulskis</t>
  </si>
  <si>
    <t>J. Basanavičiaus g. 51, Kėdainiai</t>
  </si>
  <si>
    <t>Kalniškės g. 2, Alytus</t>
  </si>
  <si>
    <t>Raudonkalnio g. 7, Alytus</t>
  </si>
  <si>
    <t>Trūksta TIIIS (pateikta 06.26, terminas 20 d.d.); ESO byla pateikta 08.02</t>
  </si>
  <si>
    <t>Kauno g. 26A, Alytus</t>
  </si>
  <si>
    <t>EV byla pateikta; ESO laukiam trišalės, byla parengta</t>
  </si>
  <si>
    <t xml:space="preserve"> Gedimino g. 72, Kaišiadorys</t>
  </si>
  <si>
    <t>DAROM IŠ NAUJO</t>
  </si>
  <si>
    <t>Trūksta darželio servituto derinimo</t>
  </si>
  <si>
    <t>Skvero g. 1D, Kazlų Rūda</t>
  </si>
  <si>
    <t>Justina Tulauskienė</t>
  </si>
  <si>
    <t>Ženklai, notaras</t>
  </si>
  <si>
    <t>Žemaitijos g. 36A, Mažeikiai</t>
  </si>
  <si>
    <t>SERVITUTAS</t>
  </si>
  <si>
    <t>A. Kanapinsko g. 1A, Kėdainiai</t>
  </si>
  <si>
    <t>Eglė Baranauskienė</t>
  </si>
  <si>
    <t>ESO projektas patvirtintas, EV pateikta byla po pastabu 07.23</t>
  </si>
  <si>
    <t>Kovo 11-osios g. 31A, Kaunas</t>
  </si>
  <si>
    <t>24-20744</t>
  </si>
  <si>
    <t>Vytauto g. 67, Garliava, Kauno r. sav</t>
  </si>
  <si>
    <t>A</t>
  </si>
  <si>
    <t>Servituto derinimai (ESO ir Vandenys)</t>
  </si>
  <si>
    <t>Plento g. 1, Jonava</t>
  </si>
  <si>
    <t xml:space="preserve">ViaLT </t>
  </si>
  <si>
    <t>Vytauto g. 83,  Vilkaviškis</t>
  </si>
  <si>
    <t>Vienybės g. 47, Vilkaviškis</t>
  </si>
  <si>
    <t>Arimų g. 33, Klaipėda, Klaipėdos m. sav.</t>
  </si>
  <si>
    <t>Savivaldybe</t>
  </si>
  <si>
    <t>24-25236</t>
  </si>
  <si>
    <t>Pievų g. 1, Ringaudų k., Ringaudų sen., Kauno r</t>
  </si>
  <si>
    <t>Gytarių g. 24, Šiauliai</t>
  </si>
  <si>
    <t>?</t>
  </si>
  <si>
    <t>Žeimių g. 7, Ginkūnų k., Ginkūnų sen., Šiaulių r. sav</t>
  </si>
  <si>
    <t>Šilumotiekio derinimas</t>
  </si>
  <si>
    <t>23-42</t>
  </si>
  <si>
    <t>V. Krėvės pr. 131B, Kaunas</t>
  </si>
  <si>
    <t>Ina Rudenko</t>
  </si>
  <si>
    <t>Vasario 16-osios g. 1, Jonava</t>
  </si>
  <si>
    <t>Aukštaičių g. 3, Utena</t>
  </si>
  <si>
    <t>Savivaldybės derinimas</t>
  </si>
  <si>
    <t>Vilniaus g. 103, Raseiniai</t>
  </si>
  <si>
    <t>J. Basanavičiaus g. 2, Kėdainiai</t>
  </si>
  <si>
    <t>Gauta nesuderinta topo 06.12; reikia proj. MT koordinačių ir EV parkingo tikslinimo</t>
  </si>
  <si>
    <t>24-53338</t>
  </si>
  <si>
    <t>Jonavos g. 40B, Kaunas</t>
  </si>
  <si>
    <t>Jono Povilaičio g. 1, Jonučių k., Alšėnų sen., Kauno r. sav</t>
  </si>
  <si>
    <t>Vištyčio g. 40, Kybartai</t>
  </si>
  <si>
    <t>24-53694</t>
  </si>
  <si>
    <t>Vasario 16-osios g. 11, Jonava</t>
  </si>
  <si>
    <t>TAISOM NAUJA UŽD.</t>
  </si>
  <si>
    <t>Smėlio g. Kaunas</t>
  </si>
  <si>
    <t/>
  </si>
  <si>
    <t>24-63678</t>
  </si>
  <si>
    <t>M. K. Čiurlionio g. Kaunas</t>
  </si>
  <si>
    <t>24-40170</t>
  </si>
  <si>
    <t>Islandijos pl. 30, Kaunas</t>
  </si>
  <si>
    <t>UŽAKTUOTA 1/2</t>
  </si>
  <si>
    <t>24-72237</t>
  </si>
  <si>
    <t>K. Baršausko g., Kaunas</t>
  </si>
  <si>
    <t>24-35684</t>
  </si>
  <si>
    <t>Palemono g. 78, Kaunas</t>
  </si>
  <si>
    <t>Objektas</t>
  </si>
  <si>
    <t>Inv. Nr.</t>
  </si>
  <si>
    <t>Parengimo data</t>
  </si>
  <si>
    <t>Vizualizacija</t>
  </si>
  <si>
    <t>ESO</t>
  </si>
  <si>
    <t>Topografinė</t>
  </si>
  <si>
    <t>Užsakovas</t>
  </si>
  <si>
    <t>Savivaldybė</t>
  </si>
  <si>
    <t>Keliai</t>
  </si>
  <si>
    <t>Kauno energija</t>
  </si>
  <si>
    <t>Saugoma</t>
  </si>
  <si>
    <t>Pastabos2</t>
  </si>
  <si>
    <t>Zanavykų g. 35, Kaunas, Kauno m. sav.</t>
  </si>
  <si>
    <t>Kapsų g. 26, Kaunas, Kauno m. sav.</t>
  </si>
  <si>
    <t>Radvilėnų pl. 56A, Kaunas, Kauno m. sav.</t>
  </si>
  <si>
    <t>Vasarvietės g. 21E, Kaunas, Kauno m. sav.</t>
  </si>
  <si>
    <t>Žalioji g. 57, Kaunas, Kauno m. sav.</t>
  </si>
  <si>
    <t>Aidas</t>
  </si>
  <si>
    <t>Utenos g. 30, Kaunas, Kauno m. sav.</t>
  </si>
  <si>
    <t>Vievio g. 62, Kaunas, Kauno m. sav.</t>
  </si>
  <si>
    <t>BVG_Vasario 16-osios g., Kaunas</t>
  </si>
  <si>
    <t>Biruliškių g. 3, Kaunas, Kauno m. sav.</t>
  </si>
  <si>
    <t>Undinės g. 18, Kaunas, Kauno m. sav</t>
  </si>
  <si>
    <t>Žeimenos g. 141B-1, Kaunas, Kauno m. sav.</t>
  </si>
  <si>
    <t>10 kV KL TR301-TR803 rekonstravimas (Kauno reg., Kauno raj.)</t>
  </si>
  <si>
    <t>Griunvaldo g. 26A, Kaunas, Kauno m. sav.</t>
  </si>
  <si>
    <t>S. Raštikio g. 26, Kaunas, Kauno m. sav.</t>
  </si>
  <si>
    <t>Jonavos g. 244, Kaunas, Kauno m. sav.</t>
  </si>
  <si>
    <t>Astronomijos g. 6, Kaunas, Kauno m. sav</t>
  </si>
  <si>
    <t>Parodos g. 22-1, Kaunas, Kauno m. sav.</t>
  </si>
  <si>
    <t>Jonavos g. 290, Kaunas, Kauno m. sav.</t>
  </si>
  <si>
    <t>Pakraščio g. 32-2, Kaunas, Kauno m. sav.</t>
  </si>
  <si>
    <t>Islandijos pl. 215, Kaunas, Kauno m. sav.</t>
  </si>
  <si>
    <t>Miško g. 2, Kaunas, Kauno m. sav.</t>
  </si>
  <si>
    <t>Savanorių pr. 40-1, Kaunas, Kauno m. sav.</t>
  </si>
  <si>
    <t>Kranto 6-oji g. 3, Kaunas, Kauno m. sav.</t>
  </si>
  <si>
    <t>Sukilėlių pr. 44, Kaunas, Kauno m. sav.</t>
  </si>
  <si>
    <t>Kranto 11-oji g. 16, Kaunas, Kauno m. sav.</t>
  </si>
  <si>
    <t>Nendrių g. 4, Kaunas, Kauno m. sav.</t>
  </si>
  <si>
    <t>P. Dovydaičio g. 40, Kaunas, Kauno m. sav.</t>
  </si>
  <si>
    <t>Vilniaus g. 34-5, Kaunas, Kauno m. sav</t>
  </si>
  <si>
    <t>Gedimino g. 13, Kaunas, Kauno m. sav.</t>
  </si>
  <si>
    <t>Kurpių g. 28A, Kaunas, Kauno m. sav</t>
  </si>
  <si>
    <t>Islandijos pl. 31, Kaunas, Kauno m. sav.</t>
  </si>
  <si>
    <t>Žvangučių g. 31, Kaunas, Kauno m. sav.</t>
  </si>
  <si>
    <t>Ašigalio g. 1A, Kaunas, Kauno m. sav.</t>
  </si>
  <si>
    <t>Savanorių pr. 74, Kaunas, Kauno m. sav.</t>
  </si>
  <si>
    <t>Žeimenos g. 141B-2, Kaunas, Kauno m. sav.</t>
  </si>
  <si>
    <t>Islandijos pl. 75, Kaunas, Kauno m. sav</t>
  </si>
  <si>
    <t>A. Juozapavičiaus pr. 29C, Kaunas, Kauno m. sav</t>
  </si>
  <si>
    <t>Savanorių pr. 197, Kaunas, Kauno m. sav.</t>
  </si>
  <si>
    <t>Pažangos g. 3, Kaunas, Kauno m. sav</t>
  </si>
  <si>
    <t>Pravieniškių g. 75, Kaunas, Kauno m. sav.</t>
  </si>
  <si>
    <t>M. Jankaus g. 14-4, Kaunas, Kauno m. sav.</t>
  </si>
  <si>
    <t>Sodų g. 20-3A, Kaunas, Kauno m. sav.</t>
  </si>
  <si>
    <t>E1N22D0763</t>
  </si>
  <si>
    <t>Širvintų g. 6, Kaunas, Kauno m. sav.</t>
  </si>
  <si>
    <t>Jonavos g. 288, Kaunas, Kauno m. sav.</t>
  </si>
  <si>
    <t>Drobės g. 89-1A, Kaunas, Kauno m. sav.</t>
  </si>
  <si>
    <t>Vytauto pr. 67, Kaunas, Kauno m. sav</t>
  </si>
  <si>
    <t>A. Mackevičiaus g. 58, Kaunas, Kauno m. sav.</t>
  </si>
  <si>
    <t>Eivenių g. 13, Kaunas, Kauno m. sav.</t>
  </si>
  <si>
    <t>P. Kalpoko g. 24, Kaunas, Kauno m. sav.</t>
  </si>
  <si>
    <t>Palapinių g. 6A, Kaunas, Kauno m. sav</t>
  </si>
  <si>
    <t>Gaižiūnų g. 8, Kaunas, Kauno m. sav.</t>
  </si>
  <si>
    <t>Pravieniškių g. 15-1, Kaunas, Kauno m. sav.</t>
  </si>
  <si>
    <t>Kleboniškio g. 35D, Kaunas, Kauno m. sav</t>
  </si>
  <si>
    <t>Nemuno g. 27, Kaunas, Kauno m. sav.</t>
  </si>
  <si>
    <t>Tulpių g. 16-4, Kaunas, Kauno m. sav.</t>
  </si>
  <si>
    <t>A. Mickevičiaus g. 52A, Kaunas, Kauno m. sav.</t>
  </si>
  <si>
    <t>Laisvės al. 15B-3, Kaunas, Kauno m. sav.</t>
  </si>
  <si>
    <t>BVG_Biržų g. 33A,33B, Kaunas</t>
  </si>
  <si>
    <t>J. Degutytės g. 3, Kaunas, Kauno m. sav.</t>
  </si>
  <si>
    <t>Jonavos g. 106, Kaunas, Kauno m. sav</t>
  </si>
  <si>
    <t>V. Putvinskio g. 50, Kaunas, Kauno m. sav</t>
  </si>
  <si>
    <t>A. Juozapavičiaus pr. 84, Kaunas, Kauno m. sav</t>
  </si>
  <si>
    <t>L. Ivinskio g. 83, Kaunas, Kauno m. sav.</t>
  </si>
  <si>
    <t>V. Landsbergio-Žemkalnio g. 19, Kaunas, Kauno m. sav.</t>
  </si>
  <si>
    <t>Zarasų g. 30-1, Kaunas, Kauno m. sav.</t>
  </si>
  <si>
    <t>Savanorių pr. 192, Kaunas, Kauno m. sav.</t>
  </si>
  <si>
    <t>Kapsų g. 28, Kaunas, Kauno m. sav.</t>
  </si>
  <si>
    <t>Perkūno al. 32-2, Kaunas, Kauno m. sav.</t>
  </si>
  <si>
    <t>Zanavykų g. 56, Kaunas, Kauno m. sav.</t>
  </si>
  <si>
    <t>Gaižiūnų g. 54A, Kaunas, Kauno m. sav.</t>
  </si>
  <si>
    <t>Kemerio g. 3, Kaunas, Kauno m. sav</t>
  </si>
  <si>
    <t>P. Kalpoko g. 81, Kaunas, Kauno m. sav</t>
  </si>
  <si>
    <t>Kranto al. 141, Kaunas, Kauno m. sav.</t>
  </si>
  <si>
    <t>Naujos 0,4kV KL iš TR-328 iki atr.100/6 (L-100 iš TR-195_KS-4430) tiesimas. Aušros g. 22-2, Kaunas, Kauno m. sav.. TS (23-06028)</t>
  </si>
  <si>
    <t>Ž</t>
  </si>
  <si>
    <t>Užšilių g. 59, Kaunas, Kauno m. sav.</t>
  </si>
  <si>
    <t>Genijus</t>
  </si>
  <si>
    <t>Jonavos g. 43C, Kaunas, Kauno m. sav</t>
  </si>
  <si>
    <t>M. Sederavičiaus g. 19, Kaunas, Kauno m. sav.</t>
  </si>
  <si>
    <t>Vaižganto g. 16, Kaunas, Kauno m. sav</t>
  </si>
  <si>
    <t>Kranto 13-oji g. 16, Kaunas, Kauno m. sav</t>
  </si>
  <si>
    <t>Kleboniškio g. 1E, Kaunas, Kauno m. sav.</t>
  </si>
  <si>
    <t>E. Ožeškienės g. 11-1, Kaunas, Kauno m. sav.</t>
  </si>
  <si>
    <t>Atšaukta</t>
  </si>
  <si>
    <t>Žeimenos g. 2C, Kaunas, Kauno m. sav.</t>
  </si>
  <si>
    <t>Servitutų g. 30, Kaunas, Kauno m. sav.</t>
  </si>
  <si>
    <t>A. Mackevičiaus g. 82, Kaunas, Kauno m. sav.</t>
  </si>
  <si>
    <t>Atmetė</t>
  </si>
  <si>
    <t>A. Mickevičiaus g. 42A, Kaunas, Kauno m. sav.</t>
  </si>
  <si>
    <t>Eigulių g. 4, Kaunas, Kauno m. sav</t>
  </si>
  <si>
    <t>S. Daukanto 16, Kaunas, Kauno m. sav.</t>
  </si>
  <si>
    <t>Laisvės al. 97A-4, Kaunas, Kauno m. sav.</t>
  </si>
  <si>
    <t>Kranto al. 124, Kaunas, Kauno m. sav</t>
  </si>
  <si>
    <t>Mituvos g. 2, Kaunas, Kauno m. sav.</t>
  </si>
  <si>
    <t>atšauks</t>
  </si>
  <si>
    <t>Kranto al. 124-2, Kaunas, Kauno m. sav</t>
  </si>
  <si>
    <t>Atšaukė</t>
  </si>
  <si>
    <t>BVG, administracinės patalpos</t>
  </si>
  <si>
    <t>P. Vaičaičio g. 29-3, Kaunas, Kauno m. sav.</t>
  </si>
  <si>
    <t>Jonavos g. -, Kaunas, Kauno m. sav.</t>
  </si>
  <si>
    <t>Laisvės al. 92A, Kaunas, Kauno m. sav.</t>
  </si>
  <si>
    <t>NĖRA</t>
  </si>
  <si>
    <t>Biržų g. 16, Kaunas, Kauno m. sav</t>
  </si>
  <si>
    <t>S. Daukanto g. 28A-3, Kaunas, Kauno m. sav</t>
  </si>
  <si>
    <t>Kaišiadorių g. 93, Kaunas, Kauno m. sav.</t>
  </si>
  <si>
    <t>Jonavos g. 152, Kaunas, Kauno m. sav.</t>
  </si>
  <si>
    <t>Radvilėnų pl. 5-82, Kaunas, Kauno m. sav.</t>
  </si>
  <si>
    <t>Baigs Žiedė, liko tik geoportal</t>
  </si>
  <si>
    <t>Kranto 18-oji g. 35, Kaunas, Kauno m. sav.</t>
  </si>
  <si>
    <t>M. Daukšos g. 29A-1, Kaunas, Kauno m. sav.</t>
  </si>
  <si>
    <t>Kranto 8-oji g. 8-3, Kaunas, Kauno m. sav.</t>
  </si>
  <si>
    <t>Jaunųjų Talkininkų g. 22, Kaunas, Kauno m. sav.</t>
  </si>
  <si>
    <t>Raseinių g. 30, Kaunas, Kauno m. sav.</t>
  </si>
  <si>
    <t>Aukštaičių g. 27, Kaunas, Kauno m. sav.</t>
  </si>
  <si>
    <t>Islandijos pl. 25, Kaunas, Kauno m. sav.</t>
  </si>
  <si>
    <t>P. Višinskio g. 58, Kaunas, Kauno m. sav.</t>
  </si>
  <si>
    <t xml:space="preserve">Jonavos g. 254-10, Kaunas, Kauno m. sav. </t>
  </si>
  <si>
    <t>E1N2344273</t>
  </si>
  <si>
    <t>pateikta tvirtinti
1. SS - Projektuojate kabelius tarp penkių 0,4kV kabelių, bet tas 4/5 kabeliai ne AB ESO ir jie neperdengia jums AZ, pasimatuokit. Todėl informacinio neužtenka. 10kV kabelių apsaugos zona nepasiekia jūsų projektuojamos apsaugos zonos. Reikalingas sutikimas su sklypu 190100570011 . Taip pat kaip jus tilpsite su 2 kabeliais, tarp mūsų kabelių ir abonentinių, neužlipant ant jų. Kam priklauso kabeliai ?</t>
  </si>
  <si>
    <t>S. Raštikio g. 28, Kaunas, Kauno m. sav.</t>
  </si>
  <si>
    <t>Gruzdžių g. 6, Kaunas, Kauno m. sav.</t>
  </si>
  <si>
    <t>K. Donelaičio g. 69-1, Kaunas, Kauno m. sav.</t>
  </si>
  <si>
    <t>Atšauks</t>
  </si>
  <si>
    <t>S. Gimžausko g. 23, Kaunas, Kauno m. sav.</t>
  </si>
  <si>
    <t>Jonavos g. 278, Kaunas, Kauno m. sav.</t>
  </si>
  <si>
    <t>Gaižiūnų g. 80, Kaunas, Kauno m. sav.</t>
  </si>
  <si>
    <t>Vaižganto g. 47-1, Kaunas, Kauno m. sav.</t>
  </si>
  <si>
    <t>Talino g. 18A, Kaunas, Kauno m. sav.</t>
  </si>
  <si>
    <t>Baigs Žiedė</t>
  </si>
  <si>
    <t>Patvirtintas</t>
  </si>
  <si>
    <t>Vaistariškių g. 25, Kaunas, Kauno m. sav.</t>
  </si>
  <si>
    <t>V. Pietario g. 7-3, Kaunas, Kauno m. sav.</t>
  </si>
  <si>
    <t>Laisvės al. 59C</t>
  </si>
  <si>
    <t>A. ir J. Vokietaičių g. 3, Kaunas, Kauno m. sav.</t>
  </si>
  <si>
    <t>Nepriklausomybės a. 3, Kaunas, Kauno m. sav.</t>
  </si>
  <si>
    <t>Sodų g. 37-2, Kaunas, Kauno m. sav.</t>
  </si>
  <si>
    <t>Klientai atšauks</t>
  </si>
  <si>
    <t>Vokiečių g. 4-2, Kaunas, Kauno m. sav.</t>
  </si>
  <si>
    <t>Hipodromo g. 23, Kaunas, Kauno m. sav</t>
  </si>
  <si>
    <t>Savanorių pr. 443A, Kaunas, Kauno m. sav.</t>
  </si>
  <si>
    <t>E1N2371399</t>
  </si>
  <si>
    <t>2024.05.27servitutas pateiktas Kompensacijai , 2024.05.28 Servitutas pateiktas Notarams.
2024.06.11Notarai pareiaklavo kreditirių sutikimo info perduota sostenai,
2024.06.18 Gautas kreditoriaus sutikimas 2024.06.19 perduotas notarams</t>
  </si>
  <si>
    <t>Administracinės patalpos - Mituvos g. 2, Kaunas, Kauno m. sav</t>
  </si>
  <si>
    <t>Jonavos g. 41B, Kaunas, Kauno m. sav.</t>
  </si>
  <si>
    <t>Helsinkio g. 5, Kaunas, Kauno m. sav.</t>
  </si>
  <si>
    <t>atšaukta</t>
  </si>
  <si>
    <t>Piliečių g. 6E, Kaunas, Kauno m. sav</t>
  </si>
  <si>
    <t>Trimito g. 6-19, Kaunas, Kauno m. sav.</t>
  </si>
  <si>
    <t>J. Mateikos g. 10-4, Kaunas, Kauno m. sav.</t>
  </si>
  <si>
    <t>Servitutų g. 97, Kaunas, Kauno m. sav.</t>
  </si>
  <si>
    <t>PATVIRTINTA/ ŽYMOS</t>
  </si>
  <si>
    <t>Kranto 7-oji g. 18, Kaunas, Kauno m. sav.</t>
  </si>
  <si>
    <t>E1N2320060</t>
  </si>
  <si>
    <t>Verkių g. 48A, Kaunas, Kauno m. sav.</t>
  </si>
  <si>
    <t>Atšauks, reikia aktuot topo</t>
  </si>
  <si>
    <t>Šiaulių g. 10A-5, Kaunas, Kauno m. sav</t>
  </si>
  <si>
    <t>Vaidilutės g. 2-1, Kaunas, Kauno m. sav</t>
  </si>
  <si>
    <t>A. Jasaičio g. 16A-8, Kaunas, Kauno m. sav.</t>
  </si>
  <si>
    <t>Tulpių g. 24, Kaunas, Kauno m. sav.</t>
  </si>
  <si>
    <t>Savanorių pr. 339C, Kaunas, Kauno m. sav</t>
  </si>
  <si>
    <t>E1N22C7953</t>
  </si>
  <si>
    <t>A. ir J. Vokietaičių g. 3, Kaunas, Kauno m. sav. (Inv. Nr. E1N2387437)</t>
  </si>
  <si>
    <t>2024.08.08 informavo Užsakovas informuos ar neatsišauks sąlygų (861290100)</t>
  </si>
  <si>
    <t>2024.07.15 saivaldybė atsiuntė raštą dėl servituto, reikia susiderint su patalpų savininkais
2024.07.29 Pateikta civiničiui derinti SB,
2024.08.01 civinitis atsakė kad neadministruoja šio pastato</t>
  </si>
  <si>
    <t>Laisvės al. 21-6, Kaunas, Kauno m. sav.</t>
  </si>
  <si>
    <t xml:space="preserve">Vokiečių g. 81, Kaunas, Kauno m. sav. </t>
  </si>
  <si>
    <t>E1N2371323</t>
  </si>
  <si>
    <t xml:space="preserve">Pasirašyti servitutą,   formuoti bylą </t>
  </si>
  <si>
    <t>Margio g. 5, Kaunas, Kauno m. sav.</t>
  </si>
  <si>
    <t>Gedimino g. 10, Kaunas, Kauno m. sav</t>
  </si>
  <si>
    <t>Savanorių pr. 76, Kaunas, Kauno m. sav.</t>
  </si>
  <si>
    <t>Jonavos g. 35E, Kaunas, Kauno m. sav.</t>
  </si>
  <si>
    <t>PATVIRTINTAS Geoportal, Žiedė pabaigs.</t>
  </si>
  <si>
    <t>Kranto 20-oji g. 22A, Kaunas, Kauno m. sav</t>
  </si>
  <si>
    <t>Karaliaus Mindaugo pr. 50, Kaunas, Kauno m. sav.</t>
  </si>
  <si>
    <t>Eimutis</t>
  </si>
  <si>
    <t>Kranto 6-oji g. 16, Kaunas, Kauno m. sav</t>
  </si>
  <si>
    <t>Šiauriečių aklg. 21, Kaunas, Kauno m. sav.</t>
  </si>
  <si>
    <t>Perkūno al. 28, Kaunas, Kauno m. sav.</t>
  </si>
  <si>
    <t>E1N2398678</t>
  </si>
  <si>
    <t>Kalniečių g. 231, Kaunas, Kauno m. sav.</t>
  </si>
  <si>
    <t>Gruzdžių g. 11A-1, Kaunas, Kauno m. sav.</t>
  </si>
  <si>
    <t>I. Kanto g. 18-6L, Kaunas, Kauno m. sav</t>
  </si>
  <si>
    <t>Apynių g. 19-9, Kaunas, Kauno m. sav.</t>
  </si>
  <si>
    <t>S. Žukausko g. 1A, Kaunas, Kauno m. sav.</t>
  </si>
  <si>
    <t>E1N23A4711</t>
  </si>
  <si>
    <t>Islandijos pl. 9D, Kaunas, Kauno m. sav</t>
  </si>
  <si>
    <t>Šv. Gertrūdos g. 7-35, Kaunas, Kauno m. sav</t>
  </si>
  <si>
    <t>E1N23A2196</t>
  </si>
  <si>
    <t>ATŠAUKTA</t>
  </si>
  <si>
    <t>Lazūnų g. 4-13, Kaunas, Kauno m. sav.</t>
  </si>
  <si>
    <t>ATMESTA</t>
  </si>
  <si>
    <t>BVG Perkūno al. 28, Kaunas, Kauno m. sav.</t>
  </si>
  <si>
    <t>E1N2386188</t>
  </si>
  <si>
    <t>Savanorių pr. 74, Kaunas, Kauno m. sav. (Inv. Nr. E1N2380056)</t>
  </si>
  <si>
    <t>Jonavos g. 294C, Kaunas, Kauno m. sav.</t>
  </si>
  <si>
    <t>Pakraščio g. 25, Kaunas, Kauno m. sav</t>
  </si>
  <si>
    <t>NAUJA SUTARTIS</t>
  </si>
  <si>
    <t>Islandijos pl. 69C Kaunas, Kauno m. sav</t>
  </si>
  <si>
    <t>Dovilė</t>
  </si>
  <si>
    <t>2024.07.15 Pateikti Įkainiai</t>
  </si>
  <si>
    <t>Jonavos g. 294, Kaunas, Kauno m. sav.</t>
  </si>
  <si>
    <t xml:space="preserve">Aleksoto g. 4, Kaunas, Kauno m. sav. </t>
  </si>
  <si>
    <t>E1N2399850</t>
  </si>
  <si>
    <r>
      <t xml:space="preserve">04 24 Pakeitė sąlygas, 2024.06.03 uzsakyta topo
2024.06.12 Gautas papildymas
2024.06.13 įkelti pirminiai, 14 d patvirtinti
</t>
    </r>
    <r>
      <rPr>
        <sz val="11"/>
        <rFont val="Calibri"/>
        <family val="2"/>
        <charset val="186"/>
      </rPr>
      <t>Pateikta derinti institucijoms ir Užsakovui.
2024.07.23 KPD ATMETĖ (Reikia aprašo)
2024.07.25 Pateikta KPD. Vėl...</t>
    </r>
  </si>
  <si>
    <t>Tvirtovės al. 58, Kaunas, Kauno m.</t>
  </si>
  <si>
    <t xml:space="preserve">PATVIRTINTAS </t>
  </si>
  <si>
    <t>Kalniečių g. 88, Kaunas, Kauno m. sav</t>
  </si>
  <si>
    <t>E1N2391885</t>
  </si>
  <si>
    <t xml:space="preserve"> 2024.06.28 Užklausta darželio ar leis prisijungti
2024.06.14 Uklausta eso dėl naujų TS
2024.07.29 skambina ir rašyta į darželį
2024.07.29 Gautas darželio pritarimas
2024.07.29 Topo užsakymas perduotas Tomui
2024.08.02 užsakyta topo</t>
  </si>
  <si>
    <t>Archyvo g. 34-1, Kaunas, Kauno m. sav.</t>
  </si>
  <si>
    <t>E1N2405711</t>
  </si>
  <si>
    <t>Tautvydas</t>
  </si>
  <si>
    <t>Trasa subraižyta, suderinta, pateikta į geoportal. ESO pateikė pastabas, kad reikia esamą KT keisti į MT. Reikia suprojektuoti MT toje pačioje vietoje
2024.08.01 Pateikti pataisyti sprendiniai ESO</t>
  </si>
  <si>
    <t>A. Mackevičiaus g. 38A, Kaunas, Kauno m. sav</t>
  </si>
  <si>
    <t>E1N2372496</t>
  </si>
  <si>
    <t>20254.08.28 Pateikta Telia (2024.09.03), H2O (2024.08.28), Savivaldybei (2024.09.02), aplinkos skyriui, KPD(2024.09.16)</t>
  </si>
  <si>
    <t>Žeimenos g. 8C, Kaunas, Kauno m. sav</t>
  </si>
  <si>
    <t xml:space="preserve">Savanorių pr. 30, Kaunas, Kauno m. sav. </t>
  </si>
  <si>
    <t>E1N2411795</t>
  </si>
  <si>
    <t xml:space="preserve">2024-09-25 Pateikta po pastabų
</t>
  </si>
  <si>
    <r>
      <t xml:space="preserve">2024.05.29 pateikti pirminiai
2024.05.29 pateikta derinti institucijoms
2024.05.29 Vaičiulio užklausta dėl 0,4 narvelio
2024.06.19 pateikta pirminiai po pastabų ir Užsakovui
</t>
    </r>
    <r>
      <rPr>
        <b/>
        <sz val="11"/>
        <rFont val="Calibri"/>
        <family val="2"/>
      </rPr>
      <t>Reikės NŽT. Perduoti info dėl Narvelio.</t>
    </r>
  </si>
  <si>
    <t xml:space="preserve">A. Juozapavičiaus pr. 7T-2, Kaunas, Kauno m. sav. </t>
  </si>
  <si>
    <t>E1N2323418</t>
  </si>
  <si>
    <t>nesutinka sklypai, pateikta į tivis;
2024.05.29 Pateiktas pasiūlymas dėl TS keitimo.
2024.06.05 Gautos naujos TS
2024.06.10 Tomui perduota tpografinis užsakymas
2024.06.21 užsakyta topo
2024.07.10 Gauta topo, 
2024.07.17 869888506 iformavo kad vietoje yra daug komunikacijų reikia važiuoti vietoje spresti reikalus.
2024.07.17 Eso užklausta kontakų</t>
  </si>
  <si>
    <t xml:space="preserve">Vydūno al. 4, Kaunas, Kauno m. sav. </t>
  </si>
  <si>
    <t>E1N2406764</t>
  </si>
  <si>
    <t>ATŠAUKŠTAS</t>
  </si>
  <si>
    <t>05 14 pateikta savivaldybei</t>
  </si>
  <si>
    <t xml:space="preserve">Savanorių pr. 97, Kaunas, Kauno m. sav. </t>
  </si>
  <si>
    <t>E1N2421380</t>
  </si>
  <si>
    <t xml:space="preserve">Tautvydas
</t>
  </si>
  <si>
    <r>
      <t xml:space="preserve"> nuomininkai nesutinka, reikia keisti trasą ir TS. 2024.05.29 Informacija perduota ESO. 2024.05.31 Užregistravo TS keitimą
2024.06.05 gautos naujos TS
2024.06.06 Tomui pateikta topo papildymui.
2024.06.10 uzsakyta topo.
2024.06.14 yra topo be požemio. 2024-07-05 pirminiai
</t>
    </r>
    <r>
      <rPr>
        <b/>
        <sz val="11"/>
        <rFont val="Calibri"/>
        <family val="2"/>
      </rPr>
      <t>2024.07.08 pirminiai patvirtinti su pastaba
Rekės 2 sklypų sutikimus(Pateikta) ir SB 1 sklypas
2024.08.05 Pakartota sklypo savininkui sutikimai ir br
2024.07-05 Pateiktas SB ESO pasirašyti
2024.09.09 Gautas ESO pasirašytas SB.
2024.09.10 SB Pateiktas Kompensacijai
2024.09.18 SB Pateiktas Kompensacijai dar kartą</t>
    </r>
    <r>
      <rPr>
        <sz val="11"/>
        <rFont val="Calibri"/>
        <family val="2"/>
      </rPr>
      <t xml:space="preserve">
2024.09.19 SB pateiktas KMSA</t>
    </r>
  </si>
  <si>
    <t xml:space="preserve">Talino g. 16, Kaunas, Kauno m. sav. </t>
  </si>
  <si>
    <t>E1N2414646</t>
  </si>
  <si>
    <t>2024.06.14 Pateikti pirminiai
2024.06.09 SB pateikitas ESO pasirašyti
2024.07.11 ESO SB pasirašė
2024.07.15 SB pateikas KMSA
2024.09.03 Gautas Pritarimas KMSA.
2024.09.03 Perduota notrams (Zitai)
2024.09.17 paskambinta notarams, sakė info gavo</t>
  </si>
  <si>
    <t xml:space="preserve">Širvintų 2-asis tak. 14A, Kaunas, Kauno m. sav. </t>
  </si>
  <si>
    <t>E1N2428701</t>
  </si>
  <si>
    <t>2024.06.15 pateiktas topo užsakymas Tomui
2024.07.19 Gauta Topo.
2024.09.23 parašyta ESO dėl TS keitimo
2024.09.24 gautos naujos TS</t>
  </si>
  <si>
    <t>Eigulių g. 26, Kaunas, Kauno m. sav.</t>
  </si>
  <si>
    <t>E1N23A5454</t>
  </si>
  <si>
    <r>
      <t xml:space="preserve">2024.06.13  pateikti pirminiai 
2024.06.15 pateikta institucijoms
</t>
    </r>
    <r>
      <rPr>
        <b/>
        <sz val="11"/>
        <rFont val="Calibri"/>
        <family val="2"/>
      </rPr>
      <t>2 apskaitos iškeliamos suderinti,</t>
    </r>
    <r>
      <rPr>
        <sz val="11"/>
        <rFont val="Calibri"/>
        <family val="2"/>
      </rPr>
      <t xml:space="preserve">
Vaunoro pastaba
ESOpastabos</t>
    </r>
  </si>
  <si>
    <t xml:space="preserve">V. Putvinskio g. 2, Kaunas, Kauno m. sav. </t>
  </si>
  <si>
    <t>E1N2414389</t>
  </si>
  <si>
    <t>Reikia susiderinti su DNSBA, kad galetume uzsakyti TOPO, 2024.05.28 pateikta informacija Irmantui.  2024.06.03 uzsakyta topo
2024.06.12 Gauta topo
2024.08.14 užsakovas pateikį pagėdautiną vieta. Paprašyta topo gabaliuko</t>
  </si>
  <si>
    <t>Vasarvietės g. 21E-2, Kaunas, Kauno m. sav.</t>
  </si>
  <si>
    <t>E1N2416547</t>
  </si>
  <si>
    <t>Pateiktas po pastabų</t>
  </si>
  <si>
    <t>Pateiktas laiškas klientui (guli ligoninej, grizes atsakys), galima perimti projektą.
Gyventojas nederina kabelio sklype. Info perduota eso.
2024.06.19 ESO informavo: Atrama nr. 200/12/5 yra tarpinė ir šalia sklypo ribos. KL bus apsaugos zonoje ir užtenka žemės savininką ispėti ir jis prieštravimą turi argumentuotai pateikti raštu. Tęskite darbus..
2024.07.17 Pateikta eso info kad neina iškelkti atramos.
2024.08.01 Paprašyta naujų TS
2024.08.02 gautos naujos TS.
25024.08.02 topo užsakymas perduotas Tomui
2024.08.02 užsakyta topo
2024.08.18 Gauta topo
2024.08.27 Pateikta ESO
2024.08.28 Pateikta derinti</t>
  </si>
  <si>
    <t>Iniciatorių g. 4, Kaunas, Kauno m. sav (Inv. Nr. E1N2426631)</t>
  </si>
  <si>
    <t>09 17 patvirtinta</t>
  </si>
  <si>
    <t>05 16 pateikta į geoportal (314785/SAV-314785), visi derinimai yra</t>
  </si>
  <si>
    <t xml:space="preserve">Žeimenos g. 4, Kaunas, Kauno m. sav. </t>
  </si>
  <si>
    <t>E1N2421879</t>
  </si>
  <si>
    <t>Gavus NŽT sutikma formuoti bylą</t>
  </si>
  <si>
    <t>Gauta topo iš užsakovo, reikia daryt, yra subraizyta reikia patikrint ir test toliau;
2024.06.03 Pateikta derinti ir pirminiai
2024.06.05 pakartota derinti ir pirminiai
2024-06-11 užsakovas pakeitė spintos vietą. 2024.06.12 pateikti nauji sprendiniai užsakovuiu.
2024.06.19 pateikta Vainorui derinti, jeigu nepritars reikės keisti TS. pritarė                                                                                   2024-06-27 pateikta geoportal</t>
  </si>
  <si>
    <t>Kranto 8-oji g. 15, Kaunas, Kauno m. sav. (Inv. Nr. E1N2414308)</t>
  </si>
  <si>
    <t xml:space="preserve">09-7 pateikta byla
2024.09.18 patvirtintas projektas
</t>
  </si>
  <si>
    <t>2024.05.30 Perskaičiuoti trumpi, Pateikti pirminia. 2024.06.03 Pasikeitė TS. reikia topo,  
2024.06.03 uzsakyta topo
2024.06.12 Gauta topo.
2024.06.17 Pateikta Egidijui ir Taparauskui dėl sprendinių tinkamumo. 
2024.06.19 pateikti pirminiai 21 d suderinti.
2024.07.09 pateikta institucijoms</t>
  </si>
  <si>
    <t>Tvirtovės al 10 KV</t>
  </si>
  <si>
    <t>Artūras</t>
  </si>
  <si>
    <t>Alantos g. 8, Kaunas, Kauno m. sav.</t>
  </si>
  <si>
    <t>E1N2424141</t>
  </si>
  <si>
    <t xml:space="preserve">3 informaciniai
1 apskaitos iškėlimas 
</t>
  </si>
  <si>
    <t>Naujos sąlygos pateiktos.
2024.06.18 Topo užsakymas pateiktas Tomui
2024.07.19 usiklausta kontaktų ESO
2024.07.23 Užsakyta topo
2024.08.02 gauta topo
2024.08.22 pateikta eso ir derinti</t>
  </si>
  <si>
    <t>Laisvės al. 86-8, Kaunas, Kauno m. sav. (inv. Nr. E1N2412555)</t>
  </si>
  <si>
    <t>MP</t>
  </si>
  <si>
    <t>Trimito g. 6-19, Kaunas, Kauno m. sav</t>
  </si>
  <si>
    <t>E1N2430867</t>
  </si>
  <si>
    <r>
      <t xml:space="preserve">KPD. 2024.06.11 Parašyta ESO dėl KAS sienoje. 
2024.06.12 Gautos naujos TS. 
</t>
    </r>
    <r>
      <rPr>
        <sz val="11"/>
        <rFont val="Calibri"/>
        <family val="2"/>
        <charset val="186"/>
      </rPr>
      <t>2024.06.19 Tomui perduotas topografijos papildymas
2024.06.20 Užsakyta topo                                                   2024-07-04 topo gauta, ikelta i folderį
2024.07.09 pateikti pirminiai</t>
    </r>
    <r>
      <rPr>
        <b/>
        <sz val="11"/>
        <rFont val="Calibri"/>
        <family val="2"/>
        <charset val="186"/>
      </rPr>
      <t xml:space="preserve">
204.07.16 ESO Suderino su pastaba: Galutiniam pateikimui sutvarkykite DWG planą, kad nebūtų jokių prikopijuotų trasų ir pan.
2024.07.23 atmetė KPD (Reikia aprašo)
2024.07.31 pateikta po pastabų</t>
    </r>
  </si>
  <si>
    <t>3 servitutai</t>
  </si>
  <si>
    <t>Kleboniškio g. 34, Kaunas, Kauno m. sav. (inv. Nr. E1N2372534)</t>
  </si>
  <si>
    <t>05 16 pateikta į geoportal (SAV-314781/314781), visi derinimai yra</t>
  </si>
  <si>
    <t>Karaliaus Mindaugo pr. 4, Kaunas, Kauno m. sav. (Inv. Nr. E1N2424406)</t>
  </si>
  <si>
    <t xml:space="preserve">	
Užduotis sustabdyta</t>
  </si>
  <si>
    <r>
      <t xml:space="preserve">2024.05.23 Įkelti pirminiai po pastabų. Kai patvirtins pirminius suderinti su KPD. ESO Pastabos: Reikia vizolizacijos. </t>
    </r>
    <r>
      <rPr>
        <b/>
        <sz val="11"/>
        <rFont val="Calibri"/>
        <family val="2"/>
      </rPr>
      <t>NEPADAROMAS</t>
    </r>
    <r>
      <rPr>
        <sz val="11"/>
        <rFont val="Calibri"/>
        <family val="2"/>
      </rPr>
      <t xml:space="preserve"> 
Egidijus: RU bus anuliuota , kai klientas pateiks naują paraišką ir projektuosis pats.</t>
    </r>
  </si>
  <si>
    <t>Radvilėnų pl. 42, Kaunas, Kauno m. sav. (Inv. Nr. E1N2383303)</t>
  </si>
  <si>
    <t>PATVIRTINTAS</t>
  </si>
  <si>
    <t xml:space="preserve">Kapsų g. 126, Kaunas, Kauno m. sav. </t>
  </si>
  <si>
    <t>E1N23A0656</t>
  </si>
  <si>
    <r>
      <t xml:space="preserve"> 2024.06.03 uzsakyta topo, 2024.06.04 gauta
</t>
    </r>
    <r>
      <rPr>
        <sz val="11"/>
        <rFont val="Calibri"/>
        <family val="2"/>
        <charset val="186"/>
      </rPr>
      <t xml:space="preserve">2024.06.17 Pateikti pirminiai ir derinimai. </t>
    </r>
    <r>
      <rPr>
        <sz val="11"/>
        <color rgb="FFFF0000"/>
        <rFont val="Calibri"/>
        <family val="2"/>
        <charset val="186"/>
      </rPr>
      <t xml:space="preserve">
Reikia Sutikimo dėl az ir apskaitos iškėlimo,
2024.06.19Vainoras: Apskaitos spintą statyti ant valstybinės žemės ir sklypo ribos.</t>
    </r>
    <r>
      <rPr>
        <sz val="11"/>
        <color rgb="FF000000"/>
        <rFont val="Calibri"/>
        <family val="2"/>
        <charset val="1"/>
      </rPr>
      <t xml:space="preserve"> Vandenys ir telia suderino, gali reikėti perderinti
2024.07.10 pateikta perderinti</t>
    </r>
  </si>
  <si>
    <t>Žemaičių g. 52-3, Kaunas, Kauno m. sav.  (Inv. Nr. E1N2428126)</t>
  </si>
  <si>
    <t>iš MP</t>
  </si>
  <si>
    <t>Breslaujos g. 2, Kaunas, Kauno m. sav.  (Inv. Nr. E1N2425778)</t>
  </si>
  <si>
    <t>Gedimino g. 13-15, Kaunas, Kauno m. sav.  (Inv. Nr. E1N2430532)</t>
  </si>
  <si>
    <t xml:space="preserve">Karaliaus Mindaugo pr. 22, Kaunas, Kauno m. sav. </t>
  </si>
  <si>
    <t>E1N2330948</t>
  </si>
  <si>
    <r>
      <t xml:space="preserve">2024 06 17 pateikti pirminiai ir derinimai
</t>
    </r>
    <r>
      <rPr>
        <b/>
        <sz val="11"/>
        <color rgb="FFFF0000"/>
        <rFont val="Calibri"/>
        <family val="2"/>
        <charset val="186"/>
      </rPr>
      <t>Talevičius: Teikiant projektą derinimui pateikite trasos bei spintos vietos nuotraukas.</t>
    </r>
    <r>
      <rPr>
        <sz val="11"/>
        <color rgb="FF000000"/>
        <rFont val="Calibri"/>
        <family val="2"/>
        <charset val="186"/>
      </rPr>
      <t xml:space="preserve">
Užsakovas suderino tik 2024.07.12 ilgai derino
</t>
    </r>
    <r>
      <rPr>
        <sz val="11"/>
        <rFont val="Calibri"/>
        <family val="2"/>
        <charset val="186"/>
      </rPr>
      <t xml:space="preserve">2024.07.23 KPD atmetė Reikia aprašo
</t>
    </r>
    <r>
      <rPr>
        <sz val="11"/>
        <color rgb="FF000000"/>
        <rFont val="Calibri"/>
        <family val="2"/>
        <charset val="186"/>
      </rPr>
      <t>2024.07.31. KPD Pateikta po pastabų.
2024.07.31 SB pateiktas ESO
2024.09.04 Pateiktas kompensacijai
2024.09.10 Pateikta KMSA SB</t>
    </r>
  </si>
  <si>
    <t xml:space="preserve"> Kranto 6-oji g. 5, Kaunas, Kauno m. sav (E1N2428597)</t>
  </si>
  <si>
    <t xml:space="preserve">A. Juozapavičiaus pr. 48, Kaunas, Kauno m. sav. </t>
  </si>
  <si>
    <t>E1N2440302</t>
  </si>
  <si>
    <t xml:space="preserve">
Gauti NŽT 
SB pateikti KMA
formuoti bylą
</t>
  </si>
  <si>
    <r>
      <t>2024.06.06 Pateikti pirminai.</t>
    </r>
    <r>
      <rPr>
        <b/>
        <sz val="11"/>
        <rFont val="Calibri"/>
        <family val="2"/>
      </rPr>
      <t xml:space="preserve"> Pastabos yra
</t>
    </r>
    <r>
      <rPr>
        <sz val="11"/>
        <rFont val="Calibri"/>
        <family val="2"/>
      </rPr>
      <t xml:space="preserve"> Įkeltas pratęsimas dėl servituto. Reikia pateikti servitutą savivaldybei nagrinėjimui.
</t>
    </r>
    <r>
      <rPr>
        <b/>
        <sz val="11"/>
        <rFont val="Calibri"/>
        <family val="2"/>
      </rPr>
      <t>2024.07.16 KPD suderino su pastaba</t>
    </r>
    <r>
      <rPr>
        <sz val="11"/>
        <rFont val="Calibri"/>
        <family val="2"/>
      </rPr>
      <t xml:space="preserve">
2024.08.07  vietoje tikslinti tinklai
2024.08.26 SB ESO Pateiktas
2024.08.27 Suderintas SB gautas iš eso.
2024.09.10 SB pateiktas kompensacijai
2024.09.10 GAUTAS aktas</t>
    </r>
  </si>
  <si>
    <t>Kranto 10-oji g. 18-1, Kaunas, Kauno m. sav.  (Inv. Nr. E1N2427753)</t>
  </si>
  <si>
    <t>09-17 pateikta byla</t>
  </si>
  <si>
    <t xml:space="preserve"> 2024.06.03 uzsakyta topo,
2024.06.12 Gauta topo
07-03. išsiųsta institucijom derinti. 
07-03 Įkelti pirminiai. 
07 05 grąžinti, perduota Ievai taisyti
2024.07.08 Įkelta po pastabų pirminiai
2024.07.09 ESO suderino pirminius
</t>
  </si>
  <si>
    <t xml:space="preserve">Savanorių pr. 3-20, Kaunas, Kauno m. sav. </t>
  </si>
  <si>
    <t>E1N2422848</t>
  </si>
  <si>
    <t xml:space="preserve">Arnas
</t>
  </si>
  <si>
    <r>
      <rPr>
        <b/>
        <sz val="11"/>
        <rFont val="Calibri"/>
        <family val="2"/>
      </rPr>
      <t>KPD.</t>
    </r>
    <r>
      <rPr>
        <sz val="11"/>
        <rFont val="Calibri"/>
        <family val="2"/>
      </rPr>
      <t xml:space="preserve">  reikia pasifotkint. Bus STABDOMAS 
2024.06.10 Pateikta info dėl skydų fasade.
2024.06.19 Gautos naujos TS (</t>
    </r>
    <r>
      <rPr>
        <b/>
        <sz val="11"/>
        <rFont val="Calibri"/>
        <family val="2"/>
      </rPr>
      <t>Reikia topo gal</t>
    </r>
    <r>
      <rPr>
        <sz val="11"/>
        <rFont val="Calibri"/>
        <family val="2"/>
      </rPr>
      <t>)
2024.07.16 Topo perduota Tomui
2024.07.23 Užsakyta topo
2024.08.02 Gauta topo
2024.08.08 pateikta eso ir derinti
2024.08.26 SB pateikti ESO</t>
    </r>
  </si>
  <si>
    <t>Piliečių g. 12, Kaunas, Kauno m. sav.</t>
  </si>
  <si>
    <t>E1N2443857</t>
  </si>
  <si>
    <r>
      <t xml:space="preserve">2024.05.16 Topo perduota Tomui
2024.06.03uzsakyta topo,
2024.06.12 Yra topo
</t>
    </r>
    <r>
      <rPr>
        <b/>
        <sz val="11"/>
        <rFont val="Calibri"/>
        <family val="2"/>
      </rPr>
      <t xml:space="preserve">Užsakovas nori nusikelti projektavimo darbus Turim tai patvirtinantį laišką.
</t>
    </r>
    <r>
      <rPr>
        <sz val="11"/>
        <rFont val="Calibri"/>
        <family val="2"/>
      </rPr>
      <t>2024.06.21 atnaujinta topo</t>
    </r>
  </si>
  <si>
    <t>2024.05.16. Vainoro užklausta dėl dangų ardymo.
2024.05.31 Priminta Vainorui
2024.06.26 priminta vainorui
2024.07.09 Pateikta vainorui pakartotinai
2024.07.15 Parašyta eso dėl skydų sklypuose.
2024.07.19 Parašyta eso dėl skydų sklypuose į TIVIS</t>
  </si>
  <si>
    <t xml:space="preserve">V. Kudirkos g. 18-2, Kaunas, Kauno m. sav. </t>
  </si>
  <si>
    <t>E4A2400056</t>
  </si>
  <si>
    <t>2024.09.24 pateikta po pastabų</t>
  </si>
  <si>
    <r>
      <rPr>
        <b/>
        <sz val="11"/>
        <color rgb="FFFF0000"/>
        <rFont val="Calibri"/>
        <family val="2"/>
        <charset val="186"/>
      </rPr>
      <t>KPD</t>
    </r>
    <r>
      <rPr>
        <sz val="11"/>
        <color rgb="FF000000"/>
        <rFont val="Calibri"/>
        <family val="2"/>
        <charset val="1"/>
      </rPr>
      <t>. daryti, greitas yra foto.
2024.07.12 KPD neleidžia kabelį montuoti ant pastato sienos (Skambinti KPD klausti ar leis lovį montuoti ant sienos jeigu ne, užsakinėti topo)</t>
    </r>
    <r>
      <rPr>
        <sz val="11"/>
        <color rgb="FF000000"/>
        <rFont val="Calibri"/>
        <family val="2"/>
        <charset val="186"/>
      </rPr>
      <t xml:space="preserve">
2024.07.16 Topo perduota Tomui</t>
    </r>
    <r>
      <rPr>
        <sz val="11"/>
        <color rgb="FF000000"/>
        <rFont val="Calibri"/>
        <family val="2"/>
        <charset val="1"/>
      </rPr>
      <t xml:space="preserve">
2024.07.23 Užsakyta topo
2024.08.02 gauta topo</t>
    </r>
  </si>
  <si>
    <t xml:space="preserve">Kranto 2-oji g. 14-1, Kaunas, Kauno m. sav. </t>
  </si>
  <si>
    <t>E4A2400060</t>
  </si>
  <si>
    <r>
      <rPr>
        <sz val="11"/>
        <color rgb="FFFF0000"/>
        <rFont val="Calibri"/>
        <family val="2"/>
        <charset val="186"/>
      </rPr>
      <t xml:space="preserve"> derinti apskaitų iškėlimą (siūsti informacinius). </t>
    </r>
    <r>
      <rPr>
        <sz val="11"/>
        <color rgb="FF000000"/>
        <rFont val="Calibri"/>
        <family val="2"/>
        <charset val="1"/>
      </rPr>
      <t xml:space="preserve">
</t>
    </r>
    <r>
      <rPr>
        <b/>
        <sz val="11"/>
        <color rgb="FFFF0000"/>
        <rFont val="Calibri"/>
        <family val="2"/>
        <charset val="186"/>
      </rPr>
      <t>KAROLIS</t>
    </r>
  </si>
  <si>
    <t>topo pateikta 05-22
2024.06.20  įkelti pirminiai ir vainorui
2024.06.21Vainoras: Apskaitos spintos statyti važiuojamojoje dalyje neleisime. Spintą statyti sklype.</t>
  </si>
  <si>
    <t xml:space="preserve">Kranto al. 96, Kaunas, Kauno m. sav. </t>
  </si>
  <si>
    <t>E1N2410980</t>
  </si>
  <si>
    <t>09-18 pateikta byla
2024.09.24 pateikta po pastabų</t>
  </si>
  <si>
    <t>topo pateikta 05-22
Užsakovas skydo vieta patikslins tik 25 dieną.
2024.07.09 Pateikti pirminiai ir derinimai</t>
  </si>
  <si>
    <t xml:space="preserve">M. Sederavičiaus g. 5, Kaunas, Kauno m. sav. </t>
  </si>
  <si>
    <t>E1N2440534</t>
  </si>
  <si>
    <t>2024.05.17 Topo  perduota Tomui
2024.06.03 uzsakyta topo
2024.06.12 Yra topo.
2024.06.25 ESO pateikė pastabas
2024.07.08 Pateikta ESO po pastabų
2024.07.10 Pateikta ESO po pastabų                                               2024.07.12 Skambinta ESO pateiktu numeriu, numeris nenaudojamas. Nuvažiavus į vieta nieko namuose nebuvo.
2024.07.16 užsklausta vartotojų (KT-460)</t>
  </si>
  <si>
    <t>1 sutikimas bus</t>
  </si>
  <si>
    <t>L. Ivinskio g. 27, Kaunas, Kauno m. sav.</t>
  </si>
  <si>
    <t>E1N2441317</t>
  </si>
  <si>
    <t>2024.05.17 Topografijos užsakymas perduotas Tomui
2024.06.13 užsakyta topo
2024.07.01 gauta topo</t>
  </si>
  <si>
    <t>Kaišiadorių g. 60, Kaunas, Kauno m. sav. (inv. Nr. E1N2447502)</t>
  </si>
  <si>
    <t>09-18 pateikta byla</t>
  </si>
  <si>
    <r>
      <t xml:space="preserve">2024.05.17 Topo perduota Tomui. 
2024.05.22 Gautos naujos sąlygos 
2024.06.03uzsakyta topo
2024.06.12 Yra topo
2024 06 17 pateikti pirminiai ir derinimai
</t>
    </r>
    <r>
      <rPr>
        <b/>
        <sz val="11"/>
        <color rgb="FFFF0000"/>
        <rFont val="Calibri"/>
        <family val="2"/>
        <charset val="186"/>
      </rPr>
      <t xml:space="preserve">Kai Vainoras suderins Pateikti perderinti suTelia  ir H2O </t>
    </r>
    <r>
      <rPr>
        <sz val="11"/>
        <color rgb="FF000000"/>
        <rFont val="Calibri"/>
        <family val="2"/>
        <charset val="1"/>
      </rPr>
      <t xml:space="preserve">
2024.06.21 atnaujinta topo
2024.07.17 pateikti pirminiai po pastabų</t>
    </r>
  </si>
  <si>
    <t xml:space="preserve">Islandijos pl. 235, Kaunas, Kauno m. sav. </t>
  </si>
  <si>
    <t>E1N2445173</t>
  </si>
  <si>
    <t>Gauti suva, Formuoti bylą</t>
  </si>
  <si>
    <t>2024.05.29 Topo perduota Tomui; 
2024.06.03uzsakyta topo
2024.06.12 yra topo
2024.09 17 Pakartota vainorui perderinti, bet galima nelaukti</t>
  </si>
  <si>
    <t xml:space="preserve">Jonavos g. 64, Kaunas, Kauno m. sav. </t>
  </si>
  <si>
    <t>E1N2351213</t>
  </si>
  <si>
    <t>2024.05.31 Topo perduota Tomui; 
 2024.06.03 uzsakyta topo
2024.06.12 yra topo.
2024.07.16 SB pateiktas ESO
2024.07.17 ESO asirašė SB
2024.08.02 gautas kompen aktas
2024.08.06 Servitutas perduotas notarams
2024.0917 Paskambinau notarams sakė gal 24 dieną pasirašys
2024.09.18 ESO pateiktas SB Pasirašyti. Ir AKTA pataisyti</t>
  </si>
  <si>
    <t xml:space="preserve">Mituvos g. 2, Kaunas, Kauno m. sav. </t>
  </si>
  <si>
    <t>E1N2426681</t>
  </si>
  <si>
    <t xml:space="preserve">Minties Rato g. 45, Kaunas, Kauno m. sav. </t>
  </si>
  <si>
    <t>E1N2443043</t>
  </si>
  <si>
    <t xml:space="preserve">
202409.23 Pateikta po pastabų
</t>
  </si>
  <si>
    <t>2024.05.31 Topo perduota Tomui; 
 2024.06.03uzsakyta topo
2024.06.13 gauta topo 2024-06-28 pateikti pirminiai            2024.07.11 išsiųstas deinimas užsakovui. Atostogauja iki 07-26</t>
  </si>
  <si>
    <t xml:space="preserve">Vaižganto g. 37-1, Kaunas, Kauno m. sav. </t>
  </si>
  <si>
    <t>E1N2444004</t>
  </si>
  <si>
    <t xml:space="preserve">Gytis
</t>
  </si>
  <si>
    <t>2024.05.31 Topo perduota Tomui; 
2024.06.03uzsakyta topo
2024.06.14 gautatopo.
2024.07.08 Informuota ESO kad sąlygos blogos
2024.07.29 Užklausta naujų sąlygų (Tivis)
2024.08.09 užklausta eso dėl TS Tikslinimo</t>
  </si>
  <si>
    <t xml:space="preserve">A. Juozapavičiaus pr. 32-11, Kaunas, Kauno m. sav. </t>
  </si>
  <si>
    <t>E1N23A6288</t>
  </si>
  <si>
    <r>
      <t xml:space="preserve">2024.06.03 Topos perduota Tomui;
 2024.06.03 uzsakyta topo
2024.06.12 yra topo
2024.09.14 SB Pateiktas ESO ir ligoninei
</t>
    </r>
    <r>
      <rPr>
        <b/>
        <sz val="11"/>
        <rFont val="Calibri"/>
        <family val="2"/>
      </rPr>
      <t>KAROLIS</t>
    </r>
  </si>
  <si>
    <t>Vilniaus g. 41-10, Kaunas, Kauno m. sav. (inv. Nr. E1N2352516)</t>
  </si>
  <si>
    <t>MP+ topo</t>
  </si>
  <si>
    <t>GAL</t>
  </si>
  <si>
    <t xml:space="preserve">V. Putvinskio g. 56-1, Kaunas, Kauno m. sav. </t>
  </si>
  <si>
    <t>E1N2408592</t>
  </si>
  <si>
    <t>2024.06.03 Prisijungimas nuo TR-244 Negalimas. Perduota ESO, Taip pat 2024.06.15 užklausta dėl KS/KAS vietos
2024.06.20 Gautos naujos TS                                             2024 07 05 topo uzsakymas perduotas Tomui
2024.07.07 užsakyt topo
2024.08.13 Gauta topo
2024.08.28 Pateikti pirminiai ir institucijoms</t>
  </si>
  <si>
    <t>5 sklypai</t>
  </si>
  <si>
    <t xml:space="preserve">Kęstučio g. 17, Kaunas, Kauno m. sav. </t>
  </si>
  <si>
    <t>E1N2412524</t>
  </si>
  <si>
    <t>2024.06.10 Perduota eso kad skydas fasade.
2024.06.11 nuspresta daryti
2024.06.12 užsakyta topoo
2024.07.16 Gauta topo
2024.08.30 Pateikta Užsakovui Eso ir derinti institucijoms
2024-09-13 Gytis vaziuoja vietoje pasifotkint ir reikia sukelti pirminius po pastabu</t>
  </si>
  <si>
    <t>Breslaujos g. 2, Kaunas, Kauno m. sav.  (Inv. Nr. E1N2427441)</t>
  </si>
  <si>
    <t>2024.06.03 Paklausta ESO dėl PU Patikslinimo.  Topo yra. 198 OBJ. 
2024.06.07 Pataisytos TS</t>
  </si>
  <si>
    <t xml:space="preserve">Žeimenos g. 106, Kaunas, Kauno m. sav. </t>
  </si>
  <si>
    <t>E1N2416608</t>
  </si>
  <si>
    <t>2024.06.03 Topo  perduota Tomui;
2024.06.03uzsakyta topo
2024.06.17 gauta topo
2024.07.16 pateikti pirminiai ESO
Užsakovas: Prašome sustabdyti projekto derinimo eigą. 
2024.09.02 Pateikta užsakovui deriti
2024.09.05 užsakovas informavo kad arimiausiu laiku patvirtins KAS vietą</t>
  </si>
  <si>
    <t>1 servitutas</t>
  </si>
  <si>
    <t xml:space="preserve">D. Poškos g. 20, Kaunas, Kauno m. sav. </t>
  </si>
  <si>
    <t>E1N2424673</t>
  </si>
  <si>
    <t>Nėra dokumentų tivis, 2024-06-15 parašyta Egidijui
2024.06.17 pateikti duomenys 2024-06-28 klientai nekelia ragelio, neaišku kur statyti spintą
2024.08.12 Topo užsakymas perduotas Tomui
2024.08.13 užsakyta topo
2024.08.26 gauta topo
2024-09-13 pateikti pirminiai</t>
  </si>
  <si>
    <t xml:space="preserve">Laisvės al. 58, Kaunas, Kauno m. sav. </t>
  </si>
  <si>
    <t>E1N2448333</t>
  </si>
  <si>
    <t>Reikia į vietą, viskas per sklypus, pirma susiderinti su jais dėl būsimų servitutų
2024.08.05 Pateikta prlimminari trasa info@kaunas.lt ; ; ; ; 
2024.08.13 pateikta info@balticred.com (stato kažką)</t>
  </si>
  <si>
    <t>5 servitutai</t>
  </si>
  <si>
    <t>Savanorių pr. 273-R15, Kaunas, Kauno m. sav. (Inv. Nr. E1N2451378)</t>
  </si>
  <si>
    <r>
      <rPr>
        <b/>
        <sz val="11"/>
        <color rgb="FFFF0000"/>
        <rFont val="Calibri"/>
        <family val="2"/>
        <charset val="186"/>
      </rPr>
      <t>Nestandartinė Spinta (2024.07.31 užsikilausta)</t>
    </r>
    <r>
      <rPr>
        <sz val="11"/>
        <color rgb="FF000000"/>
        <rFont val="Calibri"/>
        <family val="2"/>
        <charset val="1"/>
      </rPr>
      <t xml:space="preserve">
</t>
    </r>
    <r>
      <rPr>
        <b/>
        <sz val="11"/>
        <color rgb="FFFF0000"/>
        <rFont val="Calibri"/>
        <family val="2"/>
        <charset val="186"/>
      </rPr>
      <t>GAUTI VAINORO DERINIMA</t>
    </r>
    <r>
      <rPr>
        <sz val="11"/>
        <color rgb="FF000000"/>
        <rFont val="Calibri"/>
        <family val="2"/>
        <charset val="186"/>
      </rPr>
      <t xml:space="preserve"> 202409-12 patvirtinta</t>
    </r>
  </si>
  <si>
    <t xml:space="preserve">Laisvės al. 86-2, Kaunas, Kauno m. sav. </t>
  </si>
  <si>
    <t>E1N2452605</t>
  </si>
  <si>
    <t xml:space="preserve">Savanorių pr. 159-3, Kaunas, Kauno m. sav. </t>
  </si>
  <si>
    <t>E1N2455360</t>
  </si>
  <si>
    <t>2024.06.15 pateiktas topo užsakymas Tomui
reikia į vietą
2024.07.26 gauta topo
2024.08.29 Gautos naujos sąlygos</t>
  </si>
  <si>
    <t xml:space="preserve">Kapsų g. 11A, Kaunas, Kauno m. sav </t>
  </si>
  <si>
    <t>E1N2415826</t>
  </si>
  <si>
    <t xml:space="preserve">Suderinti su ESO pateikti suva ir užsakovui
</t>
  </si>
  <si>
    <t>m</t>
  </si>
  <si>
    <t>Kranto 10-oji g. 20A, Kaunas, Kauno m. sav (Ivn. Nr. E1N2455525)</t>
  </si>
  <si>
    <t>Ukmergės g. 18A, Kaunas, Kauno m. sav.</t>
  </si>
  <si>
    <t>E1N2444769</t>
  </si>
  <si>
    <t xml:space="preserve">2025 06 26 topo užsakymas pateiktas Tomui
2024.06.28 užsakyta topo
2024.07.26 gauta topo
Netyčia du pratesimai buvo įkelti abudu patvirtino </t>
  </si>
  <si>
    <t xml:space="preserve">Utenos g. 13A, Kaunas, Kauno m. sav. </t>
  </si>
  <si>
    <t>E1N2450971</t>
  </si>
  <si>
    <t xml:space="preserve">Eivenių g. 29-10, Kaunas, Kauno m. sav </t>
  </si>
  <si>
    <t>E1N2456205</t>
  </si>
  <si>
    <t xml:space="preserve">Medvėgalio g. 23-19, Kaunas, Kauno m. sav. </t>
  </si>
  <si>
    <t>E1N2447572</t>
  </si>
  <si>
    <t>2025 06 26 topo užsakymas pateiktas Tomui
2024.06.28 užsakyta topo
2024.07.26 gauta topo
2024.09.18 Gautos  naujos TS</t>
  </si>
  <si>
    <t xml:space="preserve">J. Mateikos g. 22A, Kaunas, Kauno m. sav </t>
  </si>
  <si>
    <t>E1N2424785</t>
  </si>
  <si>
    <t xml:space="preserve">2024.06.28 užsakyta topo
2024.07.26 Gauta topo </t>
  </si>
  <si>
    <t xml:space="preserve">Islandijos pl. 99-210, Kaunas, Kauno m. sav. </t>
  </si>
  <si>
    <t>E1N2461032</t>
  </si>
  <si>
    <t>Reikia paskambint klientui dėl apskaitos vietos, tada užsakyti topo. Egidijus 868230947
2024.07.26 Pateiktos galimos vietos (egidijus.lankelis@gmail.com)
2024.07.29 gauta patikslinta spintos vietą
2024.08.02 topo užsakymas perduotas Tomui.
2024.08.13 Užsakyta topo
2024.08.27 Gauta topo</t>
  </si>
  <si>
    <t xml:space="preserve">Zanavykų g. 32B-10, Kaunas, Kauno m. sav. </t>
  </si>
  <si>
    <t>E1N2460004</t>
  </si>
  <si>
    <t xml:space="preserve">
</t>
  </si>
  <si>
    <t>2024.07.06 užsakyta topo
2024.07.26 gauta topo
2024.09.18 Pateikta suva</t>
  </si>
  <si>
    <t xml:space="preserve">Undinės g. 4, Kaunas, Kauno m. sav. </t>
  </si>
  <si>
    <t>E1N2459000</t>
  </si>
  <si>
    <t>2024.07.06 užsakyta topo
2024.08.13 Gauta topo</t>
  </si>
  <si>
    <t xml:space="preserve">Jonavos g. 292E, Kaunas, Kauno m. sav. </t>
  </si>
  <si>
    <t>E1N2461626</t>
  </si>
  <si>
    <t>2024.07.06 užsakyta topo
2024.07.26 Gauta topo
2024.08.12 Pateikta ESO ir derinti</t>
  </si>
  <si>
    <t xml:space="preserve">Rusų g. 5, Kaunas, Kauno m. sav. </t>
  </si>
  <si>
    <t>E1N2462180</t>
  </si>
  <si>
    <t>2024.07.30 Topo perduota Tomui
2024.08.02 užsakyta topo
2024.09.03 Gauta TOPO
2024-09-13 Klausimas TIVIS ar galima keisti esama i didesne nestandartine</t>
  </si>
  <si>
    <t xml:space="preserve">Vievio g. 1B-1, Kaunas, Kauno m. sav. </t>
  </si>
  <si>
    <t>E1N2465410</t>
  </si>
  <si>
    <t>2024.07.30 Topo perduota Tomui
2024.08.02 užsakyta topo,
2024.08.21 Gauta topo
2024-09-13 Pateikti pirminiai</t>
  </si>
  <si>
    <t>Algirdo g. 8-1, Kaunas, Kauno m. sav.</t>
  </si>
  <si>
    <t>E1N2464250</t>
  </si>
  <si>
    <t>2024.07.30 Topo perduota Tomui
2024.08.02 užsakyta topo
2024.09.09 gauta topo</t>
  </si>
  <si>
    <t>Savanorių pr. 3-19, Kaunas, Kauno m. sav. (Inv. Nr. E1N2445350)</t>
  </si>
  <si>
    <t>Jaunųjų Talkininkų g. 15-4, Kaunas, Kauno m. sav.</t>
  </si>
  <si>
    <t>E1N2462208</t>
  </si>
  <si>
    <t>2024.07.30 Topo perduota Tomui,
Prie namo topo pažadėjoo atsiūsti klientė
2024.08.02 užsakyta topo
2024.08.18 Gauta topo
2024.08.22 Vainoras nederina
2024.08.21 Gauto ESO pastabos
2024.08.22 Eso informuota dėl TS keitimo
2024.09.10 Priminta eso</t>
  </si>
  <si>
    <t>Sopranų g. 5, Kaunas, Kauno m. sav</t>
  </si>
  <si>
    <t>E1N2462101</t>
  </si>
  <si>
    <t>2024.07.30 Topo perduota Tomui
2024.08.02 užsakyta topo
2024.08.18 gauta topo</t>
  </si>
  <si>
    <t xml:space="preserve">Karo Ligoninės g. 5-7, Kaunas, Kauno m. sav. </t>
  </si>
  <si>
    <t>E1N2431631</t>
  </si>
  <si>
    <t>Pirma gauti pritarimą kloti per sklypus</t>
  </si>
  <si>
    <t>2 servitutai</t>
  </si>
  <si>
    <t xml:space="preserve">Algirdo g. 16-2, Kaunas, Kauno m. sav. </t>
  </si>
  <si>
    <t>E1N23A1335</t>
  </si>
  <si>
    <t xml:space="preserve">P. Višinskio g. 58, Kaunas, Kauno m. sav. </t>
  </si>
  <si>
    <t>E1N2466430</t>
  </si>
  <si>
    <t>2024.07.30 Parašyta Į TIVIS ir E-paštu dėl TS korekcijos
2024.07.31 gautos naujos TS
2024.08.02 topo užsakymas perduotas Tomui
2024.08.13 užsakyta topo
2024.08.23 Gauta topo</t>
  </si>
  <si>
    <t xml:space="preserve">Gegužinių g. 1, Kaunas, Kauno m. sav. </t>
  </si>
  <si>
    <t>E1N2442184</t>
  </si>
  <si>
    <t>2024.07.30 Topo perduota Tomui
2024.08.02 užsakyta topo
2024.08.18 gauta topo
2024.09.05 Perduotas Tomui Topo papildymas</t>
  </si>
  <si>
    <t xml:space="preserve">Servitutų g. 77, Kaunas, Kauno m. sav. </t>
  </si>
  <si>
    <t>E1N2464751</t>
  </si>
  <si>
    <t>2024.07.30 Topo perduota Tomui
2024.08.02 užsakyta topo
2024.08.29 Gauta topo
2024.08.30 Užsakovui pateikta siūlpma KAS Vieta
20204.09.04 užklaustas vartotojų sąrašas
2024.09.10 užklausta KAS ant 211/1 atramos duomenų</t>
  </si>
  <si>
    <t>24-90</t>
  </si>
  <si>
    <t xml:space="preserve">Aušros g. 2A, Kaunas, Kauno m. sav. </t>
  </si>
  <si>
    <t>E1N2464578</t>
  </si>
  <si>
    <t>2024.08.02 skambinta,Topo duos klientas
2024.028.29 pateikta užsakovui ar tiks spintos vieta
2024.09.03 Užprašytas vartoptojų sąrašas
2024.09.3 pateikta užsakovui derinti</t>
  </si>
  <si>
    <t>V. Putvinskio g. 32-1, Kaunas, Kauno m. sav. (Inv. Nr. E1N2415993)</t>
  </si>
  <si>
    <t xml:space="preserve">Gaižiūnų g. 5A, Kaunas, Kauno m. sav. </t>
  </si>
  <si>
    <t>E1N2468348</t>
  </si>
  <si>
    <t xml:space="preserve">Kranto al. 2, Kaunas, Kauno m. sav. </t>
  </si>
  <si>
    <t>E1N2462338</t>
  </si>
  <si>
    <t xml:space="preserve">Sukilėlių pr. 48-1, Kaunas, Kauno m. sav. </t>
  </si>
  <si>
    <t>E1N2468857</t>
  </si>
  <si>
    <t>2024.09.06 Topo užsakymas perduotas TOMUI
2024.09.09 Užsakovui pateiktas sutikimas dėl termino pratesimo
REIKIA DARYTI</t>
  </si>
  <si>
    <t xml:space="preserve">Vokiečių g. 9, Kaunas, Kauno m. sav. </t>
  </si>
  <si>
    <t>E1N2460262</t>
  </si>
  <si>
    <t xml:space="preserve">Žeimenos g. 79, Kaunas, Kauno m. sav. </t>
  </si>
  <si>
    <t>E1N2443195</t>
  </si>
  <si>
    <t>Erdvės g. 11, Ramučių k., Karmėlavos sen., Kauno r. sav.</t>
  </si>
  <si>
    <t>E1N2458538</t>
  </si>
  <si>
    <t>Benediktinių g. 45-5, Kaunas, Kauno m. sav.</t>
  </si>
  <si>
    <t>E1N2472908</t>
  </si>
  <si>
    <t xml:space="preserve">T. Narbuto g. 3, Kaunas, Kauno m. sav. </t>
  </si>
  <si>
    <t>E1N2468781</t>
  </si>
  <si>
    <t xml:space="preserve">Vokiečių g. 151, Kaunas, Kauno m. sav. </t>
  </si>
  <si>
    <t>E1N2470043</t>
  </si>
  <si>
    <t>Gegužinių g. 1B, Kaunas, Kauno m. sav. (E1N2407874)</t>
  </si>
  <si>
    <t>ATSAUKTAS</t>
  </si>
  <si>
    <t xml:space="preserve">P. Kalpoko g. 26B, Kaunas, Kauno m. sav. </t>
  </si>
  <si>
    <t>E1N2411460</t>
  </si>
  <si>
    <t xml:space="preserve">Jonavos g. 86, Kaunas, Kauno m. sav. </t>
  </si>
  <si>
    <t>E1N2468823</t>
  </si>
  <si>
    <t xml:space="preserve">Gėlių Rato g. 15A, Kaunas, Kauno m. sav. </t>
  </si>
  <si>
    <t>E1N2446150</t>
  </si>
  <si>
    <t xml:space="preserve">Šiauriečių aklg. 24-1, Kaunas, Kauno m. sav. </t>
  </si>
  <si>
    <t>E1N2475234</t>
  </si>
  <si>
    <t xml:space="preserve">Salų g. 7, Kaunas, Kauno m. sav. </t>
  </si>
  <si>
    <t>E1N2459469</t>
  </si>
  <si>
    <t xml:space="preserve">Kęstučio g. 73-28, Kaunas, Kauno m. sav. </t>
  </si>
  <si>
    <t>E1N2456979</t>
  </si>
  <si>
    <t xml:space="preserve">Kampo g. 45, Kaunas, Kauno m. sav. </t>
  </si>
  <si>
    <t>E1N2471545</t>
  </si>
  <si>
    <t xml:space="preserve">Perkūno al. 7, Kaunas, Kauno m. sav. </t>
  </si>
  <si>
    <t>E1N2406006</t>
  </si>
  <si>
    <t>S. Raštikio g. 20, Kaunas, Kauno m. sav.</t>
  </si>
  <si>
    <t>E1N2476276</t>
  </si>
  <si>
    <t>Vaižganto g. 37, Kaunas, Kauno m. sav. (E1N2479542)</t>
  </si>
  <si>
    <t>Pabiržės g. 4-3, Kaunas, Kauno m. sav.</t>
  </si>
  <si>
    <t>E1N2473400</t>
  </si>
  <si>
    <t>Briedžių tak. 20B, Kaunas, Kauno m. sav.</t>
  </si>
  <si>
    <t>E1N2469429</t>
  </si>
  <si>
    <t>Ruduokių g. 8, Kaunas, Kauno m. sav.</t>
  </si>
  <si>
    <t>E1N2376223</t>
  </si>
  <si>
    <t>Zanavykų g. 25-2, Kaunas, Kauno m. sav.</t>
  </si>
  <si>
    <t>E1N2475806</t>
  </si>
  <si>
    <t>Vytauto pr. 66, Kaunas, Kauno m. sav.</t>
  </si>
  <si>
    <t>E1N2389656</t>
  </si>
  <si>
    <t>Šv. Gertrūdos g. 70-7, Kaunas, Kauno m. sav.</t>
  </si>
  <si>
    <t>E1N2443245</t>
  </si>
  <si>
    <t>Vokiečių g. 43-2, Kaunas, Kauno m. sav.</t>
  </si>
  <si>
    <t>E1N2446514</t>
  </si>
  <si>
    <t>24-119</t>
  </si>
  <si>
    <t>Sporto g. 3, Kaunas, Kauno m. sav.</t>
  </si>
  <si>
    <t>E1N2429321</t>
  </si>
  <si>
    <t>Vokiečių g. 43, Kaunas, Kauno m. sav.</t>
  </si>
  <si>
    <t xml:space="preserve">Islandijos pl. 9, Kaunas, Kauno m. sav. </t>
  </si>
  <si>
    <t>E1N2465177</t>
  </si>
  <si>
    <t>Spinta statyti prie MT</t>
  </si>
  <si>
    <t>Lelijų+B285+[@Stulpelis1]</t>
  </si>
  <si>
    <t>E1N2423939</t>
  </si>
  <si>
    <t>Kranto al. 95, Kaunas, Kauno m. sav.</t>
  </si>
  <si>
    <t>E1N2391250</t>
  </si>
  <si>
    <t xml:space="preserve">Islandijos pl. 77-71, Kaunas, Kauno m. sav. </t>
  </si>
  <si>
    <t>E1N2486758</t>
  </si>
  <si>
    <t xml:space="preserve">Vydūno al. 2A, Kaunas, Kauno m. sav. </t>
  </si>
  <si>
    <t>E1N2474181</t>
  </si>
  <si>
    <t>E1N2489460</t>
  </si>
  <si>
    <t xml:space="preserve">Vasarvietės g. 13, Kaunas, Kauno m. sav. </t>
  </si>
  <si>
    <t>E1N2486372</t>
  </si>
  <si>
    <t>Laisvės al. 59, Kaunas, Kauno m. sav.</t>
  </si>
  <si>
    <t>E1N2486832</t>
  </si>
  <si>
    <t>Kurpių g. 4A, Kaunas, Kauno m. sav.</t>
  </si>
  <si>
    <t>E1N2486285</t>
  </si>
  <si>
    <t>Laisvės al. 51, Kaunas, Kauno m. sav.</t>
  </si>
  <si>
    <t>E1N2487035</t>
  </si>
  <si>
    <t xml:space="preserve">V. Putvinskio g. 34-10, Kaunas, Kauno m. sav. </t>
  </si>
  <si>
    <t>E1N2407706</t>
  </si>
  <si>
    <t xml:space="preserve">Savanorių pr. 51A-13, Kaunas, Kauno m. sav. </t>
  </si>
  <si>
    <t>E1N2446313</t>
  </si>
  <si>
    <t xml:space="preserve">Voveraičių g. 11, Kaunas, Kauno m. sav. </t>
  </si>
  <si>
    <t>E1N2485174</t>
  </si>
  <si>
    <t xml:space="preserve">Tverečiaus g. 4, Kaunas, Kauno m. sav. </t>
  </si>
  <si>
    <t>E1N2490964</t>
  </si>
  <si>
    <t xml:space="preserve">L. Ivinskio g. 122, Kaunas, Kauno m. sav. </t>
  </si>
  <si>
    <t>E1N2485630</t>
  </si>
  <si>
    <t xml:space="preserve">Karaliaus Mindaugo pr. 4, Kaunas, Kauno m. sav. </t>
  </si>
  <si>
    <t>E1N2454207</t>
  </si>
  <si>
    <t xml:space="preserve">Kalniečių g. 88, Kaunas, Kauno m. sav. </t>
  </si>
  <si>
    <t xml:space="preserve">Ašmenos 1-oji g. 10A-93, Kaunas, Kauno m. sav. </t>
  </si>
  <si>
    <t>E1N2490239</t>
  </si>
  <si>
    <t xml:space="preserve">Kauko al. 2, Kaunas, Kauno m. sav. </t>
  </si>
  <si>
    <t>E1N2488604</t>
  </si>
  <si>
    <t xml:space="preserve">Lazūnų g. 63-1, Kaunas, Kauno m. sav. </t>
  </si>
  <si>
    <t>E1N2493359</t>
  </si>
  <si>
    <t xml:space="preserve">Uosio g. 29, Kaunas, Kauno m. sav. </t>
  </si>
  <si>
    <t>E1N2496366</t>
  </si>
  <si>
    <t xml:space="preserve">Kleboniškio g. 34, Kaunas, Kauno m. sav. </t>
  </si>
  <si>
    <t>E1N2496071</t>
  </si>
  <si>
    <t xml:space="preserve">Lentvario g. 2B, Kaunas, Kauno m. sav. </t>
  </si>
  <si>
    <t>E1N2463592</t>
  </si>
  <si>
    <t>24-144</t>
  </si>
  <si>
    <t xml:space="preserve">Verkių g. 48, Kaunas, Kauno m. sav. </t>
  </si>
  <si>
    <t>E1N2390948</t>
  </si>
  <si>
    <t xml:space="preserve">Kranto 8-oji g. 16A, Kaunas, Kauno m. sav. </t>
  </si>
  <si>
    <t>E1N2499294</t>
  </si>
  <si>
    <t xml:space="preserve">A. ir J. Vokietaičių g. 3, Kaunas, Kauno m. sav. </t>
  </si>
  <si>
    <t xml:space="preserve">E1N2489643 </t>
  </si>
  <si>
    <t xml:space="preserve">Vasarvietės g. 11E-2, Kaunas, Kauno m. sav. </t>
  </si>
  <si>
    <t>E1N2494198</t>
  </si>
  <si>
    <t>Siūlų g. 3, Kaunas, Kauno m. Sav</t>
  </si>
  <si>
    <t>E1N2242205</t>
  </si>
  <si>
    <t>Piliečių g. 3-2, Kaunas, Kauno m. sav</t>
  </si>
  <si>
    <t>E1N2408100</t>
  </si>
  <si>
    <t>Pabiržės g. 11, Kaunas, Kauno m. sav</t>
  </si>
  <si>
    <t>E1N2442629</t>
  </si>
  <si>
    <t>Širvintų g. 63, Kaunas, Kauno m. sav</t>
  </si>
  <si>
    <t>E1N24B0655</t>
  </si>
  <si>
    <t>Pilies g. 17, Kaunas, Kauno m. sav</t>
  </si>
  <si>
    <t>E1N24A4797</t>
  </si>
  <si>
    <t>A. Mackevičiaus g. 42-1, Kaunas, Kauno m. sav</t>
  </si>
  <si>
    <t>E1N2459974</t>
  </si>
  <si>
    <t>Savanorių pr. 3-5, Kaunas, Kauno m. sav.</t>
  </si>
  <si>
    <t>E1N24B4998</t>
  </si>
  <si>
    <t>Susijęs su E1N2422848 (204 obj)</t>
  </si>
  <si>
    <t>Vaižganto g. 45-5, Kaunas, Kauno m. sav.</t>
  </si>
  <si>
    <t>E1N24B3774</t>
  </si>
  <si>
    <t>V. Putvinskio g. 36-16, Kaunas, Kauno m. sav.</t>
  </si>
  <si>
    <t>E1N24B4159</t>
  </si>
  <si>
    <t>Pakamaris 01-14</t>
  </si>
  <si>
    <t>K. Petrausko g. 34, Kaunas, Kauno m. sav.</t>
  </si>
  <si>
    <t>E1N24B3139</t>
  </si>
  <si>
    <t>Žalioji g. 71, Kaunas, Kauno m. sav.</t>
  </si>
  <si>
    <t>E1N24B1131</t>
  </si>
  <si>
    <t>Savanorių pr. 271-411, Kaunas, Kauno m. sav.</t>
  </si>
  <si>
    <t>E1N24A7560</t>
  </si>
  <si>
    <t>Kurpių g. 3-2, Kaunas, Kauno m. sav.</t>
  </si>
  <si>
    <t>E1N2497642</t>
  </si>
  <si>
    <t>A. Juozapavičiaus pr. 122, Kaunas, Kauno m. sav.</t>
  </si>
  <si>
    <t>E1N24A8852</t>
  </si>
  <si>
    <t>Minties Rato g. 48, Kaunas, Kauno m. sav.</t>
  </si>
  <si>
    <t>E1N24B6612</t>
  </si>
  <si>
    <t>A. Juozapavičiaus pr. 29C-31, Kaunas, Kauno m. sav.</t>
  </si>
  <si>
    <t>E1N24A8507</t>
  </si>
  <si>
    <t>Savanorių pr. 194, Kaunas, Kauno m. sav.</t>
  </si>
  <si>
    <t>E1N2490509</t>
  </si>
  <si>
    <t>Prancūzų g. 70B, Kaunas, Kauno m. sav.</t>
  </si>
  <si>
    <t>E1N24A3942</t>
  </si>
  <si>
    <t>Latvių g. 23, Kaunas, Kauno m. sav.</t>
  </si>
  <si>
    <t>E1N2459496</t>
  </si>
  <si>
    <t>L. Ivinskio g. 45, Kaunas, Kauno m. sav.</t>
  </si>
  <si>
    <t>E1N2501996</t>
  </si>
  <si>
    <t>Širvintų 2-asis tak. 14A, Kaunas, Kauno m. sav.</t>
  </si>
  <si>
    <t>182 korekcija</t>
  </si>
  <si>
    <t>A. Mickevičiaus g. 40, Kaunas, Kauno m. sav</t>
  </si>
  <si>
    <t>E1N2469760</t>
  </si>
  <si>
    <t>A. Mackevičiaus g. 118, Kaunas, Kauno m. sav.</t>
  </si>
  <si>
    <t>E1N2501126</t>
  </si>
  <si>
    <t>REIKIA DARYTI</t>
  </si>
  <si>
    <t>Uosio g. 13, Kaunas, Kauno m. sav.</t>
  </si>
  <si>
    <t>E1N2505117</t>
  </si>
  <si>
    <t>Uosio g. 10a, Kaunas, Kauno m. sav.</t>
  </si>
  <si>
    <t>E1N2497541</t>
  </si>
  <si>
    <t>Archyvo g. 32, Kaunas, Kauno m. sav.</t>
  </si>
  <si>
    <t>E1N2509539</t>
  </si>
  <si>
    <t>A. Vytarto g. 22, Kaunas, Kauno m. sav.</t>
  </si>
  <si>
    <t>E1N2507965</t>
  </si>
  <si>
    <t>A. Juozapavičiaus pr. 7T-2, Kaunas, Kauno m. sav.</t>
  </si>
  <si>
    <t>Talino g. 16, Kaunas, Kauno m. sav.</t>
  </si>
  <si>
    <t>E1N2509782</t>
  </si>
  <si>
    <t>Jonavos g. 100, Kaunas, Kauno m. sav.</t>
  </si>
  <si>
    <t>E1N2473942</t>
  </si>
  <si>
    <t>Tvirtovės al. 86, Kaunas, Kauno m. sav.</t>
  </si>
  <si>
    <t>E1N24B0133</t>
  </si>
  <si>
    <t>M. K. Čiurlionio g. 25, Kaunas, Kauno m. sav.</t>
  </si>
  <si>
    <t>E1N2506701</t>
  </si>
  <si>
    <t>Benediktinių g. 46, Kaunas, Kauno m. sav.</t>
  </si>
  <si>
    <t>E1N2513736</t>
  </si>
  <si>
    <t>Kampo g. 18, Kaunas, Kauno m. sav.</t>
  </si>
  <si>
    <t>E1N2507609</t>
  </si>
  <si>
    <t>Zanavykų g. 37, Kaunas, Kauno m. sav.</t>
  </si>
  <si>
    <t>E1N2485435</t>
  </si>
  <si>
    <t>Totorių g. 12-10, Kaunas, Kauno m. sav.</t>
  </si>
  <si>
    <t>E1N2510725</t>
  </si>
  <si>
    <t>Savanorių pr. 174, Kaunas, Kauno m. sav.</t>
  </si>
  <si>
    <t>E1N2521137</t>
  </si>
  <si>
    <t>Žemaičių g. 27-5, Kaunas, Kauno m. sav.</t>
  </si>
  <si>
    <t>E1N2516972</t>
  </si>
  <si>
    <t>Švenčionių g. 31A, Kaunas, Kauno m. sav.</t>
  </si>
  <si>
    <t>E1N2424662</t>
  </si>
  <si>
    <t>Lentvario g. 2C, Kaunas, Kauno m. sav.</t>
  </si>
  <si>
    <t>E1N2477761</t>
  </si>
  <si>
    <t>Kapsų g. 39, Kaunas, Kauno m. sav.</t>
  </si>
  <si>
    <t>E1N2526376</t>
  </si>
  <si>
    <t>Eigulių g. 4, Kaunas, Kauno m. sav.</t>
  </si>
  <si>
    <t>E1N2492328</t>
  </si>
  <si>
    <t>Vokiečių g. 95A, Kaunas, Kauno m. sav.</t>
  </si>
  <si>
    <t>E1N2520657</t>
  </si>
  <si>
    <t>J. I. Kraševskio g. 18, Kaunas, Kauno m. sav.</t>
  </si>
  <si>
    <t>E1N2530008</t>
  </si>
  <si>
    <t>Uosio g. 7A, Kaunas, Kauno m. sav.</t>
  </si>
  <si>
    <t>E1N2473062</t>
  </si>
  <si>
    <t>Sąlygose neteisingas Kliento nr., teisingas - 060382897</t>
  </si>
  <si>
    <t>Molėtų g. 32, Kaunas, Kauno m. sav.</t>
  </si>
  <si>
    <t>E1N2525039</t>
  </si>
  <si>
    <t>Žemaitės g. 16-4, Kaunas, Kauno m. sav.</t>
  </si>
  <si>
    <t>E1N2526492</t>
  </si>
  <si>
    <t>Zanavykų g. 64, Kaunas, Kauno m. sav.</t>
  </si>
  <si>
    <t>E1N2529881</t>
  </si>
  <si>
    <t>Kumelių g. 11-10, Kaunas, Kauno m. sav.</t>
  </si>
  <si>
    <t>E1N2527175</t>
  </si>
  <si>
    <t>Islandijos pl. 51A, Kaunas, Kauno m. sav.</t>
  </si>
  <si>
    <t>E1N2465582</t>
  </si>
  <si>
    <t>Archyvo g. 29, Kaunas, Kauno m. sav.</t>
  </si>
  <si>
    <t>E1N2488507</t>
  </si>
  <si>
    <t>S. Daukanto g. 21, Kaunas, Kauno m. sav.</t>
  </si>
  <si>
    <t>E1N2531132</t>
  </si>
  <si>
    <t>Žemaičių g. 125, Kaunas, Kauno m. sav.</t>
  </si>
  <si>
    <t>E1N2546419</t>
  </si>
  <si>
    <t>Ašigalio g. 34, Kaunas, Kauno m. sav.</t>
  </si>
  <si>
    <t>E1N2541843</t>
  </si>
  <si>
    <t>Piliečių g. 14, Kaunas, Kauno m. sav.</t>
  </si>
  <si>
    <t>E1N2496245</t>
  </si>
  <si>
    <t>A. Juozapavičiaus pr. 97-6, Kaunas, Kauno m. sav.</t>
  </si>
  <si>
    <t>E1N2548434</t>
  </si>
  <si>
    <t>Laisvės al. 70-2A, Kaunas, Kauno m. sav.</t>
  </si>
  <si>
    <t>E1N2552546</t>
  </si>
  <si>
    <t>Paminklų g. 8, Kaunas, Kauno m. sav.</t>
  </si>
  <si>
    <t>E1N2546369</t>
  </si>
  <si>
    <t>Kalniečių g. 48A, Kaunas, Kauno m. sav.</t>
  </si>
  <si>
    <t>E1N2534672</t>
  </si>
  <si>
    <t>Klientas +37065052276</t>
  </si>
  <si>
    <t>Islandijos pl. 81A, Kaunas, Kauno m. sav.</t>
  </si>
  <si>
    <t>E1N2557686</t>
  </si>
  <si>
    <t>A. Juozapavičiaus pr. 29, Kaunas, Kauno m. sav.</t>
  </si>
  <si>
    <t>E1N2544826</t>
  </si>
  <si>
    <t>Skuodo g. 28, Kaunas, Kauno m. sav.</t>
  </si>
  <si>
    <t>E1N2561803</t>
  </si>
  <si>
    <t>10 kV KL TR189-TR217 rekonstravimas (Kauno reg., Kauno raj.)</t>
  </si>
  <si>
    <t>E1E22500002</t>
  </si>
  <si>
    <t>Kranto 18-oji g. 20, Kaunas, Kauno m. sav.</t>
  </si>
  <si>
    <t>E1N2569163</t>
  </si>
  <si>
    <t>Šakių g. 3, Kaunas, Kauno m. sav.</t>
  </si>
  <si>
    <t>E1N2578012</t>
  </si>
  <si>
    <t>Č. Sasnausko g. 10B, Kaunas, Kauno m. sav.</t>
  </si>
  <si>
    <t>E1N2575061</t>
  </si>
  <si>
    <t>Algirdo g., Kaunas</t>
  </si>
  <si>
    <t>E1N2578290</t>
  </si>
  <si>
    <t>S. Žukausko g. 5C, Kaunas, Kauno m. sav.</t>
  </si>
  <si>
    <t>E1N2571919</t>
  </si>
  <si>
    <t>Hipodromo g. 54, Kaunas, Kauno m. sav.</t>
  </si>
  <si>
    <t>E1N2576327</t>
  </si>
  <si>
    <t>Sukilėlių pr. -, Kaunas, Kauno m. sav.</t>
  </si>
  <si>
    <t>E1N2575500</t>
  </si>
  <si>
    <t>Šv. Gertrūdos g. -, Kaunas, Kauno m. sav.</t>
  </si>
  <si>
    <t>E1N2575493</t>
  </si>
  <si>
    <t>Šviesos g. 9, Kaunas, Kauno m. sav.</t>
  </si>
  <si>
    <t>E1N2575026</t>
  </si>
  <si>
    <t>Mituvos g. -, Kaunas, Kauno m. sav.</t>
  </si>
  <si>
    <t>E1N2575471</t>
  </si>
  <si>
    <t>Siūlų g. 5C, LT-45196 Kaunas, Kauno m. sav.</t>
  </si>
  <si>
    <t>E1N2500525O</t>
  </si>
  <si>
    <t>0,4 kV SP-2-01_LGI SP-26 rekonstravimas, A.Juozapavičiaus pr.118, Kaunas (Kauno reg., Kaunas)</t>
  </si>
  <si>
    <t>E1E225LG018</t>
  </si>
  <si>
    <t>0,4 kV MT-2-06_LGI rekonstravimas, LGI vartotojų perjungimas, Tunelio g.6, Kaunas, (Kauno reg., Kauno m. sav.)</t>
  </si>
  <si>
    <t>E1E225LG010</t>
  </si>
  <si>
    <t>0,4 kV MT-2-03_LGI rekonstravimas, LGI vartotojų perjungimas, Čiurlionio g. 6B, Kaunas (Kauno reg., Kauno m. sav.)</t>
  </si>
  <si>
    <t>E1E225LG014</t>
  </si>
  <si>
    <t>E. Fryko g. 9, Kaunas, Kauno m. sav.</t>
  </si>
  <si>
    <t>E1N2584543</t>
  </si>
  <si>
    <t>0,4 kV MT-2-08_LGI rekonstravimas, LGI vartotojų perjungimas, L.Ivinskiog., Kaunas (Kauno reg., Kauno m.)</t>
  </si>
  <si>
    <t>E1E225LG012</t>
  </si>
  <si>
    <t>10/6/2025</t>
  </si>
  <si>
    <t>0,4 kV TR-2-07_LGI rekonstravimas, L.Ivinskio g., Kaunas (Kauno reg., Kauno m.)</t>
  </si>
  <si>
    <t>E1E225LG017</t>
  </si>
  <si>
    <t>0,4 kV TR-2-05_LGI rekonstravimas, Tunelio g.10A, Kaunas (Kauno reg., Kauno m.)</t>
  </si>
  <si>
    <t>E1E225LG019</t>
  </si>
  <si>
    <t>0,4 kV MT-2-02_LGI rekonstravimas, L.Ivinskio g., Kaunas (Kauno reg., Kauno m. sav.)</t>
  </si>
  <si>
    <t>E1E225LG016</t>
  </si>
  <si>
    <t>0,4 kV MT-2-04_LGI rekonstravimas, LGI vartotojų perjungimas, Čiurlionio g. 16A Kaunas (Kauno reg., Kauno m. sav.)</t>
  </si>
  <si>
    <t>E1E225LG015</t>
  </si>
  <si>
    <t>10 kV KL TR1055-TR1212 rekonstravimas (Kauno reg., Kauno raj.)</t>
  </si>
  <si>
    <t>E1E22500051</t>
  </si>
  <si>
    <t>Jonavos g. 41C, Kaunas, Kauno m. sav.</t>
  </si>
  <si>
    <t>E1N2533273</t>
  </si>
  <si>
    <t>S. Daukanto g. 21A, LT-44249 Kaunas, Kauno m. sav.</t>
  </si>
  <si>
    <t>E1N2501326O</t>
  </si>
  <si>
    <t>Klientas: jonas@jumana.lt +37061553136</t>
  </si>
  <si>
    <t>Lentvario g. 2C, LT-44439 Kaunas, Kauno m. sav.</t>
  </si>
  <si>
    <t>E1N2500851O</t>
  </si>
  <si>
    <t>Šimkaičių g. 4, Kaunas, Kauno m. sav.</t>
  </si>
  <si>
    <t>E1N2568448</t>
  </si>
  <si>
    <t>10 kV KL TR28-TR222 rekonstravimas (Kauno reg., Kauno raj.)</t>
  </si>
  <si>
    <t>E1E22500061</t>
  </si>
  <si>
    <t>10 kV KL TR286-TR236 rekonstravimas (Kauno reg., Kauno raj.)</t>
  </si>
  <si>
    <t>E1E22500070</t>
  </si>
  <si>
    <t>Žemuogių g. 3-3, Kaunas, Kauno m. sav.</t>
  </si>
  <si>
    <t>E1N2589772</t>
  </si>
  <si>
    <t>E1N2501987O</t>
  </si>
  <si>
    <t>Breslaujos g. -, Kaunas, Kauno m. sav.</t>
  </si>
  <si>
    <t>E1N2502012O</t>
  </si>
  <si>
    <t>Zanavykų g. 28, LT-44141 Kaunas, Kauno m. sav.</t>
  </si>
  <si>
    <t>E1N2501312O</t>
  </si>
  <si>
    <t>S. Raštikio g. 12, LT-50130 Kaunas, Kauno m. sav.</t>
  </si>
  <si>
    <t>E1N2502392O</t>
  </si>
  <si>
    <t>Kranto 11-oji g. 26, LT-45285 Kaunas, Kauno m. sav.</t>
  </si>
  <si>
    <t>E1N2502601O</t>
  </si>
  <si>
    <t>Garažai, Vytauto pr. 37A, Kaunas</t>
  </si>
  <si>
    <t>E1N2547991</t>
  </si>
  <si>
    <t>Kranto 8-oji g. 12, Kaunas, Kauno m. sav.</t>
  </si>
  <si>
    <t>E1N2594936</t>
  </si>
  <si>
    <t>Savanorių pr. 135, Kaunas, Kauno m. sav.</t>
  </si>
  <si>
    <t>E1N2591590</t>
  </si>
  <si>
    <t>25-93</t>
  </si>
  <si>
    <t>E. Ožeškienės g. 39, Kaunas, Kauno m. sav.</t>
  </si>
  <si>
    <t>E1N2577460</t>
  </si>
  <si>
    <t>Aušros g. 35, Kaunas, Kauno m. sav.</t>
  </si>
  <si>
    <t>E1N2599189</t>
  </si>
  <si>
    <t>Muravos g. 7, LT-49419 Kaunas, Kauno m. sav.</t>
  </si>
  <si>
    <t>E1N2501985O</t>
  </si>
  <si>
    <t>A. Juozapavičiaus pr. 7S - 13, Kaunas, Kauno m. sav.</t>
  </si>
  <si>
    <t>E1N2503769O</t>
  </si>
  <si>
    <t>BVG_Žvangučių g., Kaunas, Kauno m. sav.</t>
  </si>
  <si>
    <t>E1N2503260O</t>
  </si>
  <si>
    <t>J. Basanavičiaus al. 10, Kaunas, Kauno m. sav.</t>
  </si>
  <si>
    <t>E1N25A0221</t>
  </si>
  <si>
    <t>Alantos g. 3, LT-50175 Kaunas, Kauno m. sav.</t>
  </si>
  <si>
    <t>E1N2503986O</t>
  </si>
  <si>
    <t>Savanorių pr. -, Kaunas, Kauno m. sav.</t>
  </si>
  <si>
    <t>E1N2504209O</t>
  </si>
  <si>
    <t>0,4 kV SP-31 iš SP-2-01_LGI rekonstravimas, A. Juozapavičiaus pr.118, Kaunas (Kauno reg., Kauno sk.)</t>
  </si>
  <si>
    <t>E1E225LG035</t>
  </si>
  <si>
    <t>0,4 kV SP-2-01 (Kaunas)_LGI L-SP-21 rekonstravimas, A.Juozapavičiaus pr.118, Kaunas, (Kauno reg., Kauno tinklas)</t>
  </si>
  <si>
    <t>E1E225LG034</t>
  </si>
  <si>
    <t>25-103</t>
  </si>
  <si>
    <t>Kęstučio g. 47, Kaunas, Kauno m. sav.</t>
  </si>
  <si>
    <t>E1N2515882</t>
  </si>
  <si>
    <t>26-01</t>
  </si>
  <si>
    <t>Miško g. 26, LT-44313 Kaunas, Kauno m. sav.</t>
  </si>
  <si>
    <t>E1N2504358O</t>
  </si>
  <si>
    <t>26-02</t>
  </si>
  <si>
    <t>Laisvės al. 68, LT-45264 Kaunas, Kauno m. sav.</t>
  </si>
  <si>
    <t>E1N2505033O</t>
  </si>
  <si>
    <t>Jonas +37061553136</t>
  </si>
  <si>
    <t>Vaižganto g. 28, LT-44229 Kaunas, Kauno m. sav.</t>
  </si>
  <si>
    <t>E1N2504039O</t>
  </si>
  <si>
    <t>26-04</t>
  </si>
  <si>
    <t>Savanorių pr. 241A, LT-49299 Kaunas, Kauno m. sav.</t>
  </si>
  <si>
    <t>E1N2503471O</t>
  </si>
  <si>
    <t>L. Ivinskio g. 132A, Kaunas, Kauno m. sav.</t>
  </si>
  <si>
    <t>E1N2599151</t>
  </si>
  <si>
    <t>Mažeikių g. 8-2, Kaunas, Kauno m. sav.</t>
  </si>
  <si>
    <t>E1N2590402</t>
  </si>
  <si>
    <t>Šermuonėlių g. 4, Kaunas, Kauno m. sav.</t>
  </si>
  <si>
    <t>E1N25A8565</t>
  </si>
  <si>
    <t>Kalniečių g. 66, Kaunas, Kauno m. sav.</t>
  </si>
  <si>
    <t>E1N2598759</t>
  </si>
  <si>
    <t>26-09</t>
  </si>
  <si>
    <t>Islandijos pl. 115C - 49, Kaunas, Kauno m. sav.</t>
  </si>
  <si>
    <t>E1N2600442O</t>
  </si>
  <si>
    <t>Lazūnų g. 65-1, Kaunas, Kauno m. sav.</t>
  </si>
  <si>
    <t>E1N2581890</t>
  </si>
  <si>
    <t>Kranto al. 87, LT-45284 Kaunas, Kauno m. sav.</t>
  </si>
  <si>
    <t>E1N2601247O</t>
  </si>
  <si>
    <t>26-12</t>
  </si>
  <si>
    <t>Jonavos g. 1F, Kaunas, Kauno m. sav.</t>
  </si>
  <si>
    <t>E1N2574781</t>
  </si>
  <si>
    <t>ESO susitikimas</t>
  </si>
  <si>
    <t>ABONENTINIS PAPILDOMAS Lietuvių g. 12</t>
  </si>
  <si>
    <t>1800eur+PVM</t>
  </si>
  <si>
    <t>26-14</t>
  </si>
  <si>
    <t>Tunelio g. 60, LT-44405 Kaunas, Kauno m. sav.</t>
  </si>
  <si>
    <t>E1N2600666O</t>
  </si>
  <si>
    <t>Savanorių pr. 243 - 12, LT-50154 Kaunas, Kauno m. sav.</t>
  </si>
  <si>
    <t>E1N2601077O</t>
  </si>
  <si>
    <t>26-16</t>
  </si>
  <si>
    <t>Skuodo g. 27, LT-45131 Kaunas, Kauno m. sav.</t>
  </si>
  <si>
    <t>E1N2503505O</t>
  </si>
  <si>
    <t>KLAUSIMAS PAS UŽS</t>
  </si>
  <si>
    <t>Gaižiūnų g. 60, LT-50111 Kaunas, Kauno m. sav.</t>
  </si>
  <si>
    <t>E1N2601841O</t>
  </si>
  <si>
    <t>Drobės g. 13 - 30, Kaunas, Kauno m. sav.</t>
  </si>
  <si>
    <t>E1N2601816O</t>
  </si>
  <si>
    <t>Šiaulių g. 44 - 3, LT-44356 Kaunas, Kauno m. sav.</t>
  </si>
  <si>
    <t>E1N2602252O</t>
  </si>
  <si>
    <t>L. Ivinskio g. 126A, Kaunas, Kauno m. sav.</t>
  </si>
  <si>
    <t>E1N2612455</t>
  </si>
  <si>
    <t>Kalniečių g. 68, Kaunas, Kauno m. sav.</t>
  </si>
  <si>
    <t>E1N2611478</t>
  </si>
  <si>
    <t>S. Gimžausko g. 23A, Kaunas, Kauno m. sav.</t>
  </si>
  <si>
    <t>E1N2609145</t>
  </si>
  <si>
    <t>26-23</t>
  </si>
  <si>
    <t>Savanorių pr. 192B, Kaunas, Kauno m. sav.</t>
  </si>
  <si>
    <t>E1N2527391</t>
  </si>
  <si>
    <t>Kranto 5-oji g. 4, Kaunas, Kauno m. sav.</t>
  </si>
  <si>
    <t>E1N2616388</t>
  </si>
  <si>
    <t>Kranto 18-oji g. 22, Kaunas, Kauno m. sav.</t>
  </si>
  <si>
    <t>E1N25A7456</t>
  </si>
  <si>
    <t>Vokiečių g. 125, Kaunas, Kauno m. sav.</t>
  </si>
  <si>
    <t>E1N2616080</t>
  </si>
  <si>
    <t>Lentvario g. 14, LT-44439 Kaunas, Kauno m. sav.</t>
  </si>
  <si>
    <t>E1N2504353O</t>
  </si>
  <si>
    <t>ADA UŽ TOPO PATEIKTA</t>
  </si>
  <si>
    <t>Muravos g. 21 - 2, LT-49389 Kaunas, Kauno m. sav.</t>
  </si>
  <si>
    <t>E1N2603588O</t>
  </si>
  <si>
    <t>Laisvės al. 50-3, Kaunas, Kauno m. sav.</t>
  </si>
  <si>
    <t>E1N22622296</t>
  </si>
  <si>
    <t>NĖRA KAS'o, reikia ieškot kur galim įrengt</t>
  </si>
  <si>
    <t>Minties Rato g. 11A, Kaunas, Kauno m. sav.</t>
  </si>
  <si>
    <t>E1N2618822</t>
  </si>
  <si>
    <t>P. Višinskio g. 32, Kaunas, Kauno m. sav.</t>
  </si>
  <si>
    <t>E1N2609696</t>
  </si>
  <si>
    <t>26-32</t>
  </si>
  <si>
    <t>Muitinės g. 1-7A, Kaunas, Kauno m. sav.</t>
  </si>
  <si>
    <t>E1N2618076</t>
  </si>
  <si>
    <t>26-33</t>
  </si>
  <si>
    <t>Sandėlių g. 4J, LT-45227 Kaunas, Kauno m. sav.</t>
  </si>
  <si>
    <t>E1N2604701O</t>
  </si>
  <si>
    <t>26-34</t>
  </si>
  <si>
    <t>Kauko al. 5, LT-44169 Kaunas, Kauno m. sav.</t>
  </si>
  <si>
    <t>E1N2604213O</t>
  </si>
  <si>
    <t>Alantos g. 5, Kaunas, Kauno m. sav.</t>
  </si>
  <si>
    <t>E1N2540330</t>
  </si>
  <si>
    <t>26-36</t>
  </si>
  <si>
    <t>Savanorių pr. 192 - 122, Kaunas, Kauno m. sav.</t>
  </si>
  <si>
    <t>E1N2604396O</t>
  </si>
  <si>
    <t>26-37</t>
  </si>
  <si>
    <t>L. Sapiegos g. 12, Kaunas, Kauno m. sav.</t>
  </si>
  <si>
    <t>E1N2600033</t>
  </si>
  <si>
    <t>Kranto 19-oji g. 14, Kaunas, Kauno m. sav.</t>
  </si>
  <si>
    <t>E1N22630737</t>
  </si>
  <si>
    <t>26-39</t>
  </si>
  <si>
    <t>E1N25A8460</t>
  </si>
  <si>
    <t>26-40</t>
  </si>
  <si>
    <t>Kęstučio g. 27D, LT-44319 Kaunas, Kauno m. sav.</t>
  </si>
  <si>
    <t>E1N2605476O</t>
  </si>
  <si>
    <t>TOPO</t>
  </si>
  <si>
    <t>26-41</t>
  </si>
  <si>
    <t>Minties Rato g. 52, Kaunas, Kauno m. sav.</t>
  </si>
  <si>
    <t>E1N22634427</t>
  </si>
  <si>
    <t>26-42</t>
  </si>
  <si>
    <t>A. Juozapavičiaus pr. 31E, LT-44144 Kaunas, Kauno m. sav.</t>
  </si>
  <si>
    <t>E1N2606119O</t>
  </si>
  <si>
    <t>26-43</t>
  </si>
  <si>
    <t>Speigo g. 28 - 15, Kaunas, Kauno m. sav.</t>
  </si>
  <si>
    <t>E1N2606537O</t>
  </si>
  <si>
    <t>26-44</t>
  </si>
  <si>
    <t>Servitutų g. 3B, Kaunas, Kauno m. sav.</t>
  </si>
  <si>
    <t>E1N22626439</t>
  </si>
  <si>
    <t>26-45</t>
  </si>
  <si>
    <t>Vokiečių g. 25-6, Kaunas, Kauno m. sav.</t>
  </si>
  <si>
    <t>E1N22635632</t>
  </si>
  <si>
    <t>26-46</t>
  </si>
  <si>
    <t>26-47</t>
  </si>
  <si>
    <t>Molėtų g. 26, LT-50175 Kaunas, Kauno m. sav.</t>
  </si>
  <si>
    <t>E1N2606456O</t>
  </si>
  <si>
    <t>26-48</t>
  </si>
  <si>
    <t>Islandijos pl. 73 - -, Kaunas, Kauno m. sav.</t>
  </si>
  <si>
    <t>E1N2606868O</t>
  </si>
  <si>
    <t>Vardas</t>
  </si>
  <si>
    <t>Obj. Nr.</t>
  </si>
  <si>
    <t>Darbas</t>
  </si>
  <si>
    <t>Būsena</t>
  </si>
  <si>
    <t>byla gavus KPD</t>
  </si>
  <si>
    <t>byla</t>
  </si>
  <si>
    <t>Trūksta topo/ objektas bus atšauktas arba terminas eina į pabaigą</t>
  </si>
  <si>
    <t>Patvirtinti pirminiai</t>
  </si>
  <si>
    <t>Pateiktas projektas tvirtinimui</t>
  </si>
  <si>
    <t>Patvirtintas projektas</t>
  </si>
  <si>
    <t>Patikrintas objekto darbų statusas (kas padaryta/ ko trūksta)</t>
  </si>
  <si>
    <t>Nedaromi jokie darbai prie projekto (laukiam info/ pateikėm tikrinimui, tvirtinimui)</t>
  </si>
  <si>
    <t>Nesikeičia RKKS situacija</t>
  </si>
  <si>
    <t>Keičiasi RKKS situacija</t>
  </si>
  <si>
    <t>0,4 kV OL L-200 iš Pg-351 rekonstravimas</t>
  </si>
  <si>
    <t>0,4 kV OL L-800 iš P-154 rekonstravimas</t>
  </si>
  <si>
    <t>Švenčionių MT</t>
  </si>
  <si>
    <t>ZarasuTP</t>
  </si>
  <si>
    <t>V-303</t>
  </si>
  <si>
    <t>M-102</t>
  </si>
  <si>
    <t>numeris</t>
  </si>
  <si>
    <t>E1E2200183 10 kV KL Vilijampolės TP-TR650 rekonstravimas</t>
  </si>
  <si>
    <t>Uz-430</t>
  </si>
  <si>
    <t>KT-3</t>
  </si>
  <si>
    <t>R-502</t>
  </si>
  <si>
    <t>10 kV OL L-700 ir L-800 iš Didžiasalio TP rekonstravimas (Panevėžio reg., Ignalinos raj.)</t>
  </si>
  <si>
    <t>L-500 is V-305</t>
  </si>
  <si>
    <t>L-200 is N-310</t>
  </si>
  <si>
    <t>0,4 kV OL L-200, L-100 iš G-1452 rekonstravimas</t>
  </si>
  <si>
    <t>LGI vartotojų perjungimas iš MT-3-508_LGI L-200 Stoties g.2, 4, 5</t>
  </si>
  <si>
    <t>Ievos gelezinkeliai</t>
  </si>
  <si>
    <t>0,4 kV KL iš KTP-303</t>
  </si>
  <si>
    <t>Z-357</t>
  </si>
  <si>
    <t>L-100 is TR-300</t>
  </si>
  <si>
    <t>Sg-951</t>
  </si>
  <si>
    <t>Darbo grafikas  (01.05-01.09)</t>
  </si>
  <si>
    <t>D.v.</t>
  </si>
  <si>
    <t>viršvalandžiai</t>
  </si>
  <si>
    <t>Trečiadienis(01.01)</t>
  </si>
  <si>
    <t>nedarbo diena</t>
  </si>
  <si>
    <t>Pirmadienis(12.29)</t>
  </si>
  <si>
    <t>atostogos</t>
  </si>
  <si>
    <t>Viso</t>
  </si>
  <si>
    <t>Pirmadienis(01.05)</t>
  </si>
  <si>
    <t>10:00-16:00;</t>
  </si>
  <si>
    <t>Antradienis(01.06)</t>
  </si>
  <si>
    <t>7:00-16:00;</t>
  </si>
  <si>
    <t>Trečiadienis(01.07)</t>
  </si>
  <si>
    <t>7:00-12:00;</t>
  </si>
  <si>
    <t>Ketvirtadienis(01.08)</t>
  </si>
  <si>
    <t>Penktadienis(01.09)</t>
  </si>
  <si>
    <t>11:00-17:30;</t>
  </si>
  <si>
    <t>Darbo grafikas  (01.12-01.16)</t>
  </si>
  <si>
    <t>Pirmadienis(01.12)</t>
  </si>
  <si>
    <t>7:00-13:00;</t>
  </si>
  <si>
    <t>Antradienis(01.13)</t>
  </si>
  <si>
    <t>7:00-14:00;</t>
  </si>
  <si>
    <t>Trečiadienis(01.14)</t>
  </si>
  <si>
    <t>10:00-15:00;</t>
  </si>
  <si>
    <t>Ketvirtadienis(01.15)</t>
  </si>
  <si>
    <t>7:00-12:30;</t>
  </si>
  <si>
    <t>Penktadienis(01.16)</t>
  </si>
  <si>
    <t>Darbo grafikas  (01.19-01.23)</t>
  </si>
  <si>
    <t>Pirmadienis(01.19)</t>
  </si>
  <si>
    <t>7:00-15:00;</t>
  </si>
  <si>
    <t>Antradienis(01.20)</t>
  </si>
  <si>
    <t>Trečiadienis(01.21)</t>
  </si>
  <si>
    <t>iš</t>
  </si>
  <si>
    <t>10 kV OL L-300 iš Ukmergės TP miškingų ruožų rekonstravimas (Panevėžio reg., Ukmergės raj.)</t>
  </si>
  <si>
    <t>E1E52600094</t>
  </si>
  <si>
    <t>E1E52600095</t>
  </si>
  <si>
    <t>10 kV OL L-400 iš Kvarco TP miškingų ruožų rekonstravimas (Panevėžio reg., Anykščių raj.)</t>
  </si>
  <si>
    <t>E1E52600114</t>
  </si>
  <si>
    <t>10 kV OL L-1100 iš Kvarco TP miškingų ruožų rekonstravimas (Panevėžio reg., Anykščių raj.)</t>
  </si>
  <si>
    <t>E1E52600140</t>
  </si>
  <si>
    <t xml:space="preserve">10 kV OL L-700 iš Vašuokėnų TP miškingų ruožų rekonstravimas (Panevėžio reg., Anykščių raj.) </t>
  </si>
  <si>
    <t>E1E52600147</t>
  </si>
  <si>
    <t xml:space="preserve">10 kV OL L-600 iš Vašuokėnų TP miškingų ruožų rekonstravimas (Panevėžio reg., Anykščių raj.) </t>
  </si>
  <si>
    <t>E1E52600155</t>
  </si>
  <si>
    <t xml:space="preserve">10 kV OL L-500 iš Kėdainių TP miškingų ruožų rekonstravimas (Panevėžio reg., Kėdainių raj.) </t>
  </si>
  <si>
    <t>26-35</t>
  </si>
  <si>
    <t>06.17 Pakamaris / Arvydas</t>
  </si>
  <si>
    <t>Ovidijus / Karolis</t>
  </si>
  <si>
    <t>06.23 Pakamaris/ Karolis</t>
  </si>
  <si>
    <t>Topo supiesta / Dominykas</t>
  </si>
  <si>
    <t>Topo supiesta / Nona</t>
  </si>
  <si>
    <t>Topo supiesta / Ziede</t>
  </si>
  <si>
    <t>26-49</t>
  </si>
  <si>
    <t>Šv. Gertrūdos g. 7 - 32, Kaunas, Kauno m. sav.</t>
  </si>
  <si>
    <t>E1N2606099O</t>
  </si>
  <si>
    <t>topo supiešta</t>
  </si>
  <si>
    <t>topo supiešta (per klaidą užsakyme parašyta 454 obj)</t>
  </si>
  <si>
    <t>E1E5500188</t>
  </si>
  <si>
    <t>26-38-E</t>
  </si>
  <si>
    <t>10 kV OL L-300 iš Švenčionių TP rekonstravimas  ir L-100 iš Adutiškio TP (Panevėžio reg., Švenčionių raj.)</t>
  </si>
  <si>
    <t>E1E2500170</t>
  </si>
  <si>
    <t>E1E1500219</t>
  </si>
  <si>
    <t>E1E52500015</t>
  </si>
  <si>
    <t>E1E5500350</t>
  </si>
  <si>
    <t>26-39-E</t>
  </si>
  <si>
    <t>26-40-E</t>
  </si>
  <si>
    <t>26-41-E</t>
  </si>
  <si>
    <t>26-42-E</t>
  </si>
  <si>
    <t>10 kV OL L-300 iš Valkininkų tarp atr. 300/125-TR Vk-305, TR Vk-305-300/140 rekonstravimas į KL (Kauno reg., Varėnos raj.)</t>
  </si>
  <si>
    <t>Nona</t>
  </si>
  <si>
    <t>10 kV OL L-300 iš Paberžė TP ruožų 314_19-32, rekonstravimas (Vilniaus reg., Vilniaus raj.)</t>
  </si>
  <si>
    <t>10 kV OL L-1900 iš Zarasų TP rekonstravimas (Panevėžio reg., Zarasų raj.)</t>
  </si>
  <si>
    <t>dar nėra užduoties</t>
  </si>
  <si>
    <t>dar nėra išskirstymo</t>
  </si>
  <si>
    <t xml:space="preserve">10 kV OL L-500 iš Ignalinos TP </t>
  </si>
  <si>
    <t xml:space="preserve">E1N2598759 </t>
  </si>
  <si>
    <t>Kalniečių g. 66</t>
  </si>
  <si>
    <t>26-50</t>
  </si>
  <si>
    <t>A. Juozapavičiaus pr. 104A, Kaunas, Kauno m. sav.</t>
  </si>
  <si>
    <t>E1N22628805</t>
  </si>
  <si>
    <t>teikt servitutus savivaldybei</t>
  </si>
  <si>
    <t>Byla, reikia h2o</t>
  </si>
  <si>
    <t>Byla, trūksta suva</t>
  </si>
  <si>
    <t>SERVITUTAS likęs</t>
  </si>
  <si>
    <t>Ovidijus</t>
  </si>
  <si>
    <t>REIKIA DARYT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</si>
</sst>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0.00&quot; €&quot;"/>
    <numFmt numFmtId="165" formatCode="yyyy/mm/dd;@"/>
    <numFmt numFmtId="166" formatCode="#,##0.00\ [$€-1]"/>
    <numFmt numFmtId="167" formatCode="#,##0\ [$€-1]"/>
    <numFmt numFmtId="168" formatCode="#,##0.00\ &quot;€&quot;"/>
    <numFmt numFmtId="169" formatCode="#,##0&quot; €&quot;"/>
  </numFmts>
  <fonts count="38" x14ac:knownFonts="1">
    <font>
      <sz val="11"/>
      <color rgb="FF000000"/>
      <name val="Calibri"/>
      <family val="2"/>
      <charset val="1"/>
    </font>
    <font>
      <u/>
      <sz val="11"/>
      <color rgb="FF0000FF"/>
      <name val="Calibri"/>
      <family val="2"/>
      <charset val="186"/>
    </font>
    <font>
      <sz val="11"/>
      <color rgb="FF000000"/>
      <name val="Calibri"/>
      <family val="2"/>
      <charset val="186"/>
    </font>
    <font>
      <b/>
      <sz val="11"/>
      <color rgb="FF000000"/>
      <name val="Calibri"/>
      <family val="2"/>
      <charset val="186"/>
    </font>
    <font>
      <u/>
      <sz val="11"/>
      <color rgb="FF0000FF"/>
      <name val="Calibri"/>
      <family val="2"/>
      <charset val="1"/>
    </font>
    <font>
      <sz val="11"/>
      <name val="Calibri"/>
      <family val="2"/>
      <charset val="1"/>
    </font>
    <font>
      <sz val="11"/>
      <name val="Calibri"/>
      <family val="2"/>
      <charset val="186"/>
    </font>
    <font>
      <sz val="9"/>
      <color rgb="FF000000"/>
      <name val="Tahoma"/>
      <family val="2"/>
      <charset val="1"/>
    </font>
    <font>
      <sz val="9"/>
      <color rgb="FF000000"/>
      <name val="Tahoma"/>
      <family val="2"/>
      <charset val="186"/>
    </font>
    <font>
      <sz val="11"/>
      <color rgb="FF9C0006"/>
      <name val="Calibri"/>
      <family val="2"/>
      <charset val="1"/>
    </font>
    <font>
      <sz val="11"/>
      <color rgb="FF006100"/>
      <name val="Calibri"/>
      <family val="2"/>
      <charset val="1"/>
    </font>
    <font>
      <sz val="11"/>
      <color rgb="FF9C5700"/>
      <name val="Calibri"/>
      <family val="2"/>
      <charset val="1"/>
    </font>
    <font>
      <sz val="9"/>
      <color indexed="81"/>
      <name val="Tahoma"/>
      <family val="2"/>
    </font>
    <font>
      <b/>
      <sz val="9"/>
      <color indexed="81"/>
      <name val="Tahoma"/>
      <family val="2"/>
    </font>
    <font>
      <sz val="9"/>
      <color indexed="81"/>
      <name val="Tahoma"/>
      <family val="2"/>
      <charset val="186"/>
    </font>
    <font>
      <b/>
      <sz val="9"/>
      <color indexed="81"/>
      <name val="Tahoma"/>
      <family val="2"/>
      <charset val="186"/>
    </font>
    <font>
      <sz val="9"/>
      <color rgb="FF404040"/>
      <name val="Verdana"/>
      <family val="2"/>
    </font>
    <font>
      <u/>
      <sz val="11"/>
      <name val="Calibri"/>
      <family val="2"/>
      <charset val="1"/>
    </font>
    <font>
      <sz val="11"/>
      <color rgb="FF92D050"/>
      <name val="Calibri"/>
      <family val="2"/>
      <charset val="1"/>
    </font>
    <font>
      <sz val="11"/>
      <color rgb="FF00B050"/>
      <name val="Calibri"/>
      <family val="2"/>
      <charset val="1"/>
    </font>
    <font>
      <sz val="8"/>
      <name val="Calibri"/>
      <family val="2"/>
      <charset val="1"/>
    </font>
    <font>
      <sz val="11"/>
      <color rgb="FF000000"/>
      <name val="Calibri"/>
      <family val="2"/>
    </font>
    <font>
      <sz val="11"/>
      <color theme="1"/>
      <name val="Calibri"/>
      <family val="2"/>
    </font>
    <font>
      <b/>
      <sz val="11"/>
      <color rgb="FFFF0000"/>
      <name val="Calibri"/>
      <family val="2"/>
      <charset val="186"/>
    </font>
    <font>
      <u/>
      <sz val="11"/>
      <color theme="10"/>
      <name val="Calibri"/>
      <family val="2"/>
      <charset val="1"/>
    </font>
    <font>
      <b/>
      <sz val="11"/>
      <name val="Calibri"/>
      <family val="2"/>
      <charset val="186"/>
    </font>
    <font>
      <sz val="11"/>
      <name val="Calibri"/>
      <family val="2"/>
    </font>
    <font>
      <b/>
      <sz val="11"/>
      <name val="Calibri"/>
      <family val="2"/>
    </font>
    <font>
      <sz val="11"/>
      <color rgb="FFFF0000"/>
      <name val="Calibri"/>
      <family val="2"/>
      <charset val="186"/>
    </font>
    <font>
      <sz val="11"/>
      <color rgb="FFFF0000"/>
      <name val="Calibri"/>
      <family val="2"/>
      <charset val="1"/>
    </font>
    <font>
      <u/>
      <sz val="11"/>
      <color rgb="FF04498E"/>
      <name val="Calibri"/>
      <family val="2"/>
      <charset val="1"/>
    </font>
    <font>
      <b/>
      <sz val="11"/>
      <color rgb="FF000000"/>
      <name val="Calibri"/>
      <family val="2"/>
      <charset val="1"/>
    </font>
    <font>
      <sz val="9"/>
      <color rgb="FF404040"/>
      <name val="Verdana"/>
      <family val="2"/>
      <charset val="186"/>
    </font>
    <font>
      <sz val="11"/>
      <name val="Calibri Light"/>
      <family val="2"/>
      <charset val="186"/>
      <scheme val="major"/>
    </font>
    <font>
      <sz val="24"/>
      <color rgb="FF333333"/>
      <name val="Arial"/>
      <family val="2"/>
      <charset val="186"/>
    </font>
    <font>
      <sz val="9"/>
      <color indexed="81"/>
      <name val="Tahoma"/>
      <charset val="1"/>
    </font>
    <font>
      <b/>
      <sz val="9"/>
      <color indexed="81"/>
      <name val="Tahoma"/>
      <charset val="1"/>
    </font>
    <font>
      <sz val="12"/>
      <color rgb="FF000000"/>
      <name val="Aptos"/>
      <family val="2"/>
    </font>
  </fonts>
  <fills count="27">
    <fill>
      <patternFill patternType="none"/>
    </fill>
    <fill>
      <patternFill patternType="gray125"/>
    </fill>
    <fill>
      <patternFill patternType="solid">
        <fgColor rgb="FFFFC7CE"/>
        <bgColor rgb="FFD9D9D9"/>
      </patternFill>
    </fill>
    <fill>
      <patternFill patternType="solid">
        <fgColor rgb="FFC6EFCE"/>
        <bgColor rgb="FFD7E4BD"/>
      </patternFill>
    </fill>
    <fill>
      <patternFill patternType="solid">
        <fgColor rgb="FFFFEB9C"/>
        <bgColor rgb="FFD7E4BD"/>
      </patternFill>
    </fill>
    <fill>
      <patternFill patternType="solid">
        <fgColor rgb="FF92D050"/>
        <bgColor rgb="FFC3D69B"/>
      </patternFill>
    </fill>
    <fill>
      <patternFill patternType="solid">
        <fgColor rgb="FFFFC000"/>
        <bgColor rgb="FFFF9900"/>
      </patternFill>
    </fill>
    <fill>
      <patternFill patternType="solid">
        <fgColor rgb="FF00B050"/>
        <bgColor rgb="FF008080"/>
      </patternFill>
    </fill>
    <fill>
      <patternFill patternType="solid">
        <fgColor rgb="FF92D050"/>
        <bgColor indexed="64"/>
      </patternFill>
    </fill>
    <fill>
      <patternFill patternType="solid">
        <fgColor rgb="FFFF33CC"/>
        <bgColor indexed="6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8"/>
        <bgColor indexed="64"/>
      </patternFill>
    </fill>
    <fill>
      <patternFill patternType="solid">
        <fgColor theme="9"/>
        <bgColor indexed="64"/>
      </patternFill>
    </fill>
    <fill>
      <patternFill patternType="solid">
        <fgColor theme="0"/>
        <bgColor indexed="64"/>
      </patternFill>
    </fill>
    <fill>
      <patternFill patternType="solid">
        <fgColor rgb="FFFF0000"/>
        <bgColor rgb="FFC3D69B"/>
      </patternFill>
    </fill>
    <fill>
      <patternFill patternType="solid">
        <fgColor rgb="FFFFC000"/>
        <bgColor indexed="64"/>
      </patternFill>
    </fill>
    <fill>
      <patternFill patternType="solid">
        <fgColor rgb="FFFFC7CE"/>
        <bgColor indexed="64"/>
      </patternFill>
    </fill>
    <fill>
      <patternFill patternType="solid">
        <fgColor theme="0" tint="-0.249977111117893"/>
        <bgColor indexed="64"/>
      </patternFill>
    </fill>
    <fill>
      <patternFill patternType="solid">
        <fgColor rgb="FF7030A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EE0000"/>
        <bgColor indexed="64"/>
      </patternFill>
    </fill>
    <fill>
      <patternFill patternType="solid">
        <fgColor rgb="FFFEC7CE"/>
        <bgColor indexed="64"/>
      </patternFill>
    </fill>
    <fill>
      <patternFill patternType="solid">
        <fgColor theme="5" tint="-0.249977111117893"/>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thin">
        <color auto="1"/>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s>
  <cellStyleXfs count="7">
    <xf numFmtId="0" fontId="0" fillId="0" borderId="0"/>
    <xf numFmtId="0" fontId="1" fillId="0" borderId="0" applyBorder="0" applyProtection="0"/>
    <xf numFmtId="0" fontId="2" fillId="0" borderId="0"/>
    <xf numFmtId="0" fontId="9" fillId="2" borderId="0" applyBorder="0" applyProtection="0"/>
    <xf numFmtId="0" fontId="10" fillId="3" borderId="0" applyBorder="0" applyProtection="0"/>
    <xf numFmtId="0" fontId="11" fillId="4" borderId="0" applyBorder="0" applyProtection="0"/>
    <xf numFmtId="0" fontId="24" fillId="0" borderId="0" applyNumberFormat="0" applyFill="0" applyBorder="0" applyAlignment="0" applyProtection="0"/>
  </cellStyleXfs>
  <cellXfs count="540">
    <xf numFmtId="0" fontId="0" fillId="0" borderId="0" xfId="0"/>
    <xf numFmtId="164" fontId="0" fillId="0" borderId="0" xfId="0" applyNumberFormat="1"/>
    <xf numFmtId="0" fontId="0" fillId="0" borderId="0" xfId="0" applyAlignment="1">
      <alignment wrapText="1"/>
    </xf>
    <xf numFmtId="164" fontId="0" fillId="0" borderId="0" xfId="0" applyNumberFormat="1" applyAlignment="1">
      <alignment wrapText="1"/>
    </xf>
    <xf numFmtId="0" fontId="3" fillId="0" borderId="0" xfId="0" applyFont="1"/>
    <xf numFmtId="0" fontId="0" fillId="0" borderId="1" xfId="0" applyBorder="1" applyAlignment="1">
      <alignment horizontal="center" vertical="center" wrapText="1"/>
    </xf>
    <xf numFmtId="0" fontId="0" fillId="5" borderId="1" xfId="0" applyFill="1" applyBorder="1"/>
    <xf numFmtId="0" fontId="0" fillId="0" borderId="1" xfId="0" applyBorder="1"/>
    <xf numFmtId="14" fontId="0" fillId="0" borderId="1" xfId="0" applyNumberFormat="1" applyBorder="1"/>
    <xf numFmtId="165" fontId="0" fillId="0" borderId="1" xfId="0" applyNumberFormat="1" applyBorder="1" applyAlignment="1">
      <alignment wrapText="1"/>
    </xf>
    <xf numFmtId="0" fontId="0" fillId="0" borderId="1" xfId="0" applyBorder="1" applyAlignment="1">
      <alignment wrapText="1"/>
    </xf>
    <xf numFmtId="164" fontId="0" fillId="0" borderId="1" xfId="0" applyNumberFormat="1" applyBorder="1" applyAlignment="1">
      <alignment wrapText="1"/>
    </xf>
    <xf numFmtId="0" fontId="0" fillId="5" borderId="1" xfId="0" applyFill="1" applyBorder="1" applyAlignment="1">
      <alignment wrapText="1"/>
    </xf>
    <xf numFmtId="0" fontId="0" fillId="5" borderId="0" xfId="0" applyFill="1"/>
    <xf numFmtId="0" fontId="0" fillId="6" borderId="1" xfId="0" applyFill="1" applyBorder="1" applyAlignment="1">
      <alignment wrapText="1"/>
    </xf>
    <xf numFmtId="164" fontId="0" fillId="0" borderId="1" xfId="0" applyNumberFormat="1" applyBorder="1"/>
    <xf numFmtId="0" fontId="0" fillId="6" borderId="1" xfId="0" applyFill="1" applyBorder="1"/>
    <xf numFmtId="0" fontId="0" fillId="5" borderId="1" xfId="0" applyFill="1" applyBorder="1" applyAlignment="1">
      <alignment horizontal="center" vertical="center" wrapText="1"/>
    </xf>
    <xf numFmtId="9" fontId="0" fillId="0" borderId="1" xfId="0" applyNumberFormat="1" applyBorder="1"/>
    <xf numFmtId="14" fontId="0" fillId="5" borderId="1" xfId="0" applyNumberFormat="1" applyFill="1" applyBorder="1"/>
    <xf numFmtId="165" fontId="0" fillId="5" borderId="1" xfId="0" applyNumberFormat="1" applyFill="1" applyBorder="1" applyAlignment="1">
      <alignment wrapText="1"/>
    </xf>
    <xf numFmtId="0" fontId="4" fillId="0" borderId="1" xfId="6" applyFont="1" applyBorder="1" applyAlignment="1" applyProtection="1">
      <alignment horizontal="center"/>
    </xf>
    <xf numFmtId="0" fontId="0" fillId="0" borderId="2" xfId="0" applyBorder="1"/>
    <xf numFmtId="14" fontId="0" fillId="0" borderId="2" xfId="0" applyNumberFormat="1" applyBorder="1"/>
    <xf numFmtId="164" fontId="0" fillId="0" borderId="2" xfId="0" applyNumberFormat="1" applyBorder="1"/>
    <xf numFmtId="0" fontId="0" fillId="0" borderId="3" xfId="0" applyBorder="1"/>
    <xf numFmtId="165" fontId="0" fillId="0" borderId="1" xfId="0" applyNumberFormat="1" applyBorder="1"/>
    <xf numFmtId="0" fontId="0" fillId="0" borderId="0" xfId="0" applyAlignment="1">
      <alignment horizontal="center"/>
    </xf>
    <xf numFmtId="165" fontId="0" fillId="0" borderId="2" xfId="0" applyNumberFormat="1" applyBorder="1"/>
    <xf numFmtId="49" fontId="0" fillId="0" borderId="1" xfId="0" applyNumberFormat="1" applyBorder="1"/>
    <xf numFmtId="49" fontId="0" fillId="0" borderId="0" xfId="0" applyNumberFormat="1"/>
    <xf numFmtId="0" fontId="0" fillId="6" borderId="1" xfId="0" applyFill="1" applyBorder="1" applyAlignment="1">
      <alignment horizontal="center" vertical="center" wrapText="1"/>
    </xf>
    <xf numFmtId="166" fontId="0" fillId="6" borderId="1" xfId="0" applyNumberFormat="1" applyFill="1" applyBorder="1"/>
    <xf numFmtId="166" fontId="0" fillId="5" borderId="1" xfId="0" applyNumberFormat="1" applyFill="1" applyBorder="1"/>
    <xf numFmtId="14" fontId="0" fillId="6" borderId="1" xfId="0" applyNumberFormat="1" applyFill="1" applyBorder="1"/>
    <xf numFmtId="165" fontId="0" fillId="6" borderId="1" xfId="0" applyNumberFormat="1" applyFill="1" applyBorder="1" applyAlignment="1">
      <alignment wrapText="1"/>
    </xf>
    <xf numFmtId="0" fontId="5" fillId="6" borderId="1" xfId="0" applyFont="1" applyFill="1" applyBorder="1" applyAlignment="1">
      <alignment wrapText="1"/>
    </xf>
    <xf numFmtId="0" fontId="0" fillId="7" borderId="1" xfId="0" applyFill="1" applyBorder="1" applyAlignment="1">
      <alignment wrapText="1"/>
    </xf>
    <xf numFmtId="49" fontId="4" fillId="0" borderId="1" xfId="6" applyNumberFormat="1" applyFont="1" applyBorder="1" applyAlignment="1" applyProtection="1">
      <alignment horizontal="center" vertical="center"/>
    </xf>
    <xf numFmtId="166" fontId="0" fillId="0" borderId="1" xfId="0" applyNumberFormat="1" applyBorder="1"/>
    <xf numFmtId="0" fontId="0" fillId="0" borderId="2" xfId="0" applyBorder="1" applyAlignment="1">
      <alignment wrapText="1"/>
    </xf>
    <xf numFmtId="0" fontId="6" fillId="0" borderId="3" xfId="0" applyFont="1" applyBorder="1"/>
    <xf numFmtId="0" fontId="0" fillId="0" borderId="3" xfId="0" applyBorder="1" applyAlignment="1">
      <alignment wrapText="1"/>
    </xf>
    <xf numFmtId="49" fontId="4" fillId="0" borderId="1" xfId="6" applyNumberFormat="1" applyFont="1" applyBorder="1" applyAlignment="1" applyProtection="1">
      <alignment horizontal="center"/>
    </xf>
    <xf numFmtId="49" fontId="4" fillId="0" borderId="2" xfId="6" applyNumberFormat="1" applyFont="1" applyBorder="1" applyProtection="1"/>
    <xf numFmtId="0" fontId="0" fillId="8" borderId="1" xfId="0" applyFill="1" applyBorder="1"/>
    <xf numFmtId="0" fontId="0" fillId="8" borderId="1" xfId="0" applyFill="1" applyBorder="1" applyAlignment="1">
      <alignment wrapText="1"/>
    </xf>
    <xf numFmtId="0" fontId="0" fillId="10" borderId="1" xfId="0" applyFill="1" applyBorder="1"/>
    <xf numFmtId="167" fontId="0" fillId="0" borderId="1" xfId="0" applyNumberFormat="1" applyBorder="1"/>
    <xf numFmtId="0" fontId="0" fillId="9" borderId="1" xfId="0" applyFill="1" applyBorder="1"/>
    <xf numFmtId="0" fontId="0" fillId="8" borderId="1" xfId="0" applyFill="1" applyBorder="1" applyAlignment="1">
      <alignment horizontal="center" vertical="center" wrapText="1"/>
    </xf>
    <xf numFmtId="14" fontId="0" fillId="8" borderId="1" xfId="0" applyNumberFormat="1" applyFill="1" applyBorder="1"/>
    <xf numFmtId="165" fontId="0" fillId="8" borderId="1" xfId="0" applyNumberFormat="1" applyFill="1" applyBorder="1" applyAlignment="1">
      <alignment wrapText="1"/>
    </xf>
    <xf numFmtId="0" fontId="0" fillId="8" borderId="0" xfId="0" applyFill="1"/>
    <xf numFmtId="166" fontId="0" fillId="8" borderId="1" xfId="0" applyNumberFormat="1" applyFill="1" applyBorder="1"/>
    <xf numFmtId="167" fontId="0" fillId="8" borderId="1" xfId="0" applyNumberFormat="1" applyFill="1" applyBorder="1"/>
    <xf numFmtId="164" fontId="0" fillId="8" borderId="1" xfId="0" applyNumberFormat="1" applyFill="1" applyBorder="1"/>
    <xf numFmtId="0" fontId="9" fillId="0" borderId="1" xfId="3" applyFill="1" applyBorder="1" applyProtection="1"/>
    <xf numFmtId="0" fontId="10" fillId="0" borderId="1" xfId="4" applyFill="1" applyBorder="1" applyProtection="1"/>
    <xf numFmtId="0" fontId="5" fillId="0" borderId="1" xfId="5" applyFont="1" applyFill="1" applyBorder="1" applyProtection="1"/>
    <xf numFmtId="0" fontId="0" fillId="10" borderId="1" xfId="0" applyFill="1" applyBorder="1" applyAlignment="1">
      <alignment wrapText="1"/>
    </xf>
    <xf numFmtId="0" fontId="5" fillId="0" borderId="1" xfId="3" applyFont="1" applyFill="1" applyBorder="1" applyProtection="1"/>
    <xf numFmtId="0" fontId="5" fillId="0" borderId="1" xfId="3" applyFont="1" applyFill="1" applyBorder="1" applyAlignment="1" applyProtection="1">
      <alignment wrapText="1"/>
    </xf>
    <xf numFmtId="0" fontId="0" fillId="12" borderId="1" xfId="0" applyFill="1" applyBorder="1"/>
    <xf numFmtId="166" fontId="0" fillId="0" borderId="2" xfId="0" applyNumberFormat="1" applyBorder="1"/>
    <xf numFmtId="166" fontId="0" fillId="0" borderId="3" xfId="0" applyNumberFormat="1" applyBorder="1"/>
    <xf numFmtId="0" fontId="0" fillId="9" borderId="1" xfId="0" applyFill="1" applyBorder="1" applyAlignment="1">
      <alignment wrapText="1"/>
    </xf>
    <xf numFmtId="0" fontId="0" fillId="11" borderId="1" xfId="0" applyFill="1" applyBorder="1"/>
    <xf numFmtId="0" fontId="6" fillId="11" borderId="1" xfId="0" applyFont="1" applyFill="1" applyBorder="1"/>
    <xf numFmtId="49" fontId="4" fillId="12" borderId="1" xfId="6" applyNumberFormat="1" applyFont="1" applyFill="1" applyBorder="1" applyAlignment="1" applyProtection="1">
      <alignment horizontal="center" vertical="center"/>
    </xf>
    <xf numFmtId="0" fontId="4" fillId="12" borderId="1" xfId="6" applyFont="1" applyFill="1" applyBorder="1" applyAlignment="1" applyProtection="1">
      <alignment horizontal="center"/>
    </xf>
    <xf numFmtId="0" fontId="5" fillId="12" borderId="1" xfId="0" applyFont="1" applyFill="1" applyBorder="1"/>
    <xf numFmtId="49" fontId="4" fillId="8" borderId="1" xfId="6" applyNumberFormat="1" applyFont="1" applyFill="1" applyBorder="1" applyAlignment="1" applyProtection="1">
      <alignment horizontal="center" vertical="center"/>
    </xf>
    <xf numFmtId="0" fontId="6" fillId="8" borderId="3" xfId="0" applyFont="1" applyFill="1" applyBorder="1"/>
    <xf numFmtId="166" fontId="0" fillId="8" borderId="3" xfId="0" applyNumberFormat="1" applyFill="1" applyBorder="1"/>
    <xf numFmtId="0" fontId="0" fillId="8" borderId="3" xfId="0" applyFill="1" applyBorder="1"/>
    <xf numFmtId="0" fontId="16" fillId="0" borderId="0" xfId="0" applyFont="1"/>
    <xf numFmtId="0" fontId="4" fillId="8" borderId="1" xfId="6" applyFont="1" applyFill="1" applyBorder="1" applyAlignment="1" applyProtection="1">
      <alignment horizontal="center"/>
    </xf>
    <xf numFmtId="166" fontId="5" fillId="8" borderId="1" xfId="0" applyNumberFormat="1" applyFont="1" applyFill="1" applyBorder="1"/>
    <xf numFmtId="49" fontId="4" fillId="8" borderId="1" xfId="6" applyNumberFormat="1" applyFont="1" applyFill="1" applyBorder="1" applyAlignment="1" applyProtection="1">
      <alignment horizontal="center"/>
    </xf>
    <xf numFmtId="0" fontId="0" fillId="12" borderId="1" xfId="0" applyFill="1" applyBorder="1" applyAlignment="1">
      <alignment wrapText="1"/>
    </xf>
    <xf numFmtId="0" fontId="0" fillId="12" borderId="2" xfId="0" applyFill="1" applyBorder="1"/>
    <xf numFmtId="166" fontId="5" fillId="0" borderId="1" xfId="0" applyNumberFormat="1" applyFont="1" applyBorder="1"/>
    <xf numFmtId="0" fontId="0" fillId="11" borderId="2" xfId="0" applyFill="1" applyBorder="1"/>
    <xf numFmtId="0" fontId="0" fillId="8" borderId="2" xfId="0" applyFill="1" applyBorder="1"/>
    <xf numFmtId="166" fontId="0" fillId="10" borderId="1" xfId="0" applyNumberFormat="1" applyFill="1" applyBorder="1"/>
    <xf numFmtId="166" fontId="0" fillId="0" borderId="1" xfId="0" applyNumberFormat="1" applyBorder="1" applyAlignment="1">
      <alignment horizontal="right"/>
    </xf>
    <xf numFmtId="0" fontId="0" fillId="12" borderId="0" xfId="0" applyFill="1"/>
    <xf numFmtId="0" fontId="0" fillId="11" borderId="0" xfId="0" applyFill="1"/>
    <xf numFmtId="0" fontId="4" fillId="0" borderId="1" xfId="6" applyFont="1" applyBorder="1" applyAlignment="1" applyProtection="1">
      <alignment horizontal="center" vertical="center"/>
    </xf>
    <xf numFmtId="0" fontId="4" fillId="0" borderId="1" xfId="6" applyFont="1" applyBorder="1" applyAlignment="1">
      <alignment horizontal="center"/>
    </xf>
    <xf numFmtId="0" fontId="4" fillId="0" borderId="0" xfId="6" applyFont="1" applyAlignment="1">
      <alignment horizontal="center"/>
    </xf>
    <xf numFmtId="0" fontId="5" fillId="0" borderId="1" xfId="0" applyFont="1" applyBorder="1" applyAlignment="1">
      <alignment wrapText="1"/>
    </xf>
    <xf numFmtId="0" fontId="0" fillId="0" borderId="4" xfId="0" applyBorder="1"/>
    <xf numFmtId="14" fontId="0" fillId="10" borderId="1" xfId="0" applyNumberFormat="1" applyFill="1" applyBorder="1"/>
    <xf numFmtId="164" fontId="0" fillId="8" borderId="1" xfId="0" applyNumberFormat="1" applyFill="1" applyBorder="1" applyAlignment="1">
      <alignment wrapText="1"/>
    </xf>
    <xf numFmtId="0" fontId="6" fillId="8" borderId="1" xfId="0" applyFont="1" applyFill="1" applyBorder="1"/>
    <xf numFmtId="0" fontId="0" fillId="13" borderId="1" xfId="0" applyFill="1" applyBorder="1"/>
    <xf numFmtId="0" fontId="4" fillId="13" borderId="1" xfId="6" applyFont="1" applyFill="1" applyBorder="1" applyAlignment="1" applyProtection="1">
      <alignment horizontal="center"/>
    </xf>
    <xf numFmtId="0" fontId="6" fillId="10" borderId="1" xfId="0" applyFont="1" applyFill="1" applyBorder="1"/>
    <xf numFmtId="0" fontId="5" fillId="8" borderId="1" xfId="0" applyFont="1" applyFill="1" applyBorder="1" applyAlignment="1">
      <alignment wrapText="1"/>
    </xf>
    <xf numFmtId="0" fontId="4" fillId="8" borderId="1" xfId="6" applyFont="1" applyFill="1" applyBorder="1" applyAlignment="1" applyProtection="1">
      <alignment horizontal="center" vertical="center"/>
    </xf>
    <xf numFmtId="0" fontId="0" fillId="10" borderId="1" xfId="0" applyFill="1" applyBorder="1" applyAlignment="1">
      <alignment horizontal="center" vertical="center" wrapText="1"/>
    </xf>
    <xf numFmtId="0" fontId="4" fillId="10" borderId="1" xfId="6" applyFont="1" applyFill="1" applyBorder="1" applyAlignment="1" applyProtection="1">
      <alignment horizontal="center"/>
    </xf>
    <xf numFmtId="165" fontId="0" fillId="10" borderId="1" xfId="0" applyNumberFormat="1" applyFill="1" applyBorder="1" applyAlignment="1">
      <alignment wrapText="1"/>
    </xf>
    <xf numFmtId="164" fontId="0" fillId="10" borderId="1" xfId="0" applyNumberFormat="1" applyFill="1" applyBorder="1"/>
    <xf numFmtId="0" fontId="0" fillId="10" borderId="0" xfId="0" applyFill="1"/>
    <xf numFmtId="0" fontId="5" fillId="8" borderId="1" xfId="0" applyFont="1" applyFill="1" applyBorder="1"/>
    <xf numFmtId="0" fontId="5" fillId="0" borderId="1" xfId="0" applyFont="1" applyBorder="1" applyAlignment="1">
      <alignment horizontal="center" vertical="center" wrapText="1"/>
    </xf>
    <xf numFmtId="0" fontId="17" fillId="0" borderId="1" xfId="6" applyFont="1" applyBorder="1" applyAlignment="1" applyProtection="1">
      <alignment horizontal="center"/>
    </xf>
    <xf numFmtId="0" fontId="5" fillId="0" borderId="1" xfId="0" applyFont="1" applyBorder="1"/>
    <xf numFmtId="14" fontId="5" fillId="0" borderId="1" xfId="0" applyNumberFormat="1" applyFont="1" applyBorder="1"/>
    <xf numFmtId="165" fontId="5" fillId="0" borderId="1" xfId="0" applyNumberFormat="1" applyFont="1" applyBorder="1" applyAlignment="1">
      <alignment wrapText="1"/>
    </xf>
    <xf numFmtId="164" fontId="5" fillId="0" borderId="1" xfId="0" applyNumberFormat="1" applyFont="1" applyBorder="1"/>
    <xf numFmtId="0" fontId="5" fillId="0" borderId="0" xfId="0" applyFont="1"/>
    <xf numFmtId="0" fontId="5" fillId="12" borderId="1" xfId="0" applyFont="1" applyFill="1" applyBorder="1" applyAlignment="1">
      <alignment wrapText="1"/>
    </xf>
    <xf numFmtId="0" fontId="5" fillId="12" borderId="2" xfId="0" applyFont="1" applyFill="1" applyBorder="1"/>
    <xf numFmtId="0" fontId="6" fillId="12" borderId="3" xfId="0" applyFont="1" applyFill="1" applyBorder="1"/>
    <xf numFmtId="49" fontId="4" fillId="0" borderId="1" xfId="6" applyNumberFormat="1" applyFont="1" applyBorder="1" applyAlignment="1">
      <alignment horizontal="center"/>
    </xf>
    <xf numFmtId="0" fontId="0" fillId="12" borderId="5" xfId="0" applyFill="1" applyBorder="1"/>
    <xf numFmtId="0" fontId="0" fillId="8" borderId="5" xfId="0" applyFill="1" applyBorder="1"/>
    <xf numFmtId="0" fontId="0" fillId="14" borderId="1" xfId="0" applyFill="1" applyBorder="1" applyAlignment="1">
      <alignment wrapText="1"/>
    </xf>
    <xf numFmtId="0" fontId="0" fillId="14" borderId="1" xfId="0" applyFill="1" applyBorder="1"/>
    <xf numFmtId="165" fontId="0" fillId="14" borderId="1" xfId="0" applyNumberFormat="1" applyFill="1" applyBorder="1" applyAlignment="1">
      <alignment wrapText="1"/>
    </xf>
    <xf numFmtId="0" fontId="0" fillId="11" borderId="1" xfId="0" applyFill="1" applyBorder="1" applyAlignment="1">
      <alignment wrapText="1"/>
    </xf>
    <xf numFmtId="0" fontId="0" fillId="15" borderId="1" xfId="0" applyFill="1" applyBorder="1"/>
    <xf numFmtId="0" fontId="4" fillId="8" borderId="1" xfId="6" applyFont="1" applyFill="1" applyBorder="1" applyAlignment="1">
      <alignment horizontal="center"/>
    </xf>
    <xf numFmtId="167" fontId="0" fillId="10" borderId="1" xfId="0" applyNumberFormat="1" applyFill="1" applyBorder="1"/>
    <xf numFmtId="0" fontId="0" fillId="17" borderId="1" xfId="0" applyFill="1" applyBorder="1" applyAlignment="1">
      <alignment wrapText="1"/>
    </xf>
    <xf numFmtId="0" fontId="0" fillId="9" borderId="0" xfId="0" applyFill="1"/>
    <xf numFmtId="0" fontId="0" fillId="16" borderId="1" xfId="0" applyFill="1" applyBorder="1" applyAlignment="1">
      <alignment horizontal="center" vertical="center" wrapText="1"/>
    </xf>
    <xf numFmtId="0" fontId="0" fillId="16" borderId="1" xfId="0" applyFill="1" applyBorder="1"/>
    <xf numFmtId="0" fontId="0" fillId="16" borderId="1" xfId="0" applyFill="1" applyBorder="1" applyAlignment="1">
      <alignment wrapText="1"/>
    </xf>
    <xf numFmtId="16" fontId="0" fillId="16" borderId="1" xfId="0" applyNumberFormat="1" applyFill="1" applyBorder="1"/>
    <xf numFmtId="0" fontId="5" fillId="16" borderId="1" xfId="0" applyFont="1" applyFill="1" applyBorder="1"/>
    <xf numFmtId="0" fontId="0" fillId="16" borderId="0" xfId="0" applyFill="1"/>
    <xf numFmtId="49" fontId="4" fillId="0" borderId="2" xfId="6" applyNumberFormat="1" applyFont="1" applyBorder="1" applyAlignment="1" applyProtection="1">
      <alignment horizontal="center" vertical="center"/>
    </xf>
    <xf numFmtId="0" fontId="0" fillId="5" borderId="2" xfId="0" applyFill="1" applyBorder="1"/>
    <xf numFmtId="0" fontId="4" fillId="0" borderId="2" xfId="6" applyFont="1" applyBorder="1" applyAlignment="1" applyProtection="1">
      <alignment horizontal="center"/>
    </xf>
    <xf numFmtId="0" fontId="4" fillId="0" borderId="3" xfId="6" applyFont="1" applyBorder="1" applyAlignment="1" applyProtection="1">
      <alignment horizontal="center"/>
    </xf>
    <xf numFmtId="0" fontId="0" fillId="12" borderId="3" xfId="0" applyFill="1" applyBorder="1"/>
    <xf numFmtId="0" fontId="0" fillId="16" borderId="3" xfId="0" applyFill="1" applyBorder="1"/>
    <xf numFmtId="0" fontId="4" fillId="0" borderId="1" xfId="6" applyFont="1" applyBorder="1"/>
    <xf numFmtId="0" fontId="4" fillId="0" borderId="1" xfId="6" applyFont="1" applyBorder="1" applyAlignment="1">
      <alignment horizontal="center" vertical="center"/>
    </xf>
    <xf numFmtId="14" fontId="0" fillId="12" borderId="1" xfId="0" applyNumberFormat="1" applyFill="1" applyBorder="1"/>
    <xf numFmtId="0" fontId="5" fillId="10" borderId="1" xfId="0" applyFont="1" applyFill="1" applyBorder="1" applyAlignment="1">
      <alignment wrapText="1"/>
    </xf>
    <xf numFmtId="0" fontId="5" fillId="0" borderId="5" xfId="0" applyFont="1" applyBorder="1"/>
    <xf numFmtId="168" fontId="0" fillId="8" borderId="1" xfId="0" applyNumberFormat="1" applyFill="1" applyBorder="1"/>
    <xf numFmtId="16" fontId="5" fillId="9" borderId="1" xfId="0" applyNumberFormat="1" applyFont="1" applyFill="1" applyBorder="1"/>
    <xf numFmtId="0" fontId="5" fillId="9" borderId="1" xfId="0" applyFont="1" applyFill="1" applyBorder="1"/>
    <xf numFmtId="0" fontId="0" fillId="12" borderId="5" xfId="0" applyFill="1" applyBorder="1" applyAlignment="1">
      <alignment wrapText="1"/>
    </xf>
    <xf numFmtId="0" fontId="0" fillId="0" borderId="1" xfId="0" applyBorder="1" applyAlignment="1">
      <alignment horizontal="center"/>
    </xf>
    <xf numFmtId="0" fontId="4" fillId="10" borderId="1" xfId="6" applyFont="1" applyFill="1" applyBorder="1" applyAlignment="1">
      <alignment horizontal="center"/>
    </xf>
    <xf numFmtId="49" fontId="4" fillId="0" borderId="1" xfId="6" applyNumberFormat="1" applyFont="1" applyBorder="1"/>
    <xf numFmtId="166" fontId="0" fillId="5" borderId="3" xfId="0" applyNumberFormat="1" applyFill="1" applyBorder="1" applyAlignment="1">
      <alignment horizontal="center"/>
    </xf>
    <xf numFmtId="14" fontId="0" fillId="6" borderId="3" xfId="0" applyNumberFormat="1" applyFill="1" applyBorder="1" applyAlignment="1">
      <alignment horizontal="center"/>
    </xf>
    <xf numFmtId="0" fontId="0" fillId="6" borderId="3" xfId="0" applyFill="1" applyBorder="1" applyAlignment="1">
      <alignment horizontal="center"/>
    </xf>
    <xf numFmtId="165" fontId="0" fillId="6" borderId="3" xfId="0" applyNumberFormat="1" applyFill="1" applyBorder="1" applyAlignment="1">
      <alignment horizontal="center" wrapText="1"/>
    </xf>
    <xf numFmtId="0" fontId="0" fillId="0" borderId="3" xfId="0" applyBorder="1" applyAlignment="1">
      <alignment horizontal="center" wrapText="1"/>
    </xf>
    <xf numFmtId="164" fontId="0" fillId="0" borderId="3" xfId="0" applyNumberFormat="1" applyBorder="1" applyAlignment="1">
      <alignment horizontal="center" wrapText="1"/>
    </xf>
    <xf numFmtId="0" fontId="0" fillId="0" borderId="1" xfId="0" applyBorder="1" applyAlignment="1">
      <alignment horizontal="center" wrapText="1"/>
    </xf>
    <xf numFmtId="166" fontId="0" fillId="5" borderId="1" xfId="0" applyNumberFormat="1" applyFill="1" applyBorder="1" applyAlignment="1">
      <alignment horizontal="center"/>
    </xf>
    <xf numFmtId="14" fontId="0" fillId="6" borderId="1" xfId="0" applyNumberFormat="1" applyFill="1" applyBorder="1" applyAlignment="1">
      <alignment horizontal="center"/>
    </xf>
    <xf numFmtId="0" fontId="0" fillId="6" borderId="1" xfId="0" applyFill="1" applyBorder="1" applyAlignment="1">
      <alignment horizontal="center"/>
    </xf>
    <xf numFmtId="165" fontId="0" fillId="6" borderId="1" xfId="0" applyNumberFormat="1" applyFill="1" applyBorder="1" applyAlignment="1">
      <alignment horizontal="center" wrapText="1"/>
    </xf>
    <xf numFmtId="164" fontId="0" fillId="0" borderId="1" xfId="0" applyNumberFormat="1" applyBorder="1" applyAlignment="1">
      <alignment horizontal="center" wrapText="1"/>
    </xf>
    <xf numFmtId="0" fontId="0" fillId="7" borderId="1" xfId="0" applyFill="1" applyBorder="1" applyAlignment="1">
      <alignment horizontal="center" wrapText="1"/>
    </xf>
    <xf numFmtId="14" fontId="0" fillId="5" borderId="1" xfId="0" applyNumberFormat="1" applyFill="1" applyBorder="1" applyAlignment="1">
      <alignment horizontal="center"/>
    </xf>
    <xf numFmtId="0" fontId="0" fillId="5" borderId="1" xfId="0" applyFill="1" applyBorder="1" applyAlignment="1">
      <alignment horizontal="center"/>
    </xf>
    <xf numFmtId="165" fontId="0" fillId="5" borderId="1" xfId="0" applyNumberFormat="1" applyFill="1" applyBorder="1" applyAlignment="1">
      <alignment horizontal="center" wrapText="1"/>
    </xf>
    <xf numFmtId="166" fontId="0" fillId="0" borderId="1" xfId="0" applyNumberFormat="1" applyBorder="1" applyAlignment="1">
      <alignment horizontal="center"/>
    </xf>
    <xf numFmtId="14" fontId="0" fillId="0" borderId="1" xfId="0" applyNumberFormat="1" applyBorder="1" applyAlignment="1">
      <alignment horizontal="center"/>
    </xf>
    <xf numFmtId="165" fontId="0" fillId="0" borderId="1" xfId="0" applyNumberFormat="1" applyBorder="1" applyAlignment="1">
      <alignment horizontal="center" wrapText="1"/>
    </xf>
    <xf numFmtId="164" fontId="0" fillId="0" borderId="1" xfId="0" applyNumberFormat="1" applyBorder="1" applyAlignment="1">
      <alignment horizontal="center"/>
    </xf>
    <xf numFmtId="167" fontId="0" fillId="0" borderId="1" xfId="0" applyNumberFormat="1" applyBorder="1" applyAlignment="1">
      <alignment horizontal="center"/>
    </xf>
    <xf numFmtId="49" fontId="0" fillId="0" borderId="1" xfId="0" applyNumberFormat="1" applyBorder="1" applyAlignment="1">
      <alignment horizontal="center"/>
    </xf>
    <xf numFmtId="49" fontId="0" fillId="0" borderId="1" xfId="0" applyNumberFormat="1" applyBorder="1" applyAlignment="1">
      <alignment horizontal="center" wrapText="1"/>
    </xf>
    <xf numFmtId="167" fontId="0" fillId="8" borderId="1" xfId="0" applyNumberFormat="1" applyFill="1" applyBorder="1" applyAlignment="1">
      <alignment horizontal="center"/>
    </xf>
    <xf numFmtId="166" fontId="0" fillId="8" borderId="1" xfId="0" applyNumberFormat="1" applyFill="1" applyBorder="1" applyAlignment="1">
      <alignment horizontal="center"/>
    </xf>
    <xf numFmtId="14" fontId="0" fillId="8" borderId="1" xfId="0" applyNumberFormat="1" applyFill="1" applyBorder="1" applyAlignment="1">
      <alignment horizontal="center"/>
    </xf>
    <xf numFmtId="0" fontId="0" fillId="8" borderId="1" xfId="0" applyFill="1" applyBorder="1" applyAlignment="1">
      <alignment horizontal="center"/>
    </xf>
    <xf numFmtId="165" fontId="0" fillId="8" borderId="1" xfId="0" applyNumberFormat="1" applyFill="1" applyBorder="1" applyAlignment="1">
      <alignment horizontal="center" wrapText="1"/>
    </xf>
    <xf numFmtId="0" fontId="0" fillId="8" borderId="1" xfId="0" applyFill="1" applyBorder="1" applyAlignment="1">
      <alignment horizontal="center" wrapText="1"/>
    </xf>
    <xf numFmtId="0" fontId="5" fillId="0" borderId="1" xfId="3" applyFont="1" applyFill="1" applyBorder="1" applyAlignment="1" applyProtection="1">
      <alignment horizontal="center"/>
    </xf>
    <xf numFmtId="0" fontId="10" fillId="0" borderId="1" xfId="4" applyFill="1" applyBorder="1" applyAlignment="1" applyProtection="1">
      <alignment horizontal="center"/>
    </xf>
    <xf numFmtId="0" fontId="5" fillId="0" borderId="1" xfId="5" applyFont="1" applyFill="1" applyBorder="1" applyAlignment="1" applyProtection="1">
      <alignment horizontal="center"/>
    </xf>
    <xf numFmtId="0" fontId="5" fillId="0" borderId="1" xfId="3" applyFont="1" applyFill="1" applyBorder="1" applyAlignment="1" applyProtection="1">
      <alignment horizontal="center" wrapText="1"/>
    </xf>
    <xf numFmtId="0" fontId="9" fillId="0" borderId="1" xfId="3" applyFill="1" applyBorder="1" applyAlignment="1" applyProtection="1">
      <alignment horizontal="center"/>
    </xf>
    <xf numFmtId="164" fontId="0" fillId="8" borderId="1" xfId="0" applyNumberFormat="1" applyFill="1" applyBorder="1" applyAlignment="1">
      <alignment horizontal="center"/>
    </xf>
    <xf numFmtId="0" fontId="0" fillId="10" borderId="1" xfId="0" applyFill="1" applyBorder="1" applyAlignment="1">
      <alignment horizontal="center" wrapText="1"/>
    </xf>
    <xf numFmtId="167" fontId="0" fillId="0" borderId="2" xfId="0" applyNumberFormat="1" applyBorder="1" applyAlignment="1">
      <alignment horizontal="center"/>
    </xf>
    <xf numFmtId="0" fontId="0" fillId="8" borderId="2" xfId="0" applyFill="1" applyBorder="1" applyAlignment="1">
      <alignment horizontal="center"/>
    </xf>
    <xf numFmtId="0" fontId="0" fillId="0" borderId="2" xfId="0" applyBorder="1" applyAlignment="1">
      <alignment horizontal="center" wrapText="1"/>
    </xf>
    <xf numFmtId="0" fontId="0" fillId="0" borderId="2" xfId="0" applyBorder="1" applyAlignment="1">
      <alignment horizontal="center"/>
    </xf>
    <xf numFmtId="164" fontId="0" fillId="0" borderId="2" xfId="0" applyNumberFormat="1" applyBorder="1" applyAlignment="1">
      <alignment horizontal="center"/>
    </xf>
    <xf numFmtId="167" fontId="0" fillId="8" borderId="3" xfId="0" applyNumberFormat="1" applyFill="1" applyBorder="1" applyAlignment="1">
      <alignment horizontal="center"/>
    </xf>
    <xf numFmtId="0" fontId="0" fillId="8" borderId="3" xfId="0" applyFill="1" applyBorder="1" applyAlignment="1">
      <alignment horizontal="center"/>
    </xf>
    <xf numFmtId="0" fontId="0" fillId="0" borderId="3" xfId="0" applyBorder="1" applyAlignment="1">
      <alignment horizontal="center"/>
    </xf>
    <xf numFmtId="166" fontId="5" fillId="8" borderId="1" xfId="0" applyNumberFormat="1" applyFont="1" applyFill="1" applyBorder="1" applyAlignment="1">
      <alignment horizontal="center"/>
    </xf>
    <xf numFmtId="0" fontId="0" fillId="9" borderId="1" xfId="0" applyFill="1" applyBorder="1" applyAlignment="1">
      <alignment horizontal="center" wrapText="1"/>
    </xf>
    <xf numFmtId="0" fontId="5" fillId="8" borderId="1" xfId="0" applyFont="1" applyFill="1" applyBorder="1" applyAlignment="1">
      <alignment horizontal="center"/>
    </xf>
    <xf numFmtId="14" fontId="5" fillId="0" borderId="1" xfId="0" applyNumberFormat="1" applyFont="1" applyBorder="1" applyAlignment="1">
      <alignment horizontal="center"/>
    </xf>
    <xf numFmtId="0" fontId="5" fillId="0" borderId="1" xfId="0" applyFont="1" applyBorder="1" applyAlignment="1">
      <alignment horizontal="center"/>
    </xf>
    <xf numFmtId="165" fontId="5" fillId="0" borderId="1" xfId="0" applyNumberFormat="1" applyFont="1" applyBorder="1" applyAlignment="1">
      <alignment horizontal="center" wrapText="1"/>
    </xf>
    <xf numFmtId="0" fontId="5" fillId="0" borderId="1" xfId="0" applyFont="1" applyBorder="1" applyAlignment="1">
      <alignment horizontal="center" wrapText="1"/>
    </xf>
    <xf numFmtId="164" fontId="5" fillId="0" borderId="1" xfId="0" applyNumberFormat="1" applyFont="1" applyBorder="1" applyAlignment="1">
      <alignment horizontal="center"/>
    </xf>
    <xf numFmtId="0" fontId="0" fillId="8" borderId="0" xfId="0" applyFill="1" applyAlignment="1">
      <alignment horizontal="center"/>
    </xf>
    <xf numFmtId="49" fontId="0" fillId="8" borderId="1" xfId="0" applyNumberFormat="1" applyFill="1" applyBorder="1" applyAlignment="1">
      <alignment horizontal="center"/>
    </xf>
    <xf numFmtId="49" fontId="0" fillId="8" borderId="1" xfId="0" applyNumberFormat="1" applyFill="1" applyBorder="1" applyAlignment="1">
      <alignment horizontal="center" wrapText="1"/>
    </xf>
    <xf numFmtId="0" fontId="0" fillId="16" borderId="1" xfId="0" applyFill="1" applyBorder="1" applyAlignment="1">
      <alignment horizontal="center"/>
    </xf>
    <xf numFmtId="166" fontId="5" fillId="16" borderId="1" xfId="0" applyNumberFormat="1" applyFont="1" applyFill="1" applyBorder="1" applyAlignment="1">
      <alignment horizontal="center"/>
    </xf>
    <xf numFmtId="49" fontId="0" fillId="16" borderId="1" xfId="0" applyNumberFormat="1" applyFill="1" applyBorder="1" applyAlignment="1">
      <alignment horizontal="center"/>
    </xf>
    <xf numFmtId="49" fontId="0" fillId="16" borderId="1" xfId="0" applyNumberFormat="1" applyFill="1" applyBorder="1" applyAlignment="1">
      <alignment horizontal="center" wrapText="1"/>
    </xf>
    <xf numFmtId="0" fontId="0" fillId="16" borderId="1" xfId="0" applyFill="1" applyBorder="1" applyAlignment="1">
      <alignment horizontal="center" wrapText="1"/>
    </xf>
    <xf numFmtId="14" fontId="0" fillId="16" borderId="1" xfId="0" applyNumberFormat="1" applyFill="1" applyBorder="1" applyAlignment="1">
      <alignment horizontal="center"/>
    </xf>
    <xf numFmtId="165" fontId="0" fillId="16" borderId="1" xfId="0" applyNumberFormat="1" applyFill="1" applyBorder="1" applyAlignment="1">
      <alignment horizontal="center" wrapText="1"/>
    </xf>
    <xf numFmtId="164" fontId="0" fillId="16" borderId="1" xfId="0" applyNumberFormat="1" applyFill="1" applyBorder="1" applyAlignment="1">
      <alignment horizontal="center"/>
    </xf>
    <xf numFmtId="0" fontId="0" fillId="16" borderId="0" xfId="0" applyFill="1" applyAlignment="1">
      <alignment horizontal="center"/>
    </xf>
    <xf numFmtId="165" fontId="0" fillId="0" borderId="1" xfId="0" applyNumberFormat="1" applyBorder="1" applyAlignment="1">
      <alignment horizontal="center"/>
    </xf>
    <xf numFmtId="49" fontId="0" fillId="0" borderId="2" xfId="0" applyNumberFormat="1" applyBorder="1" applyAlignment="1">
      <alignment horizontal="center"/>
    </xf>
    <xf numFmtId="0" fontId="0" fillId="0" borderId="0" xfId="0" applyAlignment="1">
      <alignment horizontal="left" vertical="center"/>
    </xf>
    <xf numFmtId="0" fontId="0" fillId="0" borderId="0" xfId="0" applyAlignment="1">
      <alignment horizontal="left" vertical="center" wrapText="1"/>
    </xf>
    <xf numFmtId="166" fontId="0" fillId="6" borderId="1" xfId="0" applyNumberFormat="1" applyFill="1" applyBorder="1" applyAlignment="1">
      <alignment horizontal="left" vertical="center"/>
    </xf>
    <xf numFmtId="166" fontId="0" fillId="5" borderId="1" xfId="0" applyNumberFormat="1" applyFill="1" applyBorder="1" applyAlignment="1">
      <alignment horizontal="left" vertical="center"/>
    </xf>
    <xf numFmtId="166" fontId="0" fillId="0" borderId="1" xfId="0" applyNumberFormat="1" applyBorder="1" applyAlignment="1">
      <alignment horizontal="left" vertical="center"/>
    </xf>
    <xf numFmtId="166" fontId="0" fillId="8" borderId="1" xfId="0" applyNumberFormat="1" applyFill="1" applyBorder="1" applyAlignment="1">
      <alignment horizontal="left" vertical="center"/>
    </xf>
    <xf numFmtId="166" fontId="5" fillId="8" borderId="1" xfId="0" applyNumberFormat="1" applyFont="1" applyFill="1" applyBorder="1" applyAlignment="1">
      <alignment horizontal="left" vertical="center"/>
    </xf>
    <xf numFmtId="166" fontId="0" fillId="0" borderId="2" xfId="0" applyNumberFormat="1" applyBorder="1" applyAlignment="1">
      <alignment horizontal="left" vertical="center"/>
    </xf>
    <xf numFmtId="166" fontId="5" fillId="0" borderId="1" xfId="0" applyNumberFormat="1" applyFont="1" applyBorder="1" applyAlignment="1">
      <alignment horizontal="left" vertical="center"/>
    </xf>
    <xf numFmtId="166" fontId="0" fillId="8" borderId="3" xfId="0" applyNumberFormat="1" applyFill="1" applyBorder="1" applyAlignment="1">
      <alignment horizontal="left" vertical="center"/>
    </xf>
    <xf numFmtId="0" fontId="0" fillId="8" borderId="1" xfId="0" applyFill="1" applyBorder="1" applyAlignment="1">
      <alignment horizontal="left" vertical="center"/>
    </xf>
    <xf numFmtId="0" fontId="0" fillId="0" borderId="1" xfId="0" applyBorder="1" applyAlignment="1">
      <alignment horizontal="left" vertical="center"/>
    </xf>
    <xf numFmtId="44" fontId="0" fillId="8" borderId="1" xfId="0" applyNumberFormat="1" applyFill="1" applyBorder="1" applyAlignment="1">
      <alignment horizontal="left" vertical="center"/>
    </xf>
    <xf numFmtId="44" fontId="0" fillId="8" borderId="0" xfId="0" applyNumberFormat="1" applyFill="1" applyAlignment="1">
      <alignment horizontal="left" vertical="center"/>
    </xf>
    <xf numFmtId="166" fontId="0" fillId="16" borderId="1" xfId="0" applyNumberFormat="1" applyFill="1" applyBorder="1" applyAlignment="1">
      <alignment horizontal="left" vertical="center"/>
    </xf>
    <xf numFmtId="0" fontId="0" fillId="16" borderId="1" xfId="0" applyFill="1" applyBorder="1" applyAlignment="1">
      <alignment horizontal="left" vertical="center"/>
    </xf>
    <xf numFmtId="166" fontId="5" fillId="16" borderId="1" xfId="0" applyNumberFormat="1" applyFont="1" applyFill="1" applyBorder="1" applyAlignment="1">
      <alignment horizontal="left" vertical="center"/>
    </xf>
    <xf numFmtId="0" fontId="0" fillId="0" borderId="2" xfId="0" applyBorder="1" applyAlignment="1">
      <alignment horizontal="left" vertical="center"/>
    </xf>
    <xf numFmtId="166" fontId="0" fillId="0" borderId="3" xfId="0" applyNumberFormat="1" applyBorder="1" applyAlignment="1">
      <alignment horizontal="left" vertical="center"/>
    </xf>
    <xf numFmtId="166" fontId="5" fillId="0" borderId="1" xfId="0" applyNumberFormat="1" applyFont="1" applyBorder="1" applyAlignment="1">
      <alignment horizontal="center"/>
    </xf>
    <xf numFmtId="0" fontId="4" fillId="0" borderId="3" xfId="6" applyFont="1" applyBorder="1" applyAlignment="1">
      <alignment horizontal="center"/>
    </xf>
    <xf numFmtId="0" fontId="4" fillId="0" borderId="2" xfId="6" applyFont="1" applyBorder="1" applyAlignment="1">
      <alignment horizontal="center"/>
    </xf>
    <xf numFmtId="0" fontId="5" fillId="10" borderId="1" xfId="0" applyFont="1" applyFill="1" applyBorder="1"/>
    <xf numFmtId="0" fontId="5" fillId="8" borderId="6" xfId="0" applyFont="1" applyFill="1" applyBorder="1"/>
    <xf numFmtId="0" fontId="5" fillId="11" borderId="1" xfId="0" applyFont="1" applyFill="1" applyBorder="1"/>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18" borderId="1" xfId="0" applyFill="1" applyBorder="1"/>
    <xf numFmtId="49" fontId="0" fillId="18" borderId="1" xfId="0" applyNumberFormat="1" applyFill="1" applyBorder="1"/>
    <xf numFmtId="165" fontId="0" fillId="18" borderId="1" xfId="0" applyNumberFormat="1" applyFill="1" applyBorder="1" applyAlignment="1">
      <alignment wrapText="1"/>
    </xf>
    <xf numFmtId="0" fontId="0" fillId="18" borderId="1" xfId="0" applyFill="1" applyBorder="1" applyAlignment="1">
      <alignment wrapText="1"/>
    </xf>
    <xf numFmtId="164" fontId="0" fillId="18" borderId="1" xfId="0" applyNumberFormat="1" applyFill="1" applyBorder="1"/>
    <xf numFmtId="0" fontId="0" fillId="18" borderId="0" xfId="0" applyFill="1"/>
    <xf numFmtId="0" fontId="5" fillId="8" borderId="0" xfId="0" applyFont="1" applyFill="1"/>
    <xf numFmtId="0" fontId="0" fillId="8" borderId="5" xfId="0" applyFill="1" applyBorder="1" applyAlignment="1">
      <alignment horizontal="center" vertical="center" wrapText="1"/>
    </xf>
    <xf numFmtId="49" fontId="0" fillId="0" borderId="1" xfId="0" applyNumberFormat="1" applyBorder="1" applyAlignment="1">
      <alignment wrapText="1"/>
    </xf>
    <xf numFmtId="49" fontId="0" fillId="0" borderId="1" xfId="0" applyNumberFormat="1" applyBorder="1" applyAlignment="1">
      <alignment horizontal="right"/>
    </xf>
    <xf numFmtId="49" fontId="0" fillId="0" borderId="1" xfId="0" applyNumberFormat="1" applyBorder="1" applyAlignment="1">
      <alignment horizontal="right" wrapText="1"/>
    </xf>
    <xf numFmtId="0" fontId="0" fillId="10" borderId="1" xfId="0" applyFill="1" applyBorder="1" applyAlignment="1">
      <alignment horizontal="center"/>
    </xf>
    <xf numFmtId="0" fontId="0" fillId="18" borderId="1" xfId="0" applyFill="1" applyBorder="1" applyAlignment="1">
      <alignment horizontal="center"/>
    </xf>
    <xf numFmtId="0" fontId="0" fillId="19" borderId="1" xfId="0" applyFill="1" applyBorder="1"/>
    <xf numFmtId="0" fontId="0" fillId="20" borderId="1" xfId="0" applyFill="1" applyBorder="1"/>
    <xf numFmtId="49" fontId="0" fillId="20" borderId="1" xfId="0" applyNumberFormat="1" applyFill="1" applyBorder="1"/>
    <xf numFmtId="0" fontId="0" fillId="0" borderId="4" xfId="0" applyBorder="1" applyAlignment="1">
      <alignment horizontal="center"/>
    </xf>
    <xf numFmtId="0" fontId="19" fillId="8" borderId="1" xfId="0" applyFont="1" applyFill="1" applyBorder="1" applyAlignment="1">
      <alignment horizontal="left" vertical="center"/>
    </xf>
    <xf numFmtId="165" fontId="19" fillId="16" borderId="1" xfId="0" applyNumberFormat="1" applyFont="1" applyFill="1" applyBorder="1" applyAlignment="1">
      <alignment horizontal="left" vertical="center" wrapText="1"/>
    </xf>
    <xf numFmtId="49" fontId="0" fillId="8" borderId="1" xfId="0" applyNumberFormat="1" applyFill="1" applyBorder="1"/>
    <xf numFmtId="14" fontId="19" fillId="8" borderId="1" xfId="0" applyNumberFormat="1" applyFont="1" applyFill="1" applyBorder="1" applyAlignment="1">
      <alignment horizontal="left" vertical="center"/>
    </xf>
    <xf numFmtId="0" fontId="0" fillId="18" borderId="0" xfId="0" applyFill="1" applyAlignment="1">
      <alignment horizontal="center"/>
    </xf>
    <xf numFmtId="49" fontId="0" fillId="10" borderId="1" xfId="0" applyNumberFormat="1" applyFill="1" applyBorder="1"/>
    <xf numFmtId="14" fontId="5" fillId="16" borderId="1" xfId="0" applyNumberFormat="1" applyFont="1" applyFill="1" applyBorder="1" applyAlignment="1">
      <alignment horizontal="left" vertical="center"/>
    </xf>
    <xf numFmtId="0" fontId="0" fillId="0" borderId="0" xfId="0" applyAlignment="1">
      <alignment horizontal="center" vertical="center"/>
    </xf>
    <xf numFmtId="16" fontId="0" fillId="11" borderId="1" xfId="0" applyNumberFormat="1" applyFill="1" applyBorder="1" applyAlignment="1">
      <alignment horizontal="center"/>
    </xf>
    <xf numFmtId="0" fontId="0" fillId="11" borderId="1" xfId="0" applyFill="1" applyBorder="1" applyAlignment="1">
      <alignment horizontal="center"/>
    </xf>
    <xf numFmtId="0" fontId="18" fillId="0" borderId="1" xfId="0" applyFont="1" applyBorder="1"/>
    <xf numFmtId="0" fontId="5" fillId="10" borderId="1" xfId="0" applyFont="1" applyFill="1" applyBorder="1" applyAlignment="1">
      <alignment horizontal="center"/>
    </xf>
    <xf numFmtId="0" fontId="5" fillId="10" borderId="1" xfId="0" applyFont="1" applyFill="1" applyBorder="1" applyAlignment="1">
      <alignment horizontal="left" vertical="center"/>
    </xf>
    <xf numFmtId="14" fontId="5" fillId="10" borderId="1" xfId="0" applyNumberFormat="1" applyFont="1" applyFill="1" applyBorder="1" applyAlignment="1">
      <alignment horizontal="left" vertical="center"/>
    </xf>
    <xf numFmtId="49" fontId="5" fillId="10" borderId="1" xfId="0" applyNumberFormat="1" applyFont="1" applyFill="1" applyBorder="1" applyAlignment="1">
      <alignment horizontal="center"/>
    </xf>
    <xf numFmtId="49" fontId="5" fillId="10" borderId="1" xfId="0" applyNumberFormat="1" applyFont="1" applyFill="1" applyBorder="1" applyAlignment="1">
      <alignment horizontal="center" wrapText="1"/>
    </xf>
    <xf numFmtId="0" fontId="5" fillId="10" borderId="1" xfId="0" applyFont="1" applyFill="1" applyBorder="1" applyAlignment="1">
      <alignment horizontal="center" wrapText="1"/>
    </xf>
    <xf numFmtId="0" fontId="5" fillId="10" borderId="0" xfId="0" applyFont="1" applyFill="1"/>
    <xf numFmtId="0" fontId="6" fillId="0" borderId="1" xfId="0" applyFont="1" applyBorder="1" applyAlignment="1">
      <alignment wrapText="1"/>
    </xf>
    <xf numFmtId="16" fontId="0" fillId="8" borderId="1" xfId="0" applyNumberFormat="1" applyFill="1" applyBorder="1" applyAlignment="1">
      <alignment horizontal="center"/>
    </xf>
    <xf numFmtId="0" fontId="4" fillId="8" borderId="0" xfId="6" applyFont="1" applyFill="1" applyAlignment="1">
      <alignment horizontal="center"/>
    </xf>
    <xf numFmtId="0" fontId="0" fillId="20" borderId="1" xfId="0" applyFill="1" applyBorder="1" applyAlignment="1">
      <alignment wrapText="1"/>
    </xf>
    <xf numFmtId="0" fontId="3" fillId="0" borderId="1" xfId="0" applyFont="1" applyBorder="1"/>
    <xf numFmtId="0" fontId="0" fillId="21" borderId="0" xfId="0" applyFill="1"/>
    <xf numFmtId="49" fontId="0" fillId="10" borderId="1" xfId="0" applyNumberFormat="1" applyFill="1" applyBorder="1" applyAlignment="1">
      <alignment horizontal="center"/>
    </xf>
    <xf numFmtId="14" fontId="0" fillId="11" borderId="1" xfId="0" applyNumberFormat="1" applyFill="1" applyBorder="1" applyAlignment="1">
      <alignment horizontal="center"/>
    </xf>
    <xf numFmtId="165" fontId="5" fillId="8" borderId="1" xfId="0" applyNumberFormat="1" applyFont="1" applyFill="1" applyBorder="1" applyAlignment="1">
      <alignment horizontal="left" vertical="center" wrapText="1"/>
    </xf>
    <xf numFmtId="165" fontId="5" fillId="16" borderId="1" xfId="0" applyNumberFormat="1" applyFont="1" applyFill="1" applyBorder="1" applyAlignment="1">
      <alignment horizontal="left" vertical="center" wrapText="1"/>
    </xf>
    <xf numFmtId="14" fontId="5" fillId="8" borderId="1" xfId="0" applyNumberFormat="1" applyFont="1" applyFill="1" applyBorder="1" applyAlignment="1">
      <alignment horizontal="left" vertical="center"/>
    </xf>
    <xf numFmtId="14" fontId="0" fillId="0" borderId="1" xfId="0" applyNumberFormat="1" applyBorder="1" applyAlignment="1">
      <alignment wrapText="1"/>
    </xf>
    <xf numFmtId="0" fontId="24" fillId="0" borderId="1" xfId="6" applyBorder="1" applyAlignment="1">
      <alignment horizontal="center"/>
    </xf>
    <xf numFmtId="166" fontId="0" fillId="5" borderId="3" xfId="0" applyNumberFormat="1" applyFill="1" applyBorder="1" applyAlignment="1">
      <alignment wrapText="1"/>
    </xf>
    <xf numFmtId="166" fontId="0" fillId="5" borderId="1" xfId="0" applyNumberFormat="1" applyFill="1" applyBorder="1" applyAlignment="1">
      <alignment wrapText="1"/>
    </xf>
    <xf numFmtId="166" fontId="0" fillId="0" borderId="1" xfId="0" applyNumberFormat="1" applyBorder="1" applyAlignment="1">
      <alignment wrapText="1"/>
    </xf>
    <xf numFmtId="167" fontId="0" fillId="0" borderId="1" xfId="0" applyNumberFormat="1" applyBorder="1" applyAlignment="1">
      <alignment wrapText="1"/>
    </xf>
    <xf numFmtId="167" fontId="0" fillId="8" borderId="1" xfId="0" applyNumberFormat="1" applyFill="1" applyBorder="1" applyAlignment="1">
      <alignment wrapText="1"/>
    </xf>
    <xf numFmtId="167" fontId="0" fillId="0" borderId="2" xfId="0" applyNumberFormat="1" applyBorder="1" applyAlignment="1">
      <alignment wrapText="1"/>
    </xf>
    <xf numFmtId="167" fontId="0" fillId="8" borderId="3" xfId="0" applyNumberFormat="1" applyFill="1" applyBorder="1" applyAlignment="1">
      <alignment wrapText="1"/>
    </xf>
    <xf numFmtId="0" fontId="0" fillId="8" borderId="0" xfId="0" applyFill="1" applyAlignment="1">
      <alignment wrapText="1"/>
    </xf>
    <xf numFmtId="166" fontId="5" fillId="8" borderId="1" xfId="0" applyNumberFormat="1" applyFont="1" applyFill="1" applyBorder="1" applyAlignment="1">
      <alignment wrapText="1"/>
    </xf>
    <xf numFmtId="166" fontId="0" fillId="8" borderId="1" xfId="0" applyNumberFormat="1" applyFill="1" applyBorder="1" applyAlignment="1">
      <alignment wrapText="1"/>
    </xf>
    <xf numFmtId="0" fontId="0" fillId="8" borderId="1" xfId="0" applyFill="1" applyBorder="1" applyAlignment="1">
      <alignment vertical="center" wrapText="1"/>
    </xf>
    <xf numFmtId="0" fontId="0" fillId="0" borderId="1" xfId="0" applyBorder="1" applyAlignment="1">
      <alignment horizontal="left" vertical="top" wrapText="1"/>
    </xf>
    <xf numFmtId="0" fontId="0" fillId="8" borderId="1" xfId="0" applyFill="1" applyBorder="1" applyAlignment="1">
      <alignment horizontal="left" vertical="top" wrapText="1"/>
    </xf>
    <xf numFmtId="0" fontId="0" fillId="16" borderId="1" xfId="0" applyFill="1" applyBorder="1" applyAlignment="1">
      <alignment horizontal="left" vertical="top" wrapText="1"/>
    </xf>
    <xf numFmtId="0" fontId="0" fillId="0" borderId="2" xfId="0" applyBorder="1" applyAlignment="1">
      <alignment horizontal="left" vertical="top" wrapText="1"/>
    </xf>
    <xf numFmtId="0" fontId="4" fillId="0" borderId="1" xfId="6" applyFont="1" applyBorder="1" applyAlignment="1">
      <alignment horizontal="left" vertical="center"/>
    </xf>
    <xf numFmtId="0" fontId="4" fillId="8" borderId="1" xfId="6" applyFont="1" applyFill="1" applyBorder="1" applyAlignment="1">
      <alignment horizontal="left" vertical="center"/>
    </xf>
    <xf numFmtId="49" fontId="0" fillId="0" borderId="1" xfId="0" applyNumberFormat="1" applyBorder="1" applyAlignment="1">
      <alignment horizontal="left" vertical="center"/>
    </xf>
    <xf numFmtId="49" fontId="4" fillId="0" borderId="2" xfId="6" applyNumberFormat="1" applyFont="1" applyBorder="1" applyAlignment="1" applyProtection="1">
      <alignment horizontal="left" vertical="center"/>
    </xf>
    <xf numFmtId="0" fontId="0" fillId="0" borderId="1" xfId="0" applyBorder="1" applyAlignment="1">
      <alignment vertical="center"/>
    </xf>
    <xf numFmtId="0" fontId="0" fillId="8" borderId="1" xfId="0" applyFill="1" applyBorder="1" applyAlignment="1">
      <alignment vertical="center"/>
    </xf>
    <xf numFmtId="0" fontId="0" fillId="16" borderId="1" xfId="0" applyFill="1" applyBorder="1" applyAlignment="1">
      <alignment vertical="center"/>
    </xf>
    <xf numFmtId="0" fontId="0" fillId="0" borderId="2" xfId="0" applyBorder="1" applyAlignment="1">
      <alignment vertical="center"/>
    </xf>
    <xf numFmtId="0" fontId="0" fillId="0" borderId="0" xfId="0" applyAlignment="1">
      <alignment vertical="center"/>
    </xf>
    <xf numFmtId="0" fontId="26" fillId="10" borderId="1" xfId="0" applyFont="1" applyFill="1" applyBorder="1" applyAlignment="1">
      <alignment wrapText="1"/>
    </xf>
    <xf numFmtId="0" fontId="5" fillId="8" borderId="1" xfId="0" applyFont="1" applyFill="1" applyBorder="1" applyAlignment="1">
      <alignment horizontal="left" vertical="center"/>
    </xf>
    <xf numFmtId="0" fontId="0" fillId="0" borderId="6" xfId="0" applyBorder="1"/>
    <xf numFmtId="0" fontId="4" fillId="10" borderId="0" xfId="6" applyFont="1" applyFill="1" applyAlignment="1">
      <alignment horizontal="center"/>
    </xf>
    <xf numFmtId="49" fontId="24" fillId="0" borderId="1" xfId="6" applyNumberFormat="1" applyBorder="1" applyAlignment="1">
      <alignment horizontal="center"/>
    </xf>
    <xf numFmtId="49" fontId="4" fillId="8" borderId="1" xfId="6" applyNumberFormat="1" applyFont="1" applyFill="1" applyBorder="1" applyAlignment="1">
      <alignment horizontal="center"/>
    </xf>
    <xf numFmtId="49" fontId="24" fillId="0" borderId="1" xfId="6" applyNumberFormat="1" applyBorder="1" applyAlignment="1">
      <alignment horizontal="center" vertical="center"/>
    </xf>
    <xf numFmtId="0" fontId="0" fillId="18" borderId="1" xfId="0" applyFill="1" applyBorder="1" applyAlignment="1">
      <alignment vertical="top" wrapText="1"/>
    </xf>
    <xf numFmtId="0" fontId="4" fillId="10" borderId="1" xfId="6" applyFont="1" applyFill="1" applyBorder="1" applyAlignment="1">
      <alignment horizontal="center" vertical="center"/>
    </xf>
    <xf numFmtId="0" fontId="23" fillId="0" borderId="1" xfId="0" applyFont="1" applyBorder="1" applyAlignment="1">
      <alignment wrapText="1"/>
    </xf>
    <xf numFmtId="49" fontId="30" fillId="10" borderId="1" xfId="6" applyNumberFormat="1" applyFont="1" applyFill="1" applyBorder="1" applyAlignment="1">
      <alignment horizontal="center"/>
    </xf>
    <xf numFmtId="49" fontId="24" fillId="10" borderId="1" xfId="6" applyNumberFormat="1" applyFill="1" applyBorder="1" applyAlignment="1">
      <alignment horizontal="center"/>
    </xf>
    <xf numFmtId="0" fontId="4" fillId="0" borderId="1" xfId="6" applyFont="1" applyFill="1" applyBorder="1" applyAlignment="1">
      <alignment horizontal="center"/>
    </xf>
    <xf numFmtId="0" fontId="24" fillId="0" borderId="1" xfId="6" applyFill="1" applyBorder="1" applyAlignment="1">
      <alignment horizontal="center"/>
    </xf>
    <xf numFmtId="49" fontId="0" fillId="12" borderId="1" xfId="0" applyNumberFormat="1" applyFill="1" applyBorder="1"/>
    <xf numFmtId="0" fontId="5" fillId="8" borderId="1" xfId="0" applyFont="1" applyFill="1" applyBorder="1" applyAlignment="1">
      <alignment vertical="center"/>
    </xf>
    <xf numFmtId="0" fontId="24" fillId="8" borderId="1" xfId="6" applyFill="1" applyBorder="1" applyAlignment="1">
      <alignment horizontal="center"/>
    </xf>
    <xf numFmtId="0" fontId="26" fillId="8" borderId="1" xfId="0" applyFont="1" applyFill="1" applyBorder="1" applyAlignment="1">
      <alignment wrapText="1"/>
    </xf>
    <xf numFmtId="0" fontId="6" fillId="8" borderId="1" xfId="0" applyFont="1" applyFill="1" applyBorder="1" applyAlignment="1">
      <alignment wrapText="1"/>
    </xf>
    <xf numFmtId="14" fontId="6" fillId="8" borderId="1" xfId="0" applyNumberFormat="1" applyFont="1" applyFill="1" applyBorder="1"/>
    <xf numFmtId="165" fontId="6" fillId="8" borderId="1" xfId="0" applyNumberFormat="1" applyFont="1" applyFill="1" applyBorder="1" applyAlignment="1">
      <alignment wrapText="1"/>
    </xf>
    <xf numFmtId="164" fontId="6" fillId="8" borderId="0" xfId="0" applyNumberFormat="1" applyFont="1" applyFill="1"/>
    <xf numFmtId="0" fontId="6" fillId="8" borderId="0" xfId="0" applyFont="1" applyFill="1"/>
    <xf numFmtId="14" fontId="0" fillId="8" borderId="1" xfId="0" applyNumberFormat="1" applyFill="1" applyBorder="1" applyAlignment="1">
      <alignment horizontal="left" vertical="center"/>
    </xf>
    <xf numFmtId="0" fontId="0" fillId="8" borderId="1" xfId="0" quotePrefix="1" applyFill="1" applyBorder="1"/>
    <xf numFmtId="0" fontId="0" fillId="10" borderId="1" xfId="0" applyFill="1" applyBorder="1" applyAlignment="1">
      <alignment vertical="center"/>
    </xf>
    <xf numFmtId="14" fontId="5" fillId="8" borderId="1" xfId="0" applyNumberFormat="1" applyFont="1" applyFill="1" applyBorder="1"/>
    <xf numFmtId="165" fontId="5" fillId="8" borderId="1" xfId="0" applyNumberFormat="1" applyFont="1" applyFill="1" applyBorder="1" applyAlignment="1">
      <alignment wrapText="1"/>
    </xf>
    <xf numFmtId="164" fontId="5" fillId="8" borderId="1" xfId="0" applyNumberFormat="1" applyFont="1" applyFill="1" applyBorder="1"/>
    <xf numFmtId="14" fontId="0" fillId="0" borderId="0" xfId="0" applyNumberFormat="1" applyAlignment="1">
      <alignment horizontal="center" vertical="center"/>
    </xf>
    <xf numFmtId="0" fontId="23" fillId="8" borderId="0" xfId="0" applyFont="1" applyFill="1" applyAlignment="1">
      <alignment wrapText="1"/>
    </xf>
    <xf numFmtId="0" fontId="0" fillId="8" borderId="6" xfId="0" applyFill="1" applyBorder="1"/>
    <xf numFmtId="0" fontId="29" fillId="8" borderId="1" xfId="0" applyFont="1" applyFill="1" applyBorder="1" applyAlignment="1">
      <alignment wrapText="1"/>
    </xf>
    <xf numFmtId="49" fontId="24" fillId="0" borderId="1" xfId="6" applyNumberFormat="1" applyFill="1" applyBorder="1" applyAlignment="1">
      <alignment horizontal="center"/>
    </xf>
    <xf numFmtId="0" fontId="24" fillId="8" borderId="1" xfId="6" applyFill="1" applyBorder="1" applyAlignment="1" applyProtection="1">
      <alignment horizontal="center"/>
    </xf>
    <xf numFmtId="0" fontId="24" fillId="8" borderId="1" xfId="6" applyFill="1" applyBorder="1" applyAlignment="1">
      <alignment horizontal="center" vertical="center"/>
    </xf>
    <xf numFmtId="0" fontId="28" fillId="8" borderId="1" xfId="0" applyFont="1" applyFill="1" applyBorder="1" applyAlignment="1">
      <alignment wrapText="1"/>
    </xf>
    <xf numFmtId="0" fontId="2" fillId="8" borderId="1" xfId="0" applyFont="1" applyFill="1" applyBorder="1" applyAlignment="1">
      <alignment wrapText="1"/>
    </xf>
    <xf numFmtId="0" fontId="25" fillId="9" borderId="1" xfId="0" applyFont="1" applyFill="1" applyBorder="1" applyAlignment="1">
      <alignment wrapText="1"/>
    </xf>
    <xf numFmtId="0" fontId="26" fillId="0" borderId="1" xfId="0" applyFont="1" applyBorder="1" applyAlignment="1">
      <alignment wrapText="1"/>
    </xf>
    <xf numFmtId="0" fontId="26" fillId="0" borderId="1" xfId="0" applyFont="1" applyBorder="1"/>
    <xf numFmtId="0" fontId="24" fillId="10" borderId="1" xfId="6" applyFill="1" applyBorder="1" applyAlignment="1">
      <alignment horizontal="center"/>
    </xf>
    <xf numFmtId="0" fontId="22" fillId="8" borderId="0" xfId="0" applyFont="1" applyFill="1"/>
    <xf numFmtId="0" fontId="2" fillId="8" borderId="0" xfId="0" applyFont="1" applyFill="1"/>
    <xf numFmtId="0" fontId="21" fillId="8" borderId="0" xfId="0" applyFont="1" applyFill="1"/>
    <xf numFmtId="164" fontId="0" fillId="10" borderId="0" xfId="0" applyNumberFormat="1" applyFill="1"/>
    <xf numFmtId="0" fontId="26" fillId="8" borderId="0" xfId="0" applyFont="1" applyFill="1" applyAlignment="1">
      <alignment wrapText="1"/>
    </xf>
    <xf numFmtId="0" fontId="4" fillId="8" borderId="1" xfId="6" applyFont="1" applyFill="1" applyBorder="1" applyAlignment="1">
      <alignment horizontal="center" vertical="center" wrapText="1"/>
    </xf>
    <xf numFmtId="49" fontId="24" fillId="8" borderId="1" xfId="6" applyNumberFormat="1" applyFill="1" applyBorder="1" applyAlignment="1">
      <alignment horizontal="center"/>
    </xf>
    <xf numFmtId="0" fontId="0" fillId="0" borderId="0" xfId="0" applyAlignment="1">
      <alignment vertical="top" wrapText="1"/>
    </xf>
    <xf numFmtId="14" fontId="0" fillId="0" borderId="0" xfId="0" applyNumberFormat="1" applyAlignment="1">
      <alignment horizontal="center" vertical="top" wrapText="1"/>
    </xf>
    <xf numFmtId="0" fontId="5" fillId="8" borderId="0" xfId="0" applyFont="1" applyFill="1" applyAlignment="1">
      <alignment wrapText="1"/>
    </xf>
    <xf numFmtId="164" fontId="0" fillId="8" borderId="0" xfId="0" applyNumberFormat="1" applyFill="1"/>
    <xf numFmtId="0" fontId="6" fillId="10" borderId="1" xfId="0" applyFont="1" applyFill="1" applyBorder="1" applyAlignment="1">
      <alignment wrapText="1"/>
    </xf>
    <xf numFmtId="49" fontId="4" fillId="10" borderId="1" xfId="6" applyNumberFormat="1" applyFont="1" applyFill="1" applyBorder="1" applyAlignment="1">
      <alignment horizontal="center"/>
    </xf>
    <xf numFmtId="49" fontId="24" fillId="8" borderId="1" xfId="6" applyNumberFormat="1" applyFill="1" applyBorder="1" applyAlignment="1">
      <alignment horizontal="left" vertical="center"/>
    </xf>
    <xf numFmtId="0" fontId="24" fillId="8" borderId="0" xfId="6" applyFill="1"/>
    <xf numFmtId="0" fontId="0" fillId="8" borderId="1" xfId="0" applyFill="1" applyBorder="1" applyAlignment="1">
      <alignment horizontal="left" vertical="center" wrapText="1"/>
    </xf>
    <xf numFmtId="0" fontId="0" fillId="0" borderId="1" xfId="0" applyBorder="1" applyAlignment="1">
      <alignment horizontal="left"/>
    </xf>
    <xf numFmtId="0" fontId="0" fillId="16" borderId="1" xfId="0" applyFill="1" applyBorder="1" applyAlignment="1">
      <alignment horizontal="left"/>
    </xf>
    <xf numFmtId="0" fontId="0" fillId="8" borderId="1" xfId="0" applyFill="1" applyBorder="1" applyAlignment="1">
      <alignment horizontal="left"/>
    </xf>
    <xf numFmtId="49" fontId="24" fillId="20" borderId="1" xfId="6" applyNumberFormat="1" applyFill="1" applyBorder="1" applyAlignment="1">
      <alignment horizontal="center"/>
    </xf>
    <xf numFmtId="0" fontId="0" fillId="22" borderId="1" xfId="0" applyFill="1" applyBorder="1" applyAlignment="1">
      <alignment horizontal="center" vertical="center" wrapText="1"/>
    </xf>
    <xf numFmtId="49" fontId="24" fillId="20" borderId="1" xfId="6" applyNumberFormat="1" applyFill="1" applyBorder="1" applyAlignment="1">
      <alignment horizontal="center" vertical="center"/>
    </xf>
    <xf numFmtId="0" fontId="5" fillId="8" borderId="1" xfId="0" applyFont="1" applyFill="1" applyBorder="1" applyAlignment="1">
      <alignment horizontal="left" wrapText="1"/>
    </xf>
    <xf numFmtId="0" fontId="4" fillId="22" borderId="1" xfId="6" applyFont="1" applyFill="1" applyBorder="1" applyAlignment="1">
      <alignment horizontal="center"/>
    </xf>
    <xf numFmtId="49" fontId="24" fillId="22" borderId="1" xfId="6" applyNumberFormat="1" applyFill="1" applyBorder="1" applyAlignment="1">
      <alignment horizontal="center"/>
    </xf>
    <xf numFmtId="0" fontId="6" fillId="0" borderId="1" xfId="0" applyFont="1" applyBorder="1" applyAlignment="1">
      <alignment horizontal="center" vertical="center" wrapText="1"/>
    </xf>
    <xf numFmtId="0" fontId="0" fillId="10" borderId="1" xfId="0" applyFill="1" applyBorder="1" applyAlignment="1">
      <alignment horizontal="left" vertical="center"/>
    </xf>
    <xf numFmtId="0" fontId="4" fillId="0" borderId="1" xfId="6" applyFont="1" applyFill="1" applyBorder="1" applyAlignment="1">
      <alignment horizontal="left" vertical="center"/>
    </xf>
    <xf numFmtId="44" fontId="0" fillId="0" borderId="1" xfId="0" applyNumberFormat="1" applyBorder="1" applyAlignment="1">
      <alignment horizontal="left" vertical="center"/>
    </xf>
    <xf numFmtId="167" fontId="0" fillId="0" borderId="1" xfId="0" applyNumberFormat="1" applyBorder="1" applyAlignment="1">
      <alignment vertical="center"/>
    </xf>
    <xf numFmtId="167" fontId="0" fillId="0" borderId="1" xfId="0" applyNumberFormat="1" applyBorder="1" applyAlignment="1">
      <alignment horizontal="left" vertical="top" wrapText="1"/>
    </xf>
    <xf numFmtId="14" fontId="5" fillId="0" borderId="1" xfId="0" applyNumberFormat="1"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vertical="center"/>
    </xf>
    <xf numFmtId="14" fontId="0" fillId="0" borderId="1" xfId="0" applyNumberFormat="1" applyBorder="1" applyAlignment="1">
      <alignment horizontal="left" vertical="center"/>
    </xf>
    <xf numFmtId="0" fontId="0" fillId="0" borderId="0" xfId="0" applyAlignment="1">
      <alignment horizontal="left" wrapText="1"/>
    </xf>
    <xf numFmtId="0" fontId="0" fillId="0" borderId="0" xfId="0" applyAlignment="1">
      <alignment horizontal="center" wrapText="1"/>
    </xf>
    <xf numFmtId="0" fontId="0" fillId="0" borderId="10" xfId="0" applyBorder="1" applyAlignment="1">
      <alignment horizontal="left" wrapText="1"/>
    </xf>
    <xf numFmtId="49" fontId="0" fillId="0" borderId="11" xfId="0" applyNumberFormat="1" applyBorder="1" applyAlignment="1">
      <alignment horizontal="left" wrapText="1"/>
    </xf>
    <xf numFmtId="0" fontId="0" fillId="0" borderId="11" xfId="0" applyBorder="1" applyAlignment="1">
      <alignment horizontal="left"/>
    </xf>
    <xf numFmtId="0" fontId="0" fillId="0" borderId="11" xfId="0" applyBorder="1" applyAlignment="1">
      <alignment horizontal="left" wrapText="1"/>
    </xf>
    <xf numFmtId="49" fontId="0" fillId="0" borderId="12" xfId="0" applyNumberFormat="1" applyBorder="1" applyAlignment="1">
      <alignment horizontal="left" wrapText="1"/>
    </xf>
    <xf numFmtId="0" fontId="0" fillId="0" borderId="13" xfId="0" applyBorder="1" applyAlignment="1">
      <alignment horizontal="left" wrapText="1"/>
    </xf>
    <xf numFmtId="0" fontId="0" fillId="0" borderId="14" xfId="0" applyBorder="1" applyAlignment="1">
      <alignment horizontal="left" wrapText="1"/>
    </xf>
    <xf numFmtId="0" fontId="0" fillId="0" borderId="14" xfId="0" applyBorder="1" applyAlignment="1">
      <alignment horizontal="left"/>
    </xf>
    <xf numFmtId="164" fontId="0" fillId="0" borderId="15" xfId="0" applyNumberFormat="1" applyBorder="1" applyAlignment="1">
      <alignment horizontal="left" wrapText="1"/>
    </xf>
    <xf numFmtId="0" fontId="0" fillId="0" borderId="5" xfId="0" applyBorder="1" applyAlignment="1">
      <alignment horizontal="center" vertical="center" wrapText="1"/>
    </xf>
    <xf numFmtId="49" fontId="0" fillId="0" borderId="0" xfId="0" applyNumberFormat="1" applyAlignment="1">
      <alignment horizontal="left" vertical="center"/>
    </xf>
    <xf numFmtId="0" fontId="0" fillId="0" borderId="0" xfId="0" applyAlignment="1">
      <alignment horizontal="left" vertical="top" wrapText="1"/>
    </xf>
    <xf numFmtId="49" fontId="0" fillId="0" borderId="0" xfId="0" applyNumberFormat="1" applyAlignment="1">
      <alignment horizontal="center"/>
    </xf>
    <xf numFmtId="0" fontId="0" fillId="10" borderId="5" xfId="0" applyFill="1" applyBorder="1" applyAlignment="1">
      <alignment horizontal="center" vertical="center" wrapText="1"/>
    </xf>
    <xf numFmtId="0" fontId="4" fillId="10" borderId="1" xfId="6" applyFont="1" applyFill="1" applyBorder="1" applyAlignment="1">
      <alignment horizontal="left" vertical="center"/>
    </xf>
    <xf numFmtId="44" fontId="0" fillId="10" borderId="1" xfId="0" applyNumberFormat="1" applyFill="1" applyBorder="1" applyAlignment="1">
      <alignment horizontal="left" vertical="center"/>
    </xf>
    <xf numFmtId="166" fontId="5" fillId="10" borderId="1" xfId="0" applyNumberFormat="1" applyFont="1" applyFill="1" applyBorder="1" applyAlignment="1">
      <alignment horizontal="left" vertical="center"/>
    </xf>
    <xf numFmtId="0" fontId="0" fillId="10" borderId="1" xfId="0" applyFill="1" applyBorder="1" applyAlignment="1">
      <alignment horizontal="left" vertical="top" wrapText="1"/>
    </xf>
    <xf numFmtId="49" fontId="0" fillId="10" borderId="1" xfId="0" applyNumberFormat="1" applyFill="1" applyBorder="1" applyAlignment="1">
      <alignment horizontal="center" wrapText="1"/>
    </xf>
    <xf numFmtId="0" fontId="0" fillId="10" borderId="0" xfId="0" applyFill="1" applyAlignment="1">
      <alignment horizontal="center"/>
    </xf>
    <xf numFmtId="0" fontId="24" fillId="10" borderId="1" xfId="6" applyFill="1" applyBorder="1" applyAlignment="1">
      <alignment horizontal="left" vertical="center"/>
    </xf>
    <xf numFmtId="14" fontId="0" fillId="10" borderId="1" xfId="0" applyNumberFormat="1" applyFill="1" applyBorder="1" applyAlignment="1">
      <alignment horizontal="left" vertical="center"/>
    </xf>
    <xf numFmtId="0" fontId="4" fillId="8" borderId="1" xfId="6" applyNumberFormat="1" applyFont="1" applyFill="1" applyBorder="1" applyAlignment="1"/>
    <xf numFmtId="0" fontId="0" fillId="8" borderId="0" xfId="0" applyFill="1" applyAlignment="1">
      <alignment vertical="center"/>
    </xf>
    <xf numFmtId="49" fontId="24" fillId="8" borderId="2" xfId="6" applyNumberFormat="1" applyFill="1" applyBorder="1" applyAlignment="1">
      <alignment horizontal="left" vertical="center"/>
    </xf>
    <xf numFmtId="0" fontId="0" fillId="8" borderId="2" xfId="0" applyFill="1" applyBorder="1" applyAlignment="1">
      <alignment vertical="center"/>
    </xf>
    <xf numFmtId="0" fontId="0" fillId="8" borderId="2" xfId="0" applyFill="1" applyBorder="1" applyAlignment="1">
      <alignment horizontal="left" vertical="center"/>
    </xf>
    <xf numFmtId="14" fontId="0" fillId="8" borderId="2" xfId="0" applyNumberFormat="1" applyFill="1" applyBorder="1" applyAlignment="1">
      <alignment horizontal="left" vertical="center"/>
    </xf>
    <xf numFmtId="0" fontId="0" fillId="8" borderId="2" xfId="0" applyFill="1" applyBorder="1" applyAlignment="1">
      <alignment wrapText="1"/>
    </xf>
    <xf numFmtId="49" fontId="0" fillId="8" borderId="2" xfId="0" applyNumberFormat="1" applyFill="1" applyBorder="1" applyAlignment="1">
      <alignment horizontal="center"/>
    </xf>
    <xf numFmtId="49" fontId="0" fillId="8" borderId="2" xfId="0" applyNumberFormat="1" applyFill="1" applyBorder="1" applyAlignment="1">
      <alignment horizontal="center" wrapText="1"/>
    </xf>
    <xf numFmtId="0" fontId="0" fillId="8" borderId="2" xfId="0" applyFill="1" applyBorder="1" applyAlignment="1">
      <alignment horizontal="center" wrapText="1"/>
    </xf>
    <xf numFmtId="165" fontId="0" fillId="8" borderId="2" xfId="0" applyNumberFormat="1" applyFill="1" applyBorder="1" applyAlignment="1">
      <alignment horizontal="center" wrapText="1"/>
    </xf>
    <xf numFmtId="0" fontId="0" fillId="8" borderId="17" xfId="0" applyFill="1" applyBorder="1"/>
    <xf numFmtId="49" fontId="24" fillId="0" borderId="1" xfId="6" applyNumberFormat="1" applyFill="1" applyBorder="1" applyAlignment="1">
      <alignment horizontal="center" vertical="center"/>
    </xf>
    <xf numFmtId="0" fontId="4" fillId="20" borderId="1" xfId="6" applyFont="1" applyFill="1" applyBorder="1" applyAlignment="1">
      <alignment horizontal="center"/>
    </xf>
    <xf numFmtId="14" fontId="0" fillId="20" borderId="1" xfId="0" applyNumberFormat="1" applyFill="1" applyBorder="1" applyAlignment="1">
      <alignment horizontal="center"/>
    </xf>
    <xf numFmtId="0" fontId="0" fillId="20" borderId="0" xfId="0" applyFill="1" applyAlignment="1">
      <alignment horizontal="center"/>
    </xf>
    <xf numFmtId="14" fontId="0" fillId="8" borderId="0" xfId="0" applyNumberFormat="1" applyFill="1" applyAlignment="1">
      <alignment horizontal="center"/>
    </xf>
    <xf numFmtId="0" fontId="0" fillId="10" borderId="1" xfId="0" applyFill="1" applyBorder="1" applyAlignment="1">
      <alignment horizontal="left"/>
    </xf>
    <xf numFmtId="0" fontId="31" fillId="0" borderId="0" xfId="0" applyFont="1" applyAlignment="1">
      <alignment vertical="top" wrapText="1"/>
    </xf>
    <xf numFmtId="0" fontId="0" fillId="10" borderId="0" xfId="0" applyFill="1" applyAlignment="1">
      <alignment wrapText="1"/>
    </xf>
    <xf numFmtId="49" fontId="4" fillId="0" borderId="1" xfId="6" applyNumberFormat="1" applyFont="1" applyBorder="1" applyAlignment="1">
      <alignment horizontal="center" vertical="center"/>
    </xf>
    <xf numFmtId="49" fontId="4" fillId="8" borderId="1" xfId="6" applyNumberFormat="1" applyFont="1" applyFill="1" applyBorder="1" applyAlignment="1">
      <alignment horizontal="center" vertical="center"/>
    </xf>
    <xf numFmtId="0" fontId="32" fillId="0" borderId="0" xfId="0" applyFont="1"/>
    <xf numFmtId="49" fontId="4" fillId="12" borderId="1" xfId="6" applyNumberFormat="1" applyFont="1" applyFill="1" applyBorder="1" applyAlignment="1">
      <alignment horizontal="center" vertical="center"/>
    </xf>
    <xf numFmtId="0" fontId="5" fillId="0" borderId="1" xfId="3" applyFont="1" applyFill="1" applyBorder="1" applyAlignment="1">
      <alignment wrapText="1"/>
    </xf>
    <xf numFmtId="0" fontId="9" fillId="0" borderId="1" xfId="3" applyFill="1" applyBorder="1"/>
    <xf numFmtId="0" fontId="5" fillId="0" borderId="1" xfId="5" applyFont="1" applyFill="1" applyBorder="1"/>
    <xf numFmtId="0" fontId="10" fillId="0" borderId="1" xfId="4" applyFill="1" applyBorder="1"/>
    <xf numFmtId="0" fontId="5" fillId="0" borderId="1" xfId="3" applyFont="1" applyFill="1" applyBorder="1"/>
    <xf numFmtId="49" fontId="4" fillId="10" borderId="1" xfId="6" applyNumberFormat="1" applyFont="1" applyFill="1" applyBorder="1" applyAlignment="1">
      <alignment horizontal="center" vertical="center"/>
    </xf>
    <xf numFmtId="49" fontId="24" fillId="8" borderId="1" xfId="6" applyNumberFormat="1" applyFill="1" applyBorder="1" applyAlignment="1">
      <alignment horizontal="center" vertical="center"/>
    </xf>
    <xf numFmtId="14" fontId="0" fillId="8" borderId="1" xfId="0" applyNumberFormat="1" applyFill="1" applyBorder="1" applyAlignment="1">
      <alignment wrapText="1"/>
    </xf>
    <xf numFmtId="0" fontId="0" fillId="10" borderId="1" xfId="0" applyFill="1" applyBorder="1" applyAlignment="1">
      <alignment horizontal="center" vertical="center"/>
    </xf>
    <xf numFmtId="0" fontId="0" fillId="8" borderId="1" xfId="0" applyFill="1" applyBorder="1" applyAlignment="1">
      <alignment horizontal="left" wrapText="1"/>
    </xf>
    <xf numFmtId="0" fontId="0" fillId="8" borderId="1" xfId="0" applyFill="1" applyBorder="1" applyAlignment="1">
      <alignment vertical="top" wrapText="1"/>
    </xf>
    <xf numFmtId="0" fontId="5" fillId="8" borderId="1" xfId="0" applyFont="1" applyFill="1" applyBorder="1" applyAlignment="1">
      <alignment horizontal="center" vertical="center" wrapText="1"/>
    </xf>
    <xf numFmtId="14" fontId="5" fillId="8" borderId="1" xfId="0" applyNumberFormat="1" applyFont="1" applyFill="1" applyBorder="1" applyAlignment="1">
      <alignment wrapText="1"/>
    </xf>
    <xf numFmtId="0" fontId="0" fillId="8" borderId="1" xfId="0" applyFill="1" applyBorder="1" applyAlignment="1">
      <alignment horizontal="center" vertical="center"/>
    </xf>
    <xf numFmtId="0" fontId="0" fillId="11" borderId="1" xfId="0" applyFill="1" applyBorder="1" applyAlignment="1">
      <alignment horizontal="center" vertical="center" wrapText="1"/>
    </xf>
    <xf numFmtId="49" fontId="24" fillId="11" borderId="1" xfId="6" applyNumberFormat="1" applyFill="1" applyBorder="1" applyAlignment="1">
      <alignment horizontal="center"/>
    </xf>
    <xf numFmtId="49" fontId="24" fillId="11" borderId="1" xfId="6" applyNumberFormat="1" applyFill="1" applyBorder="1" applyAlignment="1">
      <alignment horizontal="center" vertical="center"/>
    </xf>
    <xf numFmtId="0" fontId="0" fillId="11" borderId="1" xfId="0" applyFill="1" applyBorder="1" applyAlignment="1">
      <alignment horizontal="center" vertical="center"/>
    </xf>
    <xf numFmtId="14" fontId="0" fillId="10" borderId="1" xfId="0" applyNumberFormat="1" applyFill="1" applyBorder="1" applyAlignment="1">
      <alignment wrapText="1"/>
    </xf>
    <xf numFmtId="49" fontId="24" fillId="10" borderId="1" xfId="6" applyNumberFormat="1" applyFill="1" applyBorder="1" applyAlignment="1">
      <alignment horizontal="center" vertical="center"/>
    </xf>
    <xf numFmtId="0" fontId="24" fillId="10" borderId="1" xfId="6" applyNumberFormat="1" applyFill="1" applyBorder="1" applyAlignment="1">
      <alignment horizontal="center" vertical="center"/>
    </xf>
    <xf numFmtId="0" fontId="0" fillId="10" borderId="0" xfId="0" applyFill="1" applyAlignment="1">
      <alignment horizontal="left"/>
    </xf>
    <xf numFmtId="14" fontId="29" fillId="10" borderId="1" xfId="0" applyNumberFormat="1" applyFont="1" applyFill="1" applyBorder="1"/>
    <xf numFmtId="0" fontId="29" fillId="10" borderId="1" xfId="0" applyFont="1" applyFill="1" applyBorder="1"/>
    <xf numFmtId="0" fontId="5" fillId="0" borderId="0" xfId="0" applyFont="1" applyAlignment="1">
      <alignment vertical="top" wrapText="1"/>
    </xf>
    <xf numFmtId="0" fontId="0" fillId="20" borderId="2" xfId="0" applyFill="1" applyBorder="1" applyAlignment="1">
      <alignment horizontal="center"/>
    </xf>
    <xf numFmtId="169" fontId="0" fillId="0" borderId="1" xfId="0" applyNumberFormat="1" applyBorder="1"/>
    <xf numFmtId="0" fontId="0" fillId="12" borderId="1" xfId="0" applyFill="1" applyBorder="1" applyAlignment="1">
      <alignment horizontal="center" vertical="center" wrapText="1"/>
    </xf>
    <xf numFmtId="0" fontId="0" fillId="24" borderId="1" xfId="0" applyFill="1" applyBorder="1" applyAlignment="1">
      <alignment wrapText="1"/>
    </xf>
    <xf numFmtId="0" fontId="5" fillId="24" borderId="1" xfId="0" applyFont="1" applyFill="1" applyBorder="1" applyAlignment="1">
      <alignment wrapText="1"/>
    </xf>
    <xf numFmtId="0" fontId="2" fillId="8" borderId="1" xfId="0" applyFont="1" applyFill="1" applyBorder="1"/>
    <xf numFmtId="0" fontId="33" fillId="8" borderId="0" xfId="0" applyFont="1" applyFill="1"/>
    <xf numFmtId="0" fontId="6" fillId="8" borderId="0" xfId="0" applyFont="1" applyFill="1" applyAlignment="1">
      <alignment wrapText="1"/>
    </xf>
    <xf numFmtId="0" fontId="25" fillId="8" borderId="1" xfId="0" applyFont="1" applyFill="1" applyBorder="1" applyAlignment="1">
      <alignment wrapText="1"/>
    </xf>
    <xf numFmtId="49" fontId="4" fillId="0" borderId="2" xfId="6" applyNumberFormat="1" applyFont="1" applyBorder="1" applyAlignment="1" applyProtection="1">
      <alignment horizontal="center"/>
    </xf>
    <xf numFmtId="49" fontId="0" fillId="11" borderId="1" xfId="0" applyNumberFormat="1" applyFill="1" applyBorder="1" applyAlignment="1">
      <alignment horizontal="center"/>
    </xf>
    <xf numFmtId="49" fontId="24" fillId="12" borderId="5" xfId="6" applyNumberFormat="1" applyFill="1" applyBorder="1" applyAlignment="1">
      <alignment horizontal="center"/>
    </xf>
    <xf numFmtId="49" fontId="24" fillId="0" borderId="5" xfId="6" applyNumberFormat="1" applyFill="1" applyBorder="1" applyAlignment="1">
      <alignment horizontal="center"/>
    </xf>
    <xf numFmtId="0" fontId="2" fillId="12" borderId="1" xfId="2" applyFill="1" applyBorder="1"/>
    <xf numFmtId="0" fontId="2" fillId="0" borderId="1" xfId="0" applyFont="1" applyBorder="1"/>
    <xf numFmtId="16" fontId="0" fillId="11" borderId="1" xfId="0" applyNumberFormat="1" applyFill="1" applyBorder="1"/>
    <xf numFmtId="164" fontId="0" fillId="11" borderId="1" xfId="0" applyNumberFormat="1" applyFill="1" applyBorder="1"/>
    <xf numFmtId="49" fontId="24" fillId="12" borderId="1" xfId="6" applyNumberFormat="1" applyFill="1" applyBorder="1" applyAlignment="1">
      <alignment horizontal="center"/>
    </xf>
    <xf numFmtId="0" fontId="4" fillId="8" borderId="1" xfId="6" applyFont="1" applyFill="1" applyBorder="1" applyAlignment="1">
      <alignment horizontal="center" vertical="center"/>
    </xf>
    <xf numFmtId="49" fontId="0" fillId="0" borderId="0" xfId="0" applyNumberFormat="1" applyAlignment="1">
      <alignment horizontal="right"/>
    </xf>
    <xf numFmtId="0" fontId="0" fillId="12" borderId="1" xfId="0" applyFill="1" applyBorder="1" applyAlignment="1">
      <alignment horizontal="center" vertical="center"/>
    </xf>
    <xf numFmtId="49" fontId="24" fillId="12" borderId="1" xfId="6" applyNumberFormat="1" applyFill="1" applyBorder="1" applyAlignment="1">
      <alignment horizontal="center" vertical="center"/>
    </xf>
    <xf numFmtId="165" fontId="0" fillId="12" borderId="1" xfId="0" applyNumberFormat="1" applyFill="1" applyBorder="1" applyAlignment="1">
      <alignment wrapText="1"/>
    </xf>
    <xf numFmtId="164" fontId="0" fillId="12" borderId="1" xfId="0" applyNumberFormat="1" applyFill="1" applyBorder="1"/>
    <xf numFmtId="0" fontId="24" fillId="12" borderId="1" xfId="6" applyFill="1" applyBorder="1" applyAlignment="1">
      <alignment horizontal="center"/>
    </xf>
    <xf numFmtId="0" fontId="0" fillId="12" borderId="1" xfId="0" applyFill="1" applyBorder="1" applyAlignment="1">
      <alignment horizontal="right"/>
    </xf>
    <xf numFmtId="0" fontId="0" fillId="12" borderId="6" xfId="0" applyFill="1" applyBorder="1"/>
    <xf numFmtId="14" fontId="0" fillId="12" borderId="1" xfId="0" applyNumberFormat="1" applyFill="1" applyBorder="1" applyAlignment="1">
      <alignment horizontal="right"/>
    </xf>
    <xf numFmtId="16" fontId="0" fillId="0" borderId="0" xfId="0" applyNumberFormat="1" applyAlignment="1">
      <alignment vertical="top" wrapText="1"/>
    </xf>
    <xf numFmtId="0" fontId="29" fillId="0" borderId="0" xfId="0" applyFont="1" applyAlignment="1">
      <alignment vertical="top" wrapText="1"/>
    </xf>
    <xf numFmtId="49" fontId="0" fillId="0" borderId="0" xfId="0" applyNumberFormat="1" applyAlignment="1">
      <alignment horizontal="center" vertical="center"/>
    </xf>
    <xf numFmtId="0" fontId="0" fillId="0" borderId="0" xfId="0" applyAlignment="1">
      <alignment horizontal="right"/>
    </xf>
    <xf numFmtId="0" fontId="0" fillId="10" borderId="0" xfId="0" applyFill="1" applyAlignment="1">
      <alignment horizontal="right"/>
    </xf>
    <xf numFmtId="0" fontId="0" fillId="8" borderId="3" xfId="0" applyFill="1" applyBorder="1" applyAlignment="1">
      <alignment horizontal="center" vertical="center"/>
    </xf>
    <xf numFmtId="0" fontId="24" fillId="8" borderId="3" xfId="6" applyFill="1" applyBorder="1" applyAlignment="1">
      <alignment horizontal="center"/>
    </xf>
    <xf numFmtId="0" fontId="0" fillId="8" borderId="3" xfId="0" applyFill="1" applyBorder="1" applyAlignment="1">
      <alignment horizontal="right"/>
    </xf>
    <xf numFmtId="0" fontId="0" fillId="8" borderId="18" xfId="0" applyFill="1" applyBorder="1"/>
    <xf numFmtId="0" fontId="6" fillId="8" borderId="1" xfId="0" applyFont="1" applyFill="1" applyBorder="1" applyAlignment="1">
      <alignment horizontal="left" wrapText="1"/>
    </xf>
    <xf numFmtId="0" fontId="2" fillId="10" borderId="0" xfId="0" applyFont="1" applyFill="1" applyAlignment="1">
      <alignment wrapText="1"/>
    </xf>
    <xf numFmtId="0" fontId="24" fillId="8" borderId="0" xfId="6" applyFill="1" applyAlignment="1">
      <alignment horizontal="center"/>
    </xf>
    <xf numFmtId="0" fontId="0" fillId="0" borderId="5" xfId="0" applyBorder="1"/>
    <xf numFmtId="0" fontId="34" fillId="8" borderId="0" xfId="0" applyFont="1" applyFill="1" applyAlignment="1">
      <alignment vertical="center" wrapText="1"/>
    </xf>
    <xf numFmtId="0" fontId="24" fillId="0" borderId="0" xfId="6" applyFill="1" applyAlignment="1">
      <alignment horizontal="center"/>
    </xf>
    <xf numFmtId="0" fontId="0" fillId="25" borderId="1" xfId="0" applyFill="1" applyBorder="1"/>
    <xf numFmtId="14" fontId="0" fillId="8" borderId="3" xfId="0" applyNumberFormat="1" applyFill="1" applyBorder="1"/>
    <xf numFmtId="14" fontId="0" fillId="8" borderId="1" xfId="0" applyNumberFormat="1" applyFill="1" applyBorder="1" applyAlignment="1">
      <alignment horizontal="right"/>
    </xf>
    <xf numFmtId="0" fontId="0" fillId="10" borderId="6" xfId="0" applyFill="1" applyBorder="1"/>
    <xf numFmtId="0" fontId="0" fillId="10" borderId="5" xfId="0" applyFill="1" applyBorder="1"/>
    <xf numFmtId="49" fontId="0" fillId="11" borderId="1" xfId="0" applyNumberFormat="1" applyFill="1" applyBorder="1"/>
    <xf numFmtId="3" fontId="0" fillId="0" borderId="0" xfId="0" applyNumberFormat="1" applyAlignment="1">
      <alignment horizontal="center" vertical="center"/>
    </xf>
    <xf numFmtId="0" fontId="0" fillId="26" borderId="1" xfId="0" applyFill="1" applyBorder="1"/>
    <xf numFmtId="165" fontId="0" fillId="8" borderId="1" xfId="0" applyNumberFormat="1" applyFill="1" applyBorder="1"/>
    <xf numFmtId="0" fontId="0" fillId="11" borderId="5" xfId="0" applyFill="1" applyBorder="1"/>
    <xf numFmtId="0" fontId="0" fillId="10" borderId="0" xfId="0" applyFill="1" applyAlignment="1">
      <alignment horizontal="center" vertical="center"/>
    </xf>
    <xf numFmtId="0" fontId="0" fillId="10" borderId="0" xfId="0" applyFill="1" applyAlignment="1">
      <alignment vertical="top" wrapText="1"/>
    </xf>
    <xf numFmtId="0" fontId="37" fillId="0" borderId="0" xfId="0" applyFont="1"/>
    <xf numFmtId="0" fontId="3" fillId="0" borderId="7" xfId="0" applyFont="1" applyBorder="1" applyAlignment="1">
      <alignment horizontal="center"/>
    </xf>
    <xf numFmtId="49" fontId="3" fillId="0" borderId="8" xfId="0" applyNumberFormat="1" applyFont="1" applyBorder="1" applyAlignment="1">
      <alignment horizontal="center"/>
    </xf>
    <xf numFmtId="0" fontId="3" fillId="0" borderId="8" xfId="0" applyFont="1" applyBorder="1" applyAlignment="1">
      <alignment horizontal="center"/>
    </xf>
    <xf numFmtId="49" fontId="3" fillId="0" borderId="9" xfId="0" applyNumberFormat="1" applyFont="1" applyBorder="1" applyAlignment="1">
      <alignment horizontal="center"/>
    </xf>
    <xf numFmtId="0" fontId="3" fillId="0" borderId="9" xfId="0" applyFont="1" applyBorder="1" applyAlignment="1">
      <alignment horizontal="center"/>
    </xf>
    <xf numFmtId="14" fontId="0" fillId="23" borderId="0" xfId="0" applyNumberFormat="1" applyFill="1" applyAlignment="1">
      <alignment horizontal="center"/>
    </xf>
    <xf numFmtId="0" fontId="0" fillId="0" borderId="19"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5" xfId="0" applyBorder="1" applyAlignment="1">
      <alignment horizontal="center"/>
    </xf>
    <xf numFmtId="0" fontId="0" fillId="0" borderId="16" xfId="0" applyBorder="1" applyAlignment="1">
      <alignment horizontal="center"/>
    </xf>
    <xf numFmtId="0" fontId="0" fillId="0" borderId="6" xfId="0" applyBorder="1" applyAlignment="1">
      <alignment horizontal="center"/>
    </xf>
    <xf numFmtId="0" fontId="0" fillId="10" borderId="5" xfId="0" applyFill="1" applyBorder="1" applyAlignment="1">
      <alignment horizontal="center"/>
    </xf>
    <xf numFmtId="0" fontId="0" fillId="10" borderId="16" xfId="0" applyFill="1" applyBorder="1" applyAlignment="1">
      <alignment horizontal="center"/>
    </xf>
    <xf numFmtId="0" fontId="0" fillId="10" borderId="6" xfId="0" applyFill="1" applyBorder="1" applyAlignment="1">
      <alignment horizontal="center"/>
    </xf>
  </cellXfs>
  <cellStyles count="7">
    <cellStyle name="Excel Built-in Bad" xfId="3" xr:uid="{00000000-0005-0000-0000-000000000000}"/>
    <cellStyle name="Excel Built-in Good" xfId="4" xr:uid="{00000000-0005-0000-0000-000001000000}"/>
    <cellStyle name="Excel Built-in Neutral" xfId="5" xr:uid="{00000000-0005-0000-0000-000002000000}"/>
    <cellStyle name="Hyperlink" xfId="6" xr:uid="{00000000-000B-0000-0000-000008000000}"/>
    <cellStyle name="Hyperlink 2" xfId="1" xr:uid="{00000000-0005-0000-0000-000004000000}"/>
    <cellStyle name="Įprastas" xfId="0" builtinId="0"/>
    <cellStyle name="Normal 2" xfId="2" xr:uid="{00000000-0005-0000-0000-000006000000}"/>
  </cellStyles>
  <dxfs count="563">
    <dxf>
      <fill>
        <patternFill>
          <bgColor rgb="FF00B0F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ont>
        <color rgb="FF9C0006"/>
      </font>
      <fill>
        <patternFill>
          <bgColor rgb="FFFFC7CE"/>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ont>
        <color rgb="FF9C0006"/>
      </font>
      <fill>
        <patternFill>
          <bgColor rgb="FFFFC7CE"/>
        </patternFill>
      </fill>
    </dxf>
    <dxf>
      <fill>
        <patternFill>
          <bgColor rgb="FF00B0F0"/>
        </patternFill>
      </fill>
    </dxf>
    <dxf>
      <fill>
        <patternFill>
          <bgColor rgb="FF92D050"/>
        </patternFill>
      </fill>
    </dxf>
    <dxf>
      <font>
        <color rgb="FF9C0006"/>
      </font>
      <fill>
        <patternFill>
          <bgColor rgb="FFFFC7CE"/>
        </patternFill>
      </fill>
    </dxf>
    <dxf>
      <fill>
        <patternFill>
          <bgColor rgb="FF00B0F0"/>
        </patternFill>
      </fill>
    </dxf>
    <dxf>
      <fill>
        <patternFill>
          <bgColor rgb="FF00B0F0"/>
        </patternFill>
      </fill>
    </dxf>
    <dxf>
      <font>
        <color rgb="FF9C0006"/>
      </font>
      <fill>
        <patternFill>
          <bgColor rgb="FFFFC7CE"/>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ont>
        <color rgb="FF9C0006"/>
      </font>
      <fill>
        <patternFill>
          <bgColor rgb="FFFFC7CE"/>
        </patternFill>
      </fill>
    </dxf>
    <dxf>
      <fill>
        <patternFill>
          <bgColor rgb="FF00B0F0"/>
        </patternFill>
      </fill>
    </dxf>
    <dxf>
      <fill>
        <patternFill>
          <bgColor rgb="FF00B0F0"/>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00B0F0"/>
        </patternFill>
      </fill>
    </dxf>
    <dxf>
      <font>
        <color rgb="FF9C0006"/>
      </font>
      <fill>
        <patternFill>
          <bgColor rgb="FFFFC7CE"/>
        </patternFill>
      </fill>
    </dxf>
    <dxf>
      <fill>
        <patternFill>
          <bgColor rgb="FF00B0F0"/>
        </patternFill>
      </fill>
    </dxf>
    <dxf>
      <font>
        <color rgb="FF9C0006"/>
      </font>
      <fill>
        <patternFill>
          <bgColor rgb="FFFFC7CE"/>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F0"/>
        </patternFill>
      </fill>
    </dxf>
    <dxf>
      <fill>
        <patternFill>
          <bgColor rgb="FF00B0F0"/>
        </patternFill>
      </fill>
    </dxf>
    <dxf>
      <font>
        <color rgb="FF9C0006"/>
      </font>
      <fill>
        <patternFill>
          <bgColor rgb="FFFFC7CE"/>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charset val="1"/>
        <scheme val="none"/>
      </font>
      <border diagonalUp="0" diagonalDown="0">
        <left style="thin">
          <color auto="1"/>
        </left>
        <right style="thin">
          <color auto="1"/>
        </right>
        <top style="thin">
          <color auto="1"/>
        </top>
        <bottom style="thin">
          <color auto="1"/>
        </bottom>
        <vertical/>
        <horizontal/>
      </border>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indent="0" justifyLastLine="0" shrinkToFit="0" readingOrder="0"/>
    </dxf>
    <dxf>
      <alignment horizontal="center" vertical="bottom" textRotation="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indent="0" justifyLastLine="0" shrinkToFit="0" readingOrder="0"/>
    </dxf>
    <dxf>
      <alignment horizontal="center" vertical="bottom" textRotation="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numFmt numFmtId="165" formatCode="yyyy/mm/dd;@"/>
      <alignment horizontal="center" vertical="bottom" textRotation="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border diagonalUp="0" diagonalDown="0" outline="0">
        <left style="thin">
          <color auto="1"/>
        </left>
        <right style="thin">
          <color auto="1"/>
        </right>
        <top style="thin">
          <color auto="1"/>
        </top>
        <bottom style="thin">
          <color auto="1"/>
        </bottom>
      </border>
    </dxf>
    <dxf>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left" vertical="center" textRotation="0" indent="0" justifyLastLine="0" shrinkToFit="0" readingOrder="0"/>
    </dxf>
    <dxf>
      <alignment horizontal="left" vertical="center" textRotation="0" indent="0" justifyLastLine="0" shrinkToFit="0" readingOrder="0"/>
    </dxf>
    <dxf>
      <border diagonalUp="0" diagonalDown="0">
        <left style="thin">
          <color auto="1"/>
        </left>
        <right style="thin">
          <color auto="1"/>
        </right>
        <top style="thin">
          <color auto="1"/>
        </top>
        <bottom style="thin">
          <color auto="1"/>
        </bottom>
        <vertical/>
        <horizontal/>
      </border>
    </dxf>
    <dxf>
      <fill>
        <patternFill patternType="none">
          <fgColor indexed="64"/>
          <bgColor auto="1"/>
        </patternFill>
      </fill>
    </dxf>
    <dxf>
      <fill>
        <patternFill patternType="none">
          <bgColor auto="1"/>
        </patternFill>
      </fill>
    </dxf>
    <dxf>
      <fill>
        <patternFill patternType="none">
          <fgColor indexed="64"/>
          <bgColor auto="1"/>
        </patternFill>
      </fill>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val="0"/>
        <i val="0"/>
        <strike val="0"/>
        <condense val="0"/>
        <extend val="0"/>
        <outline val="0"/>
        <shadow val="0"/>
        <u val="none"/>
        <vertAlign val="baseline"/>
        <sz val="11"/>
        <color rgb="FF000000"/>
        <name val="Calibri"/>
        <family val="2"/>
        <charset val="1"/>
        <scheme val="none"/>
      </font>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ill>
        <patternFill patternType="none">
          <fgColor indexed="64"/>
          <bgColor auto="1"/>
        </patternFill>
      </fill>
    </dxf>
    <dxf>
      <border diagonalUp="0" diagonalDown="0">
        <left style="thin">
          <color auto="1"/>
        </left>
        <right style="thin">
          <color auto="1"/>
        </right>
        <top style="thin">
          <color auto="1"/>
        </top>
        <bottom style="thin">
          <color auto="1"/>
        </bottom>
        <vertical/>
        <horizontal/>
      </border>
    </dxf>
    <dxf>
      <fill>
        <patternFill patternType="none">
          <bgColor auto="1"/>
        </patternFill>
      </fill>
      <alignment horizontal="center" textRotation="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0000"/>
        <name val="Calibri"/>
        <family val="2"/>
        <charset val="1"/>
        <scheme val="none"/>
      </font>
      <fill>
        <patternFill patternType="none">
          <bgColor auto="1"/>
        </patternFill>
      </fill>
      <border diagonalUp="0" diagonalDown="0" outline="0">
        <left style="thin">
          <color auto="1"/>
        </left>
        <right style="thin">
          <color auto="1"/>
        </right>
        <top style="thin">
          <color auto="1"/>
        </top>
        <bottom style="thin">
          <color auto="1"/>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diagonalUp="0" diagonalDown="0">
        <left style="thin">
          <color auto="1"/>
        </left>
        <right style="thin">
          <color auto="1"/>
        </right>
        <top style="thin">
          <color auto="1"/>
        </top>
        <bottom style="thin">
          <color auto="1"/>
        </bottom>
        <vertical/>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diagonalUp="0" diagonalDown="0">
        <left style="thin">
          <color auto="1"/>
        </left>
        <right style="thin">
          <color auto="1"/>
        </right>
        <top style="thin">
          <color auto="1"/>
        </top>
        <bottom style="thin">
          <color auto="1"/>
        </bottom>
        <vertical/>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yyyy/mm/dd;@"/>
      <border diagonalUp="0" diagonalDown="0">
        <left style="thin">
          <color auto="1"/>
        </left>
        <right style="thin">
          <color auto="1"/>
        </right>
        <top style="thin">
          <color auto="1"/>
        </top>
        <bottom style="thin">
          <color auto="1"/>
        </bottom>
        <vertical/>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fgColor indexed="64"/>
          <bgColor auto="1"/>
        </patternFill>
      </fill>
    </dxf>
    <dxf>
      <border diagonalUp="0" diagonalDown="0">
        <left style="thin">
          <color auto="1"/>
        </left>
        <right style="thin">
          <color auto="1"/>
        </right>
        <top style="thin">
          <color auto="1"/>
        </top>
        <bottom style="thin">
          <color auto="1"/>
        </bottom>
        <vertical/>
        <horizontal/>
      </border>
    </dxf>
    <dxf>
      <fill>
        <patternFill patternType="none">
          <bgColor auto="1"/>
        </patternFill>
      </fill>
    </dxf>
    <dxf>
      <numFmt numFmtId="30" formatCode="@"/>
      <fill>
        <patternFill patternType="none">
          <bgColor auto="1"/>
        </patternFill>
      </fill>
    </dxf>
    <dxf>
      <fill>
        <patternFill patternType="none">
          <bgColor auto="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33CC"/>
      <rgbColor rgb="FF00FFFF"/>
      <rgbColor rgb="FF9C0006"/>
      <rgbColor rgb="FF006100"/>
      <rgbColor rgb="FF000080"/>
      <rgbColor rgb="FF808000"/>
      <rgbColor rgb="FF800080"/>
      <rgbColor rgb="FF008080"/>
      <rgbColor rgb="FFC3D69B"/>
      <rgbColor rgb="FF808080"/>
      <rgbColor rgb="FF9999FF"/>
      <rgbColor rgb="FF993366"/>
      <rgbColor rgb="FFD7E4BD"/>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6EFCE"/>
      <rgbColor rgb="FFFFEB9C"/>
      <rgbColor rgb="FF99CCFF"/>
      <rgbColor rgb="FFFF99CC"/>
      <rgbColor rgb="FFCC99FF"/>
      <rgbColor rgb="FFFFC7CE"/>
      <rgbColor rgb="FF3366FF"/>
      <rgbColor rgb="FF33CCCC"/>
      <rgbColor rgb="FF92D050"/>
      <rgbColor rgb="FFFFC000"/>
      <rgbColor rgb="FFFF9900"/>
      <rgbColor rgb="FFFF6600"/>
      <rgbColor rgb="FF666699"/>
      <rgbColor rgb="FF969696"/>
      <rgbColor rgb="FF003366"/>
      <rgbColor rgb="FF00B050"/>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mruColors>
      <color rgb="FF92D050"/>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documenttasks/documenttask1.xml><?xml version="1.0" encoding="utf-8"?>
<Tasks xmlns="http://schemas.microsoft.com/office/tasks/2019/documenttasks">
  <Task id="{653A6B01-64DA-427A-A231-9E47481D7CC5}">
    <Anchor>
      <Comment id="{4828DC3F-B354-461D-803E-B5365CCCB44F}"/>
    </Anchor>
    <History>
      <Event time="2025-02-08T07:30:58.66" id="{169168CF-F084-40B1-9C7F-076FAAB1360F}">
        <Attribution userId="S::tomas.ruzveltas@energolt.eu::7e8abf45-11dc-4ddc-89a6-301699750587" userName="Tomas Ruzveltas" userProvider="AD"/>
        <Anchor>
          <Comment id="{66B1E6A8-95A5-4E3E-A55A-C43CC920523F}"/>
        </Anchor>
        <Create/>
      </Event>
      <Event time="2025-02-08T07:30:58.66" id="{FBA45C98-670D-44DD-92BA-5CD90340DBFF}">
        <Attribution userId="S::tomas.ruzveltas@energolt.eu::7e8abf45-11dc-4ddc-89a6-301699750587" userName="Tomas Ruzveltas" userProvider="AD"/>
        <Anchor>
          <Comment id="{66B1E6A8-95A5-4E3E-A55A-C43CC920523F}"/>
        </Anchor>
        <Assign userId="S::karolis.gylys@energolt.eu::d0b2e040-ef88-4319-bc87-726a7902c3d6" userName="Karolis Gylys" userProvider="AD"/>
      </Event>
      <Event time="2025-02-08T07:30:58.66" id="{F80689D5-5202-4036-A2FA-6EEFB10CD5AD}">
        <Attribution userId="S::tomas.ruzveltas@energolt.eu::7e8abf45-11dc-4ddc-89a6-301699750587" userName="Tomas Ruzveltas" userProvider="AD"/>
        <Anchor>
          <Comment id="{66B1E6A8-95A5-4E3E-A55A-C43CC920523F}"/>
        </Anchor>
        <SetTitle title="@Karolis Gylys Ar gautas nuomininko parašas ant SB ?"/>
      </Event>
    </History>
  </Task>
  <Task id="{A644E5AB-024F-44C2-B89C-49933845B98C}">
    <Anchor>
      <Comment id="{1546E898-D573-4297-811B-19C07E0E124E}"/>
    </Anchor>
    <History>
      <Event time="2025-02-08T07:41:36.55" id="{1D257DA2-622C-4571-84CB-E158F8C559E1}">
        <Attribution userId="S::tomas.ruzveltas@energolt.eu::7e8abf45-11dc-4ddc-89a6-301699750587" userName="Tomas Ruzveltas" userProvider="AD"/>
        <Anchor>
          <Comment id="{DA7FFCE0-E03E-459F-9887-E7A4DE2EED24}"/>
        </Anchor>
        <Create/>
      </Event>
      <Event time="2025-02-08T07:41:36.55" id="{F851459F-F3C4-4409-BD51-84061FFA0CB4}">
        <Attribution userId="S::tomas.ruzveltas@energolt.eu::7e8abf45-11dc-4ddc-89a6-301699750587" userName="Tomas Ruzveltas" userProvider="AD"/>
        <Anchor>
          <Comment id="{DA7FFCE0-E03E-459F-9887-E7A4DE2EED24}"/>
        </Anchor>
        <Assign userId="S::karolis.gylys@energolt.eu::d0b2e040-ef88-4319-bc87-726a7902c3d6" userName="Karolis Gylys" userProvider="AD"/>
      </Event>
      <Event time="2025-02-08T07:41:36.55" id="{3358B114-C80F-4548-8EA2-1B9AB9E1F62B}">
        <Attribution userId="S::tomas.ruzveltas@energolt.eu::7e8abf45-11dc-4ddc-89a6-301699750587" userName="Tomas Ruzveltas" userProvider="AD"/>
        <Anchor>
          <Comment id="{DA7FFCE0-E03E-459F-9887-E7A4DE2EED24}"/>
        </Anchor>
        <SetTitle title="@Karolis Gylys paspausk institucijas kad operatyviai suderintų."/>
      </Event>
    </History>
  </Task>
  <Task id="{CC3BA6B2-78ED-48F9-968F-73C9557E55D2}">
    <Anchor>
      <Comment id="{A4C6A5A2-8D01-4CD3-AEF9-8DAE7837FBEA}"/>
    </Anchor>
    <History>
      <Event time="2025-02-08T08:46:29.78" id="{EC14BE37-9838-407B-A304-A8F8CC5AAB6F}">
        <Attribution userId="S::tomas.ruzveltas@energolt.eu::7e8abf45-11dc-4ddc-89a6-301699750587" userName="Tomas Ruzveltas" userProvider="AD"/>
        <Anchor>
          <Comment id="{BE976329-FE24-4F1C-A760-279B0B396754}"/>
        </Anchor>
        <Create/>
      </Event>
      <Event time="2025-02-08T08:46:29.78" id="{7D2B659F-E4B8-4645-AC3B-96798E5689D1}">
        <Attribution userId="S::tomas.ruzveltas@energolt.eu::7e8abf45-11dc-4ddc-89a6-301699750587" userName="Tomas Ruzveltas" userProvider="AD"/>
        <Anchor>
          <Comment id="{BE976329-FE24-4F1C-A760-279B0B396754}"/>
        </Anchor>
        <Assign userId="S::kostas.vilcinskas@energolt.eu::ff41a99f-2daf-4464-a709-18646f4de838" userName="Kostas Vilcinskas" userProvider="AD"/>
      </Event>
      <Event time="2025-02-08T08:46:29.78" id="{3C5FCA27-56D7-45B9-91CB-00431D6A772F}">
        <Attribution userId="S::tomas.ruzveltas@energolt.eu::7e8abf45-11dc-4ddc-89a6-301699750587" userName="Tomas Ruzveltas" userProvider="AD"/>
        <Anchor>
          <Comment id="{BE976329-FE24-4F1C-A760-279B0B396754}"/>
        </Anchor>
        <SetTitle title="@Kostas Vilcinskas pasikalbėkit su ESO kokio detalumo projekto jie nori, nes pagal tai kas dabar mūsų pateikta, tai išvis projekto nereikėtų. "/>
      </Event>
    </History>
  </Task>
  <Task id="{F2E74ACC-463C-494F-83C0-AD01D40BBA43}">
    <Anchor>
      <Comment id="{B5F7368B-47E6-4336-92AB-452CF4EFC91E}"/>
    </Anchor>
    <History>
      <Event time="2025-02-08T08:02:51.58" id="{799839F6-3244-406D-9A68-6FD2858516CC}">
        <Attribution userId="S::tomas.ruzveltas@energolt.eu::7e8abf45-11dc-4ddc-89a6-301699750587" userName="Tomas Ruzveltas" userProvider="AD"/>
        <Anchor>
          <Comment id="{270DDC62-D4B4-4B72-80D0-5362831CC38D}"/>
        </Anchor>
        <Create/>
      </Event>
      <Event time="2025-02-08T08:02:51.58" id="{E186183D-3B0E-4AA1-85D0-0E5DD23426FE}">
        <Attribution userId="S::tomas.ruzveltas@energolt.eu::7e8abf45-11dc-4ddc-89a6-301699750587" userName="Tomas Ruzveltas" userProvider="AD"/>
        <Anchor>
          <Comment id="{270DDC62-D4B4-4B72-80D0-5362831CC38D}"/>
        </Anchor>
        <Assign userId="S::kostas.vilcinskas@energolt.eu::ff41a99f-2daf-4464-a709-18646f4de838" userName="Kostas Vilcinskas" userProvider="AD"/>
      </Event>
      <Event time="2025-02-08T08:02:51.58" id="{929C5F08-825C-4752-96DC-08461074DD02}">
        <Attribution userId="S::tomas.ruzveltas@energolt.eu::7e8abf45-11dc-4ddc-89a6-301699750587" userName="Tomas Ruzveltas" userProvider="AD"/>
        <Anchor>
          <Comment id="{270DDC62-D4B4-4B72-80D0-5362831CC38D}"/>
        </Anchor>
        <SetTitle title="ESO pateikė pastabas- pateikti pjūvius su realiom altitudėm. @Kostas Vilcinskas jeigu pirmadienį Audingas nepasirašys servitutų- paskambink jam ir paragink. Ačiū"/>
      </Event>
      <Event time="2025-02-08T08:02:53.97" id="{6B447EE8-CF81-4790-AF30-88B4B28FFBCC}">
        <Attribution userId="S::tomas.ruzveltas@energolt.eu::7e8abf45-11dc-4ddc-89a6-301699750587" userName="Tomas Ruzveltas" userProvider="AD"/>
        <Progress percentComplete="100"/>
      </Event>
      <Event time="2025-02-08T08:02:53.97" id="{AF10C9DD-5720-47A6-83CB-02CF2192232E}">
        <Attribution userId="S::tomas.ruzveltas@energolt.eu::7e8abf45-11dc-4ddc-89a6-301699750587" userName="Tomas Ruzveltas" userProvider="AD"/>
        <Undo id="{6B447EE8-CF81-4790-AF30-88B4B28FFBCC}"/>
      </Event>
    </History>
  </Task>
  <Task id="{8D71EDD1-D192-49AC-AEF9-1F56E787C042}">
    <Anchor>
      <Comment id="{A1A95B29-0192-4321-AC18-93BEC5DAAECC}"/>
    </Anchor>
    <History>
      <Event time="2025-02-08T08:03:55.12" id="{46B67041-B74A-45A0-99BC-A4A1BBB095E2}">
        <Attribution userId="S::augustas.motiejunas@energolt.eu::a5232e4c-e24e-48f4-b283-9c42a9207759" userName="Augustas Motiejūnas" userProvider="AD"/>
        <Anchor>
          <Comment id="{A1A95B29-0192-4321-AC18-93BEC5DAAECC}"/>
        </Anchor>
        <Create/>
      </Event>
      <Event time="2025-02-08T08:03:55.12" id="{F0B211F9-D5A0-4E0E-88D9-4967EA37AD95}">
        <Attribution userId="S::augustas.motiejunas@energolt.eu::a5232e4c-e24e-48f4-b283-9c42a9207759" userName="Augustas Motiejūnas" userProvider="AD"/>
        <Anchor>
          <Comment id="{A1A95B29-0192-4321-AC18-93BEC5DAAECC}"/>
        </Anchor>
        <Assign userId="S::tomas.ruzveltas@energolt.eu::7e8abf45-11dc-4ddc-89a6-301699750587" userName="Tomas Ruzveltas" userProvider="AD"/>
      </Event>
      <Event time="2025-02-08T08:03:55.12" id="{653AFF00-B81B-43B9-B96F-755DE1539BDA}">
        <Attribution userId="S::augustas.motiejunas@energolt.eu::a5232e4c-e24e-48f4-b283-9c42a9207759" userName="Augustas Motiejūnas" userProvider="AD"/>
        <Anchor>
          <Comment id="{A1A95B29-0192-4321-AC18-93BEC5DAAECC}"/>
        </Anchor>
        <SetTitle title="@Tomas Ruzveltas "/>
      </Event>
      <Event time="2025-04-23T06:24:19.83" id="{BB38C79D-601D-400B-B245-519E7A920867}">
        <Attribution userId="S::augustas.motiejunas@energolt.eu::a5232e4c-e24e-48f4-b283-9c42a9207759" userName="Augustas Motiejūnas" userProvider="AD"/>
        <Progress percentComplete="100"/>
      </Event>
      <Event time="2025-04-23T07:53:19.53" id="{F5A6EB0F-CD87-400F-A4DD-1A747B763657}">
        <Attribution userId="S::augustas.motiejunas@energolt.eu::a5232e4c-e24e-48f4-b283-9c42a9207759" userName="Augustas Motiejūnas" userProvider="AD"/>
        <Progress percentComplete="0"/>
      </Event>
      <Event time="2025-04-24T04:25:26.13" id="{BBBA31CD-A18B-4B15-ACC8-03CAAE197A5E}">
        <Attribution userId="S::tomas.ruzveltas@energolt.eu::7e8abf45-11dc-4ddc-89a6-301699750587" userName="Tomas Ruzveltas" userProvider="AD"/>
        <Progress percentComplete="100"/>
      </Event>
      <Event time="2025-04-24T04:26:37.50" id="{780873F5-17BA-413C-B4ED-BDAA25DE52DB}">
        <Attribution userId="S::tomas.ruzveltas@energolt.eu::7e8abf45-11dc-4ddc-89a6-301699750587" userName="Tomas Ruzveltas" userProvider="AD"/>
        <Progress percentComplete="0"/>
      </Event>
    </History>
  </Task>
  <Task id="{4BED0DE1-6A32-4C41-8C3C-E82CB6E4E63A}">
    <Anchor>
      <Comment id="{A46B1766-3649-414F-85BF-4DC91AFAB3B2}"/>
    </Anchor>
    <History>
      <Event time="2025-02-08T08:30:21.36" id="{C9F68277-5907-418D-AD42-DDBF2B9C476F}">
        <Attribution userId="S::tomas.ruzveltas@energolt.eu::7e8abf45-11dc-4ddc-89a6-301699750587" userName="Tomas Ruzveltas" userProvider="AD"/>
        <Anchor>
          <Comment id="{4CF35DFB-ADE2-42F8-9043-DFF17B0C0B43}"/>
        </Anchor>
        <Create/>
      </Event>
      <Event time="2025-02-08T08:30:21.36" id="{E91C4015-EDD6-4459-B256-7A5C0F496330}">
        <Attribution userId="S::tomas.ruzveltas@energolt.eu::7e8abf45-11dc-4ddc-89a6-301699750587" userName="Tomas Ruzveltas" userProvider="AD"/>
        <Anchor>
          <Comment id="{4CF35DFB-ADE2-42F8-9043-DFF17B0C0B43}"/>
        </Anchor>
        <Assign userId="S::kostas.vilcinskas@energolt.eu::ff41a99f-2daf-4464-a709-18646f4de838" userName="Kostas Vilcinskas" userProvider="AD"/>
      </Event>
      <Event time="2025-02-08T08:30:21.36" id="{E17C239C-7A1B-4FD4-B79D-720F12203D8F}">
        <Attribution userId="S::tomas.ruzveltas@energolt.eu::7e8abf45-11dc-4ddc-89a6-301699750587" userName="Tomas Ruzveltas" userProvider="AD"/>
        <Anchor>
          <Comment id="{4CF35DFB-ADE2-42F8-9043-DFF17B0C0B43}"/>
        </Anchor>
        <SetTitle title="@Kostas Vilcinskas kam reikalingas derinimas su žydų bendruomene ? Kokia situacija su servitutu ar jis iš vis reikalingas ?"/>
      </Event>
      <Event time="2025-02-10T11:37:25.18" id="{98A2427E-6901-4650-8AAB-482A327D2B48}">
        <Attribution userId="S::kostas.vilcinskas@energolt.eu::ff41a99f-2daf-4464-a709-18646f4de838" userName="Kostas Vilcinskas" userProvider="AD"/>
        <Progress percentComplete="100"/>
      </Event>
      <Event time="2025-02-10T11:37:35.56" id="{782000AB-C0AE-49C0-BE1D-A43C87F1D222}">
        <Attribution userId="S::kostas.vilcinskas@energolt.eu::ff41a99f-2daf-4464-a709-18646f4de838" userName="Kostas Vilcinskas" userProvider="AD"/>
        <Progress percentComplete="0"/>
      </Event>
    </History>
  </Task>
</Tasks>
</file>

<file path=xl/documenttasks/documenttask2.xml><?xml version="1.0" encoding="utf-8"?>
<Tasks xmlns="http://schemas.microsoft.com/office/tasks/2019/documenttasks">
  <Task id="{7D30614F-A20A-4A57-B2BB-F491D89816A3}">
    <Anchor>
      <Comment id="{0F8D0773-7229-4580-ACBE-AE95EEBB3FFB}"/>
    </Anchor>
    <History>
      <Event time="2025-02-18T09:43:42.93" id="{E8A8D7FC-C689-4550-AB8D-36518123BCA3}">
        <Attribution userId="S::arnas.joskaudas@energolt.eu::b795feb7-9ba1-4f74-bab1-db8b298af630" userName="Arnas Joskaudas" userProvider="AD"/>
        <Anchor>
          <Comment id="{E9E189A4-6097-441E-AAB9-F7DE0516C865}"/>
        </Anchor>
        <Create/>
      </Event>
      <Event time="2025-02-18T09:43:42.93" id="{B08A5EE6-C62E-4432-BAB0-C8113AF4B5F6}">
        <Attribution userId="S::arnas.joskaudas@energolt.eu::b795feb7-9ba1-4f74-bab1-db8b298af630" userName="Arnas Joskaudas" userProvider="AD"/>
        <Anchor>
          <Comment id="{E9E189A4-6097-441E-AAB9-F7DE0516C865}"/>
        </Anchor>
        <Assign userId="S::gytis.kazakevicius@energolt.eu::cf8a485f-3eb2-4570-926b-a1bcab7d65db" userName="Gytis Kazakevičius" userProvider="AD"/>
      </Event>
      <Event time="2025-02-18T09:43:42.93" id="{CD5B94D5-178B-4F7A-989C-70242BB88A00}">
        <Attribution userId="S::arnas.joskaudas@energolt.eu::b795feb7-9ba1-4f74-bab1-db8b298af630" userName="Arnas Joskaudas" userProvider="AD"/>
        <Anchor>
          <Comment id="{E9E189A4-6097-441E-AAB9-F7DE0516C865}"/>
        </Anchor>
        <SetTitle title="Susisiekiau, niekur nesirašys, argumentų neturi, tiesiog nesirašys. @Gytis Kazakevičius siunčiam info Nemuno g. 4"/>
      </Event>
    </History>
  </Task>
  <Task id="{383CBBD5-D123-4D18-96ED-FCFD2E62FB60}">
    <Anchor>
      <Comment id="{DD4205FD-0A8C-4557-8DB2-1F3FAA2795D6}"/>
    </Anchor>
    <History>
      <Event time="2025-02-18T09:44:39.76" id="{9C514A9B-5CFB-44C3-AAA1-DC1F2B1DD56E}">
        <Attribution userId="S::arnas.joskaudas@energolt.eu::b795feb7-9ba1-4f74-bab1-db8b298af630" userName="Arnas Joskaudas" userProvider="AD"/>
        <Anchor>
          <Comment id="{1B912BE0-B3E9-42DD-9308-62C7F28E312F}"/>
        </Anchor>
        <Create/>
      </Event>
      <Event time="2025-02-18T09:44:39.76" id="{34CA94B5-C563-4CB5-AF1F-8CDEAB9DD995}">
        <Attribution userId="S::arnas.joskaudas@energolt.eu::b795feb7-9ba1-4f74-bab1-db8b298af630" userName="Arnas Joskaudas" userProvider="AD"/>
        <Anchor>
          <Comment id="{1B912BE0-B3E9-42DD-9308-62C7F28E312F}"/>
        </Anchor>
        <Assign userId="S::augustas.motiejunas@energolt.eu::a5232e4c-e24e-48f4-b283-9c42a9207759" userName="Augustas Motiejūnas" userProvider="AD"/>
      </Event>
      <Event time="2025-02-18T09:44:39.76" id="{4D5C5FDC-8F4A-43B3-9A4D-66FA1C9A6726}">
        <Attribution userId="S::arnas.joskaudas@energolt.eu::b795feb7-9ba1-4f74-bab1-db8b298af630" userName="Arnas Joskaudas" userProvider="AD"/>
        <Anchor>
          <Comment id="{1B912BE0-B3E9-42DD-9308-62C7F28E312F}"/>
        </Anchor>
        <SetTitle title="@Augustas Motiejūnas tai kas šiuo metu vyksta? Būtų gerai, kad nestovėtų pas tave tas kamuolys ilgai."/>
      </Event>
      <Event time="2025-02-26T08:34:20.74" id="{987324CB-DE8D-438A-91E2-BE7040752CCA}">
        <Attribution userId="S::augustas.motiejunas@energolt.eu::a5232e4c-e24e-48f4-b283-9c42a9207759" userName="Augustas Motiejūnas" userProvider="AD"/>
        <Progress percentComplete="100"/>
      </Event>
      <Event time="2025-02-26T08:34:24.03" id="{544B7A64-C7D3-4630-9ACF-715D115E1E1A}">
        <Attribution userId="S::augustas.motiejunas@energolt.eu::a5232e4c-e24e-48f4-b283-9c42a9207759" userName="Augustas Motiejūnas" userProvider="AD"/>
        <Progress percentComplete="0"/>
      </Event>
    </History>
  </Task>
</Tasks>
</file>

<file path=xl/persons/person.xml><?xml version="1.0" encoding="utf-8"?>
<personList xmlns="http://schemas.microsoft.com/office/spreadsheetml/2018/threadedcomments" xmlns:x="http://schemas.openxmlformats.org/spreadsheetml/2006/main">
  <person displayName="Karolis Gylys" id="{BE6C3254-E172-4FCD-B952-52FA5D252DD5}" userId="karolis.gylys@energolt.eu" providerId="PeoplePicker"/>
  <person displayName="Arnas Joskaudas" id="{ACEE432E-E4C1-4ED6-8198-C140D9D1916C}" userId="arnas.joskaudas@energolt.eu" providerId="PeoplePicker"/>
  <person displayName="Tomas Ruzveltas" id="{CC37ACCD-67EF-40B7-83BA-67D3FAA8CE86}" userId="tomas.ruzveltas@energolt.eu" providerId="PeoplePicker"/>
  <person displayName="Kostas Vilcinskas" id="{E53FFC70-CE29-47D1-9BF6-13A146E48CBD}" userId="kostas.vilcinskas@energolt.eu" providerId="PeoplePicker"/>
  <person displayName="Gytis Kazakevičius" id="{261CABE5-07DA-45AC-BB0C-61EF5D6C7C4B}" userId="gytis.kazakevicius@energolt.eu" providerId="PeoplePicker"/>
  <person displayName="Augustas Motiejūnas" id="{182DB1AE-E541-4B58-A02B-106B4190BB4B}" userId="augustas.motiejunas@energolt.eu" providerId="PeoplePicker"/>
  <person displayName="Ieva Bozė" id="{55F09792-7EBE-44EF-852C-B87121DE160C}" userId="S::ieva.boze@energolt.eu::5f55cf56-f20c-4359-8e73-fb7bea40440b" providerId="AD"/>
  <person displayName="Tomas Kižys" id="{C0ECFC5B-0A85-441B-983F-CE9A319143FD}" userId="S::tomas.kizys@energolt.eu::f6a4d76f-c800-4572-a9c4-c075a1209b83" providerId="AD"/>
  <person displayName="Dovydas Dimša" id="{C8757EB3-AE51-4D63-B06C-15AB9D614458}" userId="S::dovydas.dimsa@energolt.eu::a19f6680-e8da-43ef-bd57-e72162dbda5f" providerId="AD"/>
  <person displayName="Karolis Gylys" id="{09BE7D98-4DE0-4A95-BE21-8CDFB976921C}" userId="S::karolis.gylys@energolt.eu::d0b2e040-ef88-4319-bc87-726a7902c3d6" providerId="AD"/>
  <person displayName="Ridas Nausėda" id="{8FC2F3C1-05F0-4E34-917F-7A355472C835}" userId="S::ridas.nauseda@energolt.eu::2cdb2f86-9d9e-4b2b-8ac8-a5123becb34c" providerId="AD"/>
  <person displayName="Eimutis Šimkus" id="{B1C403DD-D624-4B2E-A4CE-E1329F3AF8BA}" userId="S::eimutis.simkus@energolt.eu::b12283f3-27c9-4006-bbf4-d19c001f6f63" providerId="AD"/>
  <person displayName="Ziede Rumsaite" id="{BE325DBA-77AE-420F-8593-D19695A72820}" userId="S::ziede.rumsaite@energolt.eu::1aa28d3e-d818-4cc1-adca-2e86b26a27be" providerId="AD"/>
  <person displayName="Arnas Joskaudas" id="{BF5C2520-4838-4933-8C2C-E9E069B8079F}" userId="S::arnas.joskaudas@energolt.eu::b795feb7-9ba1-4f74-bab1-db8b298af630" providerId="AD"/>
  <person displayName="Tomas Ruzveltas" id="{275467A3-C35B-408D-BC09-980133BF36D1}" userId="S::tomas.ruzveltas@energolt.eu::7e8abf45-11dc-4ddc-89a6-301699750587" providerId="AD"/>
  <person displayName="Aidas Joneliunas" id="{AC398109-E0E6-4223-A5B9-639694AF6498}" userId="S::aidas.joneliunas@energolt.eu::bf2c016e-cc90-4f0d-aad0-452b82961072" providerId="AD"/>
  <person displayName="Martynas Vareika" id="{461F44CA-1680-4430-87A0-06B8101DA29D}" userId="S::martynas.vareika@energolt.eu::d4ac5dd4-313f-4ca7-9e4c-259c9ae802f8" providerId="AD"/>
  <person displayName="Dominykas Veberas" id="{720BE9D7-AB90-4F52-8FB7-6E798E44867A}" userId="S::dominykas.veberas@energolt.eu::c91aa334-3d84-4255-81d8-48c824a7b578" providerId="AD"/>
  <person displayName="Kostas Vilcinskas" id="{1AA69E5B-B443-4881-BBB8-C2908FF681E9}" userId="S::kostas.vilcinskas@energolt.eu::ff41a99f-2daf-4464-a709-18646f4de838" providerId="AD"/>
  <person displayName="Vytautas Remeikis" id="{516D2C5B-D67D-464E-9C67-108D937F77CE}" userId="S::vytautas.remeikis@energolt.eu::0b9a810f-5108-4d54-a265-059ca802aa11" providerId="AD"/>
  <person displayName="Dovydas Janavicius" id="{A8D559AF-EDFF-4E5C-A9C6-041F763793B2}" userId="S::dovydas.janavicius@energolt.eu::b2320d7d-890b-4bc1-b72e-287b7513685d" providerId="AD"/>
  <person displayName="Gytis Kazakevičius" id="{BF941DBC-49BC-4D35-B639-EC5DED99621C}" userId="S::gytis.kazakevicius@energolt.eu::cf8a485f-3eb2-4570-926b-a1bcab7d65db" providerId="AD"/>
  <person displayName="Marijus Jankauskas" id="{5710D45C-C18F-4E5A-842E-2E8E9F9A8EE2}" userId="S::marijus.jankauskas@energolt.eu::e4c667e8-dbda-4bdc-acab-3c298edd011d" providerId="AD"/>
  <person displayName="Tautvydas Purvinis" id="{65DA027D-5C49-4EE2-A34F-BC2FA0C6B7F3}" userId="S::tautvydas.purvinis@energolt.eu::96ac13e6-fc0b-4c00-b863-aa38697f8c45" providerId="AD"/>
  <person displayName="Augustas Motiejūnas" id="{F5283759-9946-4865-A022-E520B30F9158}" userId="S::augustas.motiejunas@energolt.eu::a5232e4c-e24e-48f4-b283-9c42a9207759" providerId="AD"/>
  <person displayName="Kasparas Pečiulaitis" id="{E80BD089-F0D1-9A47-8F7C-7C2F77045E1A}" userId="S::kasparas.peciulaitis@energolt.eu::4b9f804e-9755-4c8b-8f66-435a10d19ed6" providerId="AD"/>
  <person displayName="Guest User" id="{0B5E25C4-20CF-4DA7-ADE6-E1EA480AA876}" userId="S::urn:spo:anon#45086d3ec57f17da293926d5c63c94d87dff5facaef3eef11fe2826f03d689e6::" providerId="AD"/>
  <person displayName="Guest User" id="{4F58D8C9-2F20-4908-935A-6A7925D99F28}" userId="S::urn:spo:anon#c8987485045a74e709b32d33ed47ce3afe84983911cfe5ed1fc97faed18ad83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32" displayName="Table32" ref="B1:AU606" totalsRowShown="0">
  <autoFilter ref="B1:AU606" xr:uid="{00000000-0009-0000-0100-000002000000}">
    <filterColumn colId="0">
      <filters blank="1">
        <filter val="24-49"/>
        <filter val="24-62"/>
        <filter val="24-64"/>
        <filter val="24-67"/>
        <filter val="25-19"/>
        <filter val="25-26"/>
        <filter val="25-34"/>
        <filter val="25-56"/>
        <filter val="25-57"/>
        <filter val="25-58"/>
        <filter val="25-63"/>
        <filter val="25-64"/>
        <filter val="26-11-S"/>
        <filter val="26-13"/>
        <filter val="26-14-K"/>
        <filter val="26-15-K"/>
        <filter val="26-16-K"/>
        <filter val="26-17-S"/>
        <filter val="26-18-S"/>
        <filter val="26-19-S"/>
        <filter val="26-21-S"/>
        <filter val="26-22-S"/>
        <filter val="26-23-S"/>
        <filter val="26-24-S"/>
        <filter val="26-25-S"/>
        <filter val="26-26-S"/>
        <filter val="26-27-S"/>
        <filter val="26-28-S"/>
        <filter val="26-29-S"/>
        <filter val="26-30-S"/>
        <filter val="26-31-S"/>
        <filter val="26-32"/>
        <filter val="26-33"/>
        <filter val="26-34"/>
        <filter val="26-35"/>
        <filter val="26-36"/>
        <filter val="26-37"/>
        <filter val="26-38-E"/>
        <filter val="26-39-E"/>
        <filter val="26-40-E"/>
        <filter val="26-41-E"/>
        <filter val="26-42-E"/>
        <filter val="26-6"/>
      </filters>
    </filterColumn>
  </autoFilter>
  <tableColumns count="46">
    <tableColumn id="1" xr3:uid="{00000000-0010-0000-0200-000001000000}" name="Proj. Nr." dataDxfId="508"/>
    <tableColumn id="2" xr3:uid="{00000000-0010-0000-0200-000002000000}" name="Adresas"/>
    <tableColumn id="48" xr3:uid="{84EECADF-7E0B-4D40-AC6F-009402C89755}" name="Investicinis nr." dataDxfId="507"/>
    <tableColumn id="3" xr3:uid="{00000000-0010-0000-0200-000003000000}" name="Autorius" dataDxfId="506"/>
    <tableColumn id="4" xr3:uid="{00000000-0010-0000-0200-000004000000}" name="Sąmatos suma be PVM"/>
    <tableColumn id="5" xr3:uid="{00000000-0010-0000-0200-000005000000}" name="Projekto aktavimo kaina"/>
    <tableColumn id="6" xr3:uid="{00000000-0010-0000-0200-000006000000}" name="Topografijos kaina"/>
    <tableColumn id="7" xr3:uid="{00000000-0010-0000-0200-000007000000}" name="Melioracijos proj. Kaina"/>
    <tableColumn id="8" xr3:uid="{00000000-0010-0000-0200-000008000000}" name="RC išlaidos"/>
    <tableColumn id="9" xr3:uid="{00000000-0010-0000-0200-000009000000}" name="Užbaigimo data"/>
    <tableColumn id="10" xr3:uid="{00000000-0010-0000-0200-00000A000000}" name="Termino pradžia"/>
    <tableColumn id="11" xr3:uid="{00000000-0010-0000-0200-00000B000000}" name="Terminas"/>
    <tableColumn id="12" xr3:uid="{00000000-0010-0000-0200-00000C000000}" name="Termino pabaiga"/>
    <tableColumn id="13" xr3:uid="{00000000-0010-0000-0200-00000D000000}" name="Liko dienų"/>
    <tableColumn id="14" xr3:uid="{00000000-0010-0000-0200-00000E000000}" name="Foto"/>
    <tableColumn id="15" xr3:uid="{00000000-0010-0000-0200-00000F000000}" name="Schema"/>
    <tableColumn id="16" xr3:uid="{00000000-0010-0000-0200-000010000000}" name="Situacijos planas"/>
    <tableColumn id="17" xr3:uid="{00000000-0010-0000-0200-000011000000}" name="Demontavimo schema"/>
    <tableColumn id="18" xr3:uid="{00000000-0010-0000-0200-000012000000}" name="Informaciniai laiškai"/>
    <tableColumn id="19" xr3:uid="{00000000-0010-0000-0200-000013000000}" name="Žiniaraštis"/>
    <tableColumn id="20" xr3:uid="{00000000-0010-0000-0200-000014000000}" name="Sąmata"/>
    <tableColumn id="23" xr3:uid="{00000000-0010-0000-0200-000017000000}" name="Žemės savininkai"/>
    <tableColumn id="24" xr3:uid="{00000000-0010-0000-0200-000018000000}" name="Savivaldybė /Keliai/ Architektas"/>
    <tableColumn id="26" xr3:uid="{00000000-0010-0000-0200-00001A000000}" name="Seniūnija"/>
    <tableColumn id="27" xr3:uid="{00000000-0010-0000-0200-00001B000000}" name="Vandenys"/>
    <tableColumn id="28" xr3:uid="{00000000-0010-0000-0200-00001C000000}" name="Telia"/>
    <tableColumn id="47" xr3:uid="{3A7D5497-3086-4A9D-A06F-B35E66A71A69}" name="Šilumos tinklai" dataDxfId="505"/>
    <tableColumn id="29" xr3:uid="{00000000-0010-0000-0200-00001D000000}" name="ESO dujos"/>
    <tableColumn id="30" xr3:uid="{00000000-0010-0000-0200-00001E000000}" name="SUVA"/>
    <tableColumn id="31" xr3:uid="{00000000-0010-0000-0200-00001F000000}" name="Gatvių apšvietimas"/>
    <tableColumn id="32" xr3:uid="{00000000-0010-0000-0200-000020000000}" name="Servitutas"/>
    <tableColumn id="33" xr3:uid="{00000000-0010-0000-0200-000021000000}" name="Melioracija"/>
    <tableColumn id="34" xr3:uid="{00000000-0010-0000-0200-000022000000}" name="Melioracijos projektas"/>
    <tableColumn id="35" xr3:uid="{00000000-0010-0000-0200-000023000000}" name="Kultūros paveldas"/>
    <tableColumn id="36" xr3:uid="{00000000-0010-0000-0200-000024000000}" name="Kelių direkcija"/>
    <tableColumn id="37" xr3:uid="{00000000-0010-0000-0200-000025000000}" name="Magistrlinis dujotekis"/>
    <tableColumn id="38" xr3:uid="{00000000-0010-0000-0200-000026000000}" name="Plačiajuostis"/>
    <tableColumn id="49" xr3:uid="{EE13DABD-7C20-4AFF-B150-70195C45C61A}" name="Reg. Parkas/ VMU/ saugoma" dataDxfId="504"/>
    <tableColumn id="39" xr3:uid="{00000000-0010-0000-0200-000027000000}" name="NATURA 2000"/>
    <tableColumn id="40" xr3:uid="{00000000-0010-0000-0200-000028000000}" name="Litgrid"/>
    <tableColumn id="46" xr3:uid="{33305848-295F-4002-88E4-A39D7F1189F2}" name="LTG Infra" dataDxfId="503"/>
    <tableColumn id="41" xr3:uid="{00000000-0010-0000-0200-000029000000}" name="Žymos"/>
    <tableColumn id="42" xr3:uid="{00000000-0010-0000-0200-00002A000000}" name="Eso patvirtinta"/>
    <tableColumn id="43" xr3:uid="{00000000-0010-0000-0200-00002B000000}" name="Užaktuota"/>
    <tableColumn id="44" xr3:uid="{00000000-0010-0000-0200-00002C000000}" name="Esąskaita"/>
    <tableColumn id="45" xr3:uid="{00000000-0010-0000-0200-00002D000000}" name="Pastabo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43" displayName="Table43" ref="A1:A605" totalsRowShown="0" headerRowDxfId="502" dataDxfId="501">
  <autoFilter ref="A1:A605" xr:uid="{00000000-0009-0000-0100-000005000000}"/>
  <tableColumns count="1">
    <tableColumn id="1" xr3:uid="{00000000-0010-0000-0300-000001000000}" name="Nr." dataDxfId="50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E728F8-62EA-4CB0-8CA4-D14A6AC2AFE7}" name="Table325" displayName="Table325" ref="B2:BA606" totalsRowShown="0" headerRowDxfId="499">
  <autoFilter ref="B2:BA606" xr:uid="{00000000-0009-0000-0100-000002000000}"/>
  <tableColumns count="52">
    <tableColumn id="1" xr3:uid="{8519672F-D8B1-46E4-825D-F621947D633F}" name="Proj. Nr." dataDxfId="498"/>
    <tableColumn id="2" xr3:uid="{678FFA4C-C2A3-4BF3-B05B-899D9384CBD1}" name="Adresas"/>
    <tableColumn id="3" xr3:uid="{6EF82746-D345-44D1-B2D1-39F3E2FE4B85}" name="ESO dalies Autorius" dataDxfId="497"/>
    <tableColumn id="48" xr3:uid="{F179BE56-7C52-4A96-AFA4-4A1681AD7C0A}" name="EV dalies Autorius" dataDxfId="496"/>
    <tableColumn id="4" xr3:uid="{C2D5070A-57D2-45FB-8902-26C7BBCEB0F9}" name="ESO pirminius sprendinius pateikti iki" dataDxfId="495"/>
    <tableColumn id="5" xr3:uid="{B3186F05-F23E-4D95-B53C-01178CB4BA54}" name="EV pirminius sprendinius pateikti iki" dataDxfId="494"/>
    <tableColumn id="6" xr3:uid="{D16C122D-A19F-4081-863A-4F75489E2D83}" name="EV projekto vadovas"/>
    <tableColumn id="53" xr3:uid="{277465F8-AE03-4445-A3B3-5CACAE798C0B}" name="Pastabos" dataDxfId="493"/>
    <tableColumn id="49" xr3:uid="{6A3847D3-ADA3-47EB-A4D1-FCC25D8AD848}" name="Topografinė nuotrauka" dataDxfId="492"/>
    <tableColumn id="7" xr3:uid="{5080631F-4942-4D6E-AB5B-80DD00ED015F}" name="Brėžinių rengimas" dataDxfId="491"/>
    <tableColumn id="10" xr3:uid="{800D7F32-2883-4C51-9554-C4F22EE3ACD1}" name="Pirminiai sprendiniai" dataDxfId="490"/>
    <tableColumn id="11" xr3:uid="{E65C50B6-EC03-4FE1-9874-4ADC3B7EEF58}" name="Sutikimai" dataDxfId="489"/>
    <tableColumn id="12" xr3:uid="{073AEA6D-E9DE-417F-B657-143629D4336F}" name="Servitutai" dataDxfId="488"/>
    <tableColumn id="13" xr3:uid="{5E3F93B2-ED5B-45D5-9921-B0EC2BFFE25E}" name="Derinimai su inžinerininkais/ savivaldybe" dataDxfId="487"/>
    <tableColumn id="50" xr3:uid="{2483C5C3-43FF-4CD9-B071-BDCE9FCC03A7}" name="NŽT" dataDxfId="486"/>
    <tableColumn id="14" xr3:uid="{F0B20A66-E3B7-4DE3-9E37-FFB6B2A3FD94}" name="LAKD" dataDxfId="485"/>
    <tableColumn id="15" xr3:uid="{DBD76F09-6368-4B90-9EAB-DBAFC2DACBCC}" name="KPD / Miškai" dataDxfId="484"/>
    <tableColumn id="16" xr3:uid="{49B13C6E-FFD0-4F2E-B9EC-B477E6EA0A9C}" name="Tekstiniai dokumentai" dataDxfId="483"/>
    <tableColumn id="17" xr3:uid="{D0B274AA-A3B7-4355-A950-FED293618B5B}" name="Sąmata" dataDxfId="482"/>
    <tableColumn id="18" xr3:uid="{CE4D1C6A-E1DB-4221-BB1B-6DBCCF834BCC}" name="Projekto tvirtinimas" dataDxfId="481"/>
    <tableColumn id="19" xr3:uid="{D0247C50-C3D7-41CA-82CC-0580FF36417D}" name="Žymos" dataDxfId="480"/>
    <tableColumn id="20" xr3:uid="{68459364-4923-4E9B-A307-529E85493783}" name="Papildomos pastabos" dataDxfId="479"/>
    <tableColumn id="21" xr3:uid="{CA24B6C7-9C7F-4441-AB50-B2901C562785}" name="Brėžinių rengimas2" dataDxfId="478"/>
    <tableColumn id="22" xr3:uid="{91F05B6A-FB49-4910-9979-EA51313A9C71}" name="Pirminiai sprendiniai3" dataDxfId="477"/>
    <tableColumn id="8" xr3:uid="{84652449-0FF5-4E6C-883A-260A49C1A33E}" name="Partneris" dataDxfId="476"/>
    <tableColumn id="23" xr3:uid="{3CE1C4D9-F3D1-42E9-902E-A00471ECBF8C}" name="Sutikimai2" dataDxfId="475"/>
    <tableColumn id="24" xr3:uid="{2A6C20EE-80B4-43DA-B1AB-35CBA6311C67}" name="Servitutai2" dataDxfId="474"/>
    <tableColumn id="25" xr3:uid="{3D62C9CB-C6CB-40AB-9A20-DD3239CBA249}" name="Derinimai su inžinerininkais/ savivaldybe2" dataDxfId="473"/>
    <tableColumn id="51" xr3:uid="{57D8E4AC-8D15-42B2-8708-29611FA22C05}" name="SUVA" dataDxfId="472"/>
    <tableColumn id="26" xr3:uid="{FF39E17C-2161-4094-90E4-E7CCF0B46CDD}" name="LAKD2" dataDxfId="471"/>
    <tableColumn id="9" xr3:uid="{950DAC7B-0092-4617-8DB2-2238B08F0869}" name="Kelio ženklai" dataDxfId="470"/>
    <tableColumn id="27" xr3:uid="{0CB1C258-5941-468B-963C-50072614D98B}" name="KPD / Miškai2" dataDxfId="469"/>
    <tableColumn id="47" xr3:uid="{35C02189-A9BC-438A-88B8-E2648701C28A}" name="Tekstiniai dokumentai2" dataDxfId="468"/>
    <tableColumn id="28" xr3:uid="{E0E684A4-DDBE-4FEB-882C-BB75A31DCF2E}" name="Sąmata2" dataDxfId="467"/>
    <tableColumn id="29" xr3:uid="{E843AA5A-4DA8-4255-8809-978E1B8F85CD}" name="Projekto tvirtinimas2" dataDxfId="466"/>
    <tableColumn id="30" xr3:uid="{CF4A09C4-D462-47F0-9BED-CCEB421CD293}" name="Žymos2" dataDxfId="465"/>
    <tableColumn id="31" xr3:uid="{AA78C824-D88B-4F19-B8D1-FDFA0696887A}" name="Papildomos pastabos2" dataDxfId="464"/>
    <tableColumn id="32" xr3:uid="{FD882DFF-9C29-4571-B7C1-D23966ED334E}" name="Column14"/>
    <tableColumn id="33" xr3:uid="{35003E9E-56D3-401B-A91B-AB911FC53BE5}" name="Column15"/>
    <tableColumn id="34" xr3:uid="{F2A9238D-289B-47B4-A59C-C5982A6D0531}" name="Column16"/>
    <tableColumn id="35" xr3:uid="{4480849F-7E5D-4EE0-B448-BE35BFA369CD}" name="Column17"/>
    <tableColumn id="36" xr3:uid="{092B5253-9F61-467E-AC12-1B91E2ADC340}" name="Column18"/>
    <tableColumn id="37" xr3:uid="{1FD14CE8-568A-42F5-A4FC-A2DB1856785B}" name="Column19"/>
    <tableColumn id="38" xr3:uid="{3757551E-1E3C-4AC5-897C-C00B287A6D73}" name="Column20"/>
    <tableColumn id="39" xr3:uid="{F1D1AE4F-5A9B-4EF7-B0BE-67F5972714A7}" name="Column21"/>
    <tableColumn id="40" xr3:uid="{035AA5A4-EC52-4840-8D12-E4EA33CC10AB}" name="Column22"/>
    <tableColumn id="46" xr3:uid="{2A5C9995-7619-4EF5-8A28-9CC5938843F6}" name="Column23" dataDxfId="463"/>
    <tableColumn id="41" xr3:uid="{94C0CF4F-66B0-4502-8F76-4FCDBFAE89E1}" name="Column24"/>
    <tableColumn id="42" xr3:uid="{6E08F10B-2B4A-4E8F-AD1B-B616901A7168}" name="Column25"/>
    <tableColumn id="43" xr3:uid="{026CBE14-7F9C-43FB-AC2E-0510B56A5075}" name="Column26"/>
    <tableColumn id="44" xr3:uid="{7F04472F-5B24-4CF2-946F-83F375EE28AA}" name="Column27"/>
    <tableColumn id="45" xr3:uid="{4A38AC70-5EE0-4712-9D96-8E04CAB549E9}" name="Column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ECB2D6-0D3A-49A0-9BCA-0EF080F23E66}" name="Table437" displayName="Table437" ref="A2:A606" totalsRowShown="0" headerRowDxfId="462">
  <autoFilter ref="A2:A606" xr:uid="{00000000-0009-0000-0100-000005000000}"/>
  <tableColumns count="1">
    <tableColumn id="1" xr3:uid="{16C85ADA-F785-4C89-898C-7C1E676D0D1E}" name="Nr."/>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2AEA1D-B362-4504-8597-1BF62311B2E8}" name="Table322" displayName="Table322" ref="B1:AY603" totalsRowShown="0" dataDxfId="562">
  <autoFilter ref="B1:AY603" xr:uid="{00000000-0009-0000-0100-000002000000}"/>
  <tableColumns count="50">
    <tableColumn id="1" xr3:uid="{D470B5DE-6B08-4719-9A3E-1DC7D63D20B5}" name="Proj. Nr." dataDxfId="561"/>
    <tableColumn id="2" xr3:uid="{B1B03BC6-7F9D-4222-A42D-F304C9348AFC}" name="Objektas" dataDxfId="560"/>
    <tableColumn id="49" xr3:uid="{60C8A31D-9F6A-423C-BB1A-B0256EFD55D1}" name="Inv. Nr." dataDxfId="559"/>
    <tableColumn id="3" xr3:uid="{90F31D7F-6B86-4205-96BF-0796DF082A2A}" name="Autorius" dataDxfId="558"/>
    <tableColumn id="4" xr3:uid="{6EF2568D-D501-4383-9052-78833DD9911B}" name="Sąmatos suma be PVM" dataDxfId="557"/>
    <tableColumn id="5" xr3:uid="{59A14867-D2DC-4070-8A5D-0866BE973B22}" name="Projekto aktavimo kaina" dataDxfId="556"/>
    <tableColumn id="6" xr3:uid="{0D649F5C-074D-49F2-8A25-BCF33F8EED5E}" name="Topografijos kaina" dataDxfId="555"/>
    <tableColumn id="7" xr3:uid="{D38D9AC8-EC02-4430-BFE5-0BD1E1C5D59F}" name="Melioracijos proj. Kaina" dataDxfId="554"/>
    <tableColumn id="8" xr3:uid="{E0B348D1-6593-4764-89B3-1DFA08C84066}" name="RC išlaidos" dataDxfId="553"/>
    <tableColumn id="9" xr3:uid="{30DCA598-F348-4531-9924-7FC3C1DF8E8F}" name="Pastabos" dataDxfId="552"/>
    <tableColumn id="10" xr3:uid="{1A4C89EE-E17D-4830-A283-060315AEC608}" name="Termino pradžia" dataDxfId="551"/>
    <tableColumn id="11" xr3:uid="{0AD382B9-3754-4344-AD45-80B14AE754F6}" name="Terminas" dataDxfId="550"/>
    <tableColumn id="12" xr3:uid="{53893441-7E9F-4BC1-A9C9-E6131D9F6D01}" name="Termino pabaiga" dataDxfId="549"/>
    <tableColumn id="13" xr3:uid="{C8B94B4B-9014-4F0B-BBBB-F0B2D7321014}" name="Liko dienų" dataDxfId="548"/>
    <tableColumn id="50" xr3:uid="{704B8A6D-5027-4BCE-AB06-47960DC3432F}" name="Parengimo data" dataDxfId="547"/>
    <tableColumn id="14" xr3:uid="{15B7EE50-0913-4011-BFFB-A7FB2DFC0748}" name="Foto" dataDxfId="546"/>
    <tableColumn id="15" xr3:uid="{FF0F5990-C7BA-4701-B9CC-879F7121C14E}" name="Schema" dataDxfId="545"/>
    <tableColumn id="16" xr3:uid="{BB884608-07B7-4566-B8B0-FA95CEE4CD59}" name="Situacijos planas" dataDxfId="544"/>
    <tableColumn id="17" xr3:uid="{E8554AA4-95EA-44E8-8B65-742568113165}" name="Vizualizacija" dataDxfId="543"/>
    <tableColumn id="18" xr3:uid="{1BB605BA-111D-4464-978E-47326EE17BD4}" name="Informaciniai laiškai" dataDxfId="542"/>
    <tableColumn id="19" xr3:uid="{9A711AED-4C4B-4C2E-9F63-CD482D6064E0}" name="Žiniaraštis" dataDxfId="541"/>
    <tableColumn id="20" xr3:uid="{8418B988-5C97-4BE3-BC4A-D07E3E54E4B0}" name="Sąmata" dataDxfId="540"/>
    <tableColumn id="21" xr3:uid="{33EF3E6A-4A1C-411C-AD8A-D6BB36149474}" name="ESO" dataDxfId="539"/>
    <tableColumn id="22" xr3:uid="{35B095DC-0C23-4FE9-AF81-5B806390FA44}" name="Topografinė" dataDxfId="538"/>
    <tableColumn id="47" xr3:uid="{1C43EC8E-196B-4A53-ACA8-9019AAB5BC0F}" name="Užsakovas" dataDxfId="537"/>
    <tableColumn id="23" xr3:uid="{B3C2E81C-839E-4A72-9C36-E6FE3E51BF5D}" name="Žemės savininkai" dataDxfId="536"/>
    <tableColumn id="24" xr3:uid="{E01ED1F7-8688-417D-9E4E-C1BFB1C2948F}" name="Savivaldybė" dataDxfId="535"/>
    <tableColumn id="25" xr3:uid="{938B0301-0C53-4FF6-BC5B-E1AAC50EE1EF}" name="Keliai" dataDxfId="534"/>
    <tableColumn id="26" xr3:uid="{83385E4B-776A-441D-BD35-729BDE9DD9AC}" name="Seniūnija" dataDxfId="533"/>
    <tableColumn id="27" xr3:uid="{67DB3FD9-1E7C-4A98-817D-9C018556D3CB}" name="Vandenys" dataDxfId="532"/>
    <tableColumn id="28" xr3:uid="{139D02F4-DE90-4148-A7E9-F0C325A82948}" name="Telia" dataDxfId="531"/>
    <tableColumn id="29" xr3:uid="{E2301CAF-FD18-496D-B886-2941792BE738}" name="ESO dujos" dataDxfId="530"/>
    <tableColumn id="30" xr3:uid="{D8D98591-BF07-46D8-AE58-8298887A81A7}" name="SUVA" dataDxfId="529"/>
    <tableColumn id="31" xr3:uid="{008BB264-8061-46F9-AEED-2CDEF1B01C67}" name="Gatvių apšvietimas" dataDxfId="528"/>
    <tableColumn id="48" xr3:uid="{215AEDD3-50CD-4A69-A531-973B9A72CE77}" name="Kauno energija" dataDxfId="527"/>
    <tableColumn id="32" xr3:uid="{A8E9DE7C-3420-4D68-A5AB-0B37D82C722F}" name="Servitutas" dataDxfId="526"/>
    <tableColumn id="33" xr3:uid="{6726A1C6-3959-4C33-903B-DD976986CEA1}" name="Melioracija" dataDxfId="525"/>
    <tableColumn id="34" xr3:uid="{237CDE17-4FEB-4E0F-8600-214151D1ED26}" name="Melioracijos projektas" dataDxfId="524"/>
    <tableColumn id="35" xr3:uid="{1ABA00CB-232E-4836-BB4C-E809F5BD999F}" name="Kultūros paveldas" dataDxfId="523"/>
    <tableColumn id="36" xr3:uid="{31418395-3E0D-4D2C-8BD6-8A15B7AC1749}" name="Kelių direkcija" dataDxfId="522"/>
    <tableColumn id="37" xr3:uid="{22DE51C7-E7BB-4013-AC5F-5DF3863D5643}" name="Magistrlinis dujotekis" dataDxfId="521"/>
    <tableColumn id="38" xr3:uid="{5114F66B-0479-4C8B-B104-01F36418069F}" name="Plačiajuostis" dataDxfId="520"/>
    <tableColumn id="39" xr3:uid="{E428FFD5-3F69-40BC-A204-A65D575FCAA1}" name="Saugoma" dataDxfId="519"/>
    <tableColumn id="40" xr3:uid="{E32725B0-AAB1-40EC-B5DE-BC823D914607}" name="Litgrid" dataDxfId="518"/>
    <tableColumn id="46" xr3:uid="{A8A0E162-864A-44A6-82C3-B13E9854CDE0}" name="LTG Infra" dataDxfId="517"/>
    <tableColumn id="41" xr3:uid="{25CDB950-038C-40A8-99FF-BCD1792EE195}" name="Žymos" dataDxfId="516"/>
    <tableColumn id="42" xr3:uid="{03B76ACE-CF0C-4A5F-BA2C-A6348EAAE4BE}" name="Eso patvirtinta" dataDxfId="515"/>
    <tableColumn id="43" xr3:uid="{B1561BF7-AD0B-44A3-9A0E-F10D960CBC25}" name="Užaktuota" dataDxfId="514"/>
    <tableColumn id="44" xr3:uid="{C2910ED8-2979-45F4-BBA2-2B0FCA218AD6}" name="Esąskaita" dataDxfId="513"/>
    <tableColumn id="45" xr3:uid="{64D91365-FDE4-4AEF-AEA6-A59DFED6CCD3}" name="Pastabos2" dataDxfId="51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C2FD33-D727-4ECA-A9EA-103B59C0E428}" name="Table434" displayName="Table434" ref="A1:A603" totalsRowShown="0" headerRowDxfId="511" dataDxfId="510">
  <autoFilter ref="A1:A603" xr:uid="{00000000-0009-0000-0100-000005000000}"/>
  <tableColumns count="1">
    <tableColumn id="1" xr3:uid="{4F91D138-C84A-41BB-BCE5-DA8368497ECF}" name="Nr." dataDxfId="50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0" dT="2023-06-15T10:12:52.41" personId="{1AA69E5B-B443-4881-BBB8-C2908FF681E9}" id="{A387046D-9C5C-4498-9077-40EA6F554A9C}">
    <text>Issiustas rastas ismiskinti keliuka</text>
  </threadedComment>
  <threadedComment ref="E10" dT="2023-07-31T07:04:47.39" personId="{275467A3-C35B-408D-BC09-980133BF36D1}" id="{E54656D0-5DE5-4964-B26E-5A5ECDFE0224}" parentId="{A387046D-9C5C-4498-9077-40EA6F554A9C}">
    <text>Turi atšaukti</text>
  </threadedComment>
  <threadedComment ref="E10" dT="2023-09-04T04:56:30.34" personId="{275467A3-C35B-408D-BC09-980133BF36D1}" id="{3176A168-F1EB-4052-9860-965DD2246F89}" parentId="{A387046D-9C5C-4498-9077-40EA6F554A9C}">
    <text>09-11 turi atšaukti</text>
  </threadedComment>
  <threadedComment ref="E82" dT="2023-08-08T09:54:22.74" personId="{275467A3-C35B-408D-BC09-980133BF36D1}" id="{955BDAE2-D3F0-480A-8BC4-6A18A661C059}">
    <text>Pateiktas projektas tvirtinimui 08-08 Aksenavičiaus pasiteirauta kada bus tvirtinimas. Servitutai visi pas notarą</text>
  </threadedComment>
  <threadedComment ref="E82" dT="2023-08-22T04:38:29.51" personId="{275467A3-C35B-408D-BC09-980133BF36D1}" id="{A2B100B8-C7F5-4B96-87C9-43EA5E4E86B4}" parentId="{955BDAE2-D3F0-480A-8BC4-6A18A661C059}">
    <text>Laukiam pastabų iš rėlininko</text>
  </threadedComment>
  <threadedComment ref="E82" dT="2023-08-23T05:36:42.69" personId="{275467A3-C35B-408D-BC09-980133BF36D1}" id="{0E69F7B7-6DA1-4173-AB29-BE3EEA29569A}" parentId="{955BDAE2-D3F0-480A-8BC4-6A18A661C059}">
    <text>Daromos žymos</text>
  </threadedComment>
  <threadedComment ref="E82" dT="2023-08-24T11:30:02.62" personId="{1AA69E5B-B443-4881-BBB8-C2908FF681E9}" id="{997D08F8-52D5-4680-9015-7B5ED6DC3DE8}" parentId="{955BDAE2-D3F0-480A-8BC4-6A18A661C059}">
    <text>Vienas servitutas pasirasytas 07.05, kitas planuojamas pasirasyti 08.31</text>
  </threadedComment>
  <threadedComment ref="E82" dT="2023-08-28T05:37:39.96" personId="{275467A3-C35B-408D-BC09-980133BF36D1}" id="{86C06FFA-76BE-423C-A40F-9CF166972F26}" parentId="{955BDAE2-D3F0-480A-8BC4-6A18A661C059}">
    <text>Laukiam žymų 1/4</text>
  </threadedComment>
  <threadedComment ref="E82" dT="2023-08-31T07:37:00.38" personId="{275467A3-C35B-408D-BC09-980133BF36D1}" id="{B1E4B243-054E-4689-BD51-D1CAF9770D48}" parentId="{955BDAE2-D3F0-480A-8BC4-6A18A661C059}">
    <text xml:space="preserve">Pateiktos žymos
</text>
  </threadedComment>
  <threadedComment ref="E82" dT="2023-08-31T12:05:23.45" personId="{275467A3-C35B-408D-BC09-980133BF36D1}" id="{5E11C859-8CC0-46F4-A7F9-7A62CAAEA6CA}" parentId="{955BDAE2-D3F0-480A-8BC4-6A18A661C059}">
    <text>LAUKIAM RC SĄSKAITŲ</text>
  </threadedComment>
  <threadedComment ref="E95" dT="2023-07-20T05:50:03.98" personId="{1AA69E5B-B443-4881-BBB8-C2908FF681E9}" id="{578EBB20-5A4F-4A81-9591-4D04730DBAC3}">
    <text>Aidas derina</text>
  </threadedComment>
  <threadedComment ref="E95" dT="2023-08-08T11:06:42.43" personId="{275467A3-C35B-408D-BC09-980133BF36D1}" id="{C2EB56A5-0BEA-4FDA-8E88-70BBC784A76A}" parentId="{578EBB20-5A4F-4A81-9591-4D04730DBAC3}">
    <text>08-09 Dovydas važiuoja derinti</text>
  </threadedComment>
  <threadedComment ref="E95" dT="2023-08-14T06:47:44.84" personId="{275467A3-C35B-408D-BC09-980133BF36D1}" id="{4F50CD8F-B070-4819-AAF9-D1220C037C24}" parentId="{578EBB20-5A4F-4A81-9591-4D04730DBAC3}">
    <text>08-17 Dovydas derina</text>
  </threadedComment>
  <threadedComment ref="E95" dT="2023-08-22T04:38:47.07" personId="{275467A3-C35B-408D-BC09-980133BF36D1}" id="{247F6B6B-4CF8-4708-9BDA-67D152D47419}" parentId="{578EBB20-5A4F-4A81-9591-4D04730DBAC3}">
    <text>Aidas derina 08-22</text>
  </threadedComment>
  <threadedComment ref="E95" dT="2023-08-23T06:27:22.20" personId="{275467A3-C35B-408D-BC09-980133BF36D1}" id="{5126246A-DDCD-4884-8483-8C654EF1E8CF}" parentId="{578EBB20-5A4F-4A81-9591-4D04730DBAC3}">
    <text>Vytautas rengia sprendinius</text>
  </threadedComment>
  <threadedComment ref="E95" dT="2023-09-04T05:06:20.97" personId="{275467A3-C35B-408D-BC09-980133BF36D1}" id="{0A4C33B0-7B93-4DEC-BBB2-DEC1C833B5ED}" parentId="{578EBB20-5A4F-4A81-9591-4D04730DBAC3}">
    <text>Planas pateikti pirminius iki 09-08</text>
  </threadedComment>
  <threadedComment ref="E95" dT="2023-09-18T08:16:59.12" personId="{275467A3-C35B-408D-BC09-980133BF36D1}" id="{EC5626C7-55F5-42FC-A4E3-556BC77888CE}" parentId="{578EBB20-5A4F-4A81-9591-4D04730DBAC3}">
    <text>09-19 teikiam pirminius</text>
  </threadedComment>
  <threadedComment ref="E95" dT="2023-10-03T04:38:51.96" personId="{275467A3-C35B-408D-BC09-980133BF36D1}" id="{CF7AB093-654E-483E-A3FD-E4F8275566E5}" parentId="{578EBB20-5A4F-4A81-9591-4D04730DBAC3}">
    <text>10-05 pateiks pirminius</text>
  </threadedComment>
  <threadedComment ref="E95" dT="2023-10-09T05:06:58.41" personId="{275467A3-C35B-408D-BC09-980133BF36D1}" id="{ED81594A-F713-45B2-9E12-43C1BB395F74}" parentId="{578EBB20-5A4F-4A81-9591-4D04730DBAC3}">
    <text>10-08 pateikti pirminiai</text>
  </threadedComment>
  <threadedComment ref="E95" dT="2023-10-16T05:08:57.35" personId="{275467A3-C35B-408D-BC09-980133BF36D1}" id="{46CC7070-4D1C-436D-8FB1-ED392498B97A}" parentId="{578EBB20-5A4F-4A81-9591-4D04730DBAC3}">
    <text>Taiso pirminius</text>
  </threadedComment>
  <threadedComment ref="E95" dT="2023-10-24T04:25:30.99" personId="{275467A3-C35B-408D-BC09-980133BF36D1}" id="{D1AFFBB2-C776-4D88-B6B1-17BBA7736378}" parentId="{578EBB20-5A4F-4A81-9591-4D04730DBAC3}">
    <text>10-24 pateikta po pastabų</text>
  </threadedComment>
  <threadedComment ref="E95" dT="2023-10-30T05:52:29.96" personId="{275467A3-C35B-408D-BC09-980133BF36D1}" id="{3263A4CF-B65F-4274-9ECC-A429106C1976}" parentId="{578EBB20-5A4F-4A81-9591-4D04730DBAC3}">
    <text>Aidas turi surinkti info 10-30</text>
  </threadedComment>
  <threadedComment ref="E95" dT="2023-11-07T05:49:27.94" personId="{275467A3-C35B-408D-BC09-980133BF36D1}" id="{2A448561-AA59-4A0F-89A8-52037ECCA978}" parentId="{578EBB20-5A4F-4A81-9591-4D04730DBAC3}">
    <text>Pateikti pirminiai 11-06</text>
  </threadedComment>
  <threadedComment ref="E95" dT="2023-11-20T06:27:55.11" personId="{275467A3-C35B-408D-BC09-980133BF36D1}" id="{85EF94CE-CF05-42A9-868E-03343B37C0C0}" parentId="{578EBB20-5A4F-4A81-9591-4D04730DBAC3}">
    <text>Teikia derinti su institucijomis. Aidas derina su gyventojais</text>
  </threadedComment>
  <threadedComment ref="E95" dT="2023-11-23T06:29:17.54" personId="{275467A3-C35B-408D-BC09-980133BF36D1}" id="{54569B38-4815-4500-A72E-A6560520E5A7}" parentId="{578EBB20-5A4F-4A81-9591-4D04730DBAC3}">
    <text>Laukiam Aido kol grįš po ligos</text>
  </threadedComment>
  <threadedComment ref="E95" dT="2024-01-08T07:56:58.47" personId="{275467A3-C35B-408D-BC09-980133BF36D1}" id="{53EC1C08-F42A-4DC4-B293-DB6B708B273B}" parentId="{578EBB20-5A4F-4A81-9591-4D04730DBAC3}">
    <text>Turi keisti MT vietą ir perderinti</text>
  </threadedComment>
  <threadedComment ref="E95" dT="2024-04-08T05:31:29.79" personId="{275467A3-C35B-408D-BC09-980133BF36D1}" id="{31DE2C47-BEC7-4143-8F98-9AFAD814C741}" parentId="{578EBB20-5A4F-4A81-9591-4D04730DBAC3}">
    <text>7 sutikimai/ pateikta institucijoms</text>
  </threadedComment>
  <threadedComment ref="E95" dT="2024-09-16T05:29:20.54" personId="{275467A3-C35B-408D-BC09-980133BF36D1}" id="{37884C51-ADA6-4B4E-9087-15714C35D929}" parentId="{578EBB20-5A4F-4A81-9591-4D04730DBAC3}">
    <text>Vytas turi nuvažiuoti trečiadienį-ketvirtadienį</text>
  </threadedComment>
  <threadedComment ref="E95" dT="2024-10-17T06:28:20.43" personId="{275467A3-C35B-408D-BC09-980133BF36D1}" id="{A59BD5D1-C5A1-4EB8-BC95-8BFDC5F0EC59}" parentId="{578EBB20-5A4F-4A81-9591-4D04730DBAC3}">
    <text>10-18 gytis važiuoja į vietą</text>
  </threadedComment>
  <threadedComment ref="E95" dT="2024-11-08T06:46:50.27" personId="{1AA69E5B-B443-4881-BBB8-C2908FF681E9}" id="{0428A3C5-0CA0-4EC5-BCEC-FDAA8017EC53}" parentId="{578EBB20-5A4F-4A81-9591-4D04730DBAC3}">
    <text>Siunciamas informacinis 119 namui, galima daryti byla, mzdz, dar laukiam 151 sutikimo</text>
  </threadedComment>
  <threadedComment ref="E95" dT="2024-11-20T07:16:41.06" personId="{1AA69E5B-B443-4881-BBB8-C2908FF681E9}" id="{E73393FE-80A8-4426-ACB5-C3F4734CF043}" parentId="{578EBB20-5A4F-4A81-9591-4D04730DBAC3}">
    <text xml:space="preserve">Su gyventojais baigta, reikia perziuret principine, SUVA ir MZDZ </text>
  </threadedComment>
  <threadedComment ref="E95" dT="2024-12-30T13:54:10.06" personId="{1AA69E5B-B443-4881-BBB8-C2908FF681E9}" id="{4B932A68-75F1-4F7B-99B6-6F908EEA7E01}" parentId="{578EBB20-5A4F-4A81-9591-4D04730DBAC3}">
    <text>Pateiktas projektas tvirtinimui, be SUVA</text>
  </threadedComment>
  <threadedComment ref="E95" dT="2025-01-10T12:47:10.06" personId="{1AA69E5B-B443-4881-BBB8-C2908FF681E9}" id="{5A8BCA0C-79FD-4AB5-8207-39294C8467A8}" parentId="{578EBB20-5A4F-4A81-9591-4D04730DBAC3}">
    <text>Pateiktas projektas tvirtinimui, be SUVA</text>
  </threadedComment>
  <threadedComment ref="E95" dT="2025-01-20T09:38:03.50" personId="{275467A3-C35B-408D-BC09-980133BF36D1}" id="{30C4E122-4561-4524-841D-74A82C0B3372}" parentId="{578EBB20-5A4F-4A81-9591-4D04730DBAC3}">
    <text>01-20 Kostas paleis žymas</text>
  </threadedComment>
  <threadedComment ref="E101" dT="2023-08-08T11:10:41.60" personId="{275467A3-C35B-408D-BC09-980133BF36D1}" id="{731E5625-ED74-472E-8721-DC04675B2CF8}">
    <text>Pateiktas servitutas po papildomų parašų gavimo</text>
  </threadedComment>
  <threadedComment ref="E101" dT="2023-08-14T07:29:30.49" personId="{275467A3-C35B-408D-BC09-980133BF36D1}" id="{B4E653E5-F923-4F4A-9760-F82C1CE33711}" parentId="{731E5625-ED74-472E-8721-DC04675B2CF8}">
    <text>Jokūbas daro bylą, 08-14 teiksim pilną projektą</text>
  </threadedComment>
  <threadedComment ref="E101" dT="2023-08-17T07:16:38.21" personId="{275467A3-C35B-408D-BC09-980133BF36D1}" id="{6645F6AB-A5E8-4255-AEC1-C253A9CA7D8D}" parentId="{731E5625-ED74-472E-8721-DC04675B2CF8}">
    <text>Trūksta nžt</text>
  </threadedComment>
  <threadedComment ref="E101" dT="2023-08-17T12:08:21.54" personId="{275467A3-C35B-408D-BC09-980133BF36D1}" id="{FFB21128-58A2-4381-A31D-98B3F1EE02BA}" parentId="{731E5625-ED74-472E-8721-DC04675B2CF8}">
    <text>Kostas tikrina MŽ</text>
  </threadedComment>
  <threadedComment ref="E101" dT="2023-08-22T04:57:31.42" personId="{275467A3-C35B-408D-BC09-980133BF36D1}" id="{97C85418-5FD5-44EB-B6C6-337E73353821}" parentId="{731E5625-ED74-472E-8721-DC04675B2CF8}">
    <text>Pateiks bylą 08-22</text>
  </threadedComment>
  <threadedComment ref="E101" dT="2023-08-28T04:50:13.74" personId="{275467A3-C35B-408D-BC09-980133BF36D1}" id="{8996AB57-5E13-4F81-A56C-70F14094EE21}" parentId="{731E5625-ED74-472E-8721-DC04675B2CF8}">
    <text>Taiso pastabas</text>
  </threadedComment>
  <threadedComment ref="E101" dT="2023-08-31T11:32:08.33" personId="{275467A3-C35B-408D-BC09-980133BF36D1}" id="{5C6D9B4D-CA9A-47EB-A1BB-D8D185A9F93E}" parentId="{731E5625-ED74-472E-8721-DC04675B2CF8}">
    <text>Pateikti konkursinę medžiagą</text>
  </threadedComment>
  <threadedComment ref="E101" dT="2023-09-11T07:55:18.13" personId="{275467A3-C35B-408D-BC09-980133BF36D1}" id="{B52BF79A-925F-4309-AD69-05847FD87BAE}" parentId="{731E5625-ED74-472E-8721-DC04675B2CF8}">
    <text>09-07 pateikta po pastabų</text>
  </threadedComment>
  <threadedComment ref="E101" dT="2023-09-12T05:00:10.59" personId="{275467A3-C35B-408D-BC09-980133BF36D1}" id="{793E71E2-B3E8-487E-B21E-D8B756ADD4DE}" parentId="{731E5625-ED74-472E-8721-DC04675B2CF8}">
    <text>Taiso pastabas</text>
  </threadedComment>
  <threadedComment ref="E101" dT="2023-09-12T09:36:15.97" personId="{275467A3-C35B-408D-BC09-980133BF36D1}" id="{63DF21A1-1721-46C5-B242-863A58BB2E81}" parentId="{731E5625-ED74-472E-8721-DC04675B2CF8}">
    <text>Pateikta po pastabų 09-12</text>
  </threadedComment>
  <threadedComment ref="E101" dT="2023-09-13T11:39:37.39" personId="{1AA69E5B-B443-4881-BBB8-C2908FF681E9}" id="{3583B487-8794-401A-B3D2-33E8E1C79AAF}" parentId="{731E5625-ED74-472E-8721-DC04675B2CF8}">
    <text>Laukiame pavedimo kopiju</text>
  </threadedComment>
  <threadedComment ref="E101" dT="2023-09-15T10:50:30.30" personId="{275467A3-C35B-408D-BC09-980133BF36D1}" id="{78BDB235-D5DE-46DD-B857-06939CEA17F1}" parentId="{731E5625-ED74-472E-8721-DC04675B2CF8}">
    <text>09-15 perduota Vytui registruoti žymas</text>
  </threadedComment>
  <threadedComment ref="E101" dT="2023-09-19T10:39:34.19" personId="{1AA69E5B-B443-4881-BBB8-C2908FF681E9}" id="{E83EE954-644E-4B2E-8D24-DDF8BD9E5AD6}" parentId="{731E5625-ED74-472E-8721-DC04675B2CF8}">
    <text>Servitutai pateikti notarei, reikia pateikti kreditoriaus sutikima ir saskaitos numerius</text>
  </threadedComment>
  <threadedComment ref="E101" dT="2023-09-20T06:54:06.69" personId="{275467A3-C35B-408D-BC09-980133BF36D1}" id="{B6CE7A0B-6D44-47CB-8895-6E22FD288629}" parentId="{731E5625-ED74-472E-8721-DC04675B2CF8}">
    <text>Pateiktos žymos ESO</text>
  </threadedComment>
  <threadedComment ref="E101" dT="2023-09-21T06:39:52.99" personId="{275467A3-C35B-408D-BC09-980133BF36D1}" id="{EDB9569D-6EBE-4F9D-A0F2-77D942CE4D3E}" parentId="{731E5625-ED74-472E-8721-DC04675B2CF8}">
    <text>Perduoti įkainiai</text>
  </threadedComment>
  <threadedComment ref="E101" dT="2023-09-26T08:32:45.37" personId="{275467A3-C35B-408D-BC09-980133BF36D1}" id="{B33F497D-B660-4C94-A476-A7B7837C2C08}" parentId="{731E5625-ED74-472E-8721-DC04675B2CF8}">
    <text>Delspinigiai pateikti</text>
  </threadedComment>
  <threadedComment ref="E116" dT="2023-06-29T05:14:51.17" personId="{1AA69E5B-B443-4881-BBB8-C2908FF681E9}" id="{E30C8DC7-5922-4FF1-8115-0C2C5961382D}">
    <text>Aktuojam 07 men.</text>
  </threadedComment>
  <threadedComment ref="E116" dT="2023-07-10T07:22:50.86" personId="{1AA69E5B-B443-4881-BBB8-C2908FF681E9}" id="{AF756EF2-C9AE-4D0B-B3C0-C859513AA5F5}" parentId="{E30C8DC7-5922-4FF1-8115-0C2C5961382D}">
    <text>Pateiktas pakoreguotas projektas</text>
  </threadedComment>
  <threadedComment ref="E116" dT="2023-07-20T13:58:34.54" personId="{275467A3-C35B-408D-BC09-980133BF36D1}" id="{7EF7E356-130B-4714-8E75-26D145D2E5F9}" parentId="{E30C8DC7-5922-4FF1-8115-0C2C5961382D}">
    <text xml:space="preserve">Reikia žymų
</text>
  </threadedComment>
  <threadedComment ref="E116" dT="2023-07-26T06:57:45.29" personId="{275467A3-C35B-408D-BC09-980133BF36D1}" id="{0EF893BB-58AE-4136-B8E6-2E21F037ECCA}" parentId="{E30C8DC7-5922-4FF1-8115-0C2C5961382D}">
    <text>Žymos pateiktos 07-26</text>
  </threadedComment>
  <threadedComment ref="E116" dT="2023-07-31T09:31:41.61" personId="{275467A3-C35B-408D-BC09-980133BF36D1}" id="{42FBD13B-BF93-43AC-AC54-5C0B2996B971}" parentId="{E30C8DC7-5922-4FF1-8115-0C2C5961382D}">
    <text>Pateiktos žymos ESO 07-31</text>
  </threadedComment>
  <threadedComment ref="E117" dT="2023-08-07T07:25:18.95" personId="{275467A3-C35B-408D-BC09-980133BF36D1}" id="{25018F6C-1D80-4BA0-93DD-6319E5BE7ED1}">
    <text>08-07 Ovidijus padarys žymas</text>
  </threadedComment>
  <threadedComment ref="E117" dT="2023-08-14T06:33:00.18" personId="{275467A3-C35B-408D-BC09-980133BF36D1}" id="{38EC21BC-5ABE-4B20-BACD-94053E517690}" parentId="{25018F6C-1D80-4BA0-93DD-6319E5BE7ED1}">
    <text>Pateikti įkainiai</text>
  </threadedComment>
  <threadedComment ref="E122" dT="2023-07-03T07:09:47.05" personId="{1AA69E5B-B443-4881-BBB8-C2908FF681E9}" id="{8D8DA4E5-F697-4A6D-8909-9B5E485887A1}">
    <text>Uzklausta LGI del ju tinklo vidinio</text>
  </threadedComment>
  <threadedComment ref="E122" dT="2023-07-03T07:09:54.15" personId="{1AA69E5B-B443-4881-BBB8-C2908FF681E9}" id="{AF5B9BDB-8DD1-4C9E-A6D9-39AD31CA7AB2}" parentId="{8D8DA4E5-F697-4A6D-8909-9B5E485887A1}">
    <text>Pirminiai atmesti, reikia padaryti tinklo vertinima</text>
  </threadedComment>
  <threadedComment ref="E122" dT="2023-08-22T05:28:00.19" personId="{275467A3-C35B-408D-BC09-980133BF36D1}" id="{9FEE7631-5E9A-42F0-8CF6-97816E253971}" parentId="{8D8DA4E5-F697-4A6D-8909-9B5E485887A1}">
    <text>RAA perduoti skaičiuoti artūrui 08-22</text>
  </threadedComment>
  <threadedComment ref="E122" dT="2023-08-28T05:40:52.75" personId="{1AA69E5B-B443-4881-BBB8-C2908FF681E9}" id="{553A52FD-AD45-427D-97F2-96E160CCBA77}" parentId="{8D8DA4E5-F697-4A6D-8909-9B5E485887A1}">
    <text xml:space="preserve">Pateiktas servitutas 08.28 8JP-2673 </text>
  </threadedComment>
  <threadedComment ref="E122" dT="2023-09-04T06:15:15.18" personId="{275467A3-C35B-408D-BC09-980133BF36D1}" id="{B49E0A70-079A-4D3D-A195-463412973F75}" parentId="{8D8DA4E5-F697-4A6D-8909-9B5E485887A1}">
    <text>Užklausta geležinkelių dėl jų tinklo info, kad pateikti Artūrui skaičiavimui</text>
  </threadedComment>
  <threadedComment ref="E122" dT="2023-09-18T08:17:21.25" personId="{275467A3-C35B-408D-BC09-980133BF36D1}" id="{D70B23B3-D7C2-4E76-ABAB-5850DBC1230D}" parentId="{8D8DA4E5-F697-4A6D-8909-9B5E485887A1}">
    <text>Pateikta info Artūrui</text>
  </threadedComment>
  <threadedComment ref="E122" dT="2023-09-28T04:27:09.34" personId="{275467A3-C35B-408D-BC09-980133BF36D1}" id="{3ABD5DF1-D77C-47F1-AE0A-BD9CCEFBFB46}" parentId="{8D8DA4E5-F697-4A6D-8909-9B5E485887A1}">
    <text>Pateikti klausimai ESO, dėl RAA skaičiavimų</text>
  </threadedComment>
  <threadedComment ref="E122" dT="2023-10-03T06:43:53.54" personId="{1AA69E5B-B443-4881-BBB8-C2908FF681E9}" id="{497F88F0-DECE-46D3-8373-14BA63C3D0C8}" parentId="{8D8DA4E5-F697-4A6D-8909-9B5E485887A1}">
    <text>09.28 ESO pasiprase info is LTG</text>
  </threadedComment>
  <threadedComment ref="E122" dT="2023-10-24T04:25:46.64" personId="{275467A3-C35B-408D-BC09-980133BF36D1}" id="{2E721D73-CDDD-450E-8C12-FC67154A3ECE}" parentId="{8D8DA4E5-F697-4A6D-8909-9B5E485887A1}">
    <text>REIKIA PASKAIČIUOTI 10KV TINKLĄ</text>
  </threadedComment>
  <threadedComment ref="E122" dT="2024-07-22T05:42:45.33" personId="{1AA69E5B-B443-4881-BBB8-C2908FF681E9}" id="{A94533E7-F74D-4EF1-B09F-8233E2E03528}" parentId="{8D8DA4E5-F697-4A6D-8909-9B5E485887A1}">
    <text>Papaisyta ant naujos topo, nusiustas sutikimas sklp savininkui, vainoras atsiunte pastabu, 07.18 pateiktas servitutas savivaldybei</text>
  </threadedComment>
  <threadedComment ref="E122" dT="2024-07-29T13:12:33.63" personId="{275467A3-C35B-408D-BC09-980133BF36D1}" id="{8D2E13E5-65CC-4064-BA1F-0EC4E564A212}" parentId="{8D8DA4E5-F697-4A6D-8909-9B5E485887A1}">
    <text>Pataisys iki 07-31</text>
  </threadedComment>
  <threadedComment ref="E122" dT="2024-08-05T06:09:01.18" personId="{275467A3-C35B-408D-BC09-980133BF36D1}" id="{1B597168-3972-4F7B-93B4-011A5633488E}" parentId="{8D8DA4E5-F697-4A6D-8909-9B5E485887A1}">
    <text>08-05 derina su sklp. Sav.</text>
  </threadedComment>
  <threadedComment ref="E122" dT="2024-08-05T07:58:50.06" personId="{1AA69E5B-B443-4881-BBB8-C2908FF681E9}" id="{8DDD5662-158F-410B-9AB4-DEC282EDCDE4}" parentId="{8D8DA4E5-F697-4A6D-8909-9B5E485887A1}">
    <text>Savininkas isvares atostogu, pasukt 08.19d</text>
  </threadedComment>
  <threadedComment ref="E122" dT="2024-08-27T09:57:52.57" personId="{1AA69E5B-B443-4881-BBB8-C2908FF681E9}" id="{6CC2C347-40F8-4B84-B37E-04A1D80EFF6C}" parentId="{8D8DA4E5-F697-4A6D-8909-9B5E485887A1}">
    <text>Servitutas perduotas notarei, sutikimas perduotas zmogui pasirasyt</text>
  </threadedComment>
  <threadedComment ref="E122" dT="2024-09-04T05:50:54.99" personId="{1AA69E5B-B443-4881-BBB8-C2908FF681E9}" id="{532706CA-B3F6-42FF-8415-3B53BDCF8EAE}" parentId="{8D8DA4E5-F697-4A6D-8909-9B5E485887A1}">
    <text xml:space="preserve">SUVA 09.04 327104 </text>
  </threadedComment>
  <threadedComment ref="E122" dT="2024-09-04T07:16:44.62" personId="{1AA69E5B-B443-4881-BBB8-C2908FF681E9}" id="{A774ABDB-97F7-492A-8181-685C4A9E347F}" parentId="{8D8DA4E5-F697-4A6D-8909-9B5E485887A1}">
    <text>09.11 Pasirasomas servitutas</text>
  </threadedComment>
  <threadedComment ref="E122" dT="2024-09-16T05:36:01.01" personId="{275467A3-C35B-408D-BC09-980133BF36D1}" id="{6685E837-2BD8-4591-8699-689B3FD91693}" parentId="{8D8DA4E5-F697-4A6D-8909-9B5E485887A1}">
    <text>09-20 turi pataisyti pastabas</text>
  </threadedComment>
  <threadedComment ref="E122" dT="2024-10-17T06:33:19.94" personId="{275467A3-C35B-408D-BC09-980133BF36D1}" id="{5D4CFFBC-82A5-45A0-9C4D-3BCFC669376E}" parentId="{8D8DA4E5-F697-4A6D-8909-9B5E485887A1}">
    <text>10-21 rengia žiniaraštį Karolis</text>
  </threadedComment>
  <threadedComment ref="E122" dT="2024-10-23T04:32:59.18" personId="{275467A3-C35B-408D-BC09-980133BF36D1}" id="{2FCD8C58-833F-49C8-AFE6-639678C24CE4}" parentId="{8D8DA4E5-F697-4A6D-8909-9B5E485887A1}">
    <text>Karolis dar nepradėjo daryti MŽ</text>
  </threadedComment>
  <threadedComment ref="E122" dT="2024-11-20T11:09:32.33" personId="{1AA69E5B-B443-4881-BBB8-C2908FF681E9}" id="{8395C236-2FBE-45FE-8A8D-EBE0890B10B5}" parentId="{8D8DA4E5-F697-4A6D-8909-9B5E485887A1}">
    <text>Pateiktas projektas po pastabu</text>
  </threadedComment>
  <threadedComment ref="E127" dT="2023-08-08T12:12:57.49" personId="{275467A3-C35B-408D-BC09-980133BF36D1}" id="{4B0016AF-C3F4-4C9D-9BD5-7389E6F31CC5}">
    <text>NŽT, MŽ iki 08-09</text>
  </threadedComment>
  <threadedComment ref="E127" dT="2023-08-14T05:23:50.27" personId="{275467A3-C35B-408D-BC09-980133BF36D1}" id="{D8CE652F-38AC-475E-8506-39593C6A7165}" parentId="{4B0016AF-C3F4-4C9D-9BD5-7389E6F31CC5}">
    <text>Pateikta sąmatai 08-10</text>
  </threadedComment>
  <threadedComment ref="E127" dT="2023-08-17T05:06:03.19" personId="{275467A3-C35B-408D-BC09-980133BF36D1}" id="{3C3B149B-A3C0-443C-8382-26046D020134}" parentId="{4B0016AF-C3F4-4C9D-9BD5-7389E6F31CC5}">
    <text>Trūksta tik Sąmatos</text>
  </threadedComment>
  <threadedComment ref="E127" dT="2023-08-21T12:23:43.31" personId="{275467A3-C35B-408D-BC09-980133BF36D1}" id="{6F63D192-7806-4141-AA36-31A8C8AFDB79}" parentId="{4B0016AF-C3F4-4C9D-9BD5-7389E6F31CC5}">
    <text>08-22 teikiam projektą tikrinimui. Iki 09-01 turi duoti atsakymą dėl MT sklp. Sav.</text>
  </threadedComment>
  <threadedComment ref="E127" dT="2023-08-24T12:16:12.73" personId="{275467A3-C35B-408D-BC09-980133BF36D1}" id="{F13E0800-3541-48F4-B017-CD399014F92B}" parentId="{4B0016AF-C3F4-4C9D-9BD5-7389E6F31CC5}">
    <text>Taiso pastabas ESO</text>
  </threadedComment>
  <threadedComment ref="E127" dT="2023-08-28T05:46:58.22" personId="{275467A3-C35B-408D-BC09-980133BF36D1}" id="{137DB207-501F-4DFC-A23B-2B55808D40F7}" parentId="{4B0016AF-C3F4-4C9D-9BD5-7389E6F31CC5}">
    <text>Pateiktas projektas po pastabų</text>
  </threadedComment>
  <threadedComment ref="E127" dT="2023-08-30T09:54:01.23" personId="{275467A3-C35B-408D-BC09-980133BF36D1}" id="{03F0BBF4-4FEA-490B-BEB2-3F45A66CA234}" parentId="{4B0016AF-C3F4-4C9D-9BD5-7389E6F31CC5}">
    <text>Taiso pastabas</text>
  </threadedComment>
  <threadedComment ref="E127" dT="2023-09-04T07:26:06.58" personId="{275467A3-C35B-408D-BC09-980133BF36D1}" id="{9D72A4D9-DE72-4AB1-B592-3D41AE10A7E0}" parentId="{4B0016AF-C3F4-4C9D-9BD5-7389E6F31CC5}">
    <text>09-04 turi pateikti po pastabų</text>
  </threadedComment>
  <threadedComment ref="E127" dT="2023-09-11T05:14:11.26" personId="{275467A3-C35B-408D-BC09-980133BF36D1}" id="{9DDA3C50-F2C9-4F94-81EE-3B13E27AB798}" parentId="{4B0016AF-C3F4-4C9D-9BD5-7389E6F31CC5}">
    <text>09-11 pateiktas po pastabų</text>
  </threadedComment>
  <threadedComment ref="E127" dT="2023-09-18T08:17:39.30" personId="{275467A3-C35B-408D-BC09-980133BF36D1}" id="{8DB2AA7E-96CB-42D1-8693-6EFF8F750A41}" parentId="{4B0016AF-C3F4-4C9D-9BD5-7389E6F31CC5}">
    <text>09-18 sukeltas po pastabų</text>
  </threadedComment>
  <threadedComment ref="E127" dT="2023-09-20T11:41:44.01" personId="{275467A3-C35B-408D-BC09-980133BF36D1}" id="{559FE256-73F1-42F3-816B-1D96F320D7B6}" parentId="{4B0016AF-C3F4-4C9D-9BD5-7389E6F31CC5}">
    <text>Taiso pastabas</text>
  </threadedComment>
  <threadedComment ref="E127" dT="2023-09-22T05:07:01.56" personId="{1AA69E5B-B443-4881-BBB8-C2908FF681E9}" id="{4AC05579-3D7C-447C-AE46-743E6362BF07}" parentId="{4B0016AF-C3F4-4C9D-9BD5-7389E6F31CC5}">
    <text>Pateiktas projektas po pastabu</text>
  </threadedComment>
  <threadedComment ref="E127" dT="2023-09-28T04:29:13.76" personId="{275467A3-C35B-408D-BC09-980133BF36D1}" id="{063D3461-61CF-42A2-9E63-B1A0563DDF08}" parentId="{4B0016AF-C3F4-4C9D-9BD5-7389E6F31CC5}">
    <text>Laukiam žymų iš RC</text>
  </threadedComment>
  <threadedComment ref="E127" dT="2023-10-03T11:47:01.22" personId="{275467A3-C35B-408D-BC09-980133BF36D1}" id="{E0080B96-AC9C-4225-A86D-BAA86A078175}" parentId="{4B0016AF-C3F4-4C9D-9BD5-7389E6F31CC5}">
    <text>Pateiktos žymos ESO</text>
  </threadedComment>
  <threadedComment ref="E127" dT="2023-10-05T10:56:28.66" personId="{275467A3-C35B-408D-BC09-980133BF36D1}" id="{A4B84736-F506-4951-9828-B2BA500F2AEA}" parentId="{4B0016AF-C3F4-4C9D-9BD5-7389E6F31CC5}">
    <text>Laukiam RC sąskaitų</text>
  </threadedComment>
  <threadedComment ref="E127" dT="2023-10-09T12:36:58.36" personId="{275467A3-C35B-408D-BC09-980133BF36D1}" id="{E07387BE-DCB2-4621-95E0-97C619183E7D}" parentId="{4B0016AF-C3F4-4C9D-9BD5-7389E6F31CC5}">
    <text>Pateikti įkainiai ESO</text>
  </threadedComment>
  <threadedComment ref="E127" dT="2023-10-11T07:24:59.86" personId="{275467A3-C35B-408D-BC09-980133BF36D1}" id="{E6ADC02A-3BE7-4E9D-B6AF-F7416EBEA5CD}" parentId="{4B0016AF-C3F4-4C9D-9BD5-7389E6F31CC5}">
    <text>Pateiktas ADA tvirtinimui</text>
  </threadedComment>
  <threadedComment ref="E129" dT="2023-08-08T13:41:09.64" personId="{275467A3-C35B-408D-BC09-980133BF36D1}" id="{ACD2517B-988D-44E3-AFA6-DBEEA26BD35F}">
    <text>MŽ
Sąmata
Servitutus pateikti</text>
  </threadedComment>
  <threadedComment ref="E129" dT="2023-08-17T08:10:08.66" personId="{275467A3-C35B-408D-BC09-980133BF36D1}" id="{809BB4E8-011A-49AE-A8B9-9E6248A3F52B}" parentId="{ACD2517B-988D-44E3-AFA6-DBEEA26BD35F}">
    <text>08-22 planas atiduoti sąmatai</text>
  </threadedComment>
  <threadedComment ref="E129" dT="2023-08-22T04:49:46.50" personId="{275467A3-C35B-408D-BC09-980133BF36D1}" id="{10F68950-5569-4924-BFD0-33D2F6080EBD}" parentId="{ACD2517B-988D-44E3-AFA6-DBEEA26BD35F}">
    <text>Servitutus pateikti notarui 08.22-23 + informaciniai</text>
  </threadedComment>
  <threadedComment ref="E129" dT="2023-08-24T06:35:25.65" personId="{275467A3-C35B-408D-BC09-980133BF36D1}" id="{1A3ADCBF-6988-470D-820A-85F148B6EAFC}" parentId="{ACD2517B-988D-44E3-AFA6-DBEEA26BD35F}">
    <text>Trūksta sąmatos ir dokumentų</text>
  </threadedComment>
  <threadedComment ref="E129" dT="2023-08-28T05:53:32.90" personId="{275467A3-C35B-408D-BC09-980133BF36D1}" id="{C163BD6B-F91C-465F-BA0D-784AD0595C30}" parentId="{ACD2517B-988D-44E3-AFA6-DBEEA26BD35F}">
    <text>08-28 pateiks pilną projektą Trūksta dok ir servitutą pateikti notarui, servitutai pateikti ESO</text>
  </threadedComment>
  <threadedComment ref="E129" dT="2023-08-31T06:12:30.30" personId="{275467A3-C35B-408D-BC09-980133BF36D1}" id="{CB303B4C-F580-465F-A6B7-92CCB81BD3B1}" parentId="{ACD2517B-988D-44E3-AFA6-DBEEA26BD35F}">
    <text xml:space="preserve">Skaičiuoja RAA </text>
  </threadedComment>
  <threadedComment ref="E129" dT="2023-09-11T05:32:44.47" personId="{275467A3-C35B-408D-BC09-980133BF36D1}" id="{0CCE5FA9-FA5C-4615-A826-8C3CCE13AE37}" parentId="{ACD2517B-988D-44E3-AFA6-DBEEA26BD35F}">
    <text>Taiso pastabas</text>
  </threadedComment>
  <threadedComment ref="E129" dT="2023-09-12T05:07:05.19" personId="{275467A3-C35B-408D-BC09-980133BF36D1}" id="{AE52A582-619D-4778-8D63-4BA008BE1C22}" parentId="{ACD2517B-988D-44E3-AFA6-DBEEA26BD35F}">
    <text>Perderina su UAB gerbūnis</text>
  </threadedComment>
  <threadedComment ref="E129" dT="2023-09-18T08:18:07.93" personId="{275467A3-C35B-408D-BC09-980133BF36D1}" id="{A8065291-8968-4129-950A-27BF2D3704D8}" parentId="{ACD2517B-988D-44E3-AFA6-DBEEA26BD35F}">
    <text>10-03d servitutai pasirašomi</text>
  </threadedComment>
  <threadedComment ref="E129" dT="2023-10-05T11:04:15.98" personId="{275467A3-C35B-408D-BC09-980133BF36D1}" id="{774B6602-F1B2-4076-AF45-77897D3FDB7E}" parentId="{ACD2517B-988D-44E3-AFA6-DBEEA26BD35F}">
    <text>Servitutas pasirašytas. 10-05 teiksim projektą pakartotinai</text>
  </threadedComment>
  <threadedComment ref="E129" dT="2023-10-09T05:40:00.14" personId="{275467A3-C35B-408D-BC09-980133BF36D1}" id="{F211C61C-9194-4162-9FA4-E2252F50AB45}" parentId="{ACD2517B-988D-44E3-AFA6-DBEEA26BD35F}">
    <text>Pateikas projektas po pastabų</text>
  </threadedComment>
  <threadedComment ref="E129" dT="2023-10-11T07:21:53.65" personId="{275467A3-C35B-408D-BC09-980133BF36D1}" id="{F6C62F4F-9828-4C9C-9EF3-7E4ED5538072}" parentId="{ACD2517B-988D-44E3-AFA6-DBEEA26BD35F}">
    <text>10-11 Vytui pateikta žymas registruoti</text>
  </threadedComment>
  <threadedComment ref="E129" dT="2023-10-25T12:59:31.57" personId="{275467A3-C35B-408D-BC09-980133BF36D1}" id="{268E106D-3554-4127-807E-98A2BC75D77A}" parentId="{ACD2517B-988D-44E3-AFA6-DBEEA26BD35F}">
    <text>ESO pateiktos žymos</text>
  </threadedComment>
  <threadedComment ref="E129" dT="2023-10-30T05:57:13.82" personId="{275467A3-C35B-408D-BC09-980133BF36D1}" id="{EC2A2D35-609C-41DE-9D8A-CB8794A43B4C}" parentId="{ACD2517B-988D-44E3-AFA6-DBEEA26BD35F}">
    <text>11-01 teikti įkainius tvirtini ! TRŪKSTA VIENOS RC SĄSKAITOS</text>
  </threadedComment>
  <threadedComment ref="E129" dT="2023-10-31T07:34:31.41" personId="{275467A3-C35B-408D-BC09-980133BF36D1}" id="{F8DE2068-078F-4244-9E44-FBC5E692FDB2}" parentId="{ACD2517B-988D-44E3-AFA6-DBEEA26BD35F}">
    <text>Perduota ESO tvirtinti įkainiai</text>
  </threadedComment>
  <threadedComment ref="E129" dT="2023-10-31T07:46:24.92" personId="{275467A3-C35B-408D-BC09-980133BF36D1}" id="{684E94C0-F2E4-4F9F-B53F-63391EEBFFD5}" parentId="{ACD2517B-988D-44E3-AFA6-DBEEA26BD35F}">
    <text>Patvirtinti įkainiai</text>
  </threadedComment>
  <threadedComment ref="E129" dT="2023-11-07T05:47:38.30" personId="{275467A3-C35B-408D-BC09-980133BF36D1}" id="{677CA837-6A8F-4051-BC98-303A3ACD27F2}" parentId="{ACD2517B-988D-44E3-AFA6-DBEEA26BD35F}">
    <text>Perduoti įkainiai</text>
  </threadedComment>
  <threadedComment ref="E129" dT="2023-11-07T07:26:06.48" personId="{275467A3-C35B-408D-BC09-980133BF36D1}" id="{55A20ED3-897D-41EA-B329-F92B6CCF3DF1}" parentId="{ACD2517B-988D-44E3-AFA6-DBEEA26BD35F}">
    <text>DELSPINIGIAI</text>
  </threadedComment>
  <threadedComment ref="O129" dT="2023-07-31T13:27:19.72" personId="{1AA69E5B-B443-4881-BBB8-C2908FF681E9}" id="{8B62A128-6049-4DDD-9700-3A994C9AD043}">
    <text>Sukelta prie bendru dokumentu</text>
  </threadedComment>
  <threadedComment ref="E132" dT="2023-08-17T05:08:32.11" personId="{275467A3-C35B-408D-BC09-980133BF36D1}" id="{CFCE1974-0B6D-4B3C-8EBB-1DAE35534EEC}">
    <text>2 sutartys - turi atsiųsti</text>
  </threadedComment>
  <threadedComment ref="E132" dT="2023-08-30T12:09:01.96" personId="{275467A3-C35B-408D-BC09-980133BF36D1}" id="{8D0E47A9-6111-4DED-92FD-B2044EDD7B03}" parentId="{CFCE1974-0B6D-4B3C-8EBB-1DAE35534EEC}">
    <text>Taiso pastabas</text>
  </threadedComment>
  <threadedComment ref="E132" dT="2023-09-18T08:18:38.58" personId="{275467A3-C35B-408D-BC09-980133BF36D1}" id="{D1607A37-34D9-4577-8217-E92DDBEE9EA1}" parentId="{CFCE1974-0B6D-4B3C-8EBB-1DAE35534EEC}">
    <text>Liko 2 sutartys + institucijos</text>
  </threadedComment>
  <threadedComment ref="E132" dT="2023-09-20T11:38:24.01" personId="{275467A3-C35B-408D-BC09-980133BF36D1}" id="{16558B68-C47B-43A4-AC7F-9FCC440130F0}" parentId="{CFCE1974-0B6D-4B3C-8EBB-1DAE35534EEC}">
    <text>Taiso pirminių pastabas</text>
  </threadedComment>
  <threadedComment ref="E132" dT="2023-09-26T06:23:30.33" personId="{275467A3-C35B-408D-BC09-980133BF36D1}" id="{264BBBE7-FEAF-478B-813B-E18B3E5F9FDD}" parentId="{CFCE1974-0B6D-4B3C-8EBB-1DAE35534EEC}">
    <text>Turi pateikti po pastabų 09-26</text>
  </threadedComment>
  <threadedComment ref="E132" dT="2023-10-02T06:01:46.78" personId="{275467A3-C35B-408D-BC09-980133BF36D1}" id="{F4B37DE8-1228-4EFD-B578-C290C3C109B6}" parentId="{CFCE1974-0B6D-4B3C-8EBB-1DAE35534EEC}">
    <text>Trūksta derinimų dėl paramsčių</text>
  </threadedComment>
  <threadedComment ref="E132" dT="2023-10-03T05:14:52.37" personId="{275467A3-C35B-408D-BC09-980133BF36D1}" id="{1E15B1EB-A15A-4D1E-9BC6-90390B53638D}" parentId="{CFCE1974-0B6D-4B3C-8EBB-1DAE35534EEC}">
    <text>Pirminius teiksim 10-04</text>
  </threadedComment>
  <threadedComment ref="E132" dT="2023-10-04T07:39:41.93" personId="{1AA69E5B-B443-4881-BBB8-C2908FF681E9}" id="{EAD3660B-246A-4044-93AB-3BB2CC12DB92}" parentId="{CFCE1974-0B6D-4B3C-8EBB-1DAE35534EEC}">
    <text>NZT paruosta kelimui
Servitutai padaryti (su nzt nera)
Derinimai visi yra, isskyrus kelininko
Ziniarastis nepradetas</text>
  </threadedComment>
  <threadedComment ref="E132" dT="2023-10-12T05:42:00.64" personId="{275467A3-C35B-408D-BC09-980133BF36D1}" id="{7382E9AF-58F9-4C79-95CA-683513F217C8}" parentId="{CFCE1974-0B6D-4B3C-8EBB-1DAE35534EEC}">
    <text>Derina dėl MT vietos
Servituas
MŽ</text>
  </threadedComment>
  <threadedComment ref="E132" dT="2023-10-16T05:38:13.54" personId="{275467A3-C35B-408D-BC09-980133BF36D1}" id="{1A676C37-7799-48BC-B53B-7C8CCDD0890E}" parentId="{CFCE1974-0B6D-4B3C-8EBB-1DAE35534EEC}">
    <text>Likę du savininkai dėl paramsčio + MT servitutas/ MŽ</text>
  </threadedComment>
  <threadedComment ref="E132" dT="2023-10-24T04:26:08.51" personId="{275467A3-C35B-408D-BC09-980133BF36D1}" id="{7ADD5B94-EB34-4956-B145-632C535CE876}" parentId="{CFCE1974-0B6D-4B3C-8EBB-1DAE35534EEC}">
    <text>Simas turi patikslinti topo/ Servitutas/MŽ</text>
  </threadedComment>
  <threadedComment ref="E132" dT="2023-10-30T06:41:13.12" personId="{275467A3-C35B-408D-BC09-980133BF36D1}" id="{B5AD1CC0-8C1C-4CCB-B87D-F1982E79962B}" parentId="{CFCE1974-0B6D-4B3C-8EBB-1DAE35534EEC}">
    <text>MT klausimą turi uždaryti iki 10-31</text>
  </threadedComment>
  <threadedComment ref="E132" dT="2023-11-07T05:59:41.91" personId="{275467A3-C35B-408D-BC09-980133BF36D1}" id="{61F722EC-1A71-4EC3-8122-925AF06CAA4E}" parentId="{CFCE1974-0B6D-4B3C-8EBB-1DAE35534EEC}">
    <text>Servitutas dėl MT perduos notarui 01-07/ NŽT/ MŽ</text>
  </threadedComment>
  <threadedComment ref="E132" dT="2023-11-13T07:27:03.92" personId="{275467A3-C35B-408D-BC09-980133BF36D1}" id="{7D43570A-6BC3-449D-ADFE-31CBAAA16EAE}" parentId="{CFCE1974-0B6D-4B3C-8EBB-1DAE35534EEC}">
    <text>11-13 teiks pirminius.</text>
  </threadedComment>
  <threadedComment ref="E132" dT="2023-11-20T05:56:16.90" personId="{275467A3-C35B-408D-BC09-980133BF36D1}" id="{74C4BFBA-3F66-43DF-937A-F40113B11493}" parentId="{CFCE1974-0B6D-4B3C-8EBB-1DAE35534EEC}">
    <text>Taiso pastabas</text>
  </threadedComment>
  <threadedComment ref="E132" dT="2023-11-23T12:23:07.69" personId="{275467A3-C35B-408D-BC09-980133BF36D1}" id="{37A7B3FA-6307-4E96-9A17-23991BD2F432}" parentId="{CFCE1974-0B6D-4B3C-8EBB-1DAE35534EEC}">
    <text>Pateikta po pastabų</text>
  </threadedComment>
  <threadedComment ref="E132" dT="2023-11-30T12:06:00.13" personId="{275467A3-C35B-408D-BC09-980133BF36D1}" id="{25CD1520-3A4B-442F-80D7-E9677C236147}" parentId="{CFCE1974-0B6D-4B3C-8EBB-1DAE35534EEC}">
    <text>Servitutai/ NŽT</text>
  </threadedComment>
  <threadedComment ref="E132" dT="2024-01-02T10:14:43.65" personId="{1AA69E5B-B443-4881-BBB8-C2908FF681E9}" id="{E2C363B0-1F5D-4C2F-A21E-F4176943E930}" parentId="{CFCE1974-0B6D-4B3C-8EBB-1DAE35534EEC}">
    <text>ESO rasosi LAKD, SUVA, laukiam pasirasyti servitutus</text>
  </threadedComment>
  <threadedComment ref="E132" dT="2024-01-08T07:41:27.78" personId="{275467A3-C35B-408D-BC09-980133BF36D1}" id="{A6A02682-0356-4865-AF7A-BAB383D32C5B}" parentId="{CFCE1974-0B6D-4B3C-8EBB-1DAE35534EEC}">
    <text>LAKD (turi pasirašyti)/NŽT/ 2 servitutai</text>
  </threadedComment>
  <threadedComment ref="E132" dT="2024-01-29T13:04:19.61" personId="{1AA69E5B-B443-4881-BBB8-C2908FF681E9}" id="{20DF5D79-EB7D-4DA4-87F3-ABABC0A4D7D6}" parentId="{CFCE1974-0B6D-4B3C-8EBB-1DAE35534EEC}">
    <text>LAKD; NZT; 1 servitutas</text>
  </threadedComment>
  <threadedComment ref="E132" dT="2024-02-06T12:49:17.09" personId="{1AA69E5B-B443-4881-BBB8-C2908FF681E9}" id="{3AB327E5-C471-49A9-8069-C35CF12FC016}" parentId="{CFCE1974-0B6D-4B3C-8EBB-1DAE35534EEC}">
    <text xml:space="preserve">LAKD(ESO)/Savivaldybe SUVA/Žemės ūkio ir kaimo plėtros skyriaus derinimas/1 servitutas </text>
  </threadedComment>
  <threadedComment ref="E132" dT="2024-02-12T05:56:21.09" personId="{1AA69E5B-B443-4881-BBB8-C2908FF681E9}" id="{9108E0F7-A237-470F-9E41-46B465687FFF}" parentId="{CFCE1974-0B6D-4B3C-8EBB-1DAE35534EEC}">
    <text xml:space="preserve">LAKD/Savivaldybe SUVA/Žemės ūkio ir kaimo plėtros skyriaus derinimas/1 servitutas </text>
  </threadedComment>
  <threadedComment ref="E132" dT="2024-02-14T06:23:53.14" personId="{275467A3-C35B-408D-BC09-980133BF36D1}" id="{64970A17-9421-4532-AEFE-A7777C5989BB}" parentId="{CFCE1974-0B6D-4B3C-8EBB-1DAE35534EEC}">
    <text>Servitutas pas notarą (03.19)/ SUVA pateikta 03-14</text>
  </threadedComment>
  <threadedComment ref="E132" dT="2024-04-02T06:19:00.83" personId="{275467A3-C35B-408D-BC09-980133BF36D1}" id="{6616C987-D46C-4F16-AF1E-C431248DDDBF}" parentId="{CFCE1974-0B6D-4B3C-8EBB-1DAE35534EEC}">
    <text>Kostas RAA turi skaičiuoti/ Servitutą pasirašinėja 04-11</text>
  </threadedComment>
  <threadedComment ref="E132" dT="2024-04-15T05:59:19.33" personId="{275467A3-C35B-408D-BC09-980133BF36D1}" id="{20D5905E-50AD-40EB-8C0E-AAB677637D4C}" parentId="{CFCE1974-0B6D-4B3C-8EBB-1DAE35534EEC}">
    <text>04-16 teikiam pilną bylą</text>
  </threadedComment>
  <threadedComment ref="E132" dT="2024-04-22T05:52:08.89" personId="{275467A3-C35B-408D-BC09-980133BF36D1}" id="{E85316DA-036C-41C7-B9F0-94333E019853}" parentId="{CFCE1974-0B6D-4B3C-8EBB-1DAE35534EEC}">
    <text>04-22 pateiks pilną bylą</text>
  </threadedComment>
  <threadedComment ref="E132" dT="2024-04-30T10:23:03.60" personId="{275467A3-C35B-408D-BC09-980133BF36D1}" id="{E93CAE9E-D940-495A-8A65-9ED65FFB2F9D}" parentId="{CFCE1974-0B6D-4B3C-8EBB-1DAE35534EEC}">
    <text>Taiso pastabas 04-30 turi pateikti</text>
  </threadedComment>
  <threadedComment ref="E132" dT="2024-05-07T04:26:30.35" personId="{275467A3-C35B-408D-BC09-980133BF36D1}" id="{B4C960AE-A4F5-44B6-B4FF-119BCAA7A431}" parentId="{CFCE1974-0B6D-4B3C-8EBB-1DAE35534EEC}">
    <text>Kostas turi susiskambinti su Valčiuku dėl RAA</text>
  </threadedComment>
  <threadedComment ref="E132" dT="2024-05-20T09:38:19.04" personId="{1AA69E5B-B443-4881-BBB8-C2908FF681E9}" id="{53F00BE8-058F-4DFB-96C6-52287E209745}" parentId="{CFCE1974-0B6D-4B3C-8EBB-1DAE35534EEC}">
    <text>05.21 Pateiksim Valciukui po pakartotinu pastabu</text>
  </threadedComment>
  <threadedComment ref="E132" dT="2024-05-27T07:39:12.93" personId="{275467A3-C35B-408D-BC09-980133BF36D1}" id="{334DE4AD-CC0F-4A6D-977F-6471B737D2B8}" parentId="{CFCE1974-0B6D-4B3C-8EBB-1DAE35534EEC}">
    <text>05-27 teiks pilną projektą</text>
  </threadedComment>
  <threadedComment ref="E132" dT="2024-06-03T12:58:01.51" personId="{275467A3-C35B-408D-BC09-980133BF36D1}" id="{49AE8930-2C03-4B73-AC42-4434BE9060CA}" parentId="{CFCE1974-0B6D-4B3C-8EBB-1DAE35534EEC}">
    <text>06-04 teiksim pilną projektą</text>
  </threadedComment>
  <threadedComment ref="E132" dT="2024-06-10T08:59:07.46" personId="{1AA69E5B-B443-4881-BBB8-C2908FF681E9}" id="{6E1064E3-23E4-40F8-8E23-5B7A9304A6CF}" parentId="{CFCE1974-0B6D-4B3C-8EBB-1DAE35534EEC}">
    <text>06.12 Valciukas planuoja prieit paziuret RAA</text>
  </threadedComment>
  <threadedComment ref="E132" dT="2024-06-17T04:34:01.29" personId="{1AA69E5B-B443-4881-BBB8-C2908FF681E9}" id="{15494B54-5C86-4A7D-9A45-C858288A456A}" parentId="{CFCE1974-0B6D-4B3C-8EBB-1DAE35534EEC}">
    <text>Atsiunte Valciukas pastabas, perduota Arnui, reikia pataisyt, arba parasyt komentara, kad esame gerai padare, nes jis cia per daug kabinejasi prie tu skaiciavimu. Valciukas atostogauja 17-21</text>
  </threadedComment>
  <threadedComment ref="E132" dT="2024-07-04T07:34:19.57" personId="{1AA69E5B-B443-4881-BBB8-C2908FF681E9}" id="{5200452F-DBBC-4633-BAB7-6675D3805BF0}" parentId="{CFCE1974-0B6D-4B3C-8EBB-1DAE35534EEC}">
    <text>Reikia pataisyt skaiciavimus pagal pastabas, pakoreguot grafikus ir pateikt atgal Valciukui</text>
  </threadedComment>
  <threadedComment ref="E132" dT="2024-07-15T06:51:30.07" personId="{275467A3-C35B-408D-BC09-980133BF36D1}" id="{52E27E8E-C76A-4451-96E4-24BA6FA18797}" parentId="{CFCE1974-0B6D-4B3C-8EBB-1DAE35534EEC}">
    <text>Perduota Valčiukui</text>
  </threadedComment>
  <threadedComment ref="E132" dT="2024-07-22T05:42:58.65" personId="{1AA69E5B-B443-4881-BBB8-C2908FF681E9}" id="{31A2AA31-AD58-46F0-9A45-9D914846438B}" parentId="{CFCE1974-0B6D-4B3C-8EBB-1DAE35534EEC}">
    <text>Vis dar pas Valciuka</text>
  </threadedComment>
  <threadedComment ref="E132" dT="2024-07-29T04:47:18.75" personId="{1AA69E5B-B443-4881-BBB8-C2908FF681E9}" id="{10739FA1-CA33-44D2-8EB9-7FFE5AADE43B}" parentId="{CFCE1974-0B6D-4B3C-8EBB-1DAE35534EEC}">
    <text>Valciukas atsiunte pastabas, snd nusiusiu pataisyta</text>
  </threadedComment>
  <threadedComment ref="E132" dT="2024-08-05T06:09:36.91" personId="{275467A3-C35B-408D-BC09-980133BF36D1}" id="{E0E7EB37-0877-4475-AE44-4E44D72ED116}" parentId="{CFCE1974-0B6D-4B3C-8EBB-1DAE35534EEC}">
    <text>Valčiukas turi tvirtinti pastabas</text>
  </threadedComment>
  <threadedComment ref="E132" dT="2024-08-12T06:38:12.98" personId="{275467A3-C35B-408D-BC09-980133BF36D1}" id="{928C5D48-C792-4948-96FD-9BC866213727}" parentId="{CFCE1974-0B6D-4B3C-8EBB-1DAE35534EEC}">
    <text>Arnas pataisys 08-12</text>
  </threadedComment>
  <threadedComment ref="E132" dT="2024-08-13T12:20:37.21" personId="{1AA69E5B-B443-4881-BBB8-C2908FF681E9}" id="{C81F2066-BEFF-4348-9DE9-E6D8681AF7E2}" parentId="{CFCE1974-0B6D-4B3C-8EBB-1DAE35534EEC}">
    <text>08.12 pateiktas projektas</text>
  </threadedComment>
  <threadedComment ref="E132" dT="2024-08-18T17:11:24.71" personId="{275467A3-C35B-408D-BC09-980133BF36D1}" id="{638E97CE-DE05-43AC-AF2D-8E9433AA184F}" parentId="{CFCE1974-0B6D-4B3C-8EBB-1DAE35534EEC}">
    <text>Arnas taiso pastabas</text>
  </threadedComment>
  <threadedComment ref="E132" dT="2024-08-26T08:49:55.72" personId="{275467A3-C35B-408D-BC09-980133BF36D1}" id="{62CB56E5-91DE-4971-83D8-FDE1926C0B42}" parentId="{CFCE1974-0B6D-4B3C-8EBB-1DAE35534EEC}">
    <text>Pateikta 08-26</text>
  </threadedComment>
  <threadedComment ref="E132" dT="2024-09-01T08:24:44.64" personId="{275467A3-C35B-408D-BC09-980133BF36D1}" id="{0BCBB753-CD53-46E9-B1B5-6E2978B89BE4}" parentId="{CFCE1974-0B6D-4B3C-8EBB-1DAE35534EEC}">
    <text>08-30 pateikta po pastabų</text>
  </threadedComment>
  <threadedComment ref="E132" dT="2024-09-09T07:15:05.67" personId="{275467A3-C35B-408D-BC09-980133BF36D1}" id="{C121944D-CC21-4620-B736-24FA20EC69BB}" parentId="{CFCE1974-0B6D-4B3C-8EBB-1DAE35534EEC}">
    <text>Keliam į RC žymas</text>
  </threadedComment>
  <threadedComment ref="K132" dT="2024-03-12T06:24:39.16" personId="{275467A3-C35B-408D-BC09-980133BF36D1}" id="{84713A6D-0017-48A2-A9F6-4D166372B62E}">
    <text>Teiks pilną projektą be servitutų ir SUVA</text>
  </threadedComment>
  <threadedComment ref="K132" dT="2024-04-02T06:26:28.20" personId="{275467A3-C35B-408D-BC09-980133BF36D1}" id="{1D2B3908-32E7-4FDF-861B-0B0E8837BAE8}" parentId="{84713A6D-0017-48A2-A9F6-4D166372B62E}">
    <text>Bus pasirašytas servitutas</text>
  </threadedComment>
  <threadedComment ref="K132" dT="2024-04-08T05:40:40.48" personId="{275467A3-C35B-408D-BC09-980133BF36D1}" id="{7C350CC7-55F5-4E10-A794-5634466AA531}" parentId="{84713A6D-0017-48A2-A9F6-4D166372B62E}">
    <text>04-09 bus RAA</text>
  </threadedComment>
  <threadedComment ref="E136" dT="2023-08-17T08:11:04.98" personId="{275467A3-C35B-408D-BC09-980133BF36D1}" id="{9D4FDEE7-A5D3-4EDF-8EC1-7DD0BBA54BB4}">
    <text>LAKD pateikta po pastabų 
08-16 pateikta skaičiuoti sąmatą</text>
  </threadedComment>
  <threadedComment ref="E136" dT="2023-08-22T04:44:13.99" personId="{275467A3-C35B-408D-BC09-980133BF36D1}" id="{8DC8E105-9870-4C93-AC5A-469F5CD74833}" parentId="{9D4FDEE7-A5D3-4EDF-8EC1-7DD0BBA54BB4}">
    <text>LAKD teikia priedą pasirašyti</text>
  </threadedComment>
  <threadedComment ref="E136" dT="2023-08-23T07:42:47.74" personId="{1AA69E5B-B443-4881-BBB8-C2908FF681E9}" id="{A032E95C-1837-4C88-A320-214754B35B56}" parentId="{9D4FDEE7-A5D3-4EDF-8EC1-7DD0BBA54BB4}">
    <text>Pateiktas projektas</text>
  </threadedComment>
  <threadedComment ref="E136" dT="2023-08-29T07:01:55.51" personId="{275467A3-C35B-408D-BC09-980133BF36D1}" id="{8623E841-131B-4D98-9489-800B20CACED3}" parentId="{9D4FDEE7-A5D3-4EDF-8EC1-7DD0BBA54BB4}">
    <text>NŽT 09-07 pateiktas</text>
  </threadedComment>
  <threadedComment ref="E136" dT="2023-09-18T08:19:07.27" personId="{275467A3-C35B-408D-BC09-980133BF36D1}" id="{FA4440E5-7336-4CAB-824C-E12730342313}" parentId="{9D4FDEE7-A5D3-4EDF-8EC1-7DD0BBA54BB4}">
    <text>09-18 pateiktas proj po pastabų</text>
  </threadedComment>
  <threadedComment ref="E136" dT="2023-09-22T05:09:42.54" personId="{1AA69E5B-B443-4881-BBB8-C2908FF681E9}" id="{939521C1-850A-4C64-84BC-0BE04A09F54C}" parentId="{9D4FDEE7-A5D3-4EDF-8EC1-7DD0BBA54BB4}">
    <text>Taisomos pastabos</text>
  </threadedComment>
  <threadedComment ref="E136" dT="2023-09-22T05:56:49.12" personId="{1AA69E5B-B443-4881-BBB8-C2908FF681E9}" id="{FA4FD86E-1505-4A78-866A-871E279F5FD7}" parentId="{9D4FDEE7-A5D3-4EDF-8EC1-7DD0BBA54BB4}">
    <text>Pateikta po pastabu</text>
  </threadedComment>
  <threadedComment ref="E136" dT="2023-09-26T06:12:57.83" personId="{275467A3-C35B-408D-BC09-980133BF36D1}" id="{54A46E29-7419-4824-80AB-1DB3B13C6CB5}" parentId="{9D4FDEE7-A5D3-4EDF-8EC1-7DD0BBA54BB4}">
    <text>Pateiktas po pastabų</text>
  </threadedComment>
  <threadedComment ref="E136" dT="2023-09-28T05:30:42.02" personId="{275467A3-C35B-408D-BC09-980133BF36D1}" id="{90C1C897-3BD8-4464-800C-D192984008CB}" parentId="{9D4FDEE7-A5D3-4EDF-8EC1-7DD0BBA54BB4}">
    <text>Reikia pateikti žymas RC</text>
  </threadedComment>
  <threadedComment ref="E136" dT="2023-10-02T05:25:20.72" personId="{275467A3-C35B-408D-BC09-980133BF36D1}" id="{3F81017E-1510-4110-8BAC-56B3BB58AF0D}" parentId="{9D4FDEE7-A5D3-4EDF-8EC1-7DD0BBA54BB4}">
    <text>10-02 pateiktos žymos</text>
  </threadedComment>
  <threadedComment ref="E136" dT="2023-10-09T07:00:48.87" personId="{275467A3-C35B-408D-BC09-980133BF36D1}" id="{86AF9ADE-403C-466E-A721-F17EBF62F8CD}" parentId="{9D4FDEE7-A5D3-4EDF-8EC1-7DD0BBA54BB4}">
    <text>Pateikta ESO žymos</text>
  </threadedComment>
  <threadedComment ref="E136" dT="2023-10-09T12:52:12.03" personId="{275467A3-C35B-408D-BC09-980133BF36D1}" id="{4F72494E-10E0-41EE-A248-C41AC21C93B5}" parentId="{9D4FDEE7-A5D3-4EDF-8EC1-7DD0BBA54BB4}">
    <text>Laukiam RC sąskaitų</text>
  </threadedComment>
  <threadedComment ref="E136" dT="2023-10-10T12:41:50.19" personId="{275467A3-C35B-408D-BC09-980133BF36D1}" id="{783FBF5D-D53A-46CB-A7EA-1804C7D61D77}" parentId="{9D4FDEE7-A5D3-4EDF-8EC1-7DD0BBA54BB4}">
    <text>PATEIKTI ĮKAINIAI</text>
  </threadedComment>
  <threadedComment ref="E136" dT="2023-10-11T07:22:07.41" personId="{275467A3-C35B-408D-BC09-980133BF36D1}" id="{2CFAB5DE-FAEC-43A8-B26E-BAA99C37A32A}" parentId="{9D4FDEE7-A5D3-4EDF-8EC1-7DD0BBA54BB4}">
    <text>Pateikti įkainiai ESO tvirtinimui</text>
  </threadedComment>
  <threadedComment ref="E137" dT="2023-07-20T06:15:43.95" personId="{1AA69E5B-B443-4881-BBB8-C2908FF681E9}" id="{5C16998C-CFDC-44D9-92FD-C4714EA6F5C0}">
    <text>Reikia rengti principine</text>
  </threadedComment>
  <threadedComment ref="E137" dT="2023-07-20T06:16:01.95" personId="{1AA69E5B-B443-4881-BBB8-C2908FF681E9}" id="{4E2E0DA0-ED3D-437E-B3D7-71C2D4CB20CF}" parentId="{5C16998C-CFDC-44D9-92FD-C4714EA6F5C0}">
    <text>07.17 pateikta LAKD</text>
  </threadedComment>
  <threadedComment ref="E137" dT="2023-07-24T07:07:11.65" personId="{275467A3-C35B-408D-BC09-980133BF36D1}" id="{EED657AB-105C-4ADE-9C75-3C85431A7CA4}" parentId="{5C16998C-CFDC-44D9-92FD-C4714EA6F5C0}">
    <text>Po principinės padarymo teiks pirminiams</text>
  </threadedComment>
  <threadedComment ref="E137" dT="2023-07-31T07:48:35.78" personId="{275467A3-C35B-408D-BC09-980133BF36D1}" id="{D482C95E-4520-4BE1-8FEB-EB00C5D976D9}" parentId="{5C16998C-CFDC-44D9-92FD-C4714EA6F5C0}">
    <text>Iki 08-04 turim pateikti pirminius</text>
  </threadedComment>
  <threadedComment ref="E137" dT="2023-08-09T10:34:01.84" personId="{275467A3-C35B-408D-BC09-980133BF36D1}" id="{A238ACC5-D712-4754-BC98-6D10E032B51F}" parentId="{5C16998C-CFDC-44D9-92FD-C4714EA6F5C0}">
    <text>Pateikta LAKD po pastabų, kabelių lentelę ir iki 11d planuojam pateikti pirminiams</text>
  </threadedComment>
  <threadedComment ref="E137" dT="2023-08-14T10:28:16.50" personId="{275467A3-C35B-408D-BC09-980133BF36D1}" id="{7058835C-FD8A-412E-B306-49675F95A24F}" parentId="{5C16998C-CFDC-44D9-92FD-C4714EA6F5C0}">
    <text>ESO pasirašys LAKD tik po pirminių patvirtinimo. LAKD pritarimas yra</text>
  </threadedComment>
  <threadedComment ref="E137" dT="2023-08-21T12:55:03.88" personId="{275467A3-C35B-408D-BC09-980133BF36D1}" id="{B6289B25-167A-429F-AFF5-F3037C65F364}" parentId="{5C16998C-CFDC-44D9-92FD-C4714EA6F5C0}">
    <text>Taiso pirminius</text>
  </threadedComment>
  <threadedComment ref="E137" dT="2023-08-24T06:37:12.25" personId="{275467A3-C35B-408D-BC09-980133BF36D1}" id="{CF8426B0-4B07-482D-BA57-F6374212DD0D}" parentId="{5C16998C-CFDC-44D9-92FD-C4714EA6F5C0}">
    <text>08-28 pateiks pirminius</text>
  </threadedComment>
  <threadedComment ref="E137" dT="2023-09-04T11:53:26.51" personId="{275467A3-C35B-408D-BC09-980133BF36D1}" id="{20493F81-8E7B-4F54-9CB4-06E8C908D1B1}" parentId="{5C16998C-CFDC-44D9-92FD-C4714EA6F5C0}">
    <text>09-05 teiks po pastabų</text>
  </threadedComment>
  <threadedComment ref="E137" dT="2023-09-08T04:50:46.91" personId="{275467A3-C35B-408D-BC09-980133BF36D1}" id="{966ECB73-90DA-4C09-B6C4-350FC2FABF7F}" parentId="{5C16998C-CFDC-44D9-92FD-C4714EA6F5C0}">
    <text>Pateiktas ESO pasirašytas kelių priedas LAKDui</text>
  </threadedComment>
  <threadedComment ref="E137" dT="2023-09-11T10:46:53.84" personId="{275467A3-C35B-408D-BC09-980133BF36D1}" id="{0459BC07-0D7E-4480-9779-266EEB37E868}" parentId="{5C16998C-CFDC-44D9-92FD-C4714EA6F5C0}">
    <text>LAKD gauta, daro MZ, Sąmata, NŽT</text>
  </threadedComment>
  <threadedComment ref="E137" dT="2023-09-18T08:19:37.72" personId="{275467A3-C35B-408D-BC09-980133BF36D1}" id="{E64317F9-EA56-40F4-9E2A-2C40FE9BA85D}" parentId="{5C16998C-CFDC-44D9-92FD-C4714EA6F5C0}">
    <text>09.14 pateikta sąmata, NŽT pateikta</text>
  </threadedComment>
  <threadedComment ref="E137" dT="2023-09-26T11:36:56.56" personId="{275467A3-C35B-408D-BC09-980133BF36D1}" id="{A988960E-0A42-43E4-965A-677792A27EDF}" parentId="{5C16998C-CFDC-44D9-92FD-C4714EA6F5C0}">
    <text>melioracijos projektas</text>
  </threadedComment>
  <threadedComment ref="E137" dT="2023-09-29T04:33:02.43" personId="{275467A3-C35B-408D-BC09-980133BF36D1}" id="{DD5F9E5C-8B24-4971-9209-0239F920FA44}" parentId="{5C16998C-CFDC-44D9-92FD-C4714EA6F5C0}">
    <text>09-29 pateiktas projektas tvirtinimui</text>
  </threadedComment>
  <threadedComment ref="E137" dT="2023-10-02T11:34:00.38" personId="{275467A3-C35B-408D-BC09-980133BF36D1}" id="{9E2C1D7D-39F0-46F4-8F9D-162D27DF77DB}" parentId="{5C16998C-CFDC-44D9-92FD-C4714EA6F5C0}">
    <text>Taiso pastabas</text>
  </threadedComment>
  <threadedComment ref="E137" dT="2023-10-05T11:20:28.87" personId="{275467A3-C35B-408D-BC09-980133BF36D1}" id="{DECAF5AF-6B4C-4810-B05C-2363F607D29D}" parentId="{5C16998C-CFDC-44D9-92FD-C4714EA6F5C0}">
    <text>Trūksta vieno sutikimo 10-06 turėtų gauti</text>
  </threadedComment>
  <threadedComment ref="E137" dT="2023-10-11T12:17:24.88" personId="{275467A3-C35B-408D-BC09-980133BF36D1}" id="{E752C64F-8F58-4827-BFBE-D6412CFEA310}" parentId="{5C16998C-CFDC-44D9-92FD-C4714EA6F5C0}">
    <text>Laukiam info iš ESO</text>
  </threadedComment>
  <threadedComment ref="E137" dT="2023-10-16T05:35:35.64" personId="{275467A3-C35B-408D-BC09-980133BF36D1}" id="{B9A1DF4A-52F5-4703-8422-F581BECE6423}" parentId="{5C16998C-CFDC-44D9-92FD-C4714EA6F5C0}">
    <text>Pateikta po pastabų</text>
  </threadedComment>
  <threadedComment ref="E137" dT="2023-10-25T12:05:54.00" personId="{275467A3-C35B-408D-BC09-980133BF36D1}" id="{33EB5E48-322F-4354-960F-113C32DB92B2}" parentId="{5C16998C-CFDC-44D9-92FD-C4714EA6F5C0}">
    <text>Pateiktos žymos ESO</text>
  </threadedComment>
  <threadedComment ref="E137" dT="2023-10-30T06:50:31.52" personId="{275467A3-C35B-408D-BC09-980133BF36D1}" id="{FC4DCD1C-C90E-4923-8556-4EB8BA798916}" parentId="{5C16998C-CFDC-44D9-92FD-C4714EA6F5C0}">
    <text>Teikti įkainius tvirtinimui 11-01. TRŪKSTA VIENOS SĄSKAITOS</text>
  </threadedComment>
  <threadedComment ref="E137" dT="2023-10-31T07:42:54.23" personId="{275467A3-C35B-408D-BC09-980133BF36D1}" id="{EE934654-ACFE-4B37-A3AD-BA84A998410C}" parentId="{5C16998C-CFDC-44D9-92FD-C4714EA6F5C0}">
    <text>PATVIRTINTI ĮKAINIAI</text>
  </threadedComment>
  <threadedComment ref="E137" dT="2023-11-07T05:57:45.26" personId="{275467A3-C35B-408D-BC09-980133BF36D1}" id="{D839EDA7-8951-449E-B04C-A7AC10916A6E}" parentId="{5C16998C-CFDC-44D9-92FD-C4714EA6F5C0}">
    <text>Perduoti įkainiai tvirtinimui</text>
  </threadedComment>
  <threadedComment ref="E137" dT="2023-11-07T06:36:38.02" personId="{275467A3-C35B-408D-BC09-980133BF36D1}" id="{0239614F-5507-458B-BC2E-8898A79CF91F}" parentId="{5C16998C-CFDC-44D9-92FD-C4714EA6F5C0}">
    <text>DELSPINIGIUS GRINDŽIAM</text>
  </threadedComment>
  <threadedComment ref="E138" dT="2023-07-17T05:35:44.55" personId="{1AA69E5B-B443-4881-BBB8-C2908FF681E9}" id="{D3A52E9F-89D7-425E-9F44-C445ADB4E1E5}">
    <text>Aidas vaziuoja 07.31</text>
  </threadedComment>
  <threadedComment ref="E138" dT="2023-07-20T06:31:55.30" personId="{1AA69E5B-B443-4881-BBB8-C2908FF681E9}" id="{BA15C33B-9B12-4CEA-841E-6A16A1FDAC1A}" parentId="{D3A52E9F-89D7-425E-9F44-C445ADB4E1E5}">
    <text>07.20 LAKD 1-17488</text>
  </threadedComment>
  <threadedComment ref="E138" dT="2023-07-20T06:32:04.14" personId="{1AA69E5B-B443-4881-BBB8-C2908FF681E9}" id="{E01FC67A-B9B2-432B-9E84-267FF687C05D}" parentId="{D3A52E9F-89D7-425E-9F44-C445ADB4E1E5}">
    <text>Reikia daryti principine</text>
  </threadedComment>
  <threadedComment ref="E138" dT="2023-07-31T07:49:57.39" personId="{275467A3-C35B-408D-BC09-980133BF36D1}" id="{009EC667-0DC8-4DE0-BD9F-FC5BBE0CD5FF}" parentId="{D3A52E9F-89D7-425E-9F44-C445ADB4E1E5}">
    <text>07-31 aidas derina, po derinimo reikės taisyti trasą</text>
  </threadedComment>
  <threadedComment ref="E138" dT="2023-08-09T10:57:42.79" personId="{275467A3-C35B-408D-BC09-980133BF36D1}" id="{E2CFF5F2-0FC5-412D-A7FA-31ECB3D07392}" parentId="{D3A52E9F-89D7-425E-9F44-C445ADB4E1E5}">
    <text>Ovidijus pildo topo TELIA  tinklais, po to reikės daryti projektą</text>
  </threadedComment>
  <threadedComment ref="E138" dT="2023-08-17T05:22:09.01" personId="{275467A3-C35B-408D-BC09-980133BF36D1}" id="{5E318348-92AA-4AC1-9D89-EB739D847576}" parentId="{D3A52E9F-89D7-425E-9F44-C445ADB4E1E5}">
    <text>LAKD pritarė, reikia pasirašyti kelių priedą</text>
  </threadedComment>
  <threadedComment ref="E138" dT="2023-08-22T05:45:13.45" personId="{275467A3-C35B-408D-BC09-980133BF36D1}" id="{2ACE7D49-BD96-450D-90B5-D7DF574C541F}" parentId="{D3A52E9F-89D7-425E-9F44-C445ADB4E1E5}">
    <text>08.22-23 teiks LAKD pataisytus pjūvius, trūksta visų dok Sąmata, 1 sutartis, telia</text>
  </threadedComment>
  <threadedComment ref="E138" dT="2023-08-31T06:33:52.19" personId="{275467A3-C35B-408D-BC09-980133BF36D1}" id="{9F2AE927-0390-40EC-A359-CC56CA8AD33B}" parentId="{D3A52E9F-89D7-425E-9F44-C445ADB4E1E5}">
    <text>Taiso pastabas</text>
  </threadedComment>
  <threadedComment ref="E138" dT="2023-09-04T11:46:13.55" personId="{275467A3-C35B-408D-BC09-980133BF36D1}" id="{BC8F9056-A4F8-43CA-9F56-FDDE306BBA39}" parentId="{D3A52E9F-89D7-425E-9F44-C445ADB4E1E5}">
    <text>Pateikta po pastabų</text>
  </threadedComment>
  <threadedComment ref="E138" dT="2023-09-11T09:21:50.58" personId="{275467A3-C35B-408D-BC09-980133BF36D1}" id="{934928CD-0142-4D5C-9706-F6E73FD61965}" parentId="{D3A52E9F-89D7-425E-9F44-C445ADB4E1E5}">
    <text>LAKD ( išėjo atostogų)</text>
  </threadedComment>
  <threadedComment ref="E138" dT="2023-10-03T05:20:31.35" personId="{275467A3-C35B-408D-BC09-980133BF36D1}" id="{77DD816A-B8E2-4D37-8966-998181AD0A4E}" parentId="{D3A52E9F-89D7-425E-9F44-C445ADB4E1E5}">
    <text>Taiso LAKD pastabas</text>
  </threadedComment>
  <threadedComment ref="E138" dT="2023-10-05T11:02:03.38" personId="{275467A3-C35B-408D-BC09-980133BF36D1}" id="{DBE61B73-39F2-4F47-AD73-D1D64167CA9B}" parentId="{D3A52E9F-89D7-425E-9F44-C445ADB4E1E5}">
    <text>Pateikta LAKD po pastabų</text>
  </threadedComment>
  <threadedComment ref="E138" dT="2023-10-09T05:43:16.90" personId="{275467A3-C35B-408D-BC09-980133BF36D1}" id="{1265A903-4D8A-47AF-8763-47CA8029B760}" parentId="{D3A52E9F-89D7-425E-9F44-C445ADB4E1E5}">
    <text>Laukiam kol ESO pasirašys kelių priedą</text>
  </threadedComment>
  <threadedComment ref="E138" dT="2023-10-12T05:46:53.96" personId="{275467A3-C35B-408D-BC09-980133BF36D1}" id="{BA5E8766-35FD-4DCB-98FF-E32D50A6590E}" parentId="{D3A52E9F-89D7-425E-9F44-C445ADB4E1E5}">
    <text>LAKD laukiam pasirašyto priedo/ MŽ/ Sąmata/ Servitutas 11-06</text>
  </threadedComment>
  <threadedComment ref="E138" dT="2023-10-24T04:26:32.39" personId="{275467A3-C35B-408D-BC09-980133BF36D1}" id="{C360F182-7EF3-4363-856F-BFB2CF8C6583}" parentId="{D3A52E9F-89D7-425E-9F44-C445ADB4E1E5}">
    <text xml:space="preserve">Servitutas 11-06, trūkstta kelių sutarčių. 10-30 turi pateikti bylą
</text>
  </threadedComment>
  <threadedComment ref="E138" dT="2023-11-06T13:35:14.70" personId="{1AA69E5B-B443-4881-BBB8-C2908FF681E9}" id="{E78E0720-9266-41EB-BC93-5D0865E86661}" parentId="{D3A52E9F-89D7-425E-9F44-C445ADB4E1E5}">
    <text>Servitutas 11-06, trūkstta kelių sutarčių. Taisomos projekto pastabos</text>
  </threadedComment>
  <threadedComment ref="E138" dT="2023-11-07T07:43:37.61" personId="{275467A3-C35B-408D-BC09-980133BF36D1}" id="{4C9A5545-E9E9-47BA-B333-AB2578086CB7}" parentId="{D3A52E9F-89D7-425E-9F44-C445ADB4E1E5}">
    <text>11-07 turi pateikti pilną bylą derinti</text>
  </threadedComment>
  <threadedComment ref="E138" dT="2023-11-13T07:14:48.19" personId="{275467A3-C35B-408D-BC09-980133BF36D1}" id="{03DA71BD-E8FC-40D7-9EEF-89A892ED1BBA}" parentId="{D3A52E9F-89D7-425E-9F44-C445ADB4E1E5}">
    <text>Taiso pastabas</text>
  </threadedComment>
  <threadedComment ref="E138" dT="2023-11-14T06:23:36.03" personId="{1AA69E5B-B443-4881-BBB8-C2908FF681E9}" id="{EFE43DE6-2559-43A2-A192-124EB7734B56}" parentId="{D3A52E9F-89D7-425E-9F44-C445ADB4E1E5}">
    <text>Pateikta po pastabu</text>
  </threadedComment>
  <threadedComment ref="E138" dT="2023-11-14T13:00:44.91" personId="{275467A3-C35B-408D-BC09-980133BF36D1}" id="{658219AB-772D-4798-89F2-2E1EEBDF8B60}" parentId="{D3A52E9F-89D7-425E-9F44-C445ADB4E1E5}">
    <text>11-14 perduota vytui registruoti žymas</text>
  </threadedComment>
  <threadedComment ref="E138" dT="2023-11-21T11:40:54.17" personId="{275467A3-C35B-408D-BC09-980133BF36D1}" id="{47D6CE6F-168E-4445-8DC7-36076ADD9A3D}" parentId="{D3A52E9F-89D7-425E-9F44-C445ADB4E1E5}">
    <text>Pateiktos žymos eso</text>
  </threadedComment>
  <threadedComment ref="E138" dT="2023-11-21T14:05:41.79" personId="{275467A3-C35B-408D-BC09-980133BF36D1}" id="{5F488133-3461-494A-A979-2671EA45A42A}" parentId="{D3A52E9F-89D7-425E-9F44-C445ADB4E1E5}">
    <text>Laukiam RC sąskaitų</text>
  </threadedComment>
  <threadedComment ref="E139" dT="2023-08-14T10:45:40.59" personId="{275467A3-C35B-408D-BC09-980133BF36D1}" id="{81FD816E-1CAE-464E-BB95-62C52187D701}">
    <text>Pateiks sąmatai 08-24
Visa kita yra</text>
  </threadedComment>
  <threadedComment ref="E139" dT="2023-09-11T09:30:57.77" personId="{275467A3-C35B-408D-BC09-980133BF36D1}" id="{84B0616C-2017-402B-AF70-94CADBF4263D}" parentId="{81FD816E-1CAE-464E-BB95-62C52187D701}">
    <text>Taiso sąmatą ana</text>
  </threadedComment>
  <threadedComment ref="E139" dT="2023-09-14T06:15:07.52" personId="{275467A3-C35B-408D-BC09-980133BF36D1}" id="{35F3C12F-641A-4678-8EF9-7C390760E4B3}" parentId="{81FD816E-1CAE-464E-BB95-62C52187D701}">
    <text>09-13 pateikta byla</text>
  </threadedComment>
  <threadedComment ref="E139" dT="2023-09-18T08:20:00.26" personId="{275467A3-C35B-408D-BC09-980133BF36D1}" id="{74F60C1B-C8F8-4998-B8F3-CFEBE5126C5F}" parentId="{81FD816E-1CAE-464E-BB95-62C52187D701}">
    <text>Taiso pastabas</text>
  </threadedComment>
  <threadedComment ref="E139" dT="2023-09-28T05:24:29.09" personId="{275467A3-C35B-408D-BC09-980133BF36D1}" id="{AA052A92-542B-4CCE-9AC5-FCBE23613E70}" parentId="{81FD816E-1CAE-464E-BB95-62C52187D701}">
    <text>Pateikti įkainiai ESO</text>
  </threadedComment>
  <threadedComment ref="E139" dT="2023-10-04T12:21:43.08" personId="{275467A3-C35B-408D-BC09-980133BF36D1}" id="{BF89A1A7-11F7-4D96-BDDC-DFA860F4A070}" parentId="{81FD816E-1CAE-464E-BB95-62C52187D701}">
    <text>Pateiktas delspinigių pagrindimas</text>
  </threadedComment>
  <threadedComment ref="E143" dT="2023-08-17T08:16:37.84" personId="{275467A3-C35B-408D-BC09-980133BF36D1}" id="{70E28525-F19B-4A01-9693-678F49710389}">
    <text>Servitutas
MŽ</text>
  </threadedComment>
  <threadedComment ref="E143" dT="2023-08-17T11:53:54.05" personId="{275467A3-C35B-408D-BC09-980133BF36D1}" id="{7CA4D78E-93F1-4822-A735-284EE16B80B8}" parentId="{70E28525-F19B-4A01-9693-678F49710389}">
    <text>MŽ pateikta sąmatai 08-17
Servitutas pateiktas KMS 08-16 (dėl panaudos)</text>
  </threadedComment>
  <threadedComment ref="E143" dT="2023-08-22T05:52:32.06" personId="{275467A3-C35B-408D-BC09-980133BF36D1}" id="{3E59F2EF-0AF8-46D6-A223-D2CE6AEFAB82}" parentId="{70E28525-F19B-4A01-9693-678F49710389}">
    <text>Turi teikti pilną projektą 08-22</text>
  </threadedComment>
  <threadedComment ref="E143" dT="2023-08-28T06:19:45.92" personId="{275467A3-C35B-408D-BC09-980133BF36D1}" id="{B6866ADF-AC61-405B-9029-8434CB9F1E6F}" parentId="{70E28525-F19B-4A01-9693-678F49710389}">
    <text>Savivaldybės sutartis + servitutas + turi pateikti pilną projektą 08-28</text>
  </threadedComment>
  <threadedComment ref="E143" dT="2023-09-08T04:46:54.24" personId="{275467A3-C35B-408D-BC09-980133BF36D1}" id="{18D4E2DA-AA0D-42C0-A5CC-7DC874925BBD}" parentId="{70E28525-F19B-4A01-9693-678F49710389}">
    <text>Pateiktos pastabos</text>
  </threadedComment>
  <threadedComment ref="E143" dT="2023-09-11T09:38:01.94" personId="{275467A3-C35B-408D-BC09-980133BF36D1}" id="{F7EB857C-8D25-4F20-BF2C-3540961DBE00}" parentId="{70E28525-F19B-4A01-9693-678F49710389}">
    <text>09-11 pateikė sąmatą koreguoti</text>
  </threadedComment>
  <threadedComment ref="E143" dT="2023-09-14T06:17:36.45" personId="{275467A3-C35B-408D-BC09-980133BF36D1}" id="{B01F4EF4-5EFD-4226-ABAE-B382459B2491}" parentId="{70E28525-F19B-4A01-9693-678F49710389}">
    <text>09-12 pateiktas projektas</text>
  </threadedComment>
  <threadedComment ref="E143" dT="2023-09-18T08:20:27.15" personId="{275467A3-C35B-408D-BC09-980133BF36D1}" id="{9AF46BF8-FE8F-4FA6-BD94-DD4CC2E93807}" parentId="{70E28525-F19B-4A01-9693-678F49710389}">
    <text>09.19 pateikta pakartotinai</text>
  </threadedComment>
  <threadedComment ref="E143" dT="2023-09-19T12:47:07.02" personId="{275467A3-C35B-408D-BC09-980133BF36D1}" id="{ECB49E82-E1AA-442F-B74B-0F16671C3B1B}" parentId="{70E28525-F19B-4A01-9693-678F49710389}">
    <text>Taiso pastabas</text>
  </threadedComment>
  <threadedComment ref="E143" dT="2023-09-22T05:15:41.02" personId="{1AA69E5B-B443-4881-BBB8-C2908FF681E9}" id="{057BAEAA-6F72-4CA4-A1D1-7862444A9D08}" parentId="{70E28525-F19B-4A01-9693-678F49710389}">
    <text>Laukiam is NZT sprendimu, siusim saskaita pavedimui</text>
  </threadedComment>
  <threadedComment ref="E143" dT="2023-09-26T10:54:57.85" personId="{275467A3-C35B-408D-BC09-980133BF36D1}" id="{FD8AE809-2A1A-4581-A9A0-35F3178D69F7}" parentId="{70E28525-F19B-4A01-9693-678F49710389}">
    <text>10.17 pasirašo sutikimą Kauno m. sav.+ 2servitutai</text>
  </threadedComment>
  <threadedComment ref="E143" dT="2023-10-05T11:10:52.96" personId="{275467A3-C35B-408D-BC09-980133BF36D1}" id="{7027C473-7F94-4E34-919C-59F5A8FC1AB8}" parentId="{70E28525-F19B-4A01-9693-678F49710389}">
    <text>10-05 pateikti notarei servitutai</text>
  </threadedComment>
  <threadedComment ref="E143" dT="2023-10-18T10:15:30.31" personId="{1AA69E5B-B443-4881-BBB8-C2908FF681E9}" id="{7BE719C0-610B-4A2B-8370-741B9AE90504}" parentId="{70E28525-F19B-4A01-9693-678F49710389}">
    <text>10-26 pasirašo servitutus/
10-17 savivaldybė pasirašo sutikimą</text>
  </threadedComment>
  <threadedComment ref="E143" dT="2023-10-19T05:55:03.72" personId="{275467A3-C35B-408D-BC09-980133BF36D1}" id="{62469DE5-B5BE-48C2-9832-FBB41795EBDA}" parentId="{70E28525-F19B-4A01-9693-678F49710389}">
    <text>10-27 Servitutas
Laukiam mero pasirašyto sutikimo</text>
  </threadedComment>
  <threadedComment ref="E143" dT="2023-11-06T13:27:28.96" personId="{1AA69E5B-B443-4881-BBB8-C2908FF681E9}" id="{040CA02C-1242-4F38-8ADB-3BFD9B2E9C11}" parentId="{70E28525-F19B-4A01-9693-678F49710389}">
    <text>Servitutas pasirasytas, sutikimas gautas, projektas pateiktas po pastabu</text>
  </threadedComment>
  <threadedComment ref="E143" dT="2023-11-20T05:21:00.12" personId="{275467A3-C35B-408D-BC09-980133BF36D1}" id="{9BED3350-2406-44C6-8A62-8AD396F9A3A7}" parentId="{70E28525-F19B-4A01-9693-678F49710389}">
    <text>Laukiam sąskaitos už žymą.</text>
  </threadedComment>
  <threadedComment ref="E143" dT="2023-11-21T05:42:27.66" personId="{275467A3-C35B-408D-BC09-980133BF36D1}" id="{BC4361C9-EDF3-4C70-87FB-AD9AEB1C1ECB}" parentId="{70E28525-F19B-4A01-9693-678F49710389}">
    <text>ESO turi patvirtinti žymas ir atmesti įkainius</text>
  </threadedComment>
  <threadedComment ref="E143" dT="2023-11-23T06:25:46.68" personId="{275467A3-C35B-408D-BC09-980133BF36D1}" id="{8C2BD47A-F61C-46A6-AF7B-09577528EF33}" parentId="{70E28525-F19B-4A01-9693-678F49710389}">
    <text>Pateikta ADA pasirašymui</text>
  </threadedComment>
  <threadedComment ref="E144" dT="2023-07-20T12:51:00.04" personId="{1AA69E5B-B443-4881-BBB8-C2908FF681E9}" id="{700FE7A4-9C28-43DE-A2A8-F6ADD2799192}">
    <text>Pateiktas projektas</text>
  </threadedComment>
  <threadedComment ref="E144" dT="2023-07-25T11:04:26.78" personId="{275467A3-C35B-408D-BC09-980133BF36D1}" id="{A6781CAA-A8C6-437F-819A-F01346361365}" parentId="{700FE7A4-9C28-43DE-A2A8-F6ADD2799192}">
    <text>Reikia ŽYMŲ</text>
  </threadedComment>
  <threadedComment ref="E144" dT="2023-07-25T12:32:30.00" personId="{275467A3-C35B-408D-BC09-980133BF36D1}" id="{9DBF62E0-7FC6-4C06-8949-6A77CF5EF36C}" parentId="{700FE7A4-9C28-43DE-A2A8-F6ADD2799192}">
    <text>Žymos pateiktos RC</text>
  </threadedComment>
  <threadedComment ref="E144" dT="2023-08-07T07:29:23.84" personId="{275467A3-C35B-408D-BC09-980133BF36D1}" id="{5ED5FEC3-E65B-4A2F-AAAF-03541A910736}" parentId="{700FE7A4-9C28-43DE-A2A8-F6ADD2799192}">
    <text>Pateikti įkainiai ESO</text>
  </threadedComment>
  <threadedComment ref="E145" dT="2023-07-17T06:09:57.89" personId="{1AA69E5B-B443-4881-BBB8-C2908FF681E9}" id="{69227B89-4E2A-4BA4-BFAF-9409915287CB}">
    <text>Taisyti pirminius, klausimai del kabeliu</text>
  </threadedComment>
  <threadedComment ref="E145" dT="2023-07-17T06:10:07.69" personId="{1AA69E5B-B443-4881-BBB8-C2908FF681E9}" id="{DAAD7E35-6278-47FA-829B-FDBDA8CFC748}" parentId="{69227B89-4E2A-4BA4-BFAF-9409915287CB}">
    <text>Braizomas servitutas</text>
  </threadedComment>
  <threadedComment ref="E145" dT="2023-07-24T05:40:17.65" personId="{275467A3-C35B-408D-BC09-980133BF36D1}" id="{E0CF4DBF-6AE7-429A-8B1E-3C89F48CA76F}" parentId="{69227B89-4E2A-4BA4-BFAF-9409915287CB}">
    <text>07-21 pateiktos pastabos</text>
  </threadedComment>
  <threadedComment ref="E145" dT="2023-07-31T11:27:55.36" personId="{275467A3-C35B-408D-BC09-980133BF36D1}" id="{3133CD9B-9E45-4512-9868-F46771945FAA}" parentId="{69227B89-4E2A-4BA4-BFAF-9409915287CB}">
    <text>07-31 turi pateikti pirminius</text>
  </threadedComment>
  <threadedComment ref="E145" dT="2023-08-09T11:18:59.34" personId="{275467A3-C35B-408D-BC09-980133BF36D1}" id="{965D492D-E3CE-4AE6-A2C3-6EDC533584D9}" parentId="{69227B89-4E2A-4BA4-BFAF-9409915287CB}">
    <text>Servitutas pateiktas NŽT, pirminia bus pateikti 08-10</text>
  </threadedComment>
  <threadedComment ref="E145" dT="2023-08-17T08:40:43.44" personId="{275467A3-C35B-408D-BC09-980133BF36D1}" id="{DD747C19-7561-4111-8EC0-444B79F98C2D}" parentId="{69227B89-4E2A-4BA4-BFAF-9409915287CB}">
    <text>08-17 pateiks pirminius</text>
  </threadedComment>
  <threadedComment ref="E145" dT="2023-08-22T06:05:13.58" personId="{275467A3-C35B-408D-BC09-980133BF36D1}" id="{AD5B47DA-C862-4B79-954D-28A04307F1C4}" parentId="{69227B89-4E2A-4BA4-BFAF-9409915287CB}">
    <text>Liko 1 derinimas su gyv.+Natura+Urėdija+Servitutas pas NŽT</text>
  </threadedComment>
  <threadedComment ref="E145" dT="2023-09-04T11:55:58.77" personId="{275467A3-C35B-408D-BC09-980133BF36D1}" id="{6DC03AED-76B8-400B-8BC0-E01507B6A83E}" parentId="{69227B89-4E2A-4BA4-BFAF-9409915287CB}">
    <text>09-04 pateikta sąmatai, trūksta+NŽT</text>
  </threadedComment>
  <threadedComment ref="E145" dT="2023-09-18T08:20:49.16" personId="{275467A3-C35B-408D-BC09-980133BF36D1}" id="{11462533-AE0D-422A-81DD-95FA0DF4DBBD}" parentId="{69227B89-4E2A-4BA4-BFAF-9409915287CB}">
    <text>Trūksta NŽT ir servituto</text>
  </threadedComment>
  <threadedComment ref="E145" dT="2023-10-02T05:05:53.11" personId="{275467A3-C35B-408D-BC09-980133BF36D1}" id="{11F501EF-03EC-4A8A-BFA6-07C8A2FAAF0F}" parentId="{69227B89-4E2A-4BA4-BFAF-9409915287CB}">
    <text>Taiso pastabas</text>
  </threadedComment>
  <threadedComment ref="E145" dT="2023-10-05T05:50:58.65" personId="{BE325DBA-77AE-420F-8593-D19695A72820}" id="{E12B68B3-70B1-4887-9DCC-DD3BF107CFD7}" parentId="{69227B89-4E2A-4BA4-BFAF-9409915287CB}">
    <text>Servitutas pas notarę</text>
  </threadedComment>
  <threadedComment ref="E145" dT="2023-10-05T11:08:40.82" personId="{275467A3-C35B-408D-BC09-980133BF36D1}" id="{E7B83D90-9FC2-41BD-9700-C57067BCF22E}" parentId="{69227B89-4E2A-4BA4-BFAF-9409915287CB}">
    <text>Servitutas pasirašytas 10-30 įkels projektą</text>
  </threadedComment>
  <threadedComment ref="E145" dT="2023-11-07T06:03:45.81" personId="{275467A3-C35B-408D-BC09-980133BF36D1}" id="{25CA3112-AB5C-4933-87C1-68B51392D48A}" parentId="{69227B89-4E2A-4BA4-BFAF-9409915287CB}">
    <text>Pateiktas projektas tvirtinimui</text>
  </threadedComment>
  <threadedComment ref="E145" dT="2023-11-13T07:05:44.36" personId="{275467A3-C35B-408D-BC09-980133BF36D1}" id="{DD690818-EC7F-4AE9-BD95-4E0CA208D734}" parentId="{69227B89-4E2A-4BA4-BFAF-9409915287CB}">
    <text>11-13 perduotos pastabos taisymui</text>
  </threadedComment>
  <threadedComment ref="E145" dT="2023-11-16T06:56:09.32" personId="{275467A3-C35B-408D-BC09-980133BF36D1}" id="{E17F72CE-CB18-4030-9A59-AEB8D15A36D0}" parentId="{69227B89-4E2A-4BA4-BFAF-9409915287CB}">
    <text>Iki 11-17 turi sukelti projektą po pastabų</text>
  </threadedComment>
  <threadedComment ref="E145" dT="2023-11-21T14:08:22.62" personId="{275467A3-C35B-408D-BC09-980133BF36D1}" id="{2A9156D2-5287-4B13-BC28-3866A1E113CF}" parentId="{69227B89-4E2A-4BA4-BFAF-9409915287CB}">
    <text>Taiso pastabas</text>
  </threadedComment>
  <threadedComment ref="E145" dT="2023-11-23T06:29:49.50" personId="{275467A3-C35B-408D-BC09-980133BF36D1}" id="{EA878707-1126-463F-B195-9555063C63E0}" parentId="{69227B89-4E2A-4BA4-BFAF-9409915287CB}">
    <text>11-24 pateiks po pastabų</text>
  </threadedComment>
  <threadedComment ref="E145" dT="2023-11-30T12:00:48.79" personId="{275467A3-C35B-408D-BC09-980133BF36D1}" id="{A368870C-E29A-49D3-AE95-034FDE8732A1}" parentId="{69227B89-4E2A-4BA4-BFAF-9409915287CB}">
    <text>11-30 perduota Vytui registruoti žymas</text>
  </threadedComment>
  <threadedComment ref="E145" dT="2023-12-11T05:45:22.48" personId="{275467A3-C35B-408D-BC09-980133BF36D1}" id="{23631B35-0EA4-4896-891D-35962CDE5899}" parentId="{69227B89-4E2A-4BA4-BFAF-9409915287CB}">
    <text>Perduotos žymos ESO</text>
  </threadedComment>
  <threadedComment ref="E145" dT="2023-12-13T13:28:32.47" personId="{275467A3-C35B-408D-BC09-980133BF36D1}" id="{E93470C0-C5E5-45D0-A6B0-E103FEA8712B}" parentId="{69227B89-4E2A-4BA4-BFAF-9409915287CB}">
    <text>Pateikti įkainiai ESO</text>
  </threadedComment>
  <threadedComment ref="E146" dT="2023-07-20T09:19:36.65" personId="{1AA69E5B-B443-4881-BBB8-C2908FF681E9}" id="{1426E325-0B03-411F-8E95-A6E556EEE937}">
    <text>08.07 paskambinti Giedrei Genienei del servitutu, nes bus grizusi is atostogu</text>
  </threadedComment>
  <threadedComment ref="E146" dT="2023-07-20T09:19:43.75" personId="{1AA69E5B-B443-4881-BBB8-C2908FF681E9}" id="{6EBAC9FF-ED2C-4BB4-8143-D54C229E17AD}" parentId="{1426E325-0B03-411F-8E95-A6E556EEE937}">
    <text>Pateiktas projektas</text>
  </threadedComment>
  <threadedComment ref="E146" dT="2023-07-20T14:17:51.20" personId="{275467A3-C35B-408D-BC09-980133BF36D1}" id="{EF71DD24-4116-4CD9-B65D-620B8812296D}" parentId="{1426E325-0B03-411F-8E95-A6E556EEE937}">
    <text>Pateikti pirminiai, o ne projektas</text>
  </threadedComment>
  <threadedComment ref="E146" dT="2023-07-31T11:29:12.73" personId="{275467A3-C35B-408D-BC09-980133BF36D1}" id="{A3ABD6A6-AA90-4F01-8BF9-30D8F8CD8301}" parentId="{1426E325-0B03-411F-8E95-A6E556EEE937}">
    <text>Taiso pastabas</text>
  </threadedComment>
  <threadedComment ref="E146" dT="2023-08-08T12:31:13.36" personId="{275467A3-C35B-408D-BC09-980133BF36D1}" id="{6753FF3E-0453-4DAE-85A4-FF333FDF0192}" parentId="{1426E325-0B03-411F-8E95-A6E556EEE937}">
    <text>Pateikta po pastabų 08-03.
Pateiktas servitutas notarei
Sąmatai atiduota 08-08</text>
  </threadedComment>
  <threadedComment ref="E146" dT="2023-08-17T06:33:36.60" personId="{275467A3-C35B-408D-BC09-980133BF36D1}" id="{C284B3E9-4975-4516-8D61-10793A1B0229}" parentId="{1426E325-0B03-411F-8E95-A6E556EEE937}">
    <text>08-17 pateiks po pastabų</text>
  </threadedComment>
  <threadedComment ref="E146" dT="2023-08-22T06:33:53.11" personId="{275467A3-C35B-408D-BC09-980133BF36D1}" id="{03A8E87A-6C05-4C38-8CBC-2C174835A3D9}" parentId="{1426E325-0B03-411F-8E95-A6E556EEE937}">
    <text>08-18 pateikta Valčiukui RAA</text>
  </threadedComment>
  <threadedComment ref="E146" dT="2023-08-28T06:58:44.06" personId="{275467A3-C35B-408D-BC09-980133BF36D1}" id="{9938D8DE-A799-4453-A004-9DCAEF4DB898}" parentId="{1426E325-0B03-411F-8E95-A6E556EEE937}">
    <text>08-28 pateikta po pastabų</text>
  </threadedComment>
  <threadedComment ref="E146" dT="2023-09-04T12:06:05.23" personId="{275467A3-C35B-408D-BC09-980133BF36D1}" id="{1BC6DE7D-D55C-413F-BD4A-C80F062A0609}" parentId="{1426E325-0B03-411F-8E95-A6E556EEE937}">
    <text>09-04 teiksim po pastabų</text>
  </threadedComment>
  <threadedComment ref="E146" dT="2023-09-12T04:47:37.60" personId="{275467A3-C35B-408D-BC09-980133BF36D1}" id="{182AFCF5-9F4D-40BE-ACB1-5736B04E8D62}" parentId="{1426E325-0B03-411F-8E95-A6E556EEE937}">
    <text>Perduotos žymos RC</text>
  </threadedComment>
  <threadedComment ref="E148" dT="2023-08-17T12:18:55.26" personId="{275467A3-C35B-408D-BC09-980133BF36D1}" id="{594EAE72-1FFF-4681-9DB1-17FD33F0DDB3}">
    <text>LAKD gautos pastabos
PI
Servitutai pateikti savivaldybei</text>
  </threadedComment>
  <threadedComment ref="E148" dT="2023-09-05T04:43:19.72" personId="{275467A3-C35B-408D-BC09-980133BF36D1}" id="{120BFECA-E4C9-4C74-862D-CDBDBD6D0055}" parentId="{594EAE72-1FFF-4681-9DB1-17FD33F0DDB3}">
    <text>09-05 pateiks tikrinimui po pastabų</text>
  </threadedComment>
  <threadedComment ref="E148" dT="2023-09-11T10:22:56.96" personId="{275467A3-C35B-408D-BC09-980133BF36D1}" id="{AA6DC656-5B39-4129-AA9E-6F8047D27CDA}" parentId="{594EAE72-1FFF-4681-9DB1-17FD33F0DDB3}">
    <text>Pateikta LAKD 09-07,  su gyventojais suderinta</text>
  </threadedComment>
  <threadedComment ref="E148" dT="2023-09-11T10:29:46.25" personId="{275467A3-C35B-408D-BC09-980133BF36D1}" id="{30E97BFF-2FA7-4587-98A0-E6736D2B4911}" parentId="{594EAE72-1FFF-4681-9DB1-17FD33F0DDB3}">
    <text>Reikia taisyti trasą, turi padaryti MŽ</text>
  </threadedComment>
  <threadedComment ref="E148" dT="2023-09-18T08:21:14.23" personId="{275467A3-C35B-408D-BC09-980133BF36D1}" id="{895F8EFD-B614-4171-A72F-BC898462EC52}" parentId="{594EAE72-1FFF-4681-9DB1-17FD33F0DDB3}">
    <text>09-18 turi padaryti MŽ</text>
  </threadedComment>
  <threadedComment ref="E148" dT="2023-10-03T04:41:26.58" personId="{275467A3-C35B-408D-BC09-980133BF36D1}" id="{C785DEFD-E04C-47AD-A5DA-56E73B40CEDB}" parentId="{594EAE72-1FFF-4681-9DB1-17FD33F0DDB3}">
    <text>Servitutas pateiktas savivaldybei suderinti, po to teiks NŽT/ LAKD po pastabų/ PI/ Vandenys</text>
  </threadedComment>
  <threadedComment ref="E148" dT="2023-10-28T11:17:37.71" personId="{BE325DBA-77AE-420F-8593-D19695A72820}" id="{7DBB0D78-8E0C-4D40-8D7A-A2B1807F13A7}" parentId="{594EAE72-1FFF-4681-9DB1-17FD33F0DDB3}">
    <text>10-25 dokai pateikti nžt</text>
  </threadedComment>
  <threadedComment ref="E148" dT="2023-10-30T08:35:11.81" personId="{275467A3-C35B-408D-BC09-980133BF36D1}" id="{68523C91-E146-4003-B0BF-13A297707961}" parentId="{594EAE72-1FFF-4681-9DB1-17FD33F0DDB3}">
    <text>Servitutas pateiktas NŽT 10-25// Pateikta LAKD po pastabų/ KEIČIA TRASĄ iki 11-17</text>
  </threadedComment>
  <threadedComment ref="E148" dT="2023-11-20T13:02:09.26" personId="{275467A3-C35B-408D-BC09-980133BF36D1}" id="{811D4905-BB46-4176-A004-96EDA98D88A4}" parentId="{594EAE72-1FFF-4681-9DB1-17FD33F0DDB3}">
    <text>Servitutai pas notarę ( sausio viduryje pasirašo)/  MŽ (žiedė turi patikrinti)/ turi gauti info iš savivaldybės kurias atramas demontuoti</text>
  </threadedComment>
  <threadedComment ref="E148" dT="2024-01-02T11:19:21.00" personId="{1AA69E5B-B443-4881-BBB8-C2908FF681E9}" id="{668FDF82-E420-4931-83C0-88B2E76A7B76}" parentId="{594EAE72-1FFF-4681-9DB1-17FD33F0DDB3}">
    <text>Servitutai pas notarę ( sausio viduryje pasirašo)/ MŽ padarytas, laukiam info del atramu demontavimo</text>
  </threadedComment>
  <threadedComment ref="E148" dT="2024-01-08T09:40:42.34" personId="{275467A3-C35B-408D-BC09-980133BF36D1}" id="{DA22F943-5A9B-4A61-9F26-049DA62B46D6}" parentId="{594EAE72-1FFF-4681-9DB1-17FD33F0DDB3}">
    <text>Pateikta sąmatai skaičiuoti</text>
  </threadedComment>
  <threadedComment ref="E148" dT="2024-01-16T12:03:27.28" personId="{1AA69E5B-B443-4881-BBB8-C2908FF681E9}" id="{481320A0-0F5B-48E2-823D-4318020D449E}" parentId="{594EAE72-1FFF-4681-9DB1-17FD33F0DDB3}">
    <text>Tvarkoma byla, ruosiama pateikti 01.18</text>
  </threadedComment>
  <threadedComment ref="E148" dT="2024-01-19T11:44:30.36" personId="{BE325DBA-77AE-420F-8593-D19695A72820}" id="{BB9C13CF-3F3A-47C1-9D9D-2B11687E166F}" parentId="{594EAE72-1FFF-4681-9DB1-17FD33F0DDB3}">
    <text>01 19 pateikta tvirtinimui</text>
  </threadedComment>
  <threadedComment ref="E148" dT="2024-01-29T07:29:32.24" personId="{BE325DBA-77AE-420F-8593-D19695A72820}" id="{485878AA-9E75-47C0-949E-D9265468884D}" parentId="{594EAE72-1FFF-4681-9DB1-17FD33F0DDB3}">
    <text xml:space="preserve">01 29 - 01 30 pateiksim po pastabų pilną projektą
</text>
  </threadedComment>
  <threadedComment ref="E148" dT="2024-02-06T18:51:59.81" personId="{275467A3-C35B-408D-BC09-980133BF36D1}" id="{DBCEB9FC-97D4-4D5E-B9AF-8D913F30CA70}" parentId="{594EAE72-1FFF-4681-9DB1-17FD33F0DDB3}">
    <text>Pateiktas po pastabų</text>
  </threadedComment>
  <threadedComment ref="E148" dT="2024-02-23T07:37:25.90" personId="{275467A3-C35B-408D-BC09-980133BF36D1}" id="{767CC7A5-185A-4E56-98FF-CDDB75002F8F}" parentId="{594EAE72-1FFF-4681-9DB1-17FD33F0DDB3}">
    <text>ŽYMA PATEIKTA 02-21</text>
  </threadedComment>
  <threadedComment ref="E148" dT="2024-03-04T14:06:56.92" personId="{275467A3-C35B-408D-BC09-980133BF36D1}" id="{BBD6F728-9428-4E88-B718-8F215A8C4DC1}" parentId="{594EAE72-1FFF-4681-9DB1-17FD33F0DDB3}">
    <text>PATEIKTI ĮKAINIAI ESO 03-04</text>
  </threadedComment>
  <threadedComment ref="E149" dT="2023-08-24T06:51:58.97" personId="{275467A3-C35B-408D-BC09-980133BF36D1}" id="{A032116D-AE2D-405E-AED7-E28E129D2C87}">
    <text>Turi pridėti konkursinę medžiagą</text>
  </threadedComment>
  <threadedComment ref="E149" dT="2023-08-28T07:16:47.98" personId="{275467A3-C35B-408D-BC09-980133BF36D1}" id="{540FD9FE-1A6D-4415-A112-3AEAE00F327C}" parentId="{A032116D-AE2D-405E-AED7-E28E129D2C87}">
    <text>Pateiktas pakartotinai projektas</text>
  </threadedComment>
  <threadedComment ref="E149" dT="2023-08-29T06:01:03.61" personId="{275467A3-C35B-408D-BC09-980133BF36D1}" id="{9ACF73A5-7E4E-4E44-9274-41C3278383E2}" parentId="{A032116D-AE2D-405E-AED7-E28E129D2C87}">
    <text>Taiso pastabas 08-29</text>
  </threadedComment>
  <threadedComment ref="E149" dT="2023-08-30T10:37:23.32" personId="{275467A3-C35B-408D-BC09-980133BF36D1}" id="{6A2C3DC3-270C-4A5A-B905-D76284CA2810}" parentId="{A032116D-AE2D-405E-AED7-E28E129D2C87}">
    <text>Liko tik pasirašyti servitutą</text>
  </threadedComment>
  <threadedComment ref="E149" dT="2023-08-31T10:16:34.11" personId="{1AA69E5B-B443-4881-BBB8-C2908FF681E9}" id="{06DF59D2-F7C9-4809-8164-841828E6C6E7}" parentId="{A032116D-AE2D-405E-AED7-E28E129D2C87}">
    <text>Kai patvirtins pratesima, reikia sukelti servituro sutarties kopija, kad patvirtintu projekta</text>
  </threadedComment>
  <threadedComment ref="E149" dT="2023-08-31T12:19:05.91" personId="{275467A3-C35B-408D-BC09-980133BF36D1}" id="{B30F201A-C0DE-41DD-9FA8-8BEBB56BE89C}" parentId="{A032116D-AE2D-405E-AED7-E28E129D2C87}">
    <text>Viskas yra, 09-01 turi pateikti projektą</text>
  </threadedComment>
  <threadedComment ref="E149" dT="2023-09-12T04:52:16.38" personId="{275467A3-C35B-408D-BC09-980133BF36D1}" id="{D6300E77-91D9-46BF-B09B-40946B37832A}" parentId="{A032116D-AE2D-405E-AED7-E28E129D2C87}">
    <text>Perduotas ADA pasirašymui</text>
  </threadedComment>
  <threadedComment ref="E150" dT="2023-08-28T09:01:19.77" personId="{275467A3-C35B-408D-BC09-980133BF36D1}" id="{16CCB4E6-145C-4A75-B192-004F5E26F8A7}">
    <text>08-28 atiduos sąmatai MŽ</text>
  </threadedComment>
  <threadedComment ref="E150" dT="2023-09-04T05:05:42.41" personId="{1AA69E5B-B443-4881-BBB8-C2908FF681E9}" id="{1A1A96F5-05E9-42E5-84D4-43C6C1B5E971}" parentId="{16CCB4E6-145C-4A75-B192-004F5E26F8A7}">
    <text>Pateiktas projektas</text>
  </threadedComment>
  <threadedComment ref="E150" dT="2023-09-11T09:42:13.93" personId="{275467A3-C35B-408D-BC09-980133BF36D1}" id="{ECCA5B78-24E4-43C7-82FA-A462C0505675}" parentId="{16CCB4E6-145C-4A75-B192-004F5E26F8A7}">
    <text>Taiso pastabas, Biržų reg parkas, NŽT</text>
  </threadedComment>
  <threadedComment ref="E150" dT="2023-09-18T08:21:42.62" personId="{275467A3-C35B-408D-BC09-980133BF36D1}" id="{5402E62F-EEB5-4F84-8E8F-079721331289}" parentId="{16CCB4E6-145C-4A75-B192-004F5E26F8A7}">
    <text>Laukiam saugomų teritorijų derinimo ir teiksim NŽT</text>
  </threadedComment>
  <threadedComment ref="E150" dT="2023-10-05T11:11:39.26" personId="{275467A3-C35B-408D-BC09-980133BF36D1}" id="{DA5C64EC-41FE-4E07-A3EF-E9ACB91D2A9D}" parentId="{16CCB4E6-145C-4A75-B192-004F5E26F8A7}">
    <text>Pateikta NŽT</text>
  </threadedComment>
  <threadedComment ref="E150" dT="2023-10-12T06:12:52.20" personId="{275467A3-C35B-408D-BC09-980133BF36D1}" id="{99347652-4D91-4CB5-AFC8-FA038C2B0BBC}" parentId="{16CCB4E6-145C-4A75-B192-004F5E26F8A7}">
    <text>10-12 turi sukelti</text>
  </threadedComment>
  <threadedComment ref="E150" dT="2023-10-16T05:48:29.66" personId="{275467A3-C35B-408D-BC09-980133BF36D1}" id="{7DA51949-9A5B-475F-BD6C-647BF983428B}" parentId="{16CCB4E6-145C-4A75-B192-004F5E26F8A7}">
    <text>Pateikta po pastabų</text>
  </threadedComment>
  <threadedComment ref="E150" dT="2023-10-17T12:17:07.10" personId="{275467A3-C35B-408D-BC09-980133BF36D1}" id="{FA3D0EBA-CF67-4F37-8203-239872839149}" parentId="{16CCB4E6-145C-4A75-B192-004F5E26F8A7}">
    <text>Taiso pastabas</text>
  </threadedComment>
  <threadedComment ref="E150" dT="2023-10-18T12:36:32.70" personId="{1AA69E5B-B443-4881-BBB8-C2908FF681E9}" id="{2FF11998-E6FB-43A7-8B07-F38562F73A78}" parentId="{16CCB4E6-145C-4A75-B192-004F5E26F8A7}">
    <text>Pateiktas projektas po pastabu</text>
  </threadedComment>
  <threadedComment ref="E150" dT="2023-10-24T04:39:19.36" personId="{275467A3-C35B-408D-BC09-980133BF36D1}" id="{24120ABC-F9D2-42E4-A63D-763009F4601C}" parentId="{16CCB4E6-145C-4A75-B192-004F5E26F8A7}">
    <text>10-23 pateikta Vytui įregistruoti žymas</text>
  </threadedComment>
  <threadedComment ref="E150" dT="2023-10-30T05:51:38.50" personId="{275467A3-C35B-408D-BC09-980133BF36D1}" id="{AC907A0D-F78A-47D4-BF2F-AA72CEA2C3AA}" parentId="{16CCB4E6-145C-4A75-B192-004F5E26F8A7}">
    <text>Pateiktos žymos ESO</text>
  </threadedComment>
  <threadedComment ref="E150" dT="2023-10-31T07:50:34.27" personId="{275467A3-C35B-408D-BC09-980133BF36D1}" id="{4C6EBD80-A941-4443-8DF3-86637628E3D1}" parentId="{16CCB4E6-145C-4A75-B192-004F5E26F8A7}">
    <text>Pateikti įkainiai ESO</text>
  </threadedComment>
  <threadedComment ref="E150" dT="2023-11-07T06:08:27.25" personId="{275467A3-C35B-408D-BC09-980133BF36D1}" id="{0C7D3DCF-ADDA-48B9-BC07-16D7451D06EB}" parentId="{16CCB4E6-145C-4A75-B192-004F5E26F8A7}">
    <text>Perduoti įkainiai tvirtinimui</text>
  </threadedComment>
  <threadedComment ref="E150" dT="2023-11-07T07:20:54.64" personId="{275467A3-C35B-408D-BC09-980133BF36D1}" id="{0DD7F7C8-A102-491C-AFB8-94DD2C9C44DD}" parentId="{16CCB4E6-145C-4A75-B192-004F5E26F8A7}">
    <text>DELSPINIGIAI</text>
  </threadedComment>
  <threadedComment ref="E151" dT="2023-08-08T12:32:23.52" personId="{275467A3-C35B-408D-BC09-980133BF36D1}" id="{AC25A2C0-323A-4E96-99CB-BAE9E6111195}">
    <text>Trūksta sąmatos iki pilnos bylos</text>
  </threadedComment>
  <threadedComment ref="E151" dT="2023-08-11T04:49:44.25" personId="{275467A3-C35B-408D-BC09-980133BF36D1}" id="{4EA2B278-A287-48C6-9DC1-CEAB0F1A6BB1}" parentId="{AC25A2C0-323A-4E96-99CB-BAE9E6111195}">
    <text>08-11 pateiktas pilnas projektas</text>
  </threadedComment>
  <threadedComment ref="E151" dT="2023-08-17T08:12:28.99" personId="{275467A3-C35B-408D-BC09-980133BF36D1}" id="{5E5E7C4C-75EC-46BF-9778-6D63144C71B1}" parentId="{AC25A2C0-323A-4E96-99CB-BAE9E6111195}">
    <text>Trūksta NŽT</text>
  </threadedComment>
  <threadedComment ref="E151" dT="2023-08-24T06:49:51.43" personId="{275467A3-C35B-408D-BC09-980133BF36D1}" id="{DB3D4493-5180-4E8F-B442-B1FC987247EE}" parentId="{AC25A2C0-323A-4E96-99CB-BAE9E6111195}">
    <text>Taiso pastabas</text>
  </threadedComment>
  <threadedComment ref="E151" dT="2023-08-28T06:59:45.45" personId="{275467A3-C35B-408D-BC09-980133BF36D1}" id="{0A2E4933-9445-4A71-AB52-C4FA78C29BE1}" parentId="{AC25A2C0-323A-4E96-99CB-BAE9E6111195}">
    <text>Pateiktas pilnas projektas</text>
  </threadedComment>
  <threadedComment ref="E151" dT="2023-08-29T06:04:07.18" personId="{275467A3-C35B-408D-BC09-980133BF36D1}" id="{C3E5CD16-1B36-4882-9B32-4273333FD583}" parentId="{AC25A2C0-323A-4E96-99CB-BAE9E6111195}">
    <text>Taiso pastabas 08-29</text>
  </threadedComment>
  <threadedComment ref="E151" dT="2023-09-08T04:53:26.26" personId="{275467A3-C35B-408D-BC09-980133BF36D1}" id="{F64450F2-18D1-42B2-B5B8-6847FEF4CDA9}" parentId="{AC25A2C0-323A-4E96-99CB-BAE9E6111195}">
    <text>Pateiktos žymos</text>
  </threadedComment>
  <threadedComment ref="E151" dT="2023-09-12T04:54:19.84" personId="{275467A3-C35B-408D-BC09-980133BF36D1}" id="{D4329753-093C-4856-BEF9-CD7493D3C437}" parentId="{AC25A2C0-323A-4E96-99CB-BAE9E6111195}">
    <text>ESO turi atmesti įkainius</text>
  </threadedComment>
  <threadedComment ref="E151" dT="2023-09-12T10:15:12.88" personId="{275467A3-C35B-408D-BC09-980133BF36D1}" id="{558E76E7-EA70-4551-893F-8F8D0D04E9DE}" parentId="{AC25A2C0-323A-4E96-99CB-BAE9E6111195}">
    <text>Pateikti įkainiai tvirtinimui</text>
  </threadedComment>
  <threadedComment ref="E152" dT="2023-08-07T07:04:31.42" personId="{275467A3-C35B-408D-BC09-980133BF36D1}" id="{323BAE30-2F88-4017-8AFF-878FA67E4607}">
    <text>Įkelti įkainiai tvirtinimui</text>
  </threadedComment>
  <threadedComment ref="E153" dT="2023-07-20T09:29:52.39" personId="{1AA69E5B-B443-4881-BBB8-C2908FF681E9}" id="{55CBDA37-0D90-4E2A-B5B8-E5FDB33C4F88}">
    <text>Pateiktas projektas</text>
  </threadedComment>
  <threadedComment ref="E153" dT="2023-07-25T04:47:42.39" personId="{275467A3-C35B-408D-BC09-980133BF36D1}" id="{17CE5006-1450-4CAE-B549-E8D6AE103927}" parentId="{55CBDA37-0D90-4E2A-B5B8-E5FDB33C4F88}">
    <text>07-25 taiso pastabas</text>
  </threadedComment>
  <threadedComment ref="E153" dT="2023-07-26T08:33:29.43" personId="{275467A3-C35B-408D-BC09-980133BF36D1}" id="{9386FCA0-5369-4A73-8FC3-82ED1395E74B}" parentId="{55CBDA37-0D90-4E2A-B5B8-E5FDB33C4F88}">
    <text>ŽYMOS</text>
  </threadedComment>
  <threadedComment ref="E153" dT="2023-08-07T07:35:05.98" personId="{275467A3-C35B-408D-BC09-980133BF36D1}" id="{A40E8FAE-7E22-4147-8C2B-914D16EDDB46}" parentId="{55CBDA37-0D90-4E2A-B5B8-E5FDB33C4F88}">
    <text>Perduoti įkainiai ESO</text>
  </threadedComment>
  <threadedComment ref="E154" dT="2023-07-20T09:34:47.33" personId="{1AA69E5B-B443-4881-BBB8-C2908FF681E9}" id="{970897EC-CD3F-4CCA-8C9A-5C3D9BEE1A4D}">
    <text>Taisomos pastabos</text>
  </threadedComment>
  <threadedComment ref="E154" dT="2023-07-20T10:40:14.28" personId="{BE325DBA-77AE-420F-8593-D19695A72820}" id="{90119AE3-6722-4C3D-86DA-B805287DD07E}" parentId="{970897EC-CD3F-4CCA-8C9A-5C3D9BEE1A4D}">
    <text>Laukiu suderintos topo, derina ovidijus</text>
  </threadedComment>
  <threadedComment ref="E154" dT="2023-08-07T05:54:56.50" personId="{275467A3-C35B-408D-BC09-980133BF36D1}" id="{138E0068-7CE3-4B89-900B-3E5FF3BAFC16}" parentId="{970897EC-CD3F-4CCA-8C9A-5C3D9BEE1A4D}">
    <text>Pateikta po pastabų 08-07</text>
  </threadedComment>
  <threadedComment ref="E154" dT="2023-08-22T06:39:33.01" personId="{275467A3-C35B-408D-BC09-980133BF36D1}" id="{C4A898E9-B054-4362-8DB0-A43F6CF80413}" parentId="{970897EC-CD3F-4CCA-8C9A-5C3D9BEE1A4D}">
    <text>08-18 pateiktas projektas po pastabų</text>
  </threadedComment>
  <threadedComment ref="E154" dT="2023-09-08T04:49:04.96" personId="{275467A3-C35B-408D-BC09-980133BF36D1}" id="{AA0BE408-8FB3-4979-B250-E1D95AB2D783}" parentId="{970897EC-CD3F-4CCA-8C9A-5C3D9BEE1A4D}">
    <text>Taiso pastabas</text>
  </threadedComment>
  <threadedComment ref="E154" dT="2023-09-11T06:24:01.93" personId="{275467A3-C35B-408D-BC09-980133BF36D1}" id="{932C1977-9CCA-42CC-9CA8-E8711CD062B7}" parentId="{970897EC-CD3F-4CCA-8C9A-5C3D9BEE1A4D}">
    <text>09-15 NŽT terminas</text>
  </threadedComment>
  <threadedComment ref="E154" dT="2023-09-15T11:39:56.14" personId="{275467A3-C35B-408D-BC09-980133BF36D1}" id="{CCD999E3-FB72-4F99-AD97-EBE30B8A3CBE}" parentId="{970897EC-CD3F-4CCA-8C9A-5C3D9BEE1A4D}">
    <text>Pateiktos žymos ESO</text>
  </threadedComment>
  <threadedComment ref="E155" dT="2023-07-20T09:35:50.58" personId="{1AA69E5B-B443-4881-BBB8-C2908FF681E9}" id="{C7B3944F-397C-4CB5-B670-910FE2752B9A}">
    <text>Pateikta LAKD po pastabu</text>
  </threadedComment>
  <threadedComment ref="E155" dT="2023-08-22T07:07:20.23" personId="{275467A3-C35B-408D-BC09-980133BF36D1}" id="{9C49935E-74DA-402F-8D50-817C8F66B3B1}" parentId="{C7B3944F-397C-4CB5-B670-910FE2752B9A}">
    <text>MŽ, sąmata</text>
  </threadedComment>
  <threadedComment ref="E155" dT="2023-08-28T07:52:13.48" personId="{275467A3-C35B-408D-BC09-980133BF36D1}" id="{C6CDB2AE-433B-480C-8F82-01004A7A3C99}" parentId="{C7B3944F-397C-4CB5-B670-910FE2752B9A}">
    <text>Laukiam sąmatos</text>
  </threadedComment>
  <threadedComment ref="E155" dT="2023-08-31T11:40:39.81" personId="{275467A3-C35B-408D-BC09-980133BF36D1}" id="{9B8AB8EB-02BF-4C1B-BD8C-080C7466728E}" parentId="{C7B3944F-397C-4CB5-B670-910FE2752B9A}">
    <text>Pateiks projektą 09-01, trūksta NŽT</text>
  </threadedComment>
  <threadedComment ref="E155" dT="2023-09-11T09:58:44.92" personId="{275467A3-C35B-408D-BC09-980133BF36D1}" id="{3597E9FC-3B8F-4100-B4EE-F91780B43BB1}" parentId="{C7B3944F-397C-4CB5-B670-910FE2752B9A}">
    <text>NŽT terminas 09-15</text>
  </threadedComment>
  <threadedComment ref="E155" dT="2023-09-12T04:47:50.66" personId="{BE325DBA-77AE-420F-8593-D19695A72820}" id="{02BAF127-55EB-4FBB-AA3F-78746264390D}" parentId="{C7B3944F-397C-4CB5-B670-910FE2752B9A}">
    <text>Pateikta tvirtint 09 11</text>
  </threadedComment>
  <threadedComment ref="E155" dT="2023-09-14T07:51:57.67" personId="{275467A3-C35B-408D-BC09-980133BF36D1}" id="{F5D39439-D2FC-40C4-952E-89A65CB3C20A}" parentId="{C7B3944F-397C-4CB5-B670-910FE2752B9A}">
    <text>Pateiktos žymos RC 09-13</text>
  </threadedComment>
  <threadedComment ref="E155" dT="2023-09-15T11:40:03.66" personId="{275467A3-C35B-408D-BC09-980133BF36D1}" id="{0C634F39-4C0A-45AD-9B19-05648B63AC8B}" parentId="{C7B3944F-397C-4CB5-B670-910FE2752B9A}">
    <text>Pateiktos tvirtinti</text>
  </threadedComment>
  <threadedComment ref="E156" dT="2023-07-20T09:36:37.24" personId="{1AA69E5B-B443-4881-BBB8-C2908FF681E9}" id="{9262E262-4812-4BF7-B83B-138C9885B096}">
    <text>Pateikta institucijoms</text>
  </threadedComment>
  <threadedComment ref="E156" dT="2023-07-20T09:36:52.08" personId="{1AA69E5B-B443-4881-BBB8-C2908FF681E9}" id="{6B5E84CD-C8FA-417E-B229-B1DBF39910AC}" parentId="{9262E262-4812-4BF7-B83B-138C9885B096}">
    <text>Taisomos pirminiu pastabos</text>
  </threadedComment>
  <threadedComment ref="E156" dT="2023-08-09T11:29:59.72" personId="{275467A3-C35B-408D-BC09-980133BF36D1}" id="{092C2ADA-ED9E-4376-92F0-AB614C44B25F}" parentId="{9262E262-4812-4BF7-B83B-138C9885B096}">
    <text>Trūksta telia ir vandenų derinimo</text>
  </threadedComment>
  <threadedComment ref="E156" dT="2023-08-22T07:08:14.06" personId="{275467A3-C35B-408D-BC09-980133BF36D1}" id="{AD8DA43C-F79F-400D-B8FD-527CC381BE1A}" parentId="{9262E262-4812-4BF7-B83B-138C9885B096}">
    <text>Telia, MŽ, Sąmata</text>
  </threadedComment>
  <threadedComment ref="E156" dT="2023-09-11T09:37:09.61" personId="{275467A3-C35B-408D-BC09-980133BF36D1}" id="{3AF21844-17AB-470F-AD69-678C0B9E7A41}" parentId="{9262E262-4812-4BF7-B83B-138C9885B096}">
    <text>Sąmata</text>
  </threadedComment>
  <threadedComment ref="E156" dT="2023-09-18T09:46:28.64" personId="{275467A3-C35B-408D-BC09-980133BF36D1}" id="{4BEF2F2D-0309-4BE3-BE77-E213BAB11951}" parentId="{9262E262-4812-4BF7-B83B-138C9885B096}">
    <text>09-18 bus pateikta tvirtinti</text>
  </threadedComment>
  <threadedComment ref="E156" dT="2023-09-19T10:09:22.22" personId="{275467A3-C35B-408D-BC09-980133BF36D1}" id="{64D6EB23-CE6A-4A29-B91B-0F3366CE8EC3}" parentId="{9262E262-4812-4BF7-B83B-138C9885B096}">
    <text>Taiso pastabas</text>
  </threadedComment>
  <threadedComment ref="E156" dT="2023-09-28T06:17:45.35" personId="{275467A3-C35B-408D-BC09-980133BF36D1}" id="{2BA99763-0B15-4BC0-8803-284C9646FAB8}" parentId="{9262E262-4812-4BF7-B83B-138C9885B096}">
    <text>09-28 bus pateiktas po pastabų</text>
  </threadedComment>
  <threadedComment ref="E156" dT="2023-10-02T06:02:03.84" personId="{275467A3-C35B-408D-BC09-980133BF36D1}" id="{6B253331-685A-4430-902F-C692108FB1BE}" parentId="{9262E262-4812-4BF7-B83B-138C9885B096}">
    <text>Taiso pastabas, planuoja pateikti 10-06</text>
  </threadedComment>
  <threadedComment ref="E156" dT="2023-10-09T06:59:10.30" personId="{275467A3-C35B-408D-BC09-980133BF36D1}" id="{22D9A3C4-0FA6-4C43-92B9-B93A0CA1D12C}" parentId="{9262E262-4812-4BF7-B83B-138C9885B096}">
    <text>10-09 pateiks po pastabų</text>
  </threadedComment>
  <threadedComment ref="E156" dT="2023-10-12T06:05:02.61" personId="{275467A3-C35B-408D-BC09-980133BF36D1}" id="{A08EDE17-68C8-4062-A15D-7CCA78897887}" parentId="{9262E262-4812-4BF7-B83B-138C9885B096}">
    <text>Taiso pastabą</text>
  </threadedComment>
  <threadedComment ref="E156" dT="2023-10-16T07:32:50.80" personId="{275467A3-C35B-408D-BC09-980133BF36D1}" id="{F1ADA3C3-B6C9-40D3-88F2-31EB1685C47C}" parentId="{9262E262-4812-4BF7-B83B-138C9885B096}">
    <text>Derina su sklp. Sav.</text>
  </threadedComment>
  <threadedComment ref="E156" dT="2023-11-13T08:02:59.25" personId="{275467A3-C35B-408D-BC09-980133BF36D1}" id="{58F2C4DC-7EB0-452A-9363-9809048E8EBA}" parentId="{9262E262-4812-4BF7-B83B-138C9885B096}">
    <text>Pateikti sprendiniai savininkei susiderinimui (gręžimas)</text>
  </threadedComment>
  <threadedComment ref="E156" dT="2023-11-20T06:33:57.88" personId="{275467A3-C35B-408D-BC09-980133BF36D1}" id="{5E24757D-2AEC-4746-A807-68AF7BD71F44}" parentId="{9262E262-4812-4BF7-B83B-138C9885B096}">
    <text>Sutikimai gauti, pateikta Litgrid perderinti</text>
  </threadedComment>
  <threadedComment ref="E156" dT="2023-11-27T06:26:55.26" personId="{275467A3-C35B-408D-BC09-980133BF36D1}" id="{7A58A0B7-FE1C-47A1-A13F-82B51E352C43}" parentId="{9262E262-4812-4BF7-B83B-138C9885B096}">
    <text>Reikia perskaičiuoti sąmatą. Perduota mildai 11-25</text>
  </threadedComment>
  <threadedComment ref="E156" dT="2023-11-30T07:19:43.78" personId="{275467A3-C35B-408D-BC09-980133BF36D1}" id="{CF9C5955-E41D-4150-BDD1-84EEB3AF657A}" parentId="{9262E262-4812-4BF7-B83B-138C9885B096}">
    <text>Laukiam kol eso patvirtins pratęsimą. Tada teiksim pilną projektą.</text>
  </threadedComment>
  <threadedComment ref="E156" dT="2023-11-30T14:23:32.10" personId="{BE325DBA-77AE-420F-8593-D19695A72820}" id="{A897B469-A8AE-41B2-9FDE-53733089580C}" parentId="{9262E262-4812-4BF7-B83B-138C9885B096}">
    <text>11 30 pateikta</text>
  </threadedComment>
  <threadedComment ref="E156" dT="2023-12-05T07:00:03.81" personId="{275467A3-C35B-408D-BC09-980133BF36D1}" id="{8CA06FF7-A244-4FA3-9C88-F5767077965A}" parentId="{9262E262-4812-4BF7-B83B-138C9885B096}">
    <text>12-04 pateikta</text>
  </threadedComment>
  <threadedComment ref="E156" dT="2023-12-05T07:58:13.94" personId="{275467A3-C35B-408D-BC09-980133BF36D1}" id="{64B3F344-7901-42C5-9CEA-F35935B6316F}" parentId="{9262E262-4812-4BF7-B83B-138C9885B096}">
    <text>12-05 pateikta Vytui registruoti žymas</text>
  </threadedComment>
  <threadedComment ref="E156" dT="2023-12-13T13:23:55.02" personId="{275467A3-C35B-408D-BC09-980133BF36D1}" id="{40836ED5-7F95-4098-8D5F-8D023E8AE660}" parentId="{9262E262-4812-4BF7-B83B-138C9885B096}">
    <text>Pateikti įkainiai ESO</text>
  </threadedComment>
  <threadedComment ref="E157" dT="2023-06-29T07:18:40.24" personId="{1AA69E5B-B443-4881-BBB8-C2908FF681E9}" id="{854BC5F9-2944-4A68-BF12-06150042203B}">
    <text>Suerinta su gyventojais. Keli informaciniai</text>
  </threadedComment>
  <threadedComment ref="E157" dT="2023-07-17T07:34:48.30" personId="{1AA69E5B-B443-4881-BBB8-C2908FF681E9}" id="{9A2CF23B-19BF-4782-8C93-9D6C70242073}" parentId="{854BC5F9-2944-4A68-BF12-06150042203B}">
    <text>BR01 padarytas, niekam nesiusta</text>
  </threadedComment>
  <threadedComment ref="E157" dT="2023-08-08T12:34:17.04" personId="{275467A3-C35B-408D-BC09-980133BF36D1}" id="{C8D088B1-5BD6-4EAF-985F-1077F687B71F}" parentId="{854BC5F9-2944-4A68-BF12-06150042203B}">
    <text>Iš derinimų liko tik seniūnija
Pateikta sąmatai 08-16</text>
  </threadedComment>
  <threadedComment ref="E157" dT="2023-08-24T07:52:41.10" personId="{275467A3-C35B-408D-BC09-980133BF36D1}" id="{11A6A2BC-BE41-48C8-8D5C-068910B853B9}" parentId="{854BC5F9-2944-4A68-BF12-06150042203B}">
    <text>NŽT
Seniūnija dėl apšvietimo 08-28 turi suderinti</text>
  </threadedComment>
  <threadedComment ref="E157" dT="2023-08-31T11:49:41.00" personId="{275467A3-C35B-408D-BC09-980133BF36D1}" id="{5548FBF1-9178-472C-A6E2-4C7194598AF7}" parentId="{854BC5F9-2944-4A68-BF12-06150042203B}">
    <text>NŽT 09-05 terminas, turim teikti projektą.</text>
  </threadedComment>
  <threadedComment ref="E157" dT="2023-09-04T12:31:20.72" personId="{275467A3-C35B-408D-BC09-980133BF36D1}" id="{7CBD362E-C89B-4702-9F3F-199270737EE3}" parentId="{854BC5F9-2944-4A68-BF12-06150042203B}">
    <text>09-05 teiksim pilną projektą</text>
  </threadedComment>
  <threadedComment ref="E158" dT="2023-07-17T07:35:26.06" personId="{1AA69E5B-B443-4881-BBB8-C2908FF681E9}" id="{EB022333-3B1A-4140-B30A-345BF67DBA21}">
    <text>Daryti servituta, suziureti grezimus ir kasimus</text>
  </threadedComment>
  <threadedComment ref="E158" dT="2023-08-08T12:37:36.81" personId="{275467A3-C35B-408D-BC09-980133BF36D1}" id="{D53504E0-3187-447B-943D-BD7C5931DD7E}" parentId="{EB022333-3B1A-4140-B30A-345BF67DBA21}">
    <text>Pateikti pirminiai po pastabų
Servitutus rengia (1 priv. 1 NŽT)</text>
  </threadedComment>
  <threadedComment ref="E158" dT="2023-08-21T12:54:10.83" personId="{275467A3-C35B-408D-BC09-980133BF36D1}" id="{80D06BA5-9AAF-4EE6-A643-A6201785FB7B}" parentId="{EB022333-3B1A-4140-B30A-345BF67DBA21}">
    <text>RAA (kostas tikrina), NŽT(pateikta)</text>
  </threadedComment>
  <threadedComment ref="E158" dT="2023-08-31T11:52:41.59" personId="{275467A3-C35B-408D-BC09-980133BF36D1}" id="{8F9F2FD1-7158-4A04-9221-3EDBBB7D6528}" parentId="{EB022333-3B1A-4140-B30A-345BF67DBA21}">
    <text>09-01 turi pateikti projektą</text>
  </threadedComment>
  <threadedComment ref="E158" dT="2023-09-01T09:45:25.33" personId="{275467A3-C35B-408D-BC09-980133BF36D1}" id="{D7D175C3-295D-43C3-926C-7337ACFFA130}" parentId="{EB022333-3B1A-4140-B30A-345BF67DBA21}">
    <text>Turi pataisyti AR</text>
  </threadedComment>
  <threadedComment ref="E158" dT="2023-09-11T10:00:42.06" personId="{275467A3-C35B-408D-BC09-980133BF36D1}" id="{3C095D57-A0EB-44A1-8D0F-F4573D22FCEF}" parentId="{EB022333-3B1A-4140-B30A-345BF67DBA21}">
    <text>Laukiam RAA pastabų</text>
  </threadedComment>
  <threadedComment ref="E158" dT="2023-09-13T10:11:34.03" personId="{275467A3-C35B-408D-BC09-980133BF36D1}" id="{EB814AEB-3BF4-42FB-A8F4-0B85F224EF1C}" parentId="{EB022333-3B1A-4140-B30A-345BF67DBA21}">
    <text>Taiso RAA pastabas</text>
  </threadedComment>
  <threadedComment ref="E158" dT="2023-09-18T09:56:19.80" personId="{275467A3-C35B-408D-BC09-980133BF36D1}" id="{5B6EB64E-4CCE-47B7-88A7-3FC50940E7EA}" parentId="{EB022333-3B1A-4140-B30A-345BF67DBA21}">
    <text>09-14 pateiktas projektas po pastabų</text>
  </threadedComment>
  <threadedComment ref="E158" dT="2023-09-28T06:18:05.71" personId="{275467A3-C35B-408D-BC09-980133BF36D1}" id="{FB762317-8BCF-4C4B-A4A7-4EB9A4F0DC46}" parentId="{EB022333-3B1A-4140-B30A-345BF67DBA21}">
    <text>09-25 pateiktos žymos RC</text>
  </threadedComment>
  <threadedComment ref="E158" dT="2023-10-03T03:53:32.55" personId="{275467A3-C35B-408D-BC09-980133BF36D1}" id="{74FFBF98-3F57-4724-8345-ECC40AD68228}" parentId="{EB022333-3B1A-4140-B30A-345BF67DBA21}">
    <text>10-03 Pateiktos žymos ESO</text>
  </threadedComment>
  <threadedComment ref="E158" dT="2023-10-03T04:29:25.31" personId="{275467A3-C35B-408D-BC09-980133BF36D1}" id="{7282B3FE-D139-462D-A548-1DB96CFB6542}" parentId="{EB022333-3B1A-4140-B30A-345BF67DBA21}">
    <text>LAUKIAM RC SĄSKAITŲ</text>
  </threadedComment>
  <threadedComment ref="E160" dT="2023-07-17T07:37:59.56" personId="{1AA69E5B-B443-4881-BBB8-C2908FF681E9}" id="{22884C2E-1F16-4B10-AA2D-3E38A7D64A8B}">
    <text>Dar yra like gyventoju</text>
  </threadedComment>
  <threadedComment ref="E160" dT="2023-07-20T06:14:18.30" personId="{1AA69E5B-B443-4881-BBB8-C2908FF681E9}" id="{FBB33990-845F-439D-81AD-222D191D8EA8}" parentId="{22884C2E-1F16-4B10-AA2D-3E38A7D64A8B}">
    <text>Rengiama siuntimui institucijoms</text>
  </threadedComment>
  <threadedComment ref="E160" dT="2023-07-31T11:43:03.48" personId="{275467A3-C35B-408D-BC09-980133BF36D1}" id="{C88BF468-559B-43DA-A441-5F7CB5F5A511}" parentId="{22884C2E-1F16-4B10-AA2D-3E38A7D64A8B}">
    <text>Derinama su institucijomis, daro principinę</text>
  </threadedComment>
  <threadedComment ref="E160" dT="2023-08-09T11:01:18.17" personId="{275467A3-C35B-408D-BC09-980133BF36D1}" id="{32FE8F04-46AA-49E9-94D9-28D3491A0FD2}" parentId="{22884C2E-1F16-4B10-AA2D-3E38A7D64A8B}">
    <text>LAKD teikta, trūksta , MŽ</text>
  </threadedComment>
  <threadedComment ref="E160" dT="2023-09-11T04:49:06.21" personId="{275467A3-C35B-408D-BC09-980133BF36D1}" id="{26539FA4-6E3F-46F6-9AB1-A705F5D6A804}" parentId="{22884C2E-1F16-4B10-AA2D-3E38A7D64A8B}">
    <text>Taiso lakd pastabas</text>
  </threadedComment>
  <threadedComment ref="E160" dT="2023-09-18T10:00:09.39" personId="{275467A3-C35B-408D-BC09-980133BF36D1}" id="{E852B9DD-7D7C-404F-AF23-679F914DC3C5}" parentId="{22884C2E-1F16-4B10-AA2D-3E38A7D64A8B}">
    <text>Pateikta LAKD po pastabų, laukiam ATS</text>
  </threadedComment>
  <threadedComment ref="E160" dT="2023-09-27T05:25:03.93" personId="{275467A3-C35B-408D-BC09-980133BF36D1}" id="{C249B312-63FA-4528-97A9-E1AAB6F16F36}" parentId="{22884C2E-1F16-4B10-AA2D-3E38A7D64A8B}">
    <text>Informaciniai, kabelių lentelė, mel projektas, MŽ</text>
  </threadedComment>
  <threadedComment ref="E160" dT="2023-10-03T05:23:22.04" personId="{275467A3-C35B-408D-BC09-980133BF36D1}" id="{3DB82A97-166A-431B-ACD0-CC2A977D2D82}" parentId="{22884C2E-1F16-4B10-AA2D-3E38A7D64A8B}">
    <text>NŽT 10-10</text>
  </threadedComment>
  <threadedComment ref="E160" dT="2023-10-10T09:29:53.08" personId="{275467A3-C35B-408D-BC09-980133BF36D1}" id="{4F5F889C-309C-4499-A307-B1EEB08EEE7A}" parentId="{22884C2E-1F16-4B10-AA2D-3E38A7D64A8B}">
    <text>10-10 teiks pilną projektą</text>
  </threadedComment>
  <threadedComment ref="E160" dT="2023-10-11T12:39:30.42" personId="{275467A3-C35B-408D-BC09-980133BF36D1}" id="{2DF1B3B8-3287-4F26-BE2B-86D6F320C8D9}" parentId="{22884C2E-1F16-4B10-AA2D-3E38A7D64A8B}">
    <text>Taiso pastabas</text>
  </threadedComment>
  <threadedComment ref="E160" dT="2023-10-12T07:44:17.82" personId="{275467A3-C35B-408D-BC09-980133BF36D1}" id="{B7BA93DA-456E-4E39-B32F-836E32F970E2}" parentId="{22884C2E-1F16-4B10-AA2D-3E38A7D64A8B}">
    <text>10-13 planuja sukelti po pastabų</text>
  </threadedComment>
  <threadedComment ref="E160" dT="2023-10-16T05:52:56.62" personId="{275467A3-C35B-408D-BC09-980133BF36D1}" id="{A7AB8451-25E4-4367-A963-67006E4B78B0}" parentId="{22884C2E-1F16-4B10-AA2D-3E38A7D64A8B}">
    <text>10-16 sukels</text>
  </threadedComment>
  <threadedComment ref="E160" dT="2023-10-27T11:46:31.34" personId="{275467A3-C35B-408D-BC09-980133BF36D1}" id="{2D671438-D9C6-43F7-9DD6-2DC8B137FC90}" parentId="{22884C2E-1F16-4B10-AA2D-3E38A7D64A8B}">
    <text>10-27 pateikta žyma eso</text>
  </threadedComment>
  <threadedComment ref="E160" dT="2023-10-31T07:53:03.74" personId="{275467A3-C35B-408D-BC09-980133BF36D1}" id="{34CC8620-0260-4A75-9804-A5E0ACF4DAA7}" parentId="{22884C2E-1F16-4B10-AA2D-3E38A7D64A8B}">
    <text>Perduoti įkainiai</text>
  </threadedComment>
  <threadedComment ref="E161" dT="2023-07-31T06:59:20.09" personId="{1AA69E5B-B443-4881-BBB8-C2908FF681E9}" id="{F78F02CB-2E94-43F9-BA5C-F061533C0731}">
    <text>Pataisyti pirminiai, reikia pamatuoti rysi, paziureti kaip nuo nauju narveliu nuvesti kabelius ar synas iki trafu kiek metru, kur sumontuoti srs su tspi ir kaip atvesti kabelius iki srs, kiek metru, kontroliniu apskaitu, tada sukelti pirminius su mrmr</text>
  </threadedComment>
  <threadedComment ref="E161" dT="2023-08-17T06:50:54.51" personId="{275467A3-C35B-408D-BC09-980133BF36D1}" id="{8D57784F-396B-421A-8A71-ABC2617B1A72}" parentId="{F78F02CB-2E94-43F9-BA5C-F061533C0731}">
    <text>08-17 teikiam pirminius</text>
  </threadedComment>
  <threadedComment ref="E161" dT="2023-08-22T05:29:18.15" personId="{275467A3-C35B-408D-BC09-980133BF36D1}" id="{68ED3AEB-9D96-491D-AE04-FAED394BBDEC}" parentId="{F78F02CB-2E94-43F9-BA5C-F061533C0731}">
    <text>08-22 Alenas derina su gyv.</text>
  </threadedComment>
  <threadedComment ref="E161" dT="2023-08-23T09:42:02.49" personId="{1AA69E5B-B443-4881-BBB8-C2908FF681E9}" id="{5524C466-A2D9-4CB3-B178-7E2E620B813E}" parentId="{F78F02CB-2E94-43F9-BA5C-F061533C0731}">
    <text>Skambinti sklp savininkui nuo 08.28</text>
  </threadedComment>
  <threadedComment ref="E161" dT="2023-08-24T12:34:07.53" personId="{275467A3-C35B-408D-BC09-980133BF36D1}" id="{2C2F9650-D0FE-49C0-BE39-E0B59BC12F87}" parentId="{F78F02CB-2E94-43F9-BA5C-F061533C0731}">
    <text>Taiso pastabas</text>
  </threadedComment>
  <threadedComment ref="E161" dT="2023-08-28T09:00:40.78" personId="{275467A3-C35B-408D-BC09-980133BF36D1}" id="{7C050235-8E9D-4033-BAE2-99A810CC0BDB}" parentId="{F78F02CB-2E94-43F9-BA5C-F061533C0731}">
    <text>Taiso pastabas pakartotines</text>
  </threadedComment>
  <threadedComment ref="E161" dT="2023-08-28T09:21:12.13" personId="{275467A3-C35B-408D-BC09-980133BF36D1}" id="{9038C4D0-0587-4865-860F-C4FA36DAEB44}" parentId="{F78F02CB-2E94-43F9-BA5C-F061533C0731}">
    <text>Reikia 1 sklp. Sav. sutikimo</text>
  </threadedComment>
  <threadedComment ref="E161" dT="2023-09-04T12:45:23.78" personId="{275467A3-C35B-408D-BC09-980133BF36D1}" id="{F691575C-5DA5-43C2-B2EC-DB1E0A986F96}" parentId="{F78F02CB-2E94-43F9-BA5C-F061533C0731}">
    <text>09-04 pateikė skaičiuoti sąmatą, visa kita yra</text>
  </threadedComment>
  <threadedComment ref="E161" dT="2023-09-12T05:47:12.23" personId="{275467A3-C35B-408D-BC09-980133BF36D1}" id="{8E7228FA-E00E-43FA-A61D-DD6F621EEAE4}" parentId="{F78F02CB-2E94-43F9-BA5C-F061533C0731}">
    <text>Reikia padaryti bylą ir sukelti</text>
  </threadedComment>
  <threadedComment ref="E161" dT="2023-09-18T10:01:54.13" personId="{275467A3-C35B-408D-BC09-980133BF36D1}" id="{23AD333C-E01A-4FED-B323-CDDBA131CDE2}" parentId="{F78F02CB-2E94-43F9-BA5C-F061533C0731}">
    <text>09-15 pateikta byla</text>
  </threadedComment>
  <threadedComment ref="E161" dT="2023-09-19T10:54:14.87" personId="{275467A3-C35B-408D-BC09-980133BF36D1}" id="{319F0F46-BA73-441F-8B48-E2EBD2C5CC72}" parentId="{F78F02CB-2E94-43F9-BA5C-F061533C0731}">
    <text>Taiso pastabas</text>
  </threadedComment>
  <threadedComment ref="E161" dT="2023-09-25T11:16:23.68" personId="{1AA69E5B-B443-4881-BBB8-C2908FF681E9}" id="{BE4950B5-64C0-49B2-B7F0-D9F036B4A6FA}" parentId="{F78F02CB-2E94-43F9-BA5C-F061533C0731}">
    <text>Pateiktas pakoreguotas projektas</text>
  </threadedComment>
  <threadedComment ref="E161" dT="2023-10-02T05:24:59.01" personId="{275467A3-C35B-408D-BC09-980133BF36D1}" id="{FA5E5089-3892-4369-B07E-ACEADFF22059}" parentId="{F78F02CB-2E94-43F9-BA5C-F061533C0731}">
    <text>10-02 pateiktos žymos</text>
  </threadedComment>
  <threadedComment ref="E161" dT="2023-10-09T06:20:41.19" personId="{275467A3-C35B-408D-BC09-980133BF36D1}" id="{6149040C-A348-45F0-A4AC-7FD97BAA332A}" parentId="{F78F02CB-2E94-43F9-BA5C-F061533C0731}">
    <text>Pateiktos žymos ESO</text>
  </threadedComment>
  <threadedComment ref="E161" dT="2023-10-10T09:26:57.11" personId="{275467A3-C35B-408D-BC09-980133BF36D1}" id="{DFFB300D-6F18-4859-9DD3-F87391C741BB}" parentId="{F78F02CB-2E94-43F9-BA5C-F061533C0731}">
    <text>Laukiam sąskaitų RC</text>
  </threadedComment>
  <threadedComment ref="E161" dT="2023-10-10T12:55:37.69" personId="{275467A3-C35B-408D-BC09-980133BF36D1}" id="{83EB5925-FF50-416A-B563-9272D4C3611B}" parentId="{F78F02CB-2E94-43F9-BA5C-F061533C0731}">
    <text>Pateikta ADA</text>
  </threadedComment>
  <threadedComment ref="E162" dT="2023-06-26T07:32:18.81" personId="{1AA69E5B-B443-4881-BBB8-C2908FF681E9}" id="{240B0CEE-2EB7-4E6B-AE22-7B1F7DD29BC7}">
    <text>KPD  07.05 GTV-491</text>
  </threadedComment>
  <threadedComment ref="E162" dT="2023-06-26T07:34:16.64" personId="{1AA69E5B-B443-4881-BBB8-C2908FF681E9}" id="{C7629F59-EAEE-4FDC-A631-265AC3561AEA}" parentId="{240B0CEE-2EB7-4E6B-AE22-7B1F7DD29BC7}">
    <text>Su gyventojais suderinta</text>
  </threadedComment>
  <threadedComment ref="E162" dT="2023-06-26T07:35:19.66" personId="{1AA69E5B-B443-4881-BBB8-C2908FF681E9}" id="{1D0D7CFB-1874-4126-9F44-348E9CBFB6D2}" parentId="{240B0CEE-2EB7-4E6B-AE22-7B1F7DD29BC7}">
    <text>Truksta seniunija</text>
  </threadedComment>
  <threadedComment ref="E162" dT="2023-07-17T07:43:14.36" personId="{1AA69E5B-B443-4881-BBB8-C2908FF681E9}" id="{292547C6-7FEC-4A39-BD46-5A2A38D17873}" parentId="{240B0CEE-2EB7-4E6B-AE22-7B1F7DD29BC7}">
    <text>Pateiktas servitutas NZT</text>
  </threadedComment>
  <threadedComment ref="E162" dT="2023-08-09T10:30:32.33" personId="{275467A3-C35B-408D-BC09-980133BF36D1}" id="{E1C7ADE4-8B37-4A9C-B930-07568936BBA7}" parentId="{240B0CEE-2EB7-4E6B-AE22-7B1F7DD29BC7}">
    <text>Derina su KPD, NZT, MZ, servitutas</text>
  </threadedComment>
  <threadedComment ref="E162" dT="2023-09-07T05:16:25.61" personId="{275467A3-C35B-408D-BC09-980133BF36D1}" id="{14DC9BD9-99C0-44D4-9FB8-FD4E74E475EC}" parentId="{240B0CEE-2EB7-4E6B-AE22-7B1F7DD29BC7}">
    <text>KPD suderinimas atėjo 09-06</text>
  </threadedComment>
  <threadedComment ref="E162" dT="2023-09-11T04:51:06.98" personId="{275467A3-C35B-408D-BC09-980133BF36D1}" id="{167AF74B-13A8-41A3-9219-535FA6D94AFE}" parentId="{240B0CEE-2EB7-4E6B-AE22-7B1F7DD29BC7}">
    <text>Servitutas pateiktas nzt</text>
  </threadedComment>
  <threadedComment ref="E162" dT="2023-09-18T08:22:19.56" personId="{275467A3-C35B-408D-BC09-980133BF36D1}" id="{F0CC4CF1-56D0-43F2-BDA0-77FA9E919024}" parentId="{240B0CEE-2EB7-4E6B-AE22-7B1F7DD29BC7}">
    <text>Servitutai/demontavimo kiekius suderinti/sąmata</text>
  </threadedComment>
  <threadedComment ref="E162" dT="2023-09-26T11:18:08.94" personId="{275467A3-C35B-408D-BC09-980133BF36D1}" id="{F41D6F2C-6BA0-418C-892F-8648E26EF953}" parentId="{240B0CEE-2EB7-4E6B-AE22-7B1F7DD29BC7}">
    <text>Servitutas/ sąmata</text>
  </threadedComment>
  <threadedComment ref="E162" dT="2023-09-28T05:38:24.22" personId="{1AA69E5B-B443-4881-BBB8-C2908FF681E9}" id="{29F966D9-5304-4AC8-9036-5B706B3939D9}" parentId="{240B0CEE-2EB7-4E6B-AE22-7B1F7DD29BC7}">
    <text>Pateiktas projektas</text>
  </threadedComment>
  <threadedComment ref="E162" dT="2023-10-02T11:50:46.62" personId="{275467A3-C35B-408D-BC09-980133BF36D1}" id="{EA392434-B6E4-44E5-9AA7-B6667E8DB827}" parentId="{240B0CEE-2EB7-4E6B-AE22-7B1F7DD29BC7}">
    <text>Taiso pastabas</text>
  </threadedComment>
  <threadedComment ref="E162" dT="2023-10-03T05:21:38.45" personId="{275467A3-C35B-408D-BC09-980133BF36D1}" id="{5A400462-5D81-40B2-BA1C-65203B3415BC}" parentId="{240B0CEE-2EB7-4E6B-AE22-7B1F7DD29BC7}">
    <text>10-04 pateiks projektą.</text>
  </threadedComment>
  <threadedComment ref="E162" dT="2023-10-04T06:54:11.87" personId="{275467A3-C35B-408D-BC09-980133BF36D1}" id="{88513A2C-3D16-44CB-BB5D-7F519ACF46C1}" parentId="{240B0CEE-2EB7-4E6B-AE22-7B1F7DD29BC7}">
    <text>Servitutai 10-05 turi NŽT atsiųsti ir teiksim notarui</text>
  </threadedComment>
  <threadedComment ref="E162" dT="2023-10-05T11:22:12.09" personId="{275467A3-C35B-408D-BC09-980133BF36D1}" id="{D426A0E1-CAB0-4AB6-99D2-F93DCC8BBE17}" parentId="{240B0CEE-2EB7-4E6B-AE22-7B1F7DD29BC7}">
    <text>ESO neapmokėjo sąskaitos</text>
  </threadedComment>
  <threadedComment ref="E162" dT="2023-10-09T07:36:27.38" personId="{275467A3-C35B-408D-BC09-980133BF36D1}" id="{372D2B32-6CD6-4DB5-ACE8-04E4EAE02C7D}" parentId="{240B0CEE-2EB7-4E6B-AE22-7B1F7DD29BC7}">
    <text>Servitutas pas notarą</text>
  </threadedComment>
  <threadedComment ref="E162" dT="2023-10-18T10:18:42.71" personId="{1AA69E5B-B443-4881-BBB8-C2908FF681E9}" id="{8B6EF143-5F26-4853-B706-DF58E15EA06E}" parentId="{240B0CEE-2EB7-4E6B-AE22-7B1F7DD29BC7}">
    <text>Servituta pasirasineja nuo 10.23</text>
  </threadedComment>
  <threadedComment ref="E162" dT="2023-10-24T04:48:17.56" personId="{275467A3-C35B-408D-BC09-980133BF36D1}" id="{E09E1FF0-ABAA-4519-8E18-36C95AE62057}" parentId="{240B0CEE-2EB7-4E6B-AE22-7B1F7DD29BC7}">
    <text>10-24 turi sukelti projektą</text>
  </threadedComment>
  <threadedComment ref="E162" dT="2023-10-25T07:45:30.32" personId="{275467A3-C35B-408D-BC09-980133BF36D1}" id="{B2728979-76E6-428F-A6DE-A4C22D2A748C}" parentId="{240B0CEE-2EB7-4E6B-AE22-7B1F7DD29BC7}">
    <text>Taiso pastabas</text>
  </threadedComment>
  <threadedComment ref="E162" dT="2023-10-26T05:20:07.13" personId="{275467A3-C35B-408D-BC09-980133BF36D1}" id="{873DFF68-79A4-4D03-A44A-9B073FB8E74B}" parentId="{240B0CEE-2EB7-4E6B-AE22-7B1F7DD29BC7}">
    <text>Pateiktas projektas po pastabų</text>
  </threadedComment>
  <threadedComment ref="E162" dT="2023-10-26T11:29:55.11" personId="{275467A3-C35B-408D-BC09-980133BF36D1}" id="{5C40349D-B96A-44FB-916C-F4F60151AA09}" parentId="{240B0CEE-2EB7-4E6B-AE22-7B1F7DD29BC7}">
    <text>10-26 perduota Vytui registruoti žymas</text>
  </threadedComment>
  <threadedComment ref="E162" dT="2023-11-07T09:03:20.76" personId="{275467A3-C35B-408D-BC09-980133BF36D1}" id="{58D55421-D44E-4906-9B82-62AF746D7333}" parentId="{240B0CEE-2EB7-4E6B-AE22-7B1F7DD29BC7}">
    <text>Pateiktos ESO žymos</text>
  </threadedComment>
  <threadedComment ref="E163" dT="2023-07-20T09:26:56.02" personId="{1AA69E5B-B443-4881-BBB8-C2908FF681E9}" id="{44509A28-3468-4985-9F2F-4D042C1982C1}">
    <text>Rengiamas BR01</text>
  </threadedComment>
  <threadedComment ref="E163" dT="2023-08-17T11:56:55.11" personId="{275467A3-C35B-408D-BC09-980133BF36D1}" id="{FF0F30B1-2C0C-4C26-BC58-969FDCE0F56E}" parentId="{44509A28-3468-4985-9F2F-4D042C1982C1}">
    <text>Ieva pradės nuo 08-30</text>
  </threadedComment>
  <threadedComment ref="E163" dT="2023-09-04T12:49:18.04" personId="{275467A3-C35B-408D-BC09-980133BF36D1}" id="{03A730B8-3A15-4B42-A676-05248FF893BC}" parentId="{44509A28-3468-4985-9F2F-4D042C1982C1}">
    <text>NIEKAS NEDARYTA IEVOS</text>
  </threadedComment>
  <threadedComment ref="E163" dT="2023-09-18T08:24:05.40" personId="{275467A3-C35B-408D-BC09-980133BF36D1}" id="{9DB2EA52-D8AE-4797-A441-60EC6EDBF881}" parentId="{44509A28-3468-4985-9F2F-4D042C1982C1}">
    <text>Žiūri abonentinius, derinti neteikta</text>
  </threadedComment>
  <threadedComment ref="E163" dT="2023-10-02T11:40:30.38" personId="{275467A3-C35B-408D-BC09-980133BF36D1}" id="{4A0D8B62-02A1-4DFE-85DB-9EF0C6252127}" parentId="{44509A28-3468-4985-9F2F-4D042C1982C1}">
    <text>Ovidijus 10-03 matuoja papildymą/ derinimam išsiųsta</text>
  </threadedComment>
  <threadedComment ref="E163" dT="2023-10-05T11:42:22.14" personId="{275467A3-C35B-408D-BC09-980133BF36D1}" id="{7810C335-DB52-4FED-A789-B00F4D8C5C85}" parentId="{44509A28-3468-4985-9F2F-4D042C1982C1}">
    <text>Reikia susiderinti su vandenim- 10.09- pateikta derinti aptarti sprendiniai</text>
  </threadedComment>
  <threadedComment ref="E163" dT="2023-10-09T07:59:31.21" personId="{275467A3-C35B-408D-BC09-980133BF36D1}" id="{E920C0FE-9011-4353-817B-D6CFB61E51D7}" parentId="{44509A28-3468-4985-9F2F-4D042C1982C1}">
    <text>Taiso kabelių lentelę, po to teiksim pirminiams</text>
  </threadedComment>
  <threadedComment ref="E163" dT="2023-10-11T12:19:13.36" personId="{275467A3-C35B-408D-BC09-980133BF36D1}" id="{30AEDF22-DA1D-4281-B1AE-75AE0642B103}" parentId="{44509A28-3468-4985-9F2F-4D042C1982C1}">
    <text>Taiso pastabas</text>
  </threadedComment>
  <threadedComment ref="E163" dT="2023-10-12T09:36:03.08" personId="{275467A3-C35B-408D-BC09-980133BF36D1}" id="{C7634520-3874-4E42-996B-4F676E81D05E}" parentId="{44509A28-3468-4985-9F2F-4D042C1982C1}">
    <text>10-12 turi pataisyti pastabas</text>
  </threadedComment>
  <threadedComment ref="E163" dT="2023-10-16T06:08:10.75" personId="{275467A3-C35B-408D-BC09-980133BF36D1}" id="{DA76BFE9-2F50-473D-914D-33446C5B61DE}" parentId="{44509A28-3468-4985-9F2F-4D042C1982C1}">
    <text>Pateikti pirminiai po pastabų</text>
  </threadedComment>
  <threadedComment ref="E163" dT="2023-10-18T10:22:01.95" personId="{1AA69E5B-B443-4881-BBB8-C2908FF681E9}" id="{9BA6F4F2-0457-4564-BE7B-ED27803A78D1}" parentId="{44509A28-3468-4985-9F2F-4D042C1982C1}">
    <text>NZT geoportale pateikta 10.18, samatai skaiciuot atiduota 10.18, daugiau viskas yra</text>
  </threadedComment>
  <threadedComment ref="E163" dT="2023-10-24T12:54:21.39" personId="{1AA69E5B-B443-4881-BBB8-C2908FF681E9}" id="{1A13732C-C007-461B-8B7A-0E7CFBBD8178}" parentId="{44509A28-3468-4985-9F2F-4D042C1982C1}">
    <text>Pateiktas projektas</text>
  </threadedComment>
  <threadedComment ref="E163" dT="2023-10-26T11:34:59.33" personId="{275467A3-C35B-408D-BC09-980133BF36D1}" id="{415AB4FA-607A-4629-9573-D5E22A35175E}" parentId="{44509A28-3468-4985-9F2F-4D042C1982C1}">
    <text>Trūksta topo suderinimo, ovidijus derina</text>
  </threadedComment>
  <threadedComment ref="E163" dT="2023-11-16T07:44:37.99" personId="{275467A3-C35B-408D-BC09-980133BF36D1}" id="{F0CC1870-E6A5-45AF-BDFC-96A2B30374FB}" parentId="{44509A28-3468-4985-9F2F-4D042C1982C1}">
    <text>11-16 pateiks projektą</text>
  </threadedComment>
  <threadedComment ref="E163" dT="2023-11-20T05:59:14.99" personId="{275467A3-C35B-408D-BC09-980133BF36D1}" id="{F1581991-5F03-401B-B709-57EF74601814}" parentId="{44509A28-3468-4985-9F2F-4D042C1982C1}">
    <text>11-20 Perduota Vytui žymas registruoti</text>
  </threadedComment>
  <threadedComment ref="E163" dT="2023-12-05T05:37:32.51" personId="{275467A3-C35B-408D-BC09-980133BF36D1}" id="{6316E4FC-6A10-49E0-81D2-DC7CA6D8CC8D}" parentId="{44509A28-3468-4985-9F2F-4D042C1982C1}">
    <text>Pateiktos žymos ESO</text>
  </threadedComment>
  <threadedComment ref="E163" dT="2023-12-06T10:46:11.06" personId="{275467A3-C35B-408D-BC09-980133BF36D1}" id="{04EA2F9B-833A-43D9-8014-B8BE4FA60730}" parentId="{44509A28-3468-4985-9F2F-4D042C1982C1}">
    <text>LAUKIAM RC SĄSKAITOS</text>
  </threadedComment>
  <threadedComment ref="E163" dT="2023-12-11T07:34:12.22" personId="{275467A3-C35B-408D-BC09-980133BF36D1}" id="{DFD929DE-C2E1-4E2C-BA14-1F42F0C4D6D9}" parentId="{44509A28-3468-4985-9F2F-4D042C1982C1}">
    <text>Pateikti įkainiai ESO</text>
  </threadedComment>
  <threadedComment ref="E164" dT="2023-08-14T05:57:26.01" personId="{275467A3-C35B-408D-BC09-980133BF36D1}" id="{96E0E4E5-9787-4C1D-B3FE-934800CDA387}">
    <text>Reikia pildyti topo</text>
  </threadedComment>
  <threadedComment ref="E164" dT="2023-09-05T05:13:43.67" personId="{275467A3-C35B-408D-BC09-980133BF36D1}" id="{5378A5BA-7B44-4D54-9C7C-D5FF221D20A1}" parentId="{96E0E4E5-9787-4C1D-B3FE-934800CDA387}">
    <text>09-05 simas atsiųs topo</text>
  </threadedComment>
  <threadedComment ref="E164" dT="2023-09-11T10:32:38.58" personId="{275467A3-C35B-408D-BC09-980133BF36D1}" id="{2610A771-B1D9-49A2-9CC5-C36116887466}" parentId="{96E0E4E5-9787-4C1D-B3FE-934800CDA387}">
    <text>Derina su gyventojais</text>
  </threadedComment>
  <threadedComment ref="E164" dT="2023-10-03T04:42:59.59" personId="{275467A3-C35B-408D-BC09-980133BF36D1}" id="{B4A729DC-45CE-423B-B9F8-16B61BE32A26}" parentId="{96E0E4E5-9787-4C1D-B3FE-934800CDA387}">
    <text>Perderinta su gyventoju. Reikia keisti trasą</text>
  </threadedComment>
  <threadedComment ref="E164" dT="2023-10-30T08:37:19.76" personId="{275467A3-C35B-408D-BC09-980133BF36D1}" id="{8AA73A1A-D94B-4F4A-869E-8D0CCD74DE1F}" parentId="{96E0E4E5-9787-4C1D-B3FE-934800CDA387}">
    <text>Transformatorinės sklp. Derinimas/ principinė/ Pateikta LAKD po pastabų</text>
  </threadedComment>
  <threadedComment ref="E164" dT="2023-11-06T13:56:10.32" personId="{1AA69E5B-B443-4881-BBB8-C2908FF681E9}" id="{EF43B731-124C-45CA-9ABC-DA46612A2431}" parentId="{96E0E4E5-9787-4C1D-B3FE-934800CDA387}">
    <text>Transformatorinės sklp. Nedave sutikimo, derinama su kitu sklp/ principinė/ Pateikta LAKD po pastabų</text>
  </threadedComment>
  <threadedComment ref="E164" dT="2023-11-20T13:04:08.04" personId="{275467A3-C35B-408D-BC09-980133BF36D1}" id="{356A7387-B46D-451E-8D99-336443D2D5BA}" parentId="{96E0E4E5-9787-4C1D-B3FE-934800CDA387}">
    <text>1 sutikimas TR/ LAKD (gautos pastabos)/ principinė</text>
  </threadedComment>
  <threadedComment ref="E164" dT="2023-11-27T07:37:05.99" personId="{275467A3-C35B-408D-BC09-980133BF36D1}" id="{04F88C86-6807-488D-B80A-D8B4DC71D268}" parentId="{96E0E4E5-9787-4C1D-B3FE-934800CDA387}">
    <text>11-27 teiks pirminius. LAKD</text>
  </threadedComment>
  <threadedComment ref="E164" dT="2023-11-30T12:04:44.97" personId="{275467A3-C35B-408D-BC09-980133BF36D1}" id="{A5C3A369-0D42-4144-AB02-A6756939A343}" parentId="{96E0E4E5-9787-4C1D-B3FE-934800CDA387}">
    <text>LAKD pateikta po pastabų, servitutai</text>
  </threadedComment>
  <threadedComment ref="E164" dT="2023-12-01T13:06:07.43" personId="{BE325DBA-77AE-420F-8593-D19695A72820}" id="{57575114-A6BF-4665-BEA1-1D8FDA006C7C}" parentId="{96E0E4E5-9787-4C1D-B3FE-934800CDA387}">
    <text>Pateikti pirminiai po pastabų</text>
  </threadedComment>
  <threadedComment ref="E164" dT="2023-12-05T06:57:38.87" personId="{275467A3-C35B-408D-BC09-980133BF36D1}" id="{585E433B-D625-4B00-A5E3-34F5C4F61C65}" parentId="{96E0E4E5-9787-4C1D-B3FE-934800CDA387}">
    <text>Pateikta institucijoms/ Lakd pateikta po pastabų/ Servitutai pateikti ESO pasirašyti</text>
  </threadedComment>
  <threadedComment ref="E164" dT="2023-12-08T11:45:36.11" personId="{275467A3-C35B-408D-BC09-980133BF36D1}" id="{72B1403F-FAC6-4571-84D1-BAC3C63C5EBB}" parentId="{96E0E4E5-9787-4C1D-B3FE-934800CDA387}">
    <text>Taiso pastabas</text>
  </threadedComment>
  <threadedComment ref="E164" dT="2023-12-11T08:25:51.44" personId="{275467A3-C35B-408D-BC09-980133BF36D1}" id="{FA3193C3-6A52-4A23-AD29-FEFE9680C3B3}" parentId="{96E0E4E5-9787-4C1D-B3FE-934800CDA387}">
    <text>12-11 teiksim pirminius po pastabų. Servitutas</text>
  </threadedComment>
  <threadedComment ref="E164" dT="2023-12-13T13:16:37.36" personId="{275467A3-C35B-408D-BC09-980133BF36D1}" id="{1D2E630F-62DE-4E0B-B699-88E391E7FE87}" parentId="{96E0E4E5-9787-4C1D-B3FE-934800CDA387}">
    <text>Taiso pastabas</text>
  </threadedComment>
  <threadedComment ref="E164" dT="2023-12-19T07:15:54.53" personId="{275467A3-C35B-408D-BC09-980133BF36D1}" id="{D6BFE633-C595-4ADF-A329-A90ACBF71AE8}" parentId="{96E0E4E5-9787-4C1D-B3FE-934800CDA387}">
    <text>Pateikti pirminiai po pastabų/ servitutai/</text>
  </threadedComment>
  <threadedComment ref="E164" dT="2024-01-02T11:23:37.10" personId="{1AA69E5B-B443-4881-BBB8-C2908FF681E9}" id="{408F4769-744B-4AAF-B15D-A6206D6F5FF1}" parentId="{96E0E4E5-9787-4C1D-B3FE-934800CDA387}">
    <text>Pirminiu pastabos. Po pirminiu ESO pasiraso LAKD ir servitutus</text>
  </threadedComment>
  <threadedComment ref="E164" dT="2024-01-08T07:42:46.37" personId="{275467A3-C35B-408D-BC09-980133BF36D1}" id="{C3DFF9C8-692B-4903-93FF-866A526DB8ED}" parentId="{96E0E4E5-9787-4C1D-B3FE-934800CDA387}">
    <text>Servitutas</text>
  </threadedComment>
  <threadedComment ref="E164" dT="2024-01-08T09:41:46.26" personId="{275467A3-C35B-408D-BC09-980133BF36D1}" id="{F8271D21-E6F4-4475-B1B8-D44260B10F3D}" parentId="{96E0E4E5-9787-4C1D-B3FE-934800CDA387}">
    <text>LAKD turi pasirašyti priedą, derinimai, Servitutai pateikti ESO pasirašymui</text>
  </threadedComment>
  <threadedComment ref="E164" dT="2024-01-16T12:05:05.39" personId="{1AA69E5B-B443-4881-BBB8-C2908FF681E9}" id="{60B692CD-2CCD-4E6A-B460-A4210A8B0BCA}" parentId="{96E0E4E5-9787-4C1D-B3FE-934800CDA387}">
    <text>LAKD gauta, derinimai, taisomi servitutai</text>
  </threadedComment>
  <threadedComment ref="E164" dT="2024-01-29T07:30:01.39" personId="{BE325DBA-77AE-420F-8593-D19695A72820}" id="{B62A6A74-6E68-4FE7-989F-A309BC76871F}" parentId="{96E0E4E5-9787-4C1D-B3FE-934800CDA387}">
    <text>Servitutai pas notarę</text>
  </threadedComment>
  <threadedComment ref="E164" dT="2024-02-14T06:29:04.13" personId="{275467A3-C35B-408D-BC09-980133BF36D1}" id="{059129CC-94ED-4B10-8151-F238948015D3}" parentId="{96E0E4E5-9787-4C1D-B3FE-934800CDA387}">
    <text>Servitutas/Žiniaraščiai/Sąmata</text>
  </threadedComment>
  <threadedComment ref="E164" dT="2024-02-21T14:17:57.13" personId="{BE325DBA-77AE-420F-8593-D19695A72820}" id="{2B4B0D0B-86F4-4180-BF75-67CC4BF7F8AC}" parentId="{96E0E4E5-9787-4C1D-B3FE-934800CDA387}">
    <text>Žiniaraščiai pas Aną</text>
  </threadedComment>
  <threadedComment ref="E164" dT="2024-02-23T06:22:26.96" personId="{275467A3-C35B-408D-BC09-980133BF36D1}" id="{DC2F1697-BAB5-4759-A416-D169F6284E29}" parentId="{96E0E4E5-9787-4C1D-B3FE-934800CDA387}">
    <text>Ana turi padaryti sąmatą iki 02-26</text>
  </threadedComment>
  <threadedComment ref="E164" dT="2024-03-12T06:33:17.12" personId="{275467A3-C35B-408D-BC09-980133BF36D1}" id="{36EFC5FB-4E0D-4612-A8C1-418CBBD55AB3}" parentId="{96E0E4E5-9787-4C1D-B3FE-934800CDA387}">
    <text>Reikia keisti servitutą derina su sklp. Sav.</text>
  </threadedComment>
  <threadedComment ref="E164" dT="2024-03-21T06:14:01.79" personId="{275467A3-C35B-408D-BC09-980133BF36D1}" id="{C02495DE-2B5D-4F2A-A3E1-A25FF1679C31}" parentId="{96E0E4E5-9787-4C1D-B3FE-934800CDA387}">
    <text>Laukiam eso patvirtinimo dėl naujos mt vietos</text>
  </threadedComment>
  <threadedComment ref="E164" dT="2024-03-25T07:17:07.65" personId="{275467A3-C35B-408D-BC09-980133BF36D1}" id="{EE448567-CD30-4C79-A79A-B63B66B3D872}" parentId="{96E0E4E5-9787-4C1D-B3FE-934800CDA387}">
    <text>Teiks pilną bylą be SUVA</text>
  </threadedComment>
  <threadedComment ref="E164" dT="2024-04-02T06:31:19.61" personId="{275467A3-C35B-408D-BC09-980133BF36D1}" id="{79F02C91-581C-44E0-95B4-4479DB4319F6}" parentId="{96E0E4E5-9787-4C1D-B3FE-934800CDA387}">
    <text>NŽT pateikta 03-25</text>
  </threadedComment>
  <threadedComment ref="E164" dT="2024-04-15T05:39:28.94" personId="{275467A3-C35B-408D-BC09-980133BF36D1}" id="{7CC03880-A27D-471A-AF7F-0C43724077C6}" parentId="{96E0E4E5-9787-4C1D-B3FE-934800CDA387}">
    <text>RC bus pateikta 04-15</text>
  </threadedComment>
  <threadedComment ref="K164" dT="2024-03-25T07:18:26.88" personId="{275467A3-C35B-408D-BC09-980133BF36D1}" id="{ADB43888-26B0-499E-B6CB-EEF6002CE4F3}">
    <text>Teiks pilną projektą be SUVA</text>
  </threadedComment>
  <threadedComment ref="K164" dT="2024-04-02T06:32:05.12" personId="{275467A3-C35B-408D-BC09-980133BF36D1}" id="{D1E25794-260F-42D1-8174-DCE780BF1B30}" parentId="{ADB43888-26B0-499E-B6CB-EEF6002CE4F3}">
    <text>Planas gauti SUVA ir teikti pilną projektą</text>
  </threadedComment>
  <threadedComment ref="AD164" dT="2024-01-31T06:54:59.11" personId="{F5283759-9946-4865-A022-E520B30F9158}" id="{E43E4C9D-3223-4EA1-BF3E-BB48608FEB27}">
    <text xml:space="preserve">2024-01-31 pateikta Nr. 303332 </text>
  </threadedComment>
  <threadedComment ref="AD164" dT="2024-02-08T11:06:51.99" personId="{F5283759-9946-4865-A022-E520B30F9158}" id="{4EC341BD-24C6-41A8-B8AD-2C493F4BF2BF}" parentId="{E43E4C9D-3223-4EA1-BF3E-BB48608FEB27}">
    <text xml:space="preserve">2024-02-08 pateikta po pastabų Nr. 304325 </text>
  </threadedComment>
  <threadedComment ref="AD164" dT="2024-03-20T06:45:53.72" personId="{F5283759-9946-4865-A022-E520B30F9158}" id="{EFEEB4F6-0241-440F-A4A3-226264C9BB99}" parentId="{E43E4C9D-3223-4EA1-BF3E-BB48608FEB27}">
    <text>Gauta 2024-02-20</text>
  </threadedComment>
  <threadedComment ref="AD164" dT="2024-03-25T06:42:48.70" personId="{F5283759-9946-4865-A022-E520B30F9158}" id="{FC782177-E2D9-47F9-836D-3B436AD6D640}" parentId="{E43E4C9D-3223-4EA1-BF3E-BB48608FEB27}">
    <text>308890  pateikta po korekcijos 03-25</text>
  </threadedComment>
  <threadedComment ref="AH164" dT="2024-01-31T07:28:44.97" personId="{F5283759-9946-4865-A022-E520B30F9158}" id="{DBD8DA5F-C619-4963-9331-9F4B551E160F}">
    <text>Laukiam 2024-01-31 užsakyta</text>
  </threadedComment>
  <threadedComment ref="AL164" dT="2024-01-31T07:28:28.27" personId="{F5283759-9946-4865-A022-E520B30F9158}" id="{D6D0CB24-6EF2-4DAC-8F30-20C41B367622}">
    <text>2024-01-31 išsiųsta</text>
  </threadedComment>
  <threadedComment ref="E165" dT="2023-06-22T05:19:20.27" personId="{1AA69E5B-B443-4881-BBB8-C2908FF681E9}" id="{C3F34495-2ACF-44E5-BF16-A9B01BE110CA}">
    <text>Su gyventojais suderinta, liko issiust informac</text>
  </threadedComment>
  <threadedComment ref="E165" dT="2023-06-26T07:40:28.80" personId="{1AA69E5B-B443-4881-BBB8-C2908FF681E9}" id="{C4BD6CDB-2B37-4D78-94D7-8C0019E1A1BD}" parentId="{C3F34495-2ACF-44E5-BF16-A9B01BE110CA}">
    <text>Pateikta derinimams;
LAKD issiusta po pastabu</text>
  </threadedComment>
  <threadedComment ref="E165" dT="2023-07-10T10:30:55.45" personId="{1AA69E5B-B443-4881-BBB8-C2908FF681E9}" id="{B06A1C28-E464-409C-9805-75F0F759F686}" parentId="{C3F34495-2ACF-44E5-BF16-A9B01BE110CA}">
    <text>2 sutikimai el pastu</text>
  </threadedComment>
  <threadedComment ref="E165" dT="2023-07-17T07:30:04.10" personId="{1AA69E5B-B443-4881-BBB8-C2908FF681E9}" id="{7D2BC879-47B2-442D-8818-E1142C96831C}" parentId="{C3F34495-2ACF-44E5-BF16-A9B01BE110CA}">
    <text>Taisomos pirminiu pastabos</text>
  </threadedComment>
  <threadedComment ref="E165" dT="2023-07-21T09:57:37.68" personId="{1AA69E5B-B443-4881-BBB8-C2908FF681E9}" id="{FC7DC1CE-9F15-45BC-8CB3-D7736CF0E5EF}" parentId="{C3F34495-2ACF-44E5-BF16-A9B01BE110CA}">
    <text>Melioracijos projektas</text>
  </threadedComment>
  <threadedComment ref="E165" dT="2023-07-31T11:44:50.93" personId="{275467A3-C35B-408D-BC09-980133BF36D1}" id="{D92BDC78-A033-4CCB-A146-41F3EE2C26B7}" parentId="{C3F34495-2ACF-44E5-BF16-A9B01BE110CA}">
    <text>Reikia pildyti topo</text>
  </threadedComment>
  <threadedComment ref="E165" dT="2023-08-28T09:22:14.00" personId="{275467A3-C35B-408D-BC09-980133BF36D1}" id="{5ADA6456-7BCB-426B-B4C4-C5C55CD674B7}" parentId="{C3F34495-2ACF-44E5-BF16-A9B01BE110CA}">
    <text>Topo papildymas yra</text>
  </threadedComment>
  <threadedComment ref="E165" dT="2023-08-28T09:26:32.97" personId="{275467A3-C35B-408D-BC09-980133BF36D1}" id="{47299171-3FE8-4E49-A9AA-7BC4366EBE64}" parentId="{C3F34495-2ACF-44E5-BF16-A9B01BE110CA}">
    <text>Kostas taiso projektą po topo papildymo</text>
  </threadedComment>
  <threadedComment ref="E165" dT="2023-09-04T13:15:01.39" personId="{275467A3-C35B-408D-BC09-980133BF36D1}" id="{FEAA5CB1-F934-4AFA-8956-13AE4F6BE077}" parentId="{C3F34495-2ACF-44E5-BF16-A9B01BE110CA}">
    <text>Taiso pakeitimus, 09-05 turim teikti pirminius</text>
  </threadedComment>
  <threadedComment ref="E165" dT="2023-09-06T06:04:51.04" personId="{275467A3-C35B-408D-BC09-980133BF36D1}" id="{44CF08C1-7DC0-4078-B3D8-6C04CC075893}" parentId="{C3F34495-2ACF-44E5-BF16-A9B01BE110CA}">
    <text xml:space="preserve">Pateikti pirminiai 09-06
</text>
  </threadedComment>
  <threadedComment ref="E165" dT="2023-09-07T07:52:47.56" personId="{275467A3-C35B-408D-BC09-980133BF36D1}" id="{7AEC2AF2-C29D-4C56-90C9-E39A5F6892C9}" parentId="{C3F34495-2ACF-44E5-BF16-A9B01BE110CA}">
    <text>Taiso pastabas</text>
  </threadedComment>
  <threadedComment ref="E165" dT="2023-09-11T10:06:21.12" personId="{275467A3-C35B-408D-BC09-980133BF36D1}" id="{C6AC08DB-6CD0-4F1A-AC37-B9A7B56E1A02}" parentId="{C3F34495-2ACF-44E5-BF16-A9B01BE110CA}">
    <text>Turi pataisyti schemą ir planą ir perduoti kostui sukelti pirminius</text>
  </threadedComment>
  <threadedComment ref="E165" dT="2023-09-18T10:07:00.13" personId="{275467A3-C35B-408D-BC09-980133BF36D1}" id="{AFB2A71D-18D4-414D-B272-B4464036D259}" parentId="{C3F34495-2ACF-44E5-BF16-A9B01BE110CA}">
    <text>Sąmata 09-15 pateikta/NŽT/LAKD priedas pasirašyti pateiktas ESO</text>
  </threadedComment>
  <threadedComment ref="E165" dT="2023-09-27T04:47:43.87" personId="{275467A3-C35B-408D-BC09-980133BF36D1}" id="{3ACF6B48-CB9D-4C0F-827B-02C3155FF6D7}" parentId="{C3F34495-2ACF-44E5-BF16-A9B01BE110CA}">
    <text>NŽT pateikta 09-26/ pateikta byla be trūkstamų dok</text>
  </threadedComment>
  <threadedComment ref="E165" dT="2023-09-29T06:44:43.00" personId="{275467A3-C35B-408D-BC09-980133BF36D1}" id="{EB041F91-B4EF-4028-AF0E-855F4D9810C3}" parentId="{C3F34495-2ACF-44E5-BF16-A9B01BE110CA}">
    <text>Taiso pastabas</text>
  </threadedComment>
  <threadedComment ref="E165" dT="2023-10-05T11:47:32.76" personId="{275467A3-C35B-408D-BC09-980133BF36D1}" id="{AD1A11A1-57D8-4229-8128-BDE159AAECFC}" parentId="{C3F34495-2ACF-44E5-BF16-A9B01BE110CA}">
    <text>Laukiam NŽT + vienas sklp. derinimas</text>
  </threadedComment>
  <threadedComment ref="E165" dT="2023-10-09T07:51:55.61" personId="{275467A3-C35B-408D-BC09-980133BF36D1}" id="{8899F5AA-D208-4C29-B929-DA9407988399}" parentId="{C3F34495-2ACF-44E5-BF16-A9B01BE110CA}">
    <text>10-18 NŽT sutikimas turi būti</text>
  </threadedComment>
  <threadedComment ref="E165" dT="2023-10-19T05:23:13.30" personId="{275467A3-C35B-408D-BC09-980133BF36D1}" id="{6D8334E0-C97A-465D-BCB4-0127C3F9E345}" parentId="{C3F34495-2ACF-44E5-BF16-A9B01BE110CA}">
    <text>Trūksta kelių žmonių sutikimų. Laukiam kol atsiųs</text>
  </threadedComment>
  <threadedComment ref="E165" dT="2023-10-24T04:50:00.63" personId="{1AA69E5B-B443-4881-BBB8-C2908FF681E9}" id="{2BA34583-5E5A-4057-A803-64927E17D0C8}" parentId="{C3F34495-2ACF-44E5-BF16-A9B01BE110CA}">
    <text>Pateiktas projektas</text>
  </threadedComment>
  <threadedComment ref="E165" dT="2023-10-24T04:52:33.33" personId="{275467A3-C35B-408D-BC09-980133BF36D1}" id="{19117284-2D70-47A4-A5C7-B20CBBF31F4B}" parentId="{C3F34495-2ACF-44E5-BF16-A9B01BE110CA}">
    <text>Pateikta tvirtinimui</text>
  </threadedComment>
  <threadedComment ref="E165" dT="2023-10-25T07:44:37.70" personId="{275467A3-C35B-408D-BC09-980133BF36D1}" id="{B7A78B1F-8DA1-4AF5-9644-EDECD976FB55}" parentId="{C3F34495-2ACF-44E5-BF16-A9B01BE110CA}">
    <text>Taiso pastabas</text>
  </threadedComment>
  <threadedComment ref="E165" dT="2023-10-27T11:02:03.01" personId="{275467A3-C35B-408D-BC09-980133BF36D1}" id="{77E67805-4FC1-4214-839A-EB7787EFFDC9}" parentId="{C3F34495-2ACF-44E5-BF16-A9B01BE110CA}">
    <text>Taiso pastabas</text>
  </threadedComment>
  <threadedComment ref="E165" dT="2023-11-06T11:35:56.52" personId="{1AA69E5B-B443-4881-BBB8-C2908FF681E9}" id="{2F6160FD-66C9-4DB7-BE50-F9421E5F6C9F}" parentId="{C3F34495-2ACF-44E5-BF16-A9B01BE110CA}">
    <text>Pateikta tvirtinimui</text>
  </threadedComment>
  <threadedComment ref="E165" dT="2023-11-10T08:34:17.55" personId="{275467A3-C35B-408D-BC09-980133BF36D1}" id="{8CC65F95-4FE1-4AE7-A2E1-9F18F949F03E}" parentId="{C3F34495-2ACF-44E5-BF16-A9B01BE110CA}">
    <text>11-10 vytui perduotos žymos</text>
  </threadedComment>
  <threadedComment ref="E165" dT="2023-11-20T05:23:18.06" personId="{275467A3-C35B-408D-BC09-980133BF36D1}" id="{0F5651A0-0B55-4444-B635-8BFE298F0861}" parentId="{C3F34495-2ACF-44E5-BF16-A9B01BE110CA}">
    <text>ESO TURI atmesti įkainius</text>
  </threadedComment>
  <threadedComment ref="E165" dT="2023-11-23T07:39:49.98" personId="{275467A3-C35B-408D-BC09-980133BF36D1}" id="{740AF82C-998A-48D7-90F5-FD988D736545}" parentId="{C3F34495-2ACF-44E5-BF16-A9B01BE110CA}">
    <text>Derinami delspinigiai</text>
  </threadedComment>
  <threadedComment ref="O165" dT="2023-07-31T13:23:50.53" personId="{1AA69E5B-B443-4881-BBB8-C2908FF681E9}" id="{E08BF707-64CA-46FE-A2E0-7A8DBAC3C204}">
    <text>Pateikta prie bendru dokumentu</text>
  </threadedComment>
  <threadedComment ref="E166" dT="2023-07-28T05:38:07.63" personId="{1AA69E5B-B443-4881-BBB8-C2908FF681E9}" id="{9528BD18-02E5-4D46-8D17-BEBB51DAB4D3}">
    <text>Suderinta su zmonem, liko keli el pastu</text>
  </threadedComment>
  <threadedComment ref="E166" dT="2023-07-31T07:03:59.72" personId="{1AA69E5B-B443-4881-BBB8-C2908FF681E9}" id="{79A09384-A1B1-441D-B92C-E97461D36CE8}" parentId="{9528BD18-02E5-4D46-8D17-BEBB51DAB4D3}">
    <text>Pateikta institucijoms</text>
  </threadedComment>
  <threadedComment ref="E166" dT="2023-07-31T07:04:46.24" personId="{1AA69E5B-B443-4881-BBB8-C2908FF681E9}" id="{B1B980F1-631A-4BE2-844E-06ABE15EC647}" parentId="{9528BD18-02E5-4D46-8D17-BEBB51DAB4D3}">
    <text>LAKD pateikta 07.31</text>
  </threadedComment>
  <threadedComment ref="E166" dT="2023-07-31T11:45:41.14" personId="{275467A3-C35B-408D-BC09-980133BF36D1}" id="{7CC75F82-03D5-4D29-9FCC-8C0668E4E5E0}" parentId="{9528BD18-02E5-4D46-8D17-BEBB51DAB4D3}">
    <text>Daro schemą, teiks pirminiams</text>
  </threadedComment>
  <threadedComment ref="E166" dT="2023-08-09T11:06:28.77" personId="{275467A3-C35B-408D-BC09-980133BF36D1}" id="{A0A819FF-30C1-4781-A980-C2B351BF371A}" parentId="{9528BD18-02E5-4D46-8D17-BEBB51DAB4D3}">
    <text>Telia pildyti tinklus, Savivaldybė. Gyventojai yra. LAKD pateikta, MŽ</text>
  </threadedComment>
  <threadedComment ref="E166" dT="2023-08-17T11:58:04.61" personId="{275467A3-C35B-408D-BC09-980133BF36D1}" id="{E23BDAF0-1CD5-4D3C-9384-D54F8F3D470D}" parentId="{9528BD18-02E5-4D46-8D17-BEBB51DAB4D3}">
    <text>LAKD pastabos gautos 08-14
MŽ</text>
  </threadedComment>
  <threadedComment ref="E166" dT="2023-08-22T07:27:54.30" personId="{275467A3-C35B-408D-BC09-980133BF36D1}" id="{6D7EC9D5-06FA-4DC4-8146-62B21BBC20AF}" parentId="{9528BD18-02E5-4D46-8D17-BEBB51DAB4D3}">
    <text>LAKD daryti kelių priedą, MŽ</text>
  </threadedComment>
  <threadedComment ref="E166" dT="2023-09-04T13:00:49.94" personId="{275467A3-C35B-408D-BC09-980133BF36D1}" id="{60A9A0AE-3253-422A-AFB2-A094F06FDCC5}" parentId="{9528BD18-02E5-4D46-8D17-BEBB51DAB4D3}">
    <text>Servitutą Žiedė pateikė NŽT, LAKD pateiktas pasirašytas priedas, daryti MŽ</text>
  </threadedComment>
  <threadedComment ref="E166" dT="2023-09-05T13:48:53.14" personId="{BE325DBA-77AE-420F-8593-D19695A72820}" id="{707367F0-F3E2-4DBE-8AB4-4A2699EDE5E9}" parentId="{9528BD18-02E5-4D46-8D17-BEBB51DAB4D3}">
    <text>2023 09 05 NR. 21JP-466</text>
  </threadedComment>
  <threadedComment ref="E166" dT="2023-09-22T07:01:27.65" personId="{1AA69E5B-B443-4881-BBB8-C2908FF681E9}" id="{62F94961-73E8-4F0B-9667-0F644E97AC62}" parentId="{9528BD18-02E5-4D46-8D17-BEBB51DAB4D3}">
    <text>Pateiktas projektas tvirtinimui, dar laukiam atsakymo is nzt del servituto</text>
  </threadedComment>
  <threadedComment ref="E166" dT="2023-09-26T06:07:37.36" personId="{275467A3-C35B-408D-BC09-980133BF36D1}" id="{3F068563-A1BA-40A2-9461-62BD51BB1C57}" parentId="{9528BD18-02E5-4D46-8D17-BEBB51DAB4D3}">
    <text>Taiso pastabas, servitutas, nžt</text>
  </threadedComment>
  <threadedComment ref="E166" dT="2023-10-05T11:44:34.49" personId="{275467A3-C35B-408D-BC09-980133BF36D1}" id="{F8456755-6353-433B-91AC-88D70518EDAE}" parentId="{9528BD18-02E5-4D46-8D17-BEBB51DAB4D3}">
    <text>10-04 pateiktas projektas po pastabų</text>
  </threadedComment>
  <threadedComment ref="E166" dT="2023-10-09T06:31:25.62" personId="{275467A3-C35B-408D-BC09-980133BF36D1}" id="{F944F6E8-BFCD-4276-B9F1-A6204B664739}" parentId="{9528BD18-02E5-4D46-8D17-BEBB51DAB4D3}">
    <text>Servitutus pasirašo šią savaitę</text>
  </threadedComment>
  <threadedComment ref="E166" dT="2023-10-16T07:23:18.14" personId="{275467A3-C35B-408D-BC09-980133BF36D1}" id="{1F8454D1-4075-43F0-BDD3-D38E59BF1CB3}" parentId="{9528BD18-02E5-4D46-8D17-BEBB51DAB4D3}">
    <text>10-17 pasirašo servitutą</text>
  </threadedComment>
  <threadedComment ref="E166" dT="2023-10-19T04:49:40.40" personId="{275467A3-C35B-408D-BC09-980133BF36D1}" id="{54A6C904-F983-4EC2-8722-C121FFFDA02A}" parentId="{9528BD18-02E5-4D46-8D17-BEBB51DAB4D3}">
    <text>10-19 pateiks pilną projektą su servitutu</text>
  </threadedComment>
  <threadedComment ref="E166" dT="2023-10-24T04:53:01.98" personId="{275467A3-C35B-408D-BC09-980133BF36D1}" id="{DDBF3CF9-E78B-4969-9340-91FD491E61BD}" parentId="{9528BD18-02E5-4D46-8D17-BEBB51DAB4D3}">
    <text>10-23 pateikta vytui registruoti žymas</text>
  </threadedComment>
  <threadedComment ref="E166" dT="2023-10-25T12:27:15.88" personId="{275467A3-C35B-408D-BC09-980133BF36D1}" id="{DE55BFAF-1296-448B-8336-0A603626D1F1}" parentId="{9528BD18-02E5-4D46-8D17-BEBB51DAB4D3}">
    <text>Perduoti įkainiai ESO tvirtinimui</text>
  </threadedComment>
  <threadedComment ref="E166" dT="2023-10-30T07:47:31.98" personId="{275467A3-C35B-408D-BC09-980133BF36D1}" id="{4DB94C5C-D363-47C4-A4DA-983B1D9712FF}" parentId="{9528BD18-02E5-4D46-8D17-BEBB51DAB4D3}">
    <text>11-01 teiki įkainius</text>
  </threadedComment>
  <threadedComment ref="E166" dT="2023-11-07T07:40:19.79" personId="{275467A3-C35B-408D-BC09-980133BF36D1}" id="{8CB6C49C-DE31-4915-9A2B-CB1B62AD87DA}" parentId="{9528BD18-02E5-4D46-8D17-BEBB51DAB4D3}">
    <text>11-07 perduoti įkainiai tvirtinti</text>
  </threadedComment>
  <threadedComment ref="E167" dT="2023-06-22T05:19:30.87" personId="{1AA69E5B-B443-4881-BBB8-C2908FF681E9}" id="{7D6536B0-F291-487A-A0B4-599DA002B75C}">
    <text>Pateikti pirminiai</text>
  </threadedComment>
  <threadedComment ref="E167" dT="2023-07-17T07:46:09.10" personId="{1AA69E5B-B443-4881-BBB8-C2908FF681E9}" id="{07E82941-BACC-44B1-89C2-5A14892A93EF}" parentId="{7D6536B0-F291-487A-A0B4-599DA002B75C}">
    <text>08.04 pateikta LAKD po pastabu</text>
  </threadedComment>
  <threadedComment ref="E167" dT="2023-08-04T12:45:16.26" personId="{1AA69E5B-B443-4881-BBB8-C2908FF681E9}" id="{B719A001-C4C9-4320-87A0-19A396513D63}" parentId="{7D6536B0-F291-487A-A0B4-599DA002B75C}">
    <text>Pabaigti derinti su apsvietimu</text>
  </threadedComment>
  <threadedComment ref="E167" dT="2023-08-14T06:50:49.89" personId="{275467A3-C35B-408D-BC09-980133BF36D1}" id="{E59A0C0D-94FC-4FE5-AD22-7F742FA839EF}" parentId="{7D6536B0-F291-487A-A0B4-599DA002B75C}">
    <text>MŽ ir Sąmata</text>
  </threadedComment>
  <threadedComment ref="E167" dT="2023-08-14T07:02:55.47" personId="{275467A3-C35B-408D-BC09-980133BF36D1}" id="{DD3C5946-1FAA-4107-B151-B43B409A7E30}" parentId="{7D6536B0-F291-487A-A0B4-599DA002B75C}">
    <text>Pateiktas melioracijos projektas rengti 08-14</text>
  </threadedComment>
  <threadedComment ref="E167" dT="2023-08-23T12:29:43.84" personId="{275467A3-C35B-408D-BC09-980133BF36D1}" id="{0BE088E3-5BB3-4BF0-BF5E-A31757F7F339}" parentId="{7D6536B0-F291-487A-A0B4-599DA002B75C}">
    <text>Parengtas mel projektas</text>
  </threadedComment>
  <threadedComment ref="E167" dT="2023-08-28T09:32:44.98" personId="{275467A3-C35B-408D-BC09-980133BF36D1}" id="{B96D6AE1-B4A1-4F1A-A87E-3454134822FF}" parentId="{7D6536B0-F291-487A-A0B4-599DA002B75C}">
    <text>sąmata</text>
  </threadedComment>
  <threadedComment ref="E167" dT="2023-09-04T13:14:40.69" personId="{275467A3-C35B-408D-BC09-980133BF36D1}" id="{A6D9C14D-17B5-442B-858E-603A4E2C1F68}" parentId="{7D6536B0-F291-487A-A0B4-599DA002B75C}">
    <text>09-05 teiksim pilną projektą</text>
  </threadedComment>
  <threadedComment ref="E167" dT="2023-09-18T10:19:50.47" personId="{275467A3-C35B-408D-BC09-980133BF36D1}" id="{CE41FBB5-1AD1-4A26-8F9E-0B3C8F1FA00A}" parentId="{7D6536B0-F291-487A-A0B4-599DA002B75C}">
    <text>09-15 pateiktas tvirtinimui</text>
  </threadedComment>
  <threadedComment ref="E167" dT="2023-09-19T10:54:04.05" personId="{275467A3-C35B-408D-BC09-980133BF36D1}" id="{B00934F5-E331-4609-9A47-D7EAE9AD6D9C}" parentId="{7D6536B0-F291-487A-A0B4-599DA002B75C}">
    <text>Taiso pastabas</text>
  </threadedComment>
  <threadedComment ref="E167" dT="2023-09-25T11:23:10.80" personId="{1AA69E5B-B443-4881-BBB8-C2908FF681E9}" id="{94BC05E2-67FC-479D-892B-E446FE6332D9}" parentId="{7D6536B0-F291-487A-A0B4-599DA002B75C}">
    <text>Pateiktas projektas</text>
  </threadedComment>
  <threadedComment ref="E167" dT="2023-09-28T06:28:26.78" personId="{275467A3-C35B-408D-BC09-980133BF36D1}" id="{A0E06570-6B45-418C-A718-4CE832512466}" parentId="{7D6536B0-F291-487A-A0B4-599DA002B75C}">
    <text>Taiso pastabas</text>
  </threadedComment>
  <threadedComment ref="E167" dT="2023-09-28T06:29:23.78" personId="{275467A3-C35B-408D-BC09-980133BF36D1}" id="{2660AF85-62F3-46B7-B669-56DDA480CFF7}" parentId="{7D6536B0-F291-487A-A0B4-599DA002B75C}">
    <text>Taiso pastabas</text>
  </threadedComment>
  <threadedComment ref="E167" dT="2023-10-02T11:56:13.21" personId="{275467A3-C35B-408D-BC09-980133BF36D1}" id="{29D99FD9-E96B-48D6-A24A-3ECD31622131}" parentId="{7D6536B0-F291-487A-A0B4-599DA002B75C}">
    <text>10-02 patvirtino projektą. Organizuoja žymas</text>
  </threadedComment>
  <threadedComment ref="E167" dT="2023-10-02T13:03:43.09" personId="{275467A3-C35B-408D-BC09-980133BF36D1}" id="{7CE72ECE-8A70-4BE6-A6D3-8EF6F55B3F0D}" parentId="{7D6536B0-F291-487A-A0B4-599DA002B75C}">
    <text>Pateiktos RC ESO</text>
  </threadedComment>
  <threadedComment ref="E167" dT="2023-10-05T11:49:08.88" personId="{275467A3-C35B-408D-BC09-980133BF36D1}" id="{7C0DD402-BBA6-48A8-B132-9D19F604DDB6}" parentId="{7D6536B0-F291-487A-A0B4-599DA002B75C}">
    <text>Laukiam sąskaitų</text>
  </threadedComment>
  <threadedComment ref="E167" dT="2023-10-11T07:36:21.92" personId="{275467A3-C35B-408D-BC09-980133BF36D1}" id="{C3F0DE27-9673-48AB-8DDB-EBCCCEB0F983}" parentId="{7D6536B0-F291-487A-A0B4-599DA002B75C}">
    <text>Pateikti įkainiai ESO</text>
  </threadedComment>
  <threadedComment ref="E168" dT="2023-07-28T05:41:51.58" personId="{1AA69E5B-B443-4881-BBB8-C2908FF681E9}" id="{38B42883-6257-4997-9696-9BECF5BF943D}">
    <text>LAKD pateikta 08.18</text>
  </threadedComment>
  <threadedComment ref="E168" dT="2023-08-16T05:41:44.19" personId="{275467A3-C35B-408D-BC09-980133BF36D1}" id="{AA23794F-B40F-44E7-99F3-E83AAD18551A}" parentId="{38B42883-6257-4997-9696-9BECF5BF943D}">
    <text>Ruošia pirminiams</text>
  </threadedComment>
  <threadedComment ref="E168" dT="2023-08-17T12:05:13.02" personId="{275467A3-C35B-408D-BC09-980133BF36D1}" id="{DF6A8479-F523-4AB2-B1B0-33709863463F}" parentId="{38B42883-6257-4997-9696-9BECF5BF943D}">
    <text>08-17 pateiks pirminius</text>
  </threadedComment>
  <threadedComment ref="E168" dT="2023-08-23T05:51:18.34" personId="{275467A3-C35B-408D-BC09-980133BF36D1}" id="{E08A7164-1D47-4119-8DF4-07FF225D5FC5}" parentId="{38B42883-6257-4997-9696-9BECF5BF943D}">
    <text>Taiso pastabas</text>
  </threadedComment>
  <threadedComment ref="E168" dT="2023-09-11T10:33:29.44" personId="{275467A3-C35B-408D-BC09-980133BF36D1}" id="{9E2CDCF7-ACE5-40FC-93AA-B9E7A16E104B}" parentId="{38B42883-6257-4997-9696-9BECF5BF943D}">
    <text>Surinkti gyv. sutikimai</text>
  </threadedComment>
  <threadedComment ref="E168" dT="2023-09-18T10:22:32.02" personId="{275467A3-C35B-408D-BC09-980133BF36D1}" id="{9C13203D-A494-49BB-97F3-8D9D4C8F894F}" parentId="{38B42883-6257-4997-9696-9BECF5BF943D}">
    <text>Taiso LAKD pastabas, MŽ</text>
  </threadedComment>
  <threadedComment ref="E168" dT="2023-09-27T05:27:47.84" personId="{275467A3-C35B-408D-BC09-980133BF36D1}" id="{53F6CA75-2F24-4B47-B630-ACF630350E65}" parentId="{38B42883-6257-4997-9696-9BECF5BF943D}">
    <text>Institucijų derinimai, trūksta telios tinklų topo</text>
  </threadedComment>
  <threadedComment ref="E168" dT="2023-10-04T07:32:48.43" personId="{1AA69E5B-B443-4881-BBB8-C2908FF681E9}" id="{9E7817D6-7168-4647-92A8-603A9269355E}" parentId="{38B42883-6257-4997-9696-9BECF5BF943D}">
    <text>Issiusta Telia po tinklu papildymo</text>
  </threadedComment>
  <threadedComment ref="E168" dT="2023-10-09T07:56:04.61" personId="{275467A3-C35B-408D-BC09-980133BF36D1}" id="{CC1F4261-A4CF-4648-991F-E93A5D4A80B6}" parentId="{38B42883-6257-4997-9696-9BECF5BF943D}">
    <text>Telia suderino, laukiam kitų institucijų derinimo</text>
  </threadedComment>
  <threadedComment ref="E168" dT="2023-10-19T05:35:46.53" personId="{1AA69E5B-B443-4881-BBB8-C2908FF681E9}" id="{FF295DF1-7A2F-4B48-A64B-96DB611B0017}" parentId="{38B42883-6257-4997-9696-9BECF5BF943D}">
    <text>Institucijos suderintos/ trūksta LAD/ 2 servitutai (laukiam komp. Aktu)/ sąmata</text>
  </threadedComment>
  <threadedComment ref="E168" dT="2023-10-19T05:59:24.32" personId="{275467A3-C35B-408D-BC09-980133BF36D1}" id="{A17E811F-7FC1-4012-A02F-BC3B3547170E}" parentId="{38B42883-6257-4997-9696-9BECF5BF943D}">
    <text>LAKD/ Sąmata/ informaciniai/ Servitutai pateikti kompenscijoms paskaičiuoti</text>
  </threadedComment>
  <threadedComment ref="E168" dT="2023-10-30T14:19:22.03" personId="{1AA69E5B-B443-4881-BBB8-C2908FF681E9}" id="{1CEF6F3C-EA39-4ED7-83B9-25CF6D1268DA}" parentId="{38B42883-6257-4997-9696-9BECF5BF943D}">
    <text>Sąmata gauta/LAKD pateikta po pastabu 11.06/Servitutai pateikti 10.24, keli derinimai emailu</text>
  </threadedComment>
  <threadedComment ref="E168" dT="2023-11-16T08:13:04.59" personId="{275467A3-C35B-408D-BC09-980133BF36D1}" id="{E9A786BB-EA00-465B-92B0-B33420EF0E09}" parentId="{38B42883-6257-4997-9696-9BECF5BF943D}">
    <text>LAKD teikia po pastabų/ derinimai su privačiais sklypais/ servitutas</text>
  </threadedComment>
  <threadedComment ref="E168" dT="2023-11-27T07:07:45.22" personId="{275467A3-C35B-408D-BC09-980133BF36D1}" id="{B3206A29-AA0B-4DF4-9435-0DD714981736}" parentId="{38B42883-6257-4997-9696-9BECF5BF943D}">
    <text>LAKD pasirašo kelių priedą/ 1 sklp derinimas/ servitutas su sklp. Sav. 11-27 perduos notarui</text>
  </threadedComment>
  <threadedComment ref="E168" dT="2023-12-08T07:09:13.03" personId="{1AA69E5B-B443-4881-BBB8-C2908FF681E9}" id="{D9D3C6B6-B67B-4547-B5EE-8923B110A6F3}" parentId="{38B42883-6257-4997-9696-9BECF5BF943D}">
    <text>Servituta pasiraso ne anksciau kaip tarpusventyje</text>
  </threadedComment>
  <threadedComment ref="E168" dT="2023-12-11T10:17:09.71" personId="{275467A3-C35B-408D-BC09-980133BF36D1}" id="{46E16A48-972C-4356-B432-8FF9F84E8331}" parentId="{38B42883-6257-4997-9696-9BECF5BF943D}">
    <text>Servitutas + du derinimai</text>
  </threadedComment>
  <threadedComment ref="E168" dT="2023-12-27T12:24:12.74" personId="{275467A3-C35B-408D-BC09-980133BF36D1}" id="{B5C6891B-4DA7-476F-A7D6-BADB531E4D12}" parentId="{38B42883-6257-4997-9696-9BECF5BF943D}">
    <text>Taiso pastabas</text>
  </threadedComment>
  <threadedComment ref="E168" dT="2024-01-03T07:05:02.25" personId="{275467A3-C35B-408D-BC09-980133BF36D1}" id="{15330993-20B1-4514-B31B-EE7B16FF1A9D}" parentId="{38B42883-6257-4997-9696-9BECF5BF943D}">
    <text>Servitutas pasirašytas</text>
  </threadedComment>
  <threadedComment ref="E168" dT="2024-01-04T15:33:58.84" personId="{275467A3-C35B-408D-BC09-980133BF36D1}" id="{74464BFC-088E-4118-B428-9DB03AD27172}" parentId="{38B42883-6257-4997-9696-9BECF5BF943D}">
    <text>Taiso pastabas</text>
  </threadedComment>
  <threadedComment ref="E169" dT="2023-08-07T04:41:08.37" personId="{275467A3-C35B-408D-BC09-980133BF36D1}" id="{A9E96711-D23C-474E-B1CE-43F10D28FA97}">
    <text>Pateiktas pratęsimas</text>
  </threadedComment>
  <threadedComment ref="E169" dT="2023-09-05T04:37:27.11" personId="{275467A3-C35B-408D-BC09-980133BF36D1}" id="{7B21E816-F00F-41CD-8F31-ECDC7AEBA0FA}" parentId="{A9E96711-D23C-474E-B1CE-43F10D28FA97}">
    <text>09-06 važiuoja derinti</text>
  </threadedComment>
  <threadedComment ref="E169" dT="2023-09-11T10:10:21.45" personId="{275467A3-C35B-408D-BC09-980133BF36D1}" id="{276D9055-0C0F-4CEE-9080-8DF14B5EDEF4}" parentId="{A9E96711-D23C-474E-B1CE-43F10D28FA97}">
    <text>09-13 važiuoja derinti su gyventojais</text>
  </threadedComment>
  <threadedComment ref="E169" dT="2023-09-18T06:58:35.33" personId="{BE325DBA-77AE-420F-8593-D19695A72820}" id="{D23D0883-308F-4A5A-9238-B98DA03F93B0}" parentId="{A9E96711-D23C-474E-B1CE-43F10D28FA97}">
    <text>09 07 išsiųsta lakd. Nr. 1-21291</text>
  </threadedComment>
  <threadedComment ref="E169" dT="2023-09-18T11:32:49.24" personId="{275467A3-C35B-408D-BC09-980133BF36D1}" id="{C8CBEF98-7767-4097-B3F6-3DE2F26DE987}" parentId="{A9E96711-D23C-474E-B1CE-43F10D28FA97}">
    <text>Pjūviai, 8 žmonės derinimai</text>
  </threadedComment>
  <threadedComment ref="E169" dT="2023-09-26T10:32:45.47" personId="{275467A3-C35B-408D-BC09-980133BF36D1}" id="{A2702ADE-E216-42E3-8B0E-CD6F97823298}" parentId="{A9E96711-D23C-474E-B1CE-43F10D28FA97}">
    <text>Taiso pirminių pastabas</text>
  </threadedComment>
  <threadedComment ref="E169" dT="2023-10-03T05:01:58.72" personId="{275467A3-C35B-408D-BC09-980133BF36D1}" id="{3093EA54-D691-4FF0-8CE0-19BFBBCE591E}" parentId="{A9E96711-D23C-474E-B1CE-43F10D28FA97}">
    <text>10-03 pateiks pirminius po pastabų</text>
  </threadedComment>
  <threadedComment ref="E169" dT="2023-10-05T09:37:15.34" personId="{275467A3-C35B-408D-BC09-980133BF36D1}" id="{30C83A68-90CD-4769-8FE7-14B276B5A90A}" parentId="{A9E96711-D23C-474E-B1CE-43F10D28FA97}">
    <text>Taiso pastabas</text>
  </threadedComment>
  <threadedComment ref="E169" dT="2023-10-09T06:37:30.03" personId="{275467A3-C35B-408D-BC09-980133BF36D1}" id="{0C534786-445D-4C6E-A9E0-6DC720BC60BD}" parentId="{A9E96711-D23C-474E-B1CE-43F10D28FA97}">
    <text>Pateikta LAKD po pastabų</text>
  </threadedComment>
  <threadedComment ref="E169" dT="2023-10-16T06:54:17.71" personId="{275467A3-C35B-408D-BC09-980133BF36D1}" id="{4E8B60B9-9AEF-4F2E-8367-28D00E353711}" parentId="{A9E96711-D23C-474E-B1CE-43F10D28FA97}">
    <text>Savivaldybė/ LAKD</text>
  </threadedComment>
  <threadedComment ref="E169" dT="2023-10-16T06:54:51.84" personId="{275467A3-C35B-408D-BC09-980133BF36D1}" id="{38D54777-69FD-4482-93A8-95C89F8439E8}" parentId="{A9E96711-D23C-474E-B1CE-43F10D28FA97}">
    <text>Pateikti pirminiai</text>
  </threadedComment>
  <threadedComment ref="E169" dT="2023-10-17T06:11:15.22" personId="{275467A3-C35B-408D-BC09-980133BF36D1}" id="{C3011991-99A4-4878-8E3C-2AA6D8357DEF}" parentId="{A9E96711-D23C-474E-B1CE-43F10D28FA97}">
    <text>Taiso pastabas</text>
  </threadedComment>
  <threadedComment ref="E169" dT="2023-10-18T13:01:31.32" personId="{BE325DBA-77AE-420F-8593-D19695A72820}" id="{1C7A6852-2BEA-487B-BA55-B061A8A30410}" parentId="{A9E96711-D23C-474E-B1CE-43F10D28FA97}">
    <text>10 18 pateikti pirminiai po pastabų</text>
  </threadedComment>
  <threadedComment ref="E169" dT="2023-10-28T11:26:39.23" personId="{BE325DBA-77AE-420F-8593-D19695A72820}" id="{AB6106BC-AE27-43AB-A2CA-28C3D1B85DD2}" parentId="{A9E96711-D23C-474E-B1CE-43F10D28FA97}">
    <text>Pateiktas tvirtinimui</text>
  </threadedComment>
  <threadedComment ref="E169" dT="2023-11-06T13:32:05.53" personId="{1AA69E5B-B443-4881-BBB8-C2908FF681E9}" id="{16B625E1-6F35-4E43-97FC-F621542018BE}" parentId="{A9E96711-D23C-474E-B1CE-43F10D28FA97}">
    <text>Taisomos pastabos</text>
  </threadedComment>
  <threadedComment ref="E169" dT="2023-11-07T06:36:05.73" personId="{275467A3-C35B-408D-BC09-980133BF36D1}" id="{F12052AF-8FF1-4290-9EAC-F34C2E019403}" parentId="{A9E96711-D23C-474E-B1CE-43F10D28FA97}">
    <text>11-07 pateiksim projektą</text>
  </threadedComment>
  <threadedComment ref="E169" dT="2023-11-13T08:03:53.91" personId="{275467A3-C35B-408D-BC09-980133BF36D1}" id="{9272BE0A-E82D-4BBF-B30C-9719ADBF0686}" parentId="{A9E96711-D23C-474E-B1CE-43F10D28FA97}">
    <text>Derina su ryšių tinklais pakabintais ant OL,po suderinimo pateiks projektą.</text>
  </threadedComment>
  <threadedComment ref="E169" dT="2023-11-16T06:59:49.47" personId="{275467A3-C35B-408D-BC09-980133BF36D1}" id="{DEB17922-56CF-4896-9328-4E1278A1257D}" parentId="{A9E96711-D23C-474E-B1CE-43F10D28FA97}">
    <text>Turi sukelti projektą iki 11-17</text>
  </threadedComment>
  <threadedComment ref="E169" dT="2023-11-20T06:02:47.89" personId="{275467A3-C35B-408D-BC09-980133BF36D1}" id="{82A7245E-3155-48EF-AEFC-19F898BC15F8}" parentId="{A9E96711-D23C-474E-B1CE-43F10D28FA97}">
    <text>11-20 Perduota Vytui žymas</text>
  </threadedComment>
  <threadedComment ref="E169" dT="2023-11-28T13:30:44.63" personId="{275467A3-C35B-408D-BC09-980133BF36D1}" id="{0E93EB8E-CDD5-4F42-8F3E-7A78E7768ABF}" parentId="{A9E96711-D23C-474E-B1CE-43F10D28FA97}">
    <text>11-28 pateiktos žymos ESO</text>
  </threadedComment>
  <threadedComment ref="E169" dT="2023-12-04T13:06:00.07" personId="{275467A3-C35B-408D-BC09-980133BF36D1}" id="{6EF827CD-D69B-476D-9E02-7ACD16A54D97}" parentId="{A9E96711-D23C-474E-B1CE-43F10D28FA97}">
    <text>ESO turi atmesti įkainius</text>
  </threadedComment>
  <threadedComment ref="E169" dT="2023-12-05T05:35:51.98" personId="{275467A3-C35B-408D-BC09-980133BF36D1}" id="{47002C7B-2FA5-43F4-ADB7-0D5A777483BE}" parentId="{A9E96711-D23C-474E-B1CE-43F10D28FA97}">
    <text>Pateikti įkainiai</text>
  </threadedComment>
  <threadedComment ref="E170" dT="2023-08-07T04:34:42.09" personId="{275467A3-C35B-408D-BC09-980133BF36D1}" id="{E389FB71-C4B9-4779-AC41-5C4493D17DFF}">
    <text>Pateiktas raštas dėl pratęsimo</text>
  </threadedComment>
  <threadedComment ref="E170" dT="2023-09-18T11:21:30.14" personId="{275467A3-C35B-408D-BC09-980133BF36D1}" id="{07F4B3F6-B6E4-4768-8376-137633BE9541}" parentId="{E389FB71-C4B9-4779-AC41-5C4493D17DFF}">
    <text>Derina su gyventojais, 09-19 pateiks institucijoms</text>
  </threadedComment>
  <threadedComment ref="E170" dT="2023-10-25T07:23:11.24" personId="{1AA69E5B-B443-4881-BBB8-C2908FF681E9}" id="{4B130C0C-4ABC-404B-9F2B-F8EC2B4F34E4}" parentId="{E389FB71-C4B9-4779-AC41-5C4493D17DFF}">
    <text>LAKD 09.26 numeris 1-22732 
Laukiam Reg parko
Servitutas pateiktas NZT 10.27
10.31
Mel projektas</text>
  </threadedComment>
  <threadedComment ref="E170" dT="2023-11-13T08:44:30.69" personId="{275467A3-C35B-408D-BC09-980133BF36D1}" id="{17F93D3F-667F-4487-998F-240384CF07FE}" parentId="{E389FB71-C4B9-4779-AC41-5C4493D17DFF}">
    <text>LAKD pateikta po pastabų
Servitutas pateiktas NŽT
Mel projektas.
Sąmatai teikia 11-13</text>
  </threadedComment>
  <threadedComment ref="E170" dT="2023-11-23T10:53:48.67" personId="{275467A3-C35B-408D-BC09-980133BF36D1}" id="{8ACCAD9B-AAF2-4438-A9C1-84F95AE53310}" parentId="{E389FB71-C4B9-4779-AC41-5C4493D17DFF}">
    <text>NŽT</text>
  </threadedComment>
  <threadedComment ref="E170" dT="2023-12-19T08:16:29.04" personId="{275467A3-C35B-408D-BC09-980133BF36D1}" id="{5B849F70-9CCB-468F-AE60-7AE02F01EF1B}" parentId="{E389FB71-C4B9-4779-AC41-5C4493D17DFF}">
    <text>12-19 pateiks po pastabų</text>
  </threadedComment>
  <threadedComment ref="E170" dT="2023-12-20T12:37:10.95" personId="{275467A3-C35B-408D-BC09-980133BF36D1}" id="{0B13E6BC-BF56-4F06-8084-CF64391B02F8}" parentId="{E389FB71-C4B9-4779-AC41-5C4493D17DFF}">
    <text>12-20 perduotos žymos Vytui registruoti</text>
  </threadedComment>
  <threadedComment ref="E170" dT="2024-01-06T06:12:31.13" personId="{275467A3-C35B-408D-BC09-980133BF36D1}" id="{DADE9ADF-7E91-43CE-B37B-A6FD9AB32240}" parentId="{E389FB71-C4B9-4779-AC41-5C4493D17DFF}">
    <text>PATEIKTOS ŽYMOS ESO</text>
  </threadedComment>
  <threadedComment ref="E171" dT="2023-07-10T10:31:26.30" personId="{1AA69E5B-B443-4881-BBB8-C2908FF681E9}" id="{4D8AC3F2-93FA-48FC-9AE4-9E4A818D103D}">
    <text>07.14 pateikta klientui susideriniti</text>
  </threadedComment>
  <threadedComment ref="E171" dT="2023-08-17T08:37:57.76" personId="{275467A3-C35B-408D-BC09-980133BF36D1}" id="{8E6D7C12-B067-46ED-81B4-FA566360B735}" parentId="{4D8AC3F2-93FA-48FC-9AE4-9E4A818D103D}">
    <text>Pateikti pirminiai, derinam dėl MT  sklp. Sav.</text>
  </threadedComment>
  <threadedComment ref="E171" dT="2023-09-05T04:23:01.66" personId="{275467A3-C35B-408D-BC09-980133BF36D1}" id="{5AF2E152-8928-46D0-BCEC-FE1A80C26D21}" parentId="{4D8AC3F2-93FA-48FC-9AE4-9E4A818D103D}">
    <text>Derina MT vietą</text>
  </threadedComment>
  <threadedComment ref="E171" dT="2023-09-11T10:15:34.17" personId="{275467A3-C35B-408D-BC09-980133BF36D1}" id="{478BCF12-0256-4099-B14F-A37D93EEF4F0}" parentId="{4D8AC3F2-93FA-48FC-9AE4-9E4A818D103D}">
    <text>Pateikti pirminiai, MT vieta suderinta, Pateiktas sevitutas klientui pasirašyti</text>
  </threadedComment>
  <threadedComment ref="E171" dT="2023-09-18T10:34:22.62" personId="{275467A3-C35B-408D-BC09-980133BF36D1}" id="{B67841BE-90F8-4ED1-84E5-16AEF62AC757}" parentId="{4D8AC3F2-93FA-48FC-9AE4-9E4A818D103D}">
    <text>Pasikeitė eso TS</text>
  </threadedComment>
  <threadedComment ref="E171" dT="2023-10-09T07:57:05.63" personId="{275467A3-C35B-408D-BC09-980133BF36D1}" id="{5CFD3112-8CF0-429C-9588-4C3F2820188A}" parentId="{4D8AC3F2-93FA-48FC-9AE4-9E4A818D103D}">
    <text>Laukiam iš kliento suderinto servituto</text>
  </threadedComment>
  <threadedComment ref="E171" dT="2023-10-12T09:47:45.58" personId="{275467A3-C35B-408D-BC09-980133BF36D1}" id="{6E77F2BE-F11A-42FE-9380-242E9F4EDBFD}" parentId="{4D8AC3F2-93FA-48FC-9AE4-9E4A818D103D}">
    <text>Servitutas pateiktas pasirašymui. Turi teikti pilną projektą.</text>
  </threadedComment>
  <threadedComment ref="E171" dT="2023-10-16T06:58:48.90" personId="{275467A3-C35B-408D-BC09-980133BF36D1}" id="{5D7CFF6F-403F-4F8B-92DF-500E5C79E894}" parentId="{4D8AC3F2-93FA-48FC-9AE4-9E4A818D103D}">
    <text>Skaičiuoja RAA, MŽ, sąmata</text>
  </threadedComment>
  <threadedComment ref="E171" dT="2023-10-19T06:22:37.77" personId="{275467A3-C35B-408D-BC09-980133BF36D1}" id="{BBAC9EAC-9231-491F-B4F3-B2BC8AC21620}" parentId="{4D8AC3F2-93FA-48FC-9AE4-9E4A818D103D}">
    <text>Sąmata/ Servitutą teiks notarui</text>
  </threadedComment>
  <threadedComment ref="E171" dT="2023-10-24T05:17:12.84" personId="{275467A3-C35B-408D-BC09-980133BF36D1}" id="{7E2BE9AF-7078-4D22-A172-E2CFF47B6AD6}" parentId="{4D8AC3F2-93FA-48FC-9AE4-9E4A818D103D}">
    <text>Turi pateikti projektą</text>
  </threadedComment>
  <threadedComment ref="E171" dT="2023-10-27T11:21:57.61" personId="{275467A3-C35B-408D-BC09-980133BF36D1}" id="{332E2069-6D9A-4575-9E39-D02487893EA6}" parentId="{4D8AC3F2-93FA-48FC-9AE4-9E4A818D103D}">
    <text>Taiso pastabas</text>
  </threadedComment>
  <threadedComment ref="E171" dT="2023-10-30T07:24:26.58" personId="{275467A3-C35B-408D-BC09-980133BF36D1}" id="{518D983E-F7DD-4A43-8B93-684BB883AE7E}" parentId="{4D8AC3F2-93FA-48FC-9AE4-9E4A818D103D}">
    <text>10-28 pateiktas po pastabų</text>
  </threadedComment>
  <threadedComment ref="E171" dT="2023-11-07T06:38:52.52" personId="{275467A3-C35B-408D-BC09-980133BF36D1}" id="{FA648DF3-57EC-4102-912C-0A5899726BD2}" parentId="{4D8AC3F2-93FA-48FC-9AE4-9E4A818D103D}">
    <text>Tvirtinami įkainiai</text>
  </threadedComment>
  <threadedComment ref="E172" dT="2023-07-04T11:20:27.22" personId="{1AA69E5B-B443-4881-BBB8-C2908FF681E9}" id="{90A55E05-6BAF-4752-9D6B-3895F47ED5ED}">
    <text>Sukeltas projektas</text>
  </threadedComment>
  <threadedComment ref="E172" dT="2023-07-10T12:40:18.84" personId="{275467A3-C35B-408D-BC09-980133BF36D1}" id="{641622C0-AB94-40A5-869E-8EF39CD4E119}" parentId="{90A55E05-6BAF-4752-9D6B-3895F47ED5ED}">
    <text>Pateikta ADA pasirašymui</text>
  </threadedComment>
  <threadedComment ref="E173" dT="2023-07-31T11:47:20.95" personId="{275467A3-C35B-408D-BC09-980133BF36D1}" id="{BC56C7A6-81DA-4088-8B5E-2E09414FCF03}">
    <text>Pateikta NŽT</text>
  </threadedComment>
  <threadedComment ref="E173" dT="2023-08-14T09:51:48.73" personId="{275467A3-C35B-408D-BC09-980133BF36D1}" id="{9B6E16BD-D774-482E-814D-8890EAE6F3D1}" parentId="{BC56C7A6-81DA-4088-8B5E-2E09414FCF03}">
    <text>Reikia taisyti projektą</text>
  </threadedComment>
  <threadedComment ref="E174" dT="2023-08-10T06:09:08.16" personId="{275467A3-C35B-408D-BC09-980133BF36D1}" id="{69395904-500B-42DE-B4FC-38300BC710D6}">
    <text>Pirma reikia suderinti su sklp. Sav.</text>
  </threadedComment>
  <threadedComment ref="E174" dT="2023-09-28T05:36:41.81" personId="{1AA69E5B-B443-4881-BBB8-C2908FF681E9}" id="{F459C256-6897-48B3-A9CF-A50C01A513C9}" parentId="{69395904-500B-42DE-B4FC-38300BC710D6}">
    <text>TR sklp savininke ligonineje, kai iseis paskambins</text>
  </threadedComment>
  <threadedComment ref="E174" dT="2023-09-28T05:44:21.74" personId="{275467A3-C35B-408D-BC09-980133BF36D1}" id="{C12C1E0E-B6E4-44ED-BDFB-1A5DF87FA7BB}" parentId="{69395904-500B-42DE-B4FC-38300BC710D6}">
    <text>TR sklp. Sav. ligoninėje</text>
  </threadedComment>
  <threadedComment ref="E174" dT="2023-10-16T07:44:32.96" personId="{275467A3-C35B-408D-BC09-980133BF36D1}" id="{32031E97-3B61-4BC2-8819-E7FD0A043ADB}" parentId="{69395904-500B-42DE-B4FC-38300BC710D6}">
    <text xml:space="preserve">Užsakysim topo </text>
  </threadedComment>
  <threadedComment ref="E174" dT="2023-10-25T10:25:50.10" personId="{275467A3-C35B-408D-BC09-980133BF36D1}" id="{22AB5D8C-75FC-40FF-99AE-269CEC7B8963}" parentId="{69395904-500B-42DE-B4FC-38300BC710D6}">
    <text>TOPO YRA</text>
  </threadedComment>
  <threadedComment ref="E174" dT="2023-11-06T13:30:41.59" personId="{1AA69E5B-B443-4881-BBB8-C2908FF681E9}" id="{665648CC-59A9-4904-A363-59515458BAA3}" parentId="{69395904-500B-42DE-B4FC-38300BC710D6}">
    <text>Pateiktas sutikimas sklp savininkams, lakd pateikta, pateikti pirminiai</text>
  </threadedComment>
  <threadedComment ref="E174" dT="2023-11-16T10:16:18.00" personId="{275467A3-C35B-408D-BC09-980133BF36D1}" id="{71397898-DF13-4F9A-A146-ACB991A8C0CC}" parentId="{69395904-500B-42DE-B4FC-38300BC710D6}">
    <text>Trūksta vieno sutikimo/ LAKD</text>
  </threadedComment>
  <threadedComment ref="E174" dT="2023-12-19T08:12:40.95" personId="{275467A3-C35B-408D-BC09-980133BF36D1}" id="{4DB2E41A-A6B7-4DD8-95C0-1811E8B109DC}" parentId="{69395904-500B-42DE-B4FC-38300BC710D6}">
    <text>NŽT</text>
  </threadedComment>
  <threadedComment ref="E175" dT="2023-09-05T05:04:24.93" personId="{275467A3-C35B-408D-BC09-980133BF36D1}" id="{86591B7F-7A35-43E1-B1AE-25270684457C}">
    <text>Pateikti pirminiai 09-05</text>
  </threadedComment>
  <threadedComment ref="E175" dT="2023-09-11T11:09:20.46" personId="{275467A3-C35B-408D-BC09-980133BF36D1}" id="{0833501A-1267-467B-9B4C-E9E64E213550}" parentId="{86591B7F-7A35-43E1-B1AE-25270684457C}">
    <text>Pateikti pirminiai po pastabų 09-11</text>
  </threadedComment>
  <threadedComment ref="E175" dT="2023-09-27T06:09:27.17" personId="{275467A3-C35B-408D-BC09-980133BF36D1}" id="{4153DF36-E341-43F0-B7FA-C95485D6C4E8}" parentId="{86591B7F-7A35-43E1-B1AE-25270684457C}">
    <text>Pateiktas projektas tikrinimui</text>
  </threadedComment>
  <threadedComment ref="E175" dT="2023-09-27T12:05:53.19" personId="{275467A3-C35B-408D-BC09-980133BF36D1}" id="{0770F3C3-FC63-46EF-9EFA-D7C4CDD4D168}" parentId="{86591B7F-7A35-43E1-B1AE-25270684457C}">
    <text>Pateiktos RAA pastabos</text>
  </threadedComment>
  <threadedComment ref="E175" dT="2023-09-29T06:04:06.06" personId="{275467A3-C35B-408D-BC09-980133BF36D1}" id="{045B6B24-D9DF-4F80-9008-E283F9AC24B9}" parentId="{86591B7F-7A35-43E1-B1AE-25270684457C}">
    <text>Pateiktas projektas po pastabų</text>
  </threadedComment>
  <threadedComment ref="E175" dT="2023-10-03T04:36:13.81" personId="{275467A3-C35B-408D-BC09-980133BF36D1}" id="{E5C6B937-B200-4D19-9496-72146841F1FF}" parentId="{86591B7F-7A35-43E1-B1AE-25270684457C}">
    <text>Taiso pastabas</text>
  </threadedComment>
  <threadedComment ref="E175" dT="2023-10-05T09:20:57.81" personId="{275467A3-C35B-408D-BC09-980133BF36D1}" id="{D0599BD9-EDDB-4E5B-8643-3E161DD3B836}" parentId="{86591B7F-7A35-43E1-B1AE-25270684457C}">
    <text>Pateiktas projektas po pastabų</text>
  </threadedComment>
  <threadedComment ref="E175" dT="2023-10-05T11:51:26.55" personId="{275467A3-C35B-408D-BC09-980133BF36D1}" id="{B91EDEFF-A20A-44D4-BED9-5443CAD7822E}" parentId="{86591B7F-7A35-43E1-B1AE-25270684457C}">
    <text>Taiso pastabas</text>
  </threadedComment>
  <threadedComment ref="E175" dT="2023-10-09T04:36:23.23" personId="{275467A3-C35B-408D-BC09-980133BF36D1}" id="{DA5B39A6-6C56-435E-8513-0D016DAC17C2}" parentId="{86591B7F-7A35-43E1-B1AE-25270684457C}">
    <text>Sukeltas projektas po pastabų</text>
  </threadedComment>
  <threadedComment ref="E175" dT="2023-10-09T11:08:08.83" personId="{275467A3-C35B-408D-BC09-980133BF36D1}" id="{DE04DF20-2078-4C9C-A1C5-B4D4F4B0F5C5}" parentId="{86591B7F-7A35-43E1-B1AE-25270684457C}">
    <text>10-09 Vytui perduotos žymos registruoti</text>
  </threadedComment>
  <threadedComment ref="E175" dT="2023-10-16T12:19:33.12" personId="{275467A3-C35B-408D-BC09-980133BF36D1}" id="{C6C5DCFA-4FCD-438F-B21D-EB038F507609}" parentId="{86591B7F-7A35-43E1-B1AE-25270684457C}">
    <text>Pateiktos žymos ESO</text>
  </threadedComment>
  <threadedComment ref="E175" dT="2023-10-16T12:59:19.75" personId="{275467A3-C35B-408D-BC09-980133BF36D1}" id="{37AB0E12-FA8D-4E3B-AF84-4F763A64036C}" parentId="{86591B7F-7A35-43E1-B1AE-25270684457C}">
    <text>LAUKIAM RC SĄSKAITŲ</text>
  </threadedComment>
  <threadedComment ref="E175" dT="2023-10-19T05:58:00.93" personId="{275467A3-C35B-408D-BC09-980133BF36D1}" id="{FFC91748-2479-42AF-BE0E-B63DBF7E0672}" parentId="{86591B7F-7A35-43E1-B1AE-25270684457C}">
    <text>ESO PATEIKTI ĮKAINIAI</text>
  </threadedComment>
  <threadedComment ref="E176" dT="2023-08-10T06:21:17.90" personId="{275467A3-C35B-408D-BC09-980133BF36D1}" id="{DF962FCB-D0DC-437B-9103-14F4EAEBF43D}">
    <text>Reikia užsakyti topo</text>
  </threadedComment>
  <threadedComment ref="E176" dT="2023-08-10T12:09:51.02" personId="{275467A3-C35B-408D-BC09-980133BF36D1}" id="{A1AE27B9-4B98-4BB6-892A-DD84876FA2E1}" parentId="{DF962FCB-D0DC-437B-9103-14F4EAEBF43D}">
    <text>Simas matuoja topo 08-11</text>
  </threadedComment>
  <threadedComment ref="E176" dT="2023-09-27T05:42:33.31" personId="{275467A3-C35B-408D-BC09-980133BF36D1}" id="{C68C6A04-8DFC-47E6-9601-26BA3420F133}" parentId="{DF962FCB-D0DC-437B-9103-14F4EAEBF43D}">
    <text>Derina su užsakocu</text>
  </threadedComment>
  <threadedComment ref="E176" dT="2023-10-12T09:50:00.60" personId="{275467A3-C35B-408D-BC09-980133BF36D1}" id="{CA5F8FFB-64D3-4A92-B41C-C5125BE7ABE6}" parentId="{DF962FCB-D0DC-437B-9103-14F4EAEBF43D}">
    <text>Pateikė pirminius derinimui</text>
  </threadedComment>
  <threadedComment ref="E176" dT="2023-10-16T12:59:25.35" personId="{275467A3-C35B-408D-BC09-980133BF36D1}" id="{195A99DD-4F39-4FB6-A5D6-DF84CD542EE9}" parentId="{DF962FCB-D0DC-437B-9103-14F4EAEBF43D}">
    <text>Taiso pastabas</text>
  </threadedComment>
  <threadedComment ref="E176" dT="2023-10-19T06:19:53.40" personId="{275467A3-C35B-408D-BC09-980133BF36D1}" id="{784CE312-0A53-41E4-A76E-3FAE3D474E4E}" parentId="{DF962FCB-D0DC-437B-9103-14F4EAEBF43D}">
    <text>Skaičiuoja RAA. Planas sukelti 10-20</text>
  </threadedComment>
  <threadedComment ref="E176" dT="2023-10-24T05:27:19.21" personId="{275467A3-C35B-408D-BC09-980133BF36D1}" id="{69AB81F9-67F9-4C69-A203-48B0F7A716F1}" parentId="{DF962FCB-D0DC-437B-9103-14F4EAEBF43D}">
    <text>Pateikti sprendiniai</text>
  </threadedComment>
  <threadedComment ref="E176" dT="2023-10-30T07:26:48.55" personId="{275467A3-C35B-408D-BC09-980133BF36D1}" id="{E89F0E81-1D08-434C-92C3-52E8429FD303}" parentId="{DF962FCB-D0DC-437B-9103-14F4EAEBF43D}">
    <text>Servitutas pateiktas notarui 10-30/ Sąmata</text>
  </threadedComment>
  <threadedComment ref="E176" dT="2023-11-07T05:40:22.33" personId="{275467A3-C35B-408D-BC09-980133BF36D1}" id="{1A770E85-1F55-405E-A423-85B69879FF74}" parentId="{DF962FCB-D0DC-437B-9103-14F4EAEBF43D}">
    <text>Laukiam kreditoriaus sutikimo</text>
  </threadedComment>
  <threadedComment ref="E176" dT="2023-11-16T06:08:40.47" personId="{275467A3-C35B-408D-BC09-980133BF36D1}" id="{A7562093-FE65-45E9-B0BD-E505AE40B1AD}" parentId="{DF962FCB-D0DC-437B-9103-14F4EAEBF43D}">
    <text>RAA skaičiavimus taiso/ Servitutas kreditoriaus sutikimas</text>
  </threadedComment>
  <threadedComment ref="E176" dT="2023-11-21T12:00:02.60" personId="{275467A3-C35B-408D-BC09-980133BF36D1}" id="{9780B6B9-D111-4E6D-BBCF-B6A636148485}" parentId="{DF962FCB-D0DC-437B-9103-14F4EAEBF43D}">
    <text>11-20 pateiktas projektas tvirtinimui</text>
  </threadedComment>
  <threadedComment ref="E176" dT="2023-11-27T12:37:51.82" personId="{275467A3-C35B-408D-BC09-980133BF36D1}" id="{E92509A4-A533-481B-BF55-11D541BEEF48}" parentId="{DF962FCB-D0DC-437B-9103-14F4EAEBF43D}">
    <text>Taiso pastabas</text>
  </threadedComment>
  <threadedComment ref="E176" dT="2023-12-05T07:08:30.34" personId="{275467A3-C35B-408D-BC09-980133BF36D1}" id="{37877678-DF6C-4D22-9104-9E9793CF8989}" parentId="{DF962FCB-D0DC-437B-9103-14F4EAEBF43D}">
    <text>12-04 pateikta po pastabų</text>
  </threadedComment>
  <threadedComment ref="E176" dT="2023-12-12T07:51:15.89" personId="{275467A3-C35B-408D-BC09-980133BF36D1}" id="{A67D2524-5776-4B45-8691-4558A532CF21}" parentId="{DF962FCB-D0DC-437B-9103-14F4EAEBF43D}">
    <text>Taiso pastabą</text>
  </threadedComment>
  <threadedComment ref="E177" dT="2023-08-10T12:03:04.98" personId="{275467A3-C35B-408D-BC09-980133BF36D1}" id="{5A347A5A-7A93-4824-91E7-5CDAEE4CA0E4}">
    <text>Reikės topo, 08-16 susitinkam su užsakovu</text>
  </threadedComment>
  <threadedComment ref="E177" dT="2023-10-05T11:52:40.22" personId="{275467A3-C35B-408D-BC09-980133BF36D1}" id="{7ACA4164-01ED-473B-8B68-53C8228C12F2}" parentId="{5A347A5A-7A93-4824-91E7-5CDAEE4CA0E4}">
    <text>Nėra pilnos topo</text>
  </threadedComment>
  <threadedComment ref="E177" dT="2023-10-16T07:44:07.93" personId="{275467A3-C35B-408D-BC09-980133BF36D1}" id="{E51A0DE7-2A00-4BC7-BE67-63A1EB943E50}" parentId="{5A347A5A-7A93-4824-91E7-5CDAEE4CA0E4}">
    <text>Rengia sprendinius</text>
  </threadedComment>
  <threadedComment ref="E177" dT="2023-10-19T05:11:05.50" personId="{275467A3-C35B-408D-BC09-980133BF36D1}" id="{28E9DCA7-4AB2-487A-807A-F8F0190E3DB3}" parentId="{5A347A5A-7A93-4824-91E7-5CDAEE4CA0E4}">
    <text>Pateikti sprendiniai užsakovui derinti</text>
  </threadedComment>
  <threadedComment ref="E177" dT="2023-11-06T13:29:59.40" personId="{1AA69E5B-B443-4881-BBB8-C2908FF681E9}" id="{149543A7-B72B-40E6-B580-3C48D36BBC1F}" parentId="{5A347A5A-7A93-4824-91E7-5CDAEE4CA0E4}">
    <text>Pateikta derinti sklp savininkui del servituto, truksta silumos, pateikti pirminiai</text>
  </threadedComment>
  <threadedComment ref="E177" dT="2023-11-07T08:49:41.34" personId="{275467A3-C35B-408D-BC09-980133BF36D1}" id="{4D7EEAFD-EEA9-4CDB-A0D9-04DE1CF5D582}" parentId="{5A347A5A-7A93-4824-91E7-5CDAEE4CA0E4}">
    <text>Taiso schemos pastabas</text>
  </threadedComment>
  <threadedComment ref="E177" dT="2023-11-13T07:19:47.04" personId="{275467A3-C35B-408D-BC09-980133BF36D1}" id="{5C0C257B-D73A-4042-984F-7F615ECF5D23}" parentId="{5A347A5A-7A93-4824-91E7-5CDAEE4CA0E4}">
    <text>Taiso pastabas</text>
  </threadedComment>
  <threadedComment ref="E177" dT="2023-11-30T08:08:54.44" personId="{275467A3-C35B-408D-BC09-980133BF36D1}" id="{DA0F7C3D-4F49-4BF4-B6A4-94EEF1BD0BED}" parentId="{5A347A5A-7A93-4824-91E7-5CDAEE4CA0E4}">
    <text>Trūksta RAA ir vartotojo pritarimo KĘSTAS DERINA</text>
  </threadedComment>
  <threadedComment ref="E177" dT="2024-01-02T11:07:39.58" personId="{1AA69E5B-B443-4881-BBB8-C2908FF681E9}" id="{349B9E84-6C11-445D-92B7-AAE2CDBA0799}" parentId="{5A347A5A-7A93-4824-91E7-5CDAEE4CA0E4}">
    <text>Truksta RAA, laukiam nuomininko paraso ant SB</text>
  </threadedComment>
  <threadedComment ref="E177" dT="2024-01-30T05:31:48.66" personId="{275467A3-C35B-408D-BC09-980133BF36D1}" id="{407EF305-BC25-4A86-84D1-532B582C332E}" parentId="{5A347A5A-7A93-4824-91E7-5CDAEE4CA0E4}">
    <text>RAA+ servitutas pateiktas 01-30</text>
  </threadedComment>
  <threadedComment ref="E177" dT="2024-02-23T12:37:43.55" personId="{275467A3-C35B-408D-BC09-980133BF36D1}" id="{200F934E-132A-4D65-AFF9-6DC2357D1BEF}" parentId="{5A347A5A-7A93-4824-91E7-5CDAEE4CA0E4}">
    <text>Taiso pastabas</text>
  </threadedComment>
  <threadedComment ref="E177" dT="2024-03-12T06:50:32.32" personId="{275467A3-C35B-408D-BC09-980133BF36D1}" id="{1795990C-77D7-4A80-A356-F527CDB69D9B}" parentId="{5A347A5A-7A93-4824-91E7-5CDAEE4CA0E4}">
    <text>Laukiam kol savivaldybė pasirašys servitutą</text>
  </threadedComment>
  <threadedComment ref="E177" dT="2024-03-25T08:18:05.30" personId="{275467A3-C35B-408D-BC09-980133BF36D1}" id="{52AD4E34-DAF2-4B37-AE4E-75536B2EE4A1}" parentId="{5A347A5A-7A93-4824-91E7-5CDAEE4CA0E4}">
    <text>03-29 ESO turi pateikti sąlygas</text>
  </threadedComment>
  <threadedComment ref="E177" dT="2024-04-02T09:10:56.65" personId="{275467A3-C35B-408D-BC09-980133BF36D1}" id="{4E51D298-7C2D-4673-B19D-1C9DB7BD96C4}" parentId="{5A347A5A-7A93-4824-91E7-5CDAEE4CA0E4}">
    <text>Servitutas perduotas notarui + RAA taiso</text>
  </threadedComment>
  <threadedComment ref="E177" dT="2024-04-15T05:49:28.09" personId="{275467A3-C35B-408D-BC09-980133BF36D1}" id="{0CE41327-4496-4BC2-9739-68094E356FB9}" parentId="{5A347A5A-7A93-4824-91E7-5CDAEE4CA0E4}">
    <text>Reikia SP nuotraukų,kad parinkti narvelį</text>
  </threadedComment>
  <threadedComment ref="E177" dT="2024-04-30T11:08:04.78" personId="{275467A3-C35B-408D-BC09-980133BF36D1}" id="{02742D4D-36C0-4825-9079-D347C9D308A2}" parentId="{5A347A5A-7A93-4824-91E7-5CDAEE4CA0E4}">
    <text>Pateikta pirminiams</text>
  </threadedComment>
  <threadedComment ref="E177" dT="2024-05-07T04:42:25.03" personId="{275467A3-C35B-408D-BC09-980133BF36D1}" id="{F0D08EB0-723D-4F89-8B7E-4C09965F6D9C}" parentId="{5A347A5A-7A93-4824-91E7-5CDAEE4CA0E4}">
    <text>05-08 taiso RAA pastabas, turi paskambinti notarei</text>
  </threadedComment>
  <threadedComment ref="E177" dT="2024-05-13T04:55:22.94" personId="{275467A3-C35B-408D-BC09-980133BF36D1}" id="{BFF5027D-E956-40EF-B4A0-D4EBE0555CE0}" parentId="{5A347A5A-7A93-4824-91E7-5CDAEE4CA0E4}">
    <text>05-08 pateikta po pastabų. Skambins notarei</text>
  </threadedComment>
  <threadedComment ref="E177" dT="2024-05-20T09:27:05.22" personId="{1AA69E5B-B443-4881-BBB8-C2908FF681E9}" id="{8AA7EF4C-4720-4A57-B472-64C5A2DF2CCA}" parentId="{5A347A5A-7A93-4824-91E7-5CDAEE4CA0E4}">
    <text>22d pasirasomas servitutas, pateiksim 20d pateikti pirminiai po pastabu</text>
  </threadedComment>
  <threadedComment ref="E177" dT="2024-06-03T06:33:29.49" personId="{1AA69E5B-B443-4881-BBB8-C2908FF681E9}" id="{313A79F7-CC62-4F5D-93B3-1B400FBE4A2F}" parentId="{5A347A5A-7A93-4824-91E7-5CDAEE4CA0E4}">
    <text>Laukiam samatos, teiksim projekta, servitutai pasirasomi 06.06</text>
  </threadedComment>
  <threadedComment ref="E177" dT="2024-06-06T10:26:28.87" personId="{1AA69E5B-B443-4881-BBB8-C2908FF681E9}" id="{D270F642-69AC-4626-820D-3D7121E8C611}" parentId="{5A347A5A-7A93-4824-91E7-5CDAEE4CA0E4}">
    <text>SUVA 315621 05.23</text>
  </threadedComment>
  <threadedComment ref="E177" dT="2024-06-12T07:06:25.06" personId="{275467A3-C35B-408D-BC09-980133BF36D1}" id="{83B497D7-F3DD-43B7-95D6-A75CCE0977B1}" parentId="{5A347A5A-7A93-4824-91E7-5CDAEE4CA0E4}">
    <text>Turi paskambinti ar pasirašytas servitutas/ pateiktas projektas po pastabų</text>
  </threadedComment>
  <threadedComment ref="E177" dT="2024-06-13T10:55:40.45" personId="{1AA69E5B-B443-4881-BBB8-C2908FF681E9}" id="{0F232CBB-1491-466A-B0E4-D10370568B59}" parentId="{5A347A5A-7A93-4824-91E7-5CDAEE4CA0E4}">
    <text>Servitutas pasirasomas 06.17 10:30 / pateiktas projektas po pastabų</text>
  </threadedComment>
  <threadedComment ref="E177" dT="2024-06-17T04:38:48.14" personId="{1AA69E5B-B443-4881-BBB8-C2908FF681E9}" id="{2FD56068-5528-4889-ABB2-036BF1CA8798}" parentId="{5A347A5A-7A93-4824-91E7-5CDAEE4CA0E4}">
    <text>Gautos tik RAA pastabos, parasytas komentaras, kad reikalingos ir kitos pastabos.</text>
  </threadedComment>
  <threadedComment ref="E177" dT="2024-07-04T07:36:45.75" personId="{1AA69E5B-B443-4881-BBB8-C2908FF681E9}" id="{CED7AF26-451C-4320-8682-0615B8F6A29A}" parentId="{5A347A5A-7A93-4824-91E7-5CDAEE4CA0E4}">
    <text>Gautos pastabos RAA daliai, Arturas skambino del pastabu, reikia paziureti ir duot jam ats.</text>
  </threadedComment>
  <threadedComment ref="E177" dT="2024-07-15T06:53:29.35" personId="{275467A3-C35B-408D-BC09-980133BF36D1}" id="{4556FA6B-A098-47DB-BD46-9CBC6743AF23}" parentId="{5A347A5A-7A93-4824-91E7-5CDAEE4CA0E4}">
    <text>Artūras taiso pastabas</text>
  </threadedComment>
  <threadedComment ref="E177" dT="2024-07-29T04:51:29.43" personId="{1AA69E5B-B443-4881-BBB8-C2908FF681E9}" id="{B36A8144-AB6E-4742-A4ED-A98A22598679}" parentId="{5A347A5A-7A93-4824-91E7-5CDAEE4CA0E4}">
    <text>Gautos pakartotinos pastabos</text>
  </threadedComment>
  <threadedComment ref="E177" dT="2024-08-05T06:10:41.06" personId="{275467A3-C35B-408D-BC09-980133BF36D1}" id="{0A37C6FD-DB3E-4671-BD2A-CD0698CBA053}" parentId="{5A347A5A-7A93-4824-91E7-5CDAEE4CA0E4}">
    <text>08-05 Kostas pažiūrės pastabas ir inofrmuos kada pataisys</text>
  </threadedComment>
  <threadedComment ref="E177" dT="2024-08-12T06:45:25.40" personId="{275467A3-C35B-408D-BC09-980133BF36D1}" id="{E79B4DF4-02E9-4783-AA44-7DD54E2CEF28}" parentId="{5A347A5A-7A93-4824-91E7-5CDAEE4CA0E4}">
    <text>08-12 paskambins tikrintojui dėl pastabų</text>
  </threadedComment>
  <threadedComment ref="E177" dT="2024-09-01T08:25:27.27" personId="{275467A3-C35B-408D-BC09-980133BF36D1}" id="{DF264FEB-ED84-4BB5-B75D-469F52909C12}" parentId="{5A347A5A-7A93-4824-91E7-5CDAEE4CA0E4}">
    <text>08-29 pateiktas projektas</text>
  </threadedComment>
  <threadedComment ref="E177" dT="2024-09-09T07:22:25.79" personId="{275467A3-C35B-408D-BC09-980133BF36D1}" id="{8D69EF92-D397-4B9D-A044-3D99080A27FB}" parentId="{5A347A5A-7A93-4824-91E7-5CDAEE4CA0E4}">
    <text>pateiktas</text>
  </threadedComment>
  <threadedComment ref="E178" dT="2023-08-10T06:21:17.90" personId="{275467A3-C35B-408D-BC09-980133BF36D1}" id="{2CADB1FB-9777-4DC0-8ADE-20D7BF1304ED}">
    <text>Reikia užsakyti topo</text>
  </threadedComment>
  <threadedComment ref="E178" dT="2023-08-10T12:09:51.02" personId="{275467A3-C35B-408D-BC09-980133BF36D1}" id="{68F47C57-F43E-440E-B48B-1203C1A0F3C7}" parentId="{2CADB1FB-9777-4DC0-8ADE-20D7BF1304ED}">
    <text>Simas matuoja topo 08-11</text>
  </threadedComment>
  <threadedComment ref="E178" dT="2023-09-05T13:03:28.36" personId="{275467A3-C35B-408D-BC09-980133BF36D1}" id="{FA6CBA04-2BD4-431A-96F2-B59D9CB97F84}" parentId="{2CADB1FB-9777-4DC0-8ADE-20D7BF1304ED}">
    <text>Pateikti pirminiai</text>
  </threadedComment>
  <threadedComment ref="E178" dT="2023-09-11T11:15:18.70" personId="{275467A3-C35B-408D-BC09-980133BF36D1}" id="{F5DCB955-09EA-4C10-98C1-FE9A2A230065}" parentId="{2CADB1FB-9777-4DC0-8ADE-20D7BF1304ED}">
    <text>09-11 pateikti piminiai po pastabų</text>
  </threadedComment>
  <threadedComment ref="E178" dT="2023-09-22T06:57:39.29" personId="{275467A3-C35B-408D-BC09-980133BF36D1}" id="{6F7DAD86-EB81-4A14-9D0E-415610813F95}" parentId="{2CADB1FB-9777-4DC0-8ADE-20D7BF1304ED}">
    <text>Taiso pastabas</text>
  </threadedComment>
  <threadedComment ref="E178" dT="2023-09-28T06:56:39.80" personId="{275467A3-C35B-408D-BC09-980133BF36D1}" id="{84DE4832-326F-4174-BEE3-FD4A567909C3}" parentId="{2CADB1FB-9777-4DC0-8ADE-20D7BF1304ED}">
    <text>Pateikta po pastabų</text>
  </threadedComment>
  <threadedComment ref="E178" dT="2023-10-03T05:06:47.53" personId="{275467A3-C35B-408D-BC09-980133BF36D1}" id="{5FFB3509-9790-4F9B-B50B-CC775584FFA8}" parentId="{2CADB1FB-9777-4DC0-8ADE-20D7BF1304ED}">
    <text>Laukiu kol pateiks pilną projektą.</text>
  </threadedComment>
  <threadedComment ref="E178" dT="2023-10-09T10:12:58.85" personId="{275467A3-C35B-408D-BC09-980133BF36D1}" id="{6C583423-9EEE-43FE-8B88-C4B1A58DAA6A}" parentId="{2CADB1FB-9777-4DC0-8ADE-20D7BF1304ED}">
    <text>Pateiktas projektas tvirtinimui</text>
  </threadedComment>
  <threadedComment ref="E178" dT="2023-10-30T07:31:08.11" personId="{275467A3-C35B-408D-BC09-980133BF36D1}" id="{00E2E846-6673-421A-AA10-9DAF6F7574D2}" parentId="{2CADB1FB-9777-4DC0-8ADE-20D7BF1304ED}">
    <text>Negaunam RAA pastabų</text>
  </threadedComment>
  <threadedComment ref="E178" dT="2023-11-20T06:11:49.46" personId="{275467A3-C35B-408D-BC09-980133BF36D1}" id="{46D8A06B-353F-4A62-A9B2-3A9CB8E805FF}" parentId="{2CADB1FB-9777-4DC0-8ADE-20D7BF1304ED}">
    <text>Taiso RAA pastabas, 12-05 turi gauti derinimą iš kelių</text>
  </threadedComment>
  <threadedComment ref="E178" dT="2023-12-11T08:40:40.97" personId="{275467A3-C35B-408D-BC09-980133BF36D1}" id="{76582236-BE70-41D7-87DD-07AB8903527A}" parentId="{2CADB1FB-9777-4DC0-8ADE-20D7BF1304ED}">
    <text>12-11 pateikta Vytui registruoti žymas</text>
  </threadedComment>
  <threadedComment ref="E179" dT="2023-08-22T07:09:00.25" personId="{275467A3-C35B-408D-BC09-980133BF36D1}" id="{00740758-120D-483C-906E-AF1D37C1E2AC}">
    <text>ESO turi pateikti pasirašytą sutartį</text>
  </threadedComment>
  <threadedComment ref="E179" dT="2023-09-05T06:43:08.34" personId="{BE325DBA-77AE-420F-8593-D19695A72820}" id="{4AD51B25-4735-4976-A99D-24A791CF791F}" parentId="{00740758-120D-483C-906E-AF1D37C1E2AC}">
    <text>Pateikti pirminiai, išsiųsta derint</text>
  </threadedComment>
  <threadedComment ref="E179" dT="2023-09-11T10:20:14.05" personId="{275467A3-C35B-408D-BC09-980133BF36D1}" id="{E5F3DB0C-EB5E-468F-B6BE-9BD72B03CB35}" parentId="{00740758-120D-483C-906E-AF1D37C1E2AC}">
    <text>Taiso pastabas</text>
  </threadedComment>
  <threadedComment ref="E179" dT="2023-09-22T06:53:19.63" personId="{275467A3-C35B-408D-BC09-980133BF36D1}" id="{A8227725-50BE-428E-96FE-2DB4E359F632}" parentId="{00740758-120D-483C-906E-AF1D37C1E2AC}">
    <text>09-22 sukels pirminius</text>
  </threadedComment>
  <threadedComment ref="E179" dT="2023-09-27T05:32:10.00" personId="{275467A3-C35B-408D-BC09-980133BF36D1}" id="{F29529A9-5C3D-4985-A417-AB92E64076E9}" parentId="{00740758-120D-483C-906E-AF1D37C1E2AC}">
    <text>Sukelti pirminiai po pastabų</text>
  </threadedComment>
  <threadedComment ref="E179" dT="2023-10-02T11:38:39.76" personId="{275467A3-C35B-408D-BC09-980133BF36D1}" id="{77861442-88E9-4E16-9514-4C01A840F224}" parentId="{00740758-120D-483C-906E-AF1D37C1E2AC}">
    <text>Sąmata/ SB pirmininko derinimas</text>
  </threadedComment>
  <threadedComment ref="E179" dT="2023-10-05T04:01:14.55" personId="{275467A3-C35B-408D-BC09-980133BF36D1}" id="{8147F72D-8EEE-498B-9C81-6EA27D2B2FC2}" parentId="{00740758-120D-483C-906E-AF1D37C1E2AC}">
    <text>10-04 pateiktos žymos RC</text>
  </threadedComment>
  <threadedComment ref="E180" dT="2023-09-27T05:52:45.91" personId="{275467A3-C35B-408D-BC09-980133BF36D1}" id="{8DD60F83-5B23-4C46-BD3B-473F05E8158F}">
    <text>Taiso pirminių pastabas</text>
  </threadedComment>
  <threadedComment ref="E180" dT="2023-10-12T10:10:44.09" personId="{275467A3-C35B-408D-BC09-980133BF36D1}" id="{EFE7080F-F132-42D4-8A8A-451FD09F0834}" parentId="{8DD60F83-5B23-4C46-BD3B-473F05E8158F}">
    <text>Servitutai + LAKD+ natura</text>
  </threadedComment>
  <threadedComment ref="E180" dT="2023-10-24T13:09:27.75" personId="{1AA69E5B-B443-4881-BBB8-C2908FF681E9}" id="{AB9F288B-F47A-4D50-A505-6FF1ED82F501}" parentId="{8DD60F83-5B23-4C46-BD3B-473F05E8158F}">
    <text>Pateiktas projektas</text>
  </threadedComment>
  <threadedComment ref="E180" dT="2023-10-25T09:50:37.85" personId="{275467A3-C35B-408D-BC09-980133BF36D1}" id="{53B6F615-5C9A-4064-A855-0892B05CEE90}" parentId="{8DD60F83-5B23-4C46-BD3B-473F05E8158F}">
    <text>Taiso pastabas</text>
  </threadedComment>
  <threadedComment ref="E180" dT="2023-11-21T11:54:40.58" personId="{275467A3-C35B-408D-BC09-980133BF36D1}" id="{B5CCA300-14FA-4AA3-8749-2B4B015ECBBF}" parentId="{8DD60F83-5B23-4C46-BD3B-473F05E8158F}">
    <text>RAA skaičiavimai</text>
  </threadedComment>
  <threadedComment ref="E180" dT="2023-12-11T08:54:06.44" personId="{275467A3-C35B-408D-BC09-980133BF36D1}" id="{53AB6341-051F-4460-A3A5-8A89302897D7}" parentId="{8DD60F83-5B23-4C46-BD3B-473F05E8158F}">
    <text>Pateiktas pilnas projektas</text>
  </threadedComment>
  <threadedComment ref="E180" dT="2024-01-02T11:07:55.87" personId="{1AA69E5B-B443-4881-BBB8-C2908FF681E9}" id="{63805B93-ECFF-42E7-912A-6DCBD9934452}" parentId="{8DD60F83-5B23-4C46-BD3B-473F05E8158F}">
    <text>Taisomos PVA pastabos</text>
  </threadedComment>
  <threadedComment ref="E180" dT="2024-01-08T10:20:48.49" personId="{275467A3-C35B-408D-BC09-980133BF36D1}" id="{F6D26461-BA06-499F-A542-FB42B9AFD143}" parentId="{8DD60F83-5B23-4C46-BD3B-473F05E8158F}">
    <text>Pateikta po pastabų</text>
  </threadedComment>
  <threadedComment ref="E181" dT="2023-12-11T08:26:50.58" personId="{275467A3-C35B-408D-BC09-980133BF36D1}" id="{7E60B52F-7D1F-462C-9382-461EC782A1E0}">
    <text>Rengia trasą.</text>
  </threadedComment>
  <threadedComment ref="E181" dT="2023-12-19T08:32:09.73" personId="{275467A3-C35B-408D-BC09-980133BF36D1}" id="{5D9212EF-C6ED-4F44-8B7A-7BF8BB919220}" parentId="{7E60B52F-7D1F-462C-9382-461EC782A1E0}">
    <text>12-20 teikiam pirminius ir derinti</text>
  </threadedComment>
  <threadedComment ref="E181" dT="2024-01-08T09:43:31.59" personId="{275467A3-C35B-408D-BC09-980133BF36D1}" id="{536E76A0-D261-466A-9762-C8766EBBCD85}" parentId="{7E60B52F-7D1F-462C-9382-461EC782A1E0}">
    <text>Turi teikti pirminiams/ LAKD</text>
  </threadedComment>
  <threadedComment ref="E181" dT="2024-01-11T07:27:43.40" personId="{275467A3-C35B-408D-BC09-980133BF36D1}" id="{5A636A92-F5CA-4F4F-ABCF-14FAC753086D}" parentId="{7E60B52F-7D1F-462C-9382-461EC782A1E0}">
    <text>Taiso pastabas</text>
  </threadedComment>
  <threadedComment ref="E181" dT="2024-01-16T12:09:12.16" personId="{1AA69E5B-B443-4881-BBB8-C2908FF681E9}" id="{ED5E54D7-4306-4458-A81E-ADF7E0722B98}" parentId="{7E60B52F-7D1F-462C-9382-461EC782A1E0}">
    <text>Pataisyti pirminiai, laukiam pataisytu TS, kad pateikti tvirtinimui</text>
  </threadedComment>
  <threadedComment ref="E181" dT="2024-01-30T05:42:27.38" personId="{275467A3-C35B-408D-BC09-980133BF36D1}" id="{91B71160-ABA2-4826-A7B9-BFBFAE0F075A}" parentId="{7E60B52F-7D1F-462C-9382-461EC782A1E0}">
    <text>Derinama, servitutą turi teikti nuomininkams, mel projektas</text>
  </threadedComment>
  <threadedComment ref="E181" dT="2024-02-01T13:26:44.39" personId="{1AA69E5B-B443-4881-BBB8-C2908FF681E9}" id="{081DEC1F-F9A1-43F0-A5C1-088259B4C511}" parentId="{7E60B52F-7D1F-462C-9382-461EC782A1E0}">
    <text>Mel projektas gautas, laukiam kompensacijos pateikti servituta, issiusta miskam ir regioniniam parkui</text>
  </threadedComment>
  <threadedComment ref="E181" dT="2024-02-06T05:52:15.23" personId="{1AA69E5B-B443-4881-BBB8-C2908FF681E9}" id="{9DD4ADB8-DD5A-4156-BA28-6829B23526A9}" parentId="{7E60B52F-7D1F-462C-9382-461EC782A1E0}">
    <text>Pateiktas servitutas</text>
  </threadedComment>
  <threadedComment ref="E181" dT="2024-02-14T07:27:22.02" personId="{275467A3-C35B-408D-BC09-980133BF36D1}" id="{CE007398-6D9C-4725-828A-B8B392C128A9}" parentId="{7E60B52F-7D1F-462C-9382-461EC782A1E0}">
    <text>Servitutas/Parkai/LAKD/MŽ/Sąmata</text>
  </threadedComment>
  <threadedComment ref="E181" dT="2024-02-23T06:29:30.02" personId="{275467A3-C35B-408D-BC09-980133BF36D1}" id="{1448ED41-01C4-4B1A-9E62-73688FB19CF5}" parentId="{7E60B52F-7D1F-462C-9382-461EC782A1E0}">
    <text>LAKD pateikta 02-08 nesutikimas į pastabas</text>
  </threadedComment>
  <threadedComment ref="E181" dT="2024-03-12T07:18:11.47" personId="{275467A3-C35B-408D-BC09-980133BF36D1}" id="{8E79D420-672E-48F7-9460-C709BB3A1005}" parentId="{7E60B52F-7D1F-462C-9382-461EC782A1E0}">
    <text>Gavome atsakymą iš LAKD, perduota ESO</text>
  </threadedComment>
  <threadedComment ref="E181" dT="2024-04-02T09:35:11.27" personId="{275467A3-C35B-408D-BC09-980133BF36D1}" id="{5B2AD8E3-70B8-4A87-A36E-813F4E4ABBED}" parentId="{7E60B52F-7D1F-462C-9382-461EC782A1E0}">
    <text>Laukiam eso ATS</text>
  </threadedComment>
  <threadedComment ref="E181" dT="2024-04-15T06:02:00.12" personId="{275467A3-C35B-408D-BC09-980133BF36D1}" id="{7D18A19E-6355-4A22-B1E7-56401EFFF7CE}" parentId="{7E60B52F-7D1F-462C-9382-461EC782A1E0}">
    <text>ESO derina su VIA+ mes tikrinam galimybę suprojektuotiu sklype 04-19 apžiūri vietoje objektą</text>
  </threadedComment>
  <threadedComment ref="E181" dT="2024-04-22T06:02:09.12" personId="{275467A3-C35B-408D-BC09-980133BF36D1}" id="{C53F5188-7234-496A-802E-1EC21E2CBF29}" parentId="{7E60B52F-7D1F-462C-9382-461EC782A1E0}">
    <text>Taisyti trasą</text>
  </threadedComment>
  <threadedComment ref="E181" dT="2024-04-30T11:07:34.19" personId="{275467A3-C35B-408D-BC09-980133BF36D1}" id="{BD83059F-25A6-4D86-97FA-57DAD5EB2F1A}" parentId="{7E60B52F-7D1F-462C-9382-461EC782A1E0}">
    <text xml:space="preserve">Pateikta miškų ūrėdijai po to teiksim savivaldybei
</text>
  </threadedComment>
  <threadedComment ref="E181" dT="2024-05-20T09:29:28.48" personId="{1AA69E5B-B443-4881-BBB8-C2908FF681E9}" id="{02EB09AB-0432-4966-918C-10236F405FB3}" parentId="{7E60B52F-7D1F-462C-9382-461EC782A1E0}">
    <text>05.20 LAKD pateiktas ESO pasirasytas priedas, 05.21 skambinsim miskininkui del derinimo</text>
  </threadedComment>
  <threadedComment ref="E181" dT="2024-05-27T07:40:01.54" personId="{275467A3-C35B-408D-BC09-980133BF36D1}" id="{8FA4337C-2A58-4F0A-8869-674B37054869}" parentId="{7E60B52F-7D1F-462C-9382-461EC782A1E0}">
    <text>Gavom miškų atsakymą, laukiam VIA priedo, reikės servitutų</text>
  </threadedComment>
  <threadedComment ref="E181" dT="2024-06-03T06:33:59.27" personId="{1AA69E5B-B443-4881-BBB8-C2908FF681E9}" id="{3597F188-2D36-4D3F-9FC1-651B91957B80}" parentId="{7E60B52F-7D1F-462C-9382-461EC782A1E0}">
    <text>Sulaukiam kompensaciju ir pateiksim VMU servitutus perziurai</text>
  </threadedComment>
  <threadedComment ref="E181" dT="2024-06-03T06:34:16.20" personId="{1AA69E5B-B443-4881-BBB8-C2908FF681E9}" id="{2530F666-2C7F-4B95-8814-C3DA8E669EB8}" parentId="{7E60B52F-7D1F-462C-9382-461EC782A1E0}">
    <text>Galima rengti MZDZ</text>
  </threadedComment>
  <threadedComment ref="E181" dT="2024-06-05T10:52:21.77" personId="{1AA69E5B-B443-4881-BBB8-C2908FF681E9}" id="{5F539C75-2256-45EF-A97E-5186994A83FD}" parentId="{7E60B52F-7D1F-462C-9382-461EC782A1E0}">
    <text>Pakartotinai issiusta VMU servitutai su kompensacijom</text>
  </threadedComment>
  <threadedComment ref="E181" dT="2024-06-12T07:07:44.77" personId="{275467A3-C35B-408D-BC09-980133BF36D1}" id="{BBB420B5-E83C-4EB7-9B22-0D488060E8C9}" parentId="{7E60B52F-7D1F-462C-9382-461EC782A1E0}">
    <text>Reikia daryti MŽ</text>
  </threadedComment>
  <threadedComment ref="E181" dT="2024-06-14T09:24:48.11" personId="{1AA69E5B-B443-4881-BBB8-C2908FF681E9}" id="{25D9761F-703B-4A86-B503-618CCB9682E0}" parentId="{7E60B52F-7D1F-462C-9382-461EC782A1E0}">
    <text>Pateiktas MZDZ Anai</text>
  </threadedComment>
  <threadedComment ref="E181" dT="2024-07-04T06:11:25.98" personId="{1AA69E5B-B443-4881-BBB8-C2908FF681E9}" id="{1139775C-47DB-46A8-BDB3-C84E5012D23E}" parentId="{7E60B52F-7D1F-462C-9382-461EC782A1E0}">
    <text>Gautas VIA atsakymas, kad sprendiniai jau nebetinka, reikia gauti vandenu tinklus, nes jie sako, kad VKS ant fekalo statom, bet nekelia ragelio.</text>
  </threadedComment>
  <threadedComment ref="E181" dT="2024-07-22T07:58:20.06" personId="{275467A3-C35B-408D-BC09-980133BF36D1}" id="{7E9E652F-77A3-44E1-85CA-17CC8ED02E29}" parentId="{7E60B52F-7D1F-462C-9382-461EC782A1E0}">
    <text>Pakibęs pas Ignitį, kol gaus patvirtinimą iš KMS</text>
  </threadedComment>
  <threadedComment ref="E181" dT="2024-07-24T04:39:08.36" personId="{1AA69E5B-B443-4881-BBB8-C2908FF681E9}" id="{09688FAA-1001-476E-8C6A-F5329D071631}" parentId="{7E60B52F-7D1F-462C-9382-461EC782A1E0}">
    <text>Taipp at gautas VMU atmetimas servitutams</text>
  </threadedComment>
  <threadedComment ref="E181" dT="2024-11-07T13:26:24.21" personId="{1AA69E5B-B443-4881-BBB8-C2908FF681E9}" id="{82AA6D32-6379-4021-BD34-014614760D31}" parentId="{7E60B52F-7D1F-462C-9382-461EC782A1E0}">
    <text>Is naujo pateikta VMU ir Via ir KMS</text>
  </threadedComment>
  <threadedComment ref="E181" dT="2024-12-23T07:50:43.74" personId="{275467A3-C35B-408D-BC09-980133BF36D1}" id="{E035EFBC-F760-42E8-8C1F-FBA2EA8D5AFF}" parentId="{7E60B52F-7D1F-462C-9382-461EC782A1E0}">
    <text>Eso konsultuojasi su teisininkais</text>
  </threadedComment>
  <threadedComment ref="E181" dT="2025-01-27T08:48:24.77" personId="{1AA69E5B-B443-4881-BBB8-C2908FF681E9}" id="{1FE2A157-E5CD-4EE6-A409-703F488A57D0}" parentId="{7E60B52F-7D1F-462C-9382-461EC782A1E0}">
    <text xml:space="preserve">Gautas Via Lietuva derinimas
</text>
  </threadedComment>
  <threadedComment ref="E181" dT="2025-01-28T06:34:56.11" personId="{275467A3-C35B-408D-BC09-980133BF36D1}" id="{A84CF4A5-678E-42CD-B2A1-7ADFD0C0EB14}" parentId="{7E60B52F-7D1F-462C-9382-461EC782A1E0}">
    <text>Trūksta KMS pritarimo + Servitutai</text>
  </threadedComment>
  <threadedComment ref="E181" dT="2025-03-22T10:21:17.49" personId="{F5283759-9946-4865-A022-E520B30F9158}" id="{1CBEF08E-D888-4900-84EE-2C13B254D20B}" parentId="{7E60B52F-7D1F-462C-9382-461EC782A1E0}">
    <text>Reik statyt KP
Tomas lyg topo užsakys</text>
  </threadedComment>
  <threadedComment ref="E181" dT="2025-03-24T05:40:33.20" personId="{275467A3-C35B-408D-BC09-980133BF36D1}" id="{1248E613-1469-4536-B14C-966CB4B91C8E}" parentId="{7E60B52F-7D1F-462C-9382-461EC782A1E0}">
    <text>Ovidijus matuoja topo 03-26</text>
  </threadedComment>
  <threadedComment ref="E181" dT="2025-04-08T06:41:27.66" personId="{275467A3-C35B-408D-BC09-980133BF36D1}" id="{D95C88B7-655F-4E09-BC25-B18F7EA05E61}" parentId="{7E60B52F-7D1F-462C-9382-461EC782A1E0}">
    <text>Nuo 04-09 pradės KP projektavimą</text>
  </threadedComment>
  <threadedComment ref="E181" dT="2025-04-09T08:00:04.16" personId="{F5283759-9946-4865-A022-E520B30F9158}" id="{E46B2E9C-081A-4E32-AF04-8C478ED27AAB}" parentId="{7E60B52F-7D1F-462C-9382-461EC782A1E0}">
    <text>04-09 nuvažiuota į vietą - vyksta statybos. Susisiekiau su sklp. sav., sakė atsiųst sprendinius į emailą ir tada pašnekėsim. 04-09 nusiunčiau sprendinius el. paštu 'andrius.salnaitis@adampolis.lt'</text>
    <extLst>
      <x:ext xmlns:xltc2="http://schemas.microsoft.com/office/spreadsheetml/2020/threadedcomments2" uri="{F7C98A9C-CBB3-438F-8F68-D28B6AF4A901}">
        <xltc2:checksum>843163828</xltc2:checksum>
        <xltc2:hyperlink startIndex="165" length="30" url="andrius.salnaitis@adampolis.lt"/>
      </x:ext>
    </extLst>
  </threadedComment>
  <threadedComment ref="E181" dT="2025-04-10T12:36:00.57" personId="{F5283759-9946-4865-A022-E520B30F9158}" id="{F489B925-DD1A-4DC9-B7E5-467A5331805B}" parentId="{7E60B52F-7D1F-462C-9382-461EC782A1E0}">
    <text>Netiko vieta dėl tiesiamo vandentiekio, nusiunčiau laišką atgal, kad galim koreguot vietą, kad nelipt ant jo ir kad pasidalintų tinklais, taip pat papildomai atsakiau į kitus jo klausimus ir laukiu ats.</text>
  </threadedComment>
  <threadedComment ref="E181" dT="2025-04-15T10:07:44.10" personId="{F5283759-9946-4865-A022-E520B30F9158}" id="{5529E692-28C1-4F36-8694-D5F50F215F3B}" parentId="{7E60B52F-7D1F-462C-9382-461EC782A1E0}">
    <text>Skambinau šiandien. Sakė netinka, atrašys laišku.</text>
  </threadedComment>
  <threadedComment ref="E181" dT="2025-04-25T05:14:28.06" personId="{1AA69E5B-B443-4881-BBB8-C2908FF681E9}" id="{04E402F4-6822-47CF-83BD-7206C61B98C1}" parentId="{7E60B52F-7D1F-462C-9382-461EC782A1E0}">
    <text>Parasyta situacija i TIVIS, pateikta papildoma info, laukiam ats.</text>
  </threadedComment>
  <threadedComment ref="E181" dT="2025-05-05T10:01:52.11" personId="{1AA69E5B-B443-4881-BBB8-C2908FF681E9}" id="{AA00F6CE-853A-4E0F-87D7-9708A95F9F19}" parentId="{7E60B52F-7D1F-462C-9382-461EC782A1E0}">
    <text>Pateikta principinė i TIVIS, Palaukiam kol ESO israsys naujas salygas ir zinosim tiksliai koks KP dydis. Adampolis atsiunte medziaga su KP vieta ir galesim uzsibaigti vietos parinkima</text>
  </threadedComment>
  <threadedComment ref="E181" dT="2025-05-12T18:40:39.95" personId="{1AA69E5B-B443-4881-BBB8-C2908FF681E9}" id="{DB09F93B-2542-4243-814B-30F9A2986657}" parentId="{7E60B52F-7D1F-462C-9382-461EC782A1E0}">
    <text>Gautos pakoreguotos TS, pateiksim pirminius, kad žinotume ar gero tipo KP parinkom ir galėsim pabaigti derinti su Adampoliu</text>
  </threadedComment>
  <threadedComment ref="E181" dT="2025-05-19T04:24:25.17" personId="{F5283759-9946-4865-A022-E520B30F9158}" id="{94225508-7CA3-4226-8291-CFD7172FA7CA}" parentId="{7E60B52F-7D1F-462C-9382-461EC782A1E0}">
    <text>Aiškinamės dėl galių, ar 230 ar 300kW klientui. Kai gausiu atsakymą, pabaigsiu sprendinius pirminiams.</text>
  </threadedComment>
  <threadedComment ref="E181" dT="2025-05-21T12:52:58.96" personId="{F5283759-9946-4865-A022-E520B30F9158}" id="{4E1ABB70-55BA-4521-9096-0CE1FC593CAB}" parentId="{7E60B52F-7D1F-462C-9382-461EC782A1E0}">
    <text>Perduota Kostui, gali pateikti pirminius.</text>
  </threadedComment>
  <threadedComment ref="E181" dT="2025-05-22T10:40:08.18" personId="{1AA69E5B-B443-4881-BBB8-C2908FF681E9}" id="{4FBD2D20-402F-410A-B81D-20B7F8405553}" parentId="{7E60B52F-7D1F-462C-9382-461EC782A1E0}">
    <text>Pateikti pirminiai perderinimui</text>
  </threadedComment>
  <threadedComment ref="E181" dT="2025-05-26T06:04:19.04" personId="{275467A3-C35B-408D-BC09-980133BF36D1}" id="{93A244C0-1DC2-43B3-A287-5BD91D6F08B7}" parentId="{7E60B52F-7D1F-462C-9382-461EC782A1E0}">
    <text>Suderinti pirminiai</text>
  </threadedComment>
  <threadedComment ref="E181" dT="2025-05-26T07:31:45.23" personId="{F5283759-9946-4865-A022-E520B30F9158}" id="{082C6870-55BE-453D-9914-97855930919C}" parentId="{7E60B52F-7D1F-462C-9382-461EC782A1E0}">
    <text>Ryt su Kostu apsitarsim kaip toliau daryt, turbūt reiks sprendinius susiderint su Adampoliu, tik nežinau ar mes, ar ESO ten jiem teiks.
Paskui reikės persiderinti su institucijomis.</text>
  </threadedComment>
  <threadedComment ref="E181" dT="2025-05-27T04:13:27.21" personId="{F5283759-9946-4865-A022-E520B30F9158}" id="{ECEDE0B0-CFAC-45EC-93B2-BDE15DB4F7DD}" parentId="{7E60B52F-7D1F-462C-9382-461EC782A1E0}">
    <text>05-27 išsiųsti sprendiniai Adampoliui dėl KP vietos ir patikslinti KP matmenys.</text>
  </threadedComment>
  <threadedComment ref="E181" dT="2025-05-27T06:53:15.11" personId="{F5283759-9946-4865-A022-E520B30F9158}" id="{88C92481-6C67-4041-A5CE-FA26215A5F63}" parentId="{7E60B52F-7D1F-462C-9382-461EC782A1E0}">
    <text>Adampoliui kaip suprantu tinka, turi atsiųst suderinimą, išsiųsta institucijoms, bus du servitutai su VMU. Reikės persidaryt servitutus per geomatininką, nes padaryti seni yra, iš VMU kaip ir teigiamas atsakymas, pasiruošt dokus reiks, persiteikt kompensacijoms ir pasiteikt notarams.</text>
  </threadedComment>
  <threadedComment ref="E181" dT="2025-06-09T04:56:37.27" personId="{F5283759-9946-4865-A022-E520B30F9158}" id="{52249752-42B1-4FB6-836D-21DD661FF9B7}" parentId="{7E60B52F-7D1F-462C-9382-461EC782A1E0}">
    <text>Gegužės 27d išsiųsta KRS ir KMS</text>
  </threadedComment>
  <threadedComment ref="E181" dT="2025-06-09T10:30:32.65" personId="{BF5C2520-4838-4933-8C2C-E9E069B8079F}" id="{F9D225AF-AD48-44A9-9625-F05998935617}" parentId="{7E60B52F-7D1F-462C-9382-461EC782A1E0}">
    <text>Ir Via</text>
  </threadedComment>
  <threadedComment ref="E181" dT="2025-06-18T11:10:17.71" personId="{F5283759-9946-4865-A022-E520B30F9158}" id="{AA5B0CD5-FEDA-44B0-8DA6-86A456D0BE86}" parentId="{7E60B52F-7D1F-462C-9382-461EC782A1E0}">
    <text>Reiks koreguot ir melioracijos projektą.</text>
  </threadedComment>
  <threadedComment ref="E181" dT="2025-06-19T12:48:00.16" personId="{F5283759-9946-4865-A022-E520B30F9158}" id="{DAA3E691-AA91-4581-8DF2-0CBE61155FB3}" parentId="{7E60B52F-7D1F-462C-9382-461EC782A1E0}">
    <text>Kostas pateiks į TIVI kelių priedą pasirašymui</text>
  </threadedComment>
  <threadedComment ref="E181" dT="2025-06-26T10:26:12.95" personId="{BF5C2520-4838-4933-8C2C-E9E069B8079F}" id="{5C902980-22EC-489E-B601-307C898F0F42}" parentId="{7E60B52F-7D1F-462C-9382-461EC782A1E0}">
    <text>Pateiktas kelių priedas Via</text>
  </threadedComment>
  <threadedComment ref="E181" dT="2025-06-27T09:52:57.17" personId="{F5283759-9946-4865-A022-E520B30F9158}" id="{D112C595-8E43-4562-BBB5-914B8076C78C}" parentId="{7E60B52F-7D1F-462C-9382-461EC782A1E0}">
    <text>KRS už melioracija atsakingas suderinęs, o už kelius Sabina Blažienė atostogose buvo, kitą savaitę grįžta +37037305565</text>
  </threadedComment>
  <threadedComment ref="E181" dT="2025-06-30T05:02:51.95" personId="{BF5C2520-4838-4933-8C2C-E9E069B8079F}" id="{AEE7E384-AA09-4495-B7E5-A5A8E4717345}" parentId="{7E60B52F-7D1F-462C-9382-461EC782A1E0}">
    <text>Via suderino</text>
  </threadedComment>
  <threadedComment ref="E181" dT="2025-07-01T10:49:52.56" personId="{F5283759-9946-4865-A022-E520B30F9158}" id="{907E2E14-931F-4235-A995-A31C1EF5ADD2}" parentId="{7E60B52F-7D1F-462C-9382-461EC782A1E0}">
    <text>Sakė bandys per ryt pažiūrėt, šiandien pirma diena po atostogų. (KRS)</text>
  </threadedComment>
  <threadedComment ref="E181" dT="2025-07-02T06:11:55.14" personId="{275467A3-C35B-408D-BC09-980133BF36D1}" id="{9908391B-ECB7-406B-B026-86D4AC559E9E}" parentId="{7E60B52F-7D1F-462C-9382-461EC782A1E0}">
    <text>Pateiktas prašymas perkelti užsakymą</text>
  </threadedComment>
  <threadedComment ref="E181" dT="2025-07-02T07:09:27.95" personId="{F5283759-9946-4865-A022-E520B30F9158}" id="{D1FFEF29-3394-4E9B-9040-BB8778880D53}" parentId="{7E60B52F-7D1F-462C-9382-461EC782A1E0}">
    <text>SUVA pateikta KMS, KRS dalies (SUVA) teikt negaliu nes negavau dar KRS suderinimo</text>
  </threadedComment>
  <threadedComment ref="E181" dT="2025-07-03T12:53:15.77" personId="{F5283759-9946-4865-A022-E520B30F9158}" id="{F8F5707A-9ED0-432A-9362-3A1259572080}" parentId="{7E60B52F-7D1F-462C-9382-461EC782A1E0}">
    <text>Servitutai perduoti kompensacijoms, kad perskaičiuotų sumas, tada kreipsiuos į notarus</text>
  </threadedComment>
  <threadedComment ref="E181" dT="2025-07-04T04:27:24.00" personId="{F5283759-9946-4865-A022-E520B30F9158}" id="{6B56B1AF-1CA2-4763-AF7A-46F6AEA15DE1}" parentId="{7E60B52F-7D1F-462C-9382-461EC782A1E0}">
    <text>Reik kad Kostas pateiktų servitutus į TIVI, nes kompensacijų kitaip neskaičiuoja</text>
  </threadedComment>
  <threadedComment ref="E181" dT="2025-07-04T05:54:07.47" personId="{F5283759-9946-4865-A022-E520B30F9158}" id="{E037DDCF-6F86-483B-8035-EAAD9D75A459}" parentId="{7E60B52F-7D1F-462C-9382-461EC782A1E0}">
    <text xml:space="preserve">Pateikti servitutai kompensacijoms (ESO suderino jau) </text>
  </threadedComment>
  <threadedComment ref="E181" dT="2025-07-07T06:00:32.91" personId="{F5283759-9946-4865-A022-E520B30F9158}" id="{15261989-B0C5-4523-9BCF-A3769845E781}" parentId="{7E60B52F-7D1F-462C-9382-461EC782A1E0}">
    <text>Dokumentai pateikti notarams (reik sutarties pvz. kurią būtų galima pateikti VMU).</text>
  </threadedComment>
  <threadedComment ref="E181" dT="2025-07-08T12:59:21.18" personId="{F5283759-9946-4865-A022-E520B30F9158}" id="{7F14DD51-FDD8-4DCB-8DD1-6353339B1807}" parentId="{7E60B52F-7D1F-462C-9382-461EC782A1E0}">
    <text>Notarai atrašė, kad dokus gavo, peržiūrės ir duos žinoti ar nk netrūksta.</text>
  </threadedComment>
  <threadedComment ref="E181" dT="2025-07-11T06:16:22.98" personId="{F5283759-9946-4865-A022-E520B30F9158}" id="{A479BD22-91CD-458F-95AF-182B969EAC87}" parentId="{7E60B52F-7D1F-462C-9382-461EC782A1E0}">
    <text>Sutvarkiau BR02, Kostas pateiks į TIVI</text>
  </threadedComment>
  <threadedComment ref="E181" dT="2025-07-11T10:01:19.47" personId="{F5283759-9946-4865-A022-E520B30F9158}" id="{E4A0F8A6-2B48-4B47-8E28-2BBC9846CF58}" parentId="{7E60B52F-7D1F-462C-9382-461EC782A1E0}">
    <text>Pirminius patvirtino, pasukau notarei, sakė šiandien peržiūrės dokus ir parašys ar kažko trūksta.</text>
  </threadedComment>
  <threadedComment ref="E181" dT="2025-07-14T04:25:30.72" personId="{F5283759-9946-4865-A022-E520B30F9158}" id="{E7D32A22-F4DF-4438-926F-22DC7B763A05}" parentId="{7E60B52F-7D1F-462C-9382-461EC782A1E0}">
    <text>Notarė atsiuntė sutartį, persiunčiau VMU peržiūrai.
Pagrindinis VMU atstovas (kuris rašė atsakymą į servitutus) atostogose, perduota pavaduojančiam asmeniui.</text>
  </threadedComment>
  <threadedComment ref="E181" dT="2025-07-28T06:28:41.29" personId="{F5283759-9946-4865-A022-E520B30F9158}" id="{6CFE7CC4-F89E-47ED-8E28-9AACB52040C3}" parentId="{7E60B52F-7D1F-462C-9382-461EC782A1E0}">
    <text>Per šią sav. VMU žadėjo pateikti atsakymą. Jei nebus, penktadienį po pietų skambinsiu.</text>
  </threadedComment>
  <threadedComment ref="E181" dT="2025-07-30T06:15:59.59" personId="{F5283759-9946-4865-A022-E520B30F9158}" id="{06F11767-D8DC-41DA-8811-1007FE0C37F1}" parentId="{7E60B52F-7D1F-462C-9382-461EC782A1E0}">
    <text>VMU paprašė kompensacijos aktų. Nusiunčiau.</text>
  </threadedComment>
  <threadedComment ref="E181" dT="2025-08-06T11:03:40.11" personId="{F5283759-9946-4865-A022-E520B30F9158}" id="{BD019AA5-D067-469E-B896-03A70BAEE8DE}" parentId="{7E60B52F-7D1F-462C-9382-461EC782A1E0}">
    <text>Gavau ats iš VMU, viskas ok.
Nusiunčiau gautą atsakymą notarei.
Notarė iki 08-18d atostogose. Žmogus iš VMU kur pasirašinėja sutartis taip pat iki 18d atostogose.</text>
  </threadedComment>
  <threadedComment ref="E181" dT="2025-08-07T05:21:39.19" personId="{F5283759-9946-4865-A022-E520B30F9158}" id="{4E1AC4A3-0C3A-4EAA-B5DA-05204F0555B9}" parentId="{7E60B52F-7D1F-462C-9382-461EC782A1E0}">
    <text>Galima pateikti bylą, perduota Kostui (be servitutų)</text>
  </threadedComment>
  <threadedComment ref="E181" dT="2025-08-07T05:27:21.91" personId="{1AA69E5B-B443-4881-BBB8-C2908FF681E9}" id="{BA9AC853-3C90-4481-8B1A-675FA55096E5}" parentId="{7E60B52F-7D1F-462C-9382-461EC782A1E0}">
    <text>Pateikta byla be servitutu</text>
  </threadedComment>
  <threadedComment ref="E181" dT="2025-08-11T10:32:46.59" personId="{F5283759-9946-4865-A022-E520B30F9158}" id="{003B9079-7489-452D-B5C1-26A2ADA5E5AF}" parentId="{7E60B52F-7D1F-462C-9382-461EC782A1E0}">
    <text>Gautos pastabos sutvarkytos, 18d notarė su VMU pareina iš atostogų.
Papildomai kai teiksim, reik pridėt atskirai NTRC 4400-6352-9099 (VIA sklypo) ir parašyti dėl VMU (nėra pritarimo, bet pasirašom servitutus)</text>
  </threadedComment>
  <threadedComment ref="E181" dT="2025-08-12T09:09:49.24" personId="{1AA69E5B-B443-4881-BBB8-C2908FF681E9}" id="{2B004464-8D23-439B-B438-95BFA105BAF4}" parentId="{7E60B52F-7D1F-462C-9382-461EC782A1E0}">
    <text>Pateikta po pastabu su garantinu</text>
  </threadedComment>
  <threadedComment ref="E181" dT="2025-08-19T11:07:36.17" personId="{F5283759-9946-4865-A022-E520B30F9158}" id="{354AAD7C-293E-4919-9C6B-98A897584BE4}" parentId="{7E60B52F-7D1F-462C-9382-461EC782A1E0}">
    <text>Skambinau notarei, nekėlė, pasuksiu vėliau.</text>
  </threadedComment>
  <threadedComment ref="E181" dT="2025-08-20T07:16:46.27" personId="{F5283759-9946-4865-A022-E520B30F9158}" id="{91C03C13-94FF-4AB0-8296-8CC310D31A2F}" parentId="{7E60B52F-7D1F-462C-9382-461EC782A1E0}">
    <text>Notarė serga, bilietas iki 08-25</text>
  </threadedComment>
  <threadedComment ref="E181" dT="2025-08-25T04:58:40.10" personId="{275467A3-C35B-408D-BC09-980133BF36D1}" id="{269E2943-8339-4FFC-A7D5-1B4F5A5A6FAF}" parentId="{7E60B52F-7D1F-462C-9382-461EC782A1E0}">
    <text>08-25 Augustas turi susiderinti su notare pasirašymo laiką</text>
  </threadedComment>
  <threadedComment ref="E181" dT="2025-08-25T10:32:18.90" personId="{F5283759-9946-4865-A022-E520B30F9158}" id="{8C94AB64-44EE-40BB-BB0A-4CDDEE74607B}" parentId="{7E60B52F-7D1F-462C-9382-461EC782A1E0}">
    <text xml:space="preserve">Prasitesė bilietą notarė 27d (trečiadienį) turėtų būt darbe.
  </text>
  </threadedComment>
  <threadedComment ref="E181" dT="2025-08-27T07:36:00.21" personId="{F5283759-9946-4865-A022-E520B30F9158}" id="{52A82757-1A6F-4BD1-AB8D-0AB207D60476}" parentId="{7E60B52F-7D1F-462C-9382-461EC782A1E0}">
    <text>Su notarė susisiekiau. Šiandien peržiūrės VMU neprieštaravimą servitutų sutarčiai. Paprašė ESO pasirašančio asmens kontaktų, juos perdaviau, dėl pasirašymo datos turėtų informuoti el. paštu (su VMU/ESO ji pati susiderins laiką).</text>
  </threadedComment>
  <threadedComment ref="E181" dT="2025-09-09T07:37:06.41" personId="{F5283759-9946-4865-A022-E520B30F9158}" id="{6EFED096-23BA-4404-8B62-331BF49DF726}" parentId="{7E60B52F-7D1F-462C-9382-461EC782A1E0}">
    <text>09-04 servitutai pasirašyti.</text>
  </threadedComment>
  <threadedComment ref="V181" dT="2025-07-30T05:59:01.72" personId="{F5283759-9946-4865-A022-E520B30F9158}" id="{E42EBAFB-3865-46D2-A430-9BD5364304DB}">
    <text>07-30 pateikta Anai</text>
  </threadedComment>
  <threadedComment ref="X181" dT="2025-05-27T06:45:12.45" personId="{F5283759-9946-4865-A022-E520B30F9158}" id="{A917AA90-C0F5-4CEB-9B69-65CB7F8875E7}">
    <text>05-27 išsiųsta</text>
  </threadedComment>
  <threadedComment ref="X181" dT="2025-05-27T06:47:03.62" personId="{F5283759-9946-4865-A022-E520B30F9158}" id="{89EA2A6F-944E-4707-BE44-38D50A4DA582}" parentId="{A917AA90-C0F5-4CEB-9B69-65CB7F8875E7}">
    <text>Tiek miestui, tiek rajonui</text>
  </threadedComment>
  <threadedComment ref="X181" dT="2025-06-26T11:43:32.72" personId="{F5283759-9946-4865-A022-E520B30F9158}" id="{BDB157C3-BA5C-43C9-8E57-E5E9226AACCD}" parentId="{A917AA90-C0F5-4CEB-9B69-65CB7F8875E7}">
    <text>Vainoras 06-26 suderino</text>
  </threadedComment>
  <threadedComment ref="X181" dT="2025-07-03T04:15:59.34" personId="{F5283759-9946-4865-A022-E520B30F9158}" id="{44054872-5D99-4667-A9E7-9AFBF71E614A}" parentId="{A917AA90-C0F5-4CEB-9B69-65CB7F8875E7}">
    <text>KRS suderino 07-02</text>
  </threadedComment>
  <threadedComment ref="Z181" dT="2025-05-27T06:45:12.45" personId="{F5283759-9946-4865-A022-E520B30F9158}" id="{D8B9CD7B-2BA8-428F-B8D6-B1DAD5E6D824}">
    <text>05-27 išsiųsta</text>
  </threadedComment>
  <threadedComment ref="Z181" dT="2025-05-27T06:48:33.47" personId="{F5283759-9946-4865-A022-E520B30F9158}" id="{07596CCE-A501-42DF-A866-3F348B785399}" parentId="{D8B9CD7B-2BA8-428F-B8D6-B1DAD5E6D824}">
    <text xml:space="preserve">giraitesvandenys@giraitesvandenys.lt </text>
    <extLst>
      <x:ext xmlns:xltc2="http://schemas.microsoft.com/office/spreadsheetml/2020/threadedcomments2" uri="{F7C98A9C-CBB3-438F-8F68-D28B6AF4A901}">
        <xltc2:checksum>2882787450</xltc2:checksum>
        <xltc2:hyperlink startIndex="0" length="36" url="mailto:giraitesvandenys@giraitesvandenys.lt"/>
      </x:ext>
    </extLst>
  </threadedComment>
  <threadedComment ref="Z181" dT="2025-06-02T07:00:53.67" personId="{F5283759-9946-4865-A022-E520B30F9158}" id="{B0824F05-8FE6-49F2-A9D1-6BB5F4C9D485}" parentId="{D8B9CD7B-2BA8-428F-B8D6-B1DAD5E6D824}">
    <text>06-02 suderinta</text>
  </threadedComment>
  <threadedComment ref="AA181" dT="2025-05-27T06:45:12.45" personId="{F5283759-9946-4865-A022-E520B30F9158}" id="{78D17B65-6F89-489F-A838-BE936F65FC39}">
    <text>05-27 išsiųsta</text>
  </threadedComment>
  <threadedComment ref="AA181" dT="2025-06-02T10:54:27.37" personId="{F5283759-9946-4865-A022-E520B30F9158}" id="{7EBB5A2C-760D-499F-9406-D1B4910DE81C}" parentId="{78D17B65-6F89-489F-A838-BE936F65FC39}">
    <text>06-02 suderinta</text>
  </threadedComment>
  <threadedComment ref="AD181" dT="2025-07-02T07:03:39.70" personId="{F5283759-9946-4865-A022-E520B30F9158}" id="{ADC9D0FA-5659-4C57-BE72-69A66C02A3CC}">
    <text>366466 Kauno m. sav. 07-02</text>
  </threadedComment>
  <threadedComment ref="AD181" dT="2025-07-03T04:51:42.09" personId="{F5283759-9946-4865-A022-E520B30F9158}" id="{DEF20D12-FAF4-4D8F-9817-F2E02BAB6CC7}" parentId="{ADC9D0FA-5659-4C57-BE72-69A66C02A3CC}">
    <text>KRS 366623 07-03 sakė nereik rajonui o reik nžt</text>
  </threadedComment>
  <threadedComment ref="AD181" dT="2025-07-04T10:49:19.46" personId="{F5283759-9946-4865-A022-E520B30F9158}" id="{A74E0322-B201-444C-9D54-FA58D437B15E}" parentId="{ADC9D0FA-5659-4C57-BE72-69A66C02A3CC}">
    <text>Per nauja KRS į NŽT 366945
07-04</text>
  </threadedComment>
  <threadedComment ref="AD181" dT="2025-07-09T05:19:45.00" personId="{F5283759-9946-4865-A022-E520B30F9158}" id="{F9967AF7-A394-4200-966B-C5EF68CC71E8}" parentId="{ADC9D0FA-5659-4C57-BE72-69A66C02A3CC}">
    <text>NŽT suderino, reik KMS</text>
  </threadedComment>
  <threadedComment ref="AD181" dT="2025-07-22T09:21:11.00" personId="{F5283759-9946-4865-A022-E520B30F9158}" id="{753957EF-106F-471C-8A9A-51944D51C8B6}" parentId="{ADC9D0FA-5659-4C57-BE72-69A66C02A3CC}">
    <text>KMS suderino 07-21</text>
  </threadedComment>
  <threadedComment ref="AF181" dT="2025-05-27T06:48:52.70" personId="{F5283759-9946-4865-A022-E520B30F9158}" id="{690DF658-F13A-4240-ACC3-55A91BC0B9E6}">
    <text>Su VMU du servitutai</text>
  </threadedComment>
  <threadedComment ref="AJ181" dT="2025-05-27T05:38:23.25" personId="{F5283759-9946-4865-A022-E520B30F9158}" id="{69D0180A-90E7-470C-A7E2-3F19502E51C5}">
    <text>05-27 Arnas pateikė</text>
  </threadedComment>
  <threadedComment ref="AJ181" dT="2025-06-26T10:26:27.44" personId="{BF5C2520-4838-4933-8C2C-E9E069B8079F}" id="{1FD56C5A-7F16-460E-9C72-619F42B20DB7}" parentId="{69D0180A-90E7-470C-A7E2-3F19502E51C5}">
    <text>Pateiktas kelių priedas 06-26</text>
  </threadedComment>
  <threadedComment ref="E182" dT="2023-11-07T11:00:36.00" personId="{1AA69E5B-B443-4881-BBB8-C2908FF681E9}" id="{F68E3461-9108-4276-B31D-DC7D677B00D0}">
    <text>11.07 Aidas derina</text>
  </threadedComment>
  <threadedComment ref="E182" dT="2023-11-13T10:21:48.51" personId="{275467A3-C35B-408D-BC09-980133BF36D1}" id="{3F635CD2-1904-4409-86C6-2A4FF3DA486D}" parentId="{F68E3461-9108-4276-B31D-DC7D677B00D0}">
    <text>11-15 Aidas + Augustas derina</text>
  </threadedComment>
  <threadedComment ref="E182" dT="2023-11-20T06:56:28.17" personId="{275467A3-C35B-408D-BC09-980133BF36D1}" id="{206C544F-59B7-4947-A4E6-1EFE597962D9}" parentId="{F68E3461-9108-4276-B31D-DC7D677B00D0}">
    <text>Liko 200 vartotojų</text>
  </threadedComment>
  <threadedComment ref="E182" dT="2023-11-23T08:46:52.06" personId="{275467A3-C35B-408D-BC09-980133BF36D1}" id="{287860C8-382D-4642-9DF8-149247D788B5}" parentId="{F68E3461-9108-4276-B31D-DC7D677B00D0}">
    <text>Liko vienas kontaktinis derinimas</text>
  </threadedComment>
  <threadedComment ref="E182" dT="2023-12-05T07:17:11.89" personId="{275467A3-C35B-408D-BC09-980133BF36D1}" id="{54C0A6C0-1AF5-4D54-8CB6-759908D34F4A}" parentId="{F68E3461-9108-4276-B31D-DC7D677B00D0}">
    <text>Informaciniai, derina el. paštu su gyventojais</text>
  </threadedComment>
  <threadedComment ref="E182" dT="2023-12-11T10:03:56.63" personId="{275467A3-C35B-408D-BC09-980133BF36D1}" id="{665CD4A0-88A3-430F-833C-FAFFF2500DC2}" parentId="{F68E3461-9108-4276-B31D-DC7D677B00D0}">
    <text>Informaciniai išsiųsti, daro KL ir principinę</text>
  </threadedComment>
  <threadedComment ref="E182" dT="2024-01-08T10:23:49.26" personId="{275467A3-C35B-408D-BC09-980133BF36D1}" id="{0614875C-0E3A-4E0C-A547-544862DF4AE5}" parentId="{F68E3461-9108-4276-B31D-DC7D677B00D0}">
    <text>Iki 01-12 turi pateikti pirminius</text>
  </threadedComment>
  <threadedComment ref="E182" dT="2024-01-16T12:14:39.27" personId="{1AA69E5B-B443-4881-BBB8-C2908FF681E9}" id="{68B818B8-4D58-4889-9E4D-DA6EFDF42993}" parentId="{F68E3461-9108-4276-B31D-DC7D677B00D0}">
    <text>Pirmininko derinimas, kiti suderine, liko keli gyventojai</text>
  </threadedComment>
  <threadedComment ref="E182" dT="2024-01-29T13:17:17.77" personId="{1AA69E5B-B443-4881-BBB8-C2908FF681E9}" id="{BBF66056-C9B5-46FE-95A4-A8D0D1D4E88E}" parentId="{F68E3461-9108-4276-B31D-DC7D677B00D0}">
    <text>01.26 pateikti pirminiai; institucijos gautos; MZDZ po pirminiu tvirtinimo</text>
  </threadedComment>
  <threadedComment ref="E182" dT="2024-02-01T13:38:59.24" personId="{1AA69E5B-B443-4881-BBB8-C2908FF681E9}" id="{5F2AC8A5-DC90-495E-8EF9-B0C2D5547888}" parentId="{F68E3461-9108-4276-B31D-DC7D677B00D0}">
    <text xml:space="preserve">pateiktas prašymas SUVA leidimui, daromas žiniaraštis </text>
  </threadedComment>
  <threadedComment ref="E182" dT="2024-02-06T12:54:00.30" personId="{1AA69E5B-B443-4881-BBB8-C2908FF681E9}" id="{C8F8DABD-2DE3-4DAE-AE92-1DFE1FA931D4}" parentId="{F68E3461-9108-4276-B31D-DC7D677B00D0}">
    <text xml:space="preserve">Skaičiuojama sąmata. SUVA atmetė, reikia sodų bendrijos tarybos sutikimo. Pirmininkas derina susirinkimą. </text>
  </threadedComment>
  <threadedComment ref="E182" dT="2024-02-14T07:12:40.98" personId="{1AA69E5B-B443-4881-BBB8-C2908FF681E9}" id="{7E3BC83A-AEA2-4CF7-B1F3-C516013C546A}" parentId="{F68E3461-9108-4276-B31D-DC7D677B00D0}">
    <text>Pateiktas projektas</text>
  </threadedComment>
  <threadedComment ref="E182" dT="2024-02-19T17:13:59.10" personId="{275467A3-C35B-408D-BC09-980133BF36D1}" id="{A5A96011-912E-42D3-A508-E8DB9635CD54}" parentId="{F68E3461-9108-4276-B31D-DC7D677B00D0}">
    <text>Taiso pastabas</text>
  </threadedComment>
  <threadedComment ref="E182" dT="2024-02-23T06:31:24.16" personId="{275467A3-C35B-408D-BC09-980133BF36D1}" id="{35C61D42-3D44-4399-9DAA-13CCA841B9DC}" parentId="{F68E3461-9108-4276-B31D-DC7D677B00D0}">
    <text>Pateikta po pastabų 02-20</text>
  </threadedComment>
  <threadedComment ref="E182" dT="2024-02-27T08:17:15.49" personId="{275467A3-C35B-408D-BC09-980133BF36D1}" id="{0E1F3314-BFB6-4288-B0CF-EA6128C6DACC}" parentId="{F68E3461-9108-4276-B31D-DC7D677B00D0}">
    <text>Teiks šiandien po pastabų</text>
  </threadedComment>
  <threadedComment ref="E182" dT="2024-03-12T07:25:05.70" personId="{275467A3-C35B-408D-BC09-980133BF36D1}" id="{7F7DC15F-013F-4961-AC0E-6D8C38A0A53C}" parentId="{F68E3461-9108-4276-B31D-DC7D677B00D0}">
    <text>Pateikta po pastabų 03-07</text>
  </threadedComment>
  <threadedComment ref="E182" dT="2024-03-14T05:34:24.11" personId="{275467A3-C35B-408D-BC09-980133BF36D1}" id="{39148802-05D2-4B1A-BDB2-AE7B49818525}" parentId="{F68E3461-9108-4276-B31D-DC7D677B00D0}">
    <text xml:space="preserve">Taiso pastabas, vėluoja suva
</text>
  </threadedComment>
  <threadedComment ref="E183" dT="2023-10-18T11:21:15.02" personId="{275467A3-C35B-408D-BC09-980133BF36D1}" id="{353C5AEA-6D5C-4D3A-9C7E-D363CE8940F1}">
    <text>Reikia sklypus naujus užnešti</text>
  </threadedComment>
  <threadedComment ref="E183" dT="2023-11-09T11:42:47.65" personId="{275467A3-C35B-408D-BC09-980133BF36D1}" id="{BA50E737-69BB-4345-8872-B2CC10E9DA97}" parentId="{353C5AEA-6D5C-4D3A-9C7E-D363CE8940F1}">
    <text>Iki 11-17 turi paruošti projektą derinimui</text>
  </threadedComment>
  <threadedComment ref="E183" dT="2023-11-20T06:58:43.89" personId="{275467A3-C35B-408D-BC09-980133BF36D1}" id="{2ED797AD-31ED-4278-ADFB-933BADB46CCD}" parentId="{353C5AEA-6D5C-4D3A-9C7E-D363CE8940F1}">
    <text>11-22 derina su gyventojais</text>
  </threadedComment>
  <threadedComment ref="E183" dT="2024-01-02T11:29:22.34" personId="{1AA69E5B-B443-4881-BBB8-C2908FF681E9}" id="{48BCC3B6-B67B-4C0F-ABBB-157D5E046C31}" parentId="{353C5AEA-6D5C-4D3A-9C7E-D363CE8940F1}">
    <text>Reikia pabaigt derint su gyventojais, uzbaigti principine</text>
  </threadedComment>
  <threadedComment ref="E183" dT="2024-02-06T12:55:26.91" personId="{1AA69E5B-B443-4881-BBB8-C2908FF681E9}" id="{93351CFE-787F-4F4C-842F-A4B6EC825138}" parentId="{353C5AEA-6D5C-4D3A-9C7E-D363CE8940F1}">
    <text>Klausimas del dalies OL keitimo TIVYJE</text>
  </threadedComment>
  <threadedComment ref="E183" dT="2024-02-14T07:52:51.62" personId="{275467A3-C35B-408D-BC09-980133BF36D1}" id="{6E5C615D-3E56-492E-9679-FAFA15215E0B}" parentId="{353C5AEA-6D5C-4D3A-9C7E-D363CE8940F1}">
    <text>Reikia papildyti projektą (topo yra)</text>
  </threadedComment>
  <threadedComment ref="E183" dT="2024-02-23T06:47:54.58" personId="{275467A3-C35B-408D-BC09-980133BF36D1}" id="{34CDE5BA-A5EE-44B8-9EA8-1783C2DA951B}" parentId="{353C5AEA-6D5C-4D3A-9C7E-D363CE8940F1}">
    <text>Kabelių lent, principinė, su žmonėm suderinta, 02-23 teiks institucijoms</text>
  </threadedComment>
  <threadedComment ref="E183" dT="2024-03-25T06:03:09.10" personId="{275467A3-C35B-408D-BC09-980133BF36D1}" id="{C6334533-2DC3-49FA-850D-115D4938B7D8}" parentId="{353C5AEA-6D5C-4D3A-9C7E-D363CE8940F1}">
    <text>Taiso pastabas</text>
  </threadedComment>
  <threadedComment ref="E183" dT="2024-04-02T09:40:09.66" personId="{275467A3-C35B-408D-BC09-980133BF36D1}" id="{43F5CC9C-80A2-47CB-97D7-8894F02D7DAA}" parentId="{353C5AEA-6D5C-4D3A-9C7E-D363CE8940F1}">
    <text>Pasikeitė TS, reikia topo papildymo</text>
  </threadedComment>
  <threadedComment ref="E183" dT="2024-04-08T05:53:18.46" personId="{275467A3-C35B-408D-BC09-980133BF36D1}" id="{E31A9948-5810-4088-A892-781099AE0A91}" parentId="{353C5AEA-6D5C-4D3A-9C7E-D363CE8940F1}">
    <text>Topo papildymas užsakytas pas Žemaitį</text>
  </threadedComment>
  <threadedComment ref="E183" dT="2024-04-15T06:21:10.70" personId="{275467A3-C35B-408D-BC09-980133BF36D1}" id="{63384FA7-3FF3-48D4-9591-3D839C44AA64}" parentId="{353C5AEA-6D5C-4D3A-9C7E-D363CE8940F1}">
    <text>Turi paruošti pirminiams 04-15</text>
  </threadedComment>
  <threadedComment ref="E183" dT="2024-04-30T11:22:36.88" personId="{275467A3-C35B-408D-BC09-980133BF36D1}" id="{4092E2F7-E49B-45D1-97FA-077F23B0EC9C}" parentId="{353C5AEA-6D5C-4D3A-9C7E-D363CE8940F1}">
    <text>04-30 teiks po pastabų</text>
  </threadedComment>
  <threadedComment ref="E183" dT="2024-05-07T05:53:54.10" personId="{275467A3-C35B-408D-BC09-980133BF36D1}" id="{C8E5FE52-B9C1-474E-A800-B79E00741509}" parentId="{353C5AEA-6D5C-4D3A-9C7E-D363CE8940F1}">
    <text>Pateikta po pastabų</text>
  </threadedComment>
  <threadedComment ref="E183" dT="2024-05-13T04:59:19.02" personId="{275467A3-C35B-408D-BC09-980133BF36D1}" id="{56D247CB-9E06-4039-A110-C3705695AE3B}" parentId="{353C5AEA-6D5C-4D3A-9C7E-D363CE8940F1}">
    <text>Taiso pastabas.</text>
  </threadedComment>
  <threadedComment ref="E183" dT="2024-05-20T09:30:46.95" personId="{1AA69E5B-B443-4881-BBB8-C2908FF681E9}" id="{D03A140C-F0AF-49E7-BCF1-0086EC866419}" parentId="{353C5AEA-6D5C-4D3A-9C7E-D363CE8940F1}">
    <text>05.21 bus pateikti pirminiai po pastabu, issiusta perderinti institucijoms</text>
  </threadedComment>
  <threadedComment ref="E183" dT="2024-05-27T07:40:23.78" personId="{275467A3-C35B-408D-BC09-980133BF36D1}" id="{CBE87193-8BEB-4C6E-97EB-6091EB77B956}" parentId="{353C5AEA-6D5C-4D3A-9C7E-D363CE8940F1}">
    <text>Taiso pastabas</text>
  </threadedComment>
  <threadedComment ref="E183" dT="2024-06-03T06:35:48.80" personId="{1AA69E5B-B443-4881-BBB8-C2908FF681E9}" id="{90853810-57FC-4F30-81E5-0DCDC4251987}" parentId="{353C5AEA-6D5C-4D3A-9C7E-D363CE8940F1}">
    <text>06.03 tikrintoja su vadu aptarst klausima ir susisieks su mumis. Manau 06.03 pateiksim pirminius</text>
  </threadedComment>
  <threadedComment ref="E183" dT="2024-06-10T09:03:01.66" personId="{1AA69E5B-B443-4881-BBB8-C2908FF681E9}" id="{0D6A0A41-768F-46B3-9313-9D88CFA2E311}" parentId="{353C5AEA-6D5C-4D3A-9C7E-D363CE8940F1}">
    <text>Laukiam pirminiu tvirtinimo</text>
  </threadedComment>
  <threadedComment ref="E183" dT="2024-06-17T04:42:06.09" personId="{1AA69E5B-B443-4881-BBB8-C2908FF681E9}" id="{0C63735D-B011-40A7-AA64-6E9B796E378F}" parentId="{353C5AEA-6D5C-4D3A-9C7E-D363CE8940F1}">
    <text>Pateikti pirminiai po pastabu</text>
  </threadedComment>
  <threadedComment ref="E183" dT="2024-06-25T05:13:31.16" personId="{275467A3-C35B-408D-BC09-980133BF36D1}" id="{7F9D759B-E2C4-4F95-8470-DDDB11D438F4}" parentId="{353C5AEA-6D5C-4D3A-9C7E-D363CE8940F1}">
    <text>Melioracijos projektas pildomas/ atnaujina MŽ</text>
  </threadedComment>
  <threadedComment ref="E183" dT="2024-07-04T06:12:47.30" personId="{1AA69E5B-B443-4881-BBB8-C2908FF681E9}" id="{E4FA4097-3F4B-41CB-AB28-436C729FC55C}" parentId="{353C5AEA-6D5C-4D3A-9C7E-D363CE8940F1}">
    <text>Samata yra, reikia daryt ir kelt byla, dar turbut truksta SUVA</text>
  </threadedComment>
  <threadedComment ref="E183" dT="2024-07-15T07:02:03.00" personId="{275467A3-C35B-408D-BC09-980133BF36D1}" id="{7396EB1E-6562-4BE5-8C47-FBE8309A2659}" parentId="{353C5AEA-6D5C-4D3A-9C7E-D363CE8940F1}">
    <text>Bylą pateiks iki 07-19</text>
  </threadedComment>
  <threadedComment ref="E183" dT="2024-07-22T05:45:30.15" personId="{1AA69E5B-B443-4881-BBB8-C2908FF681E9}" id="{DA947FC3-ECB0-414C-9EFF-3D9EABC6365B}" parentId="{353C5AEA-6D5C-4D3A-9C7E-D363CE8940F1}">
    <text>Reikejo pasikoreguoti grezimus, byla kelsim 07.22 Laukiam bendrijos derinimo, turi atsiust 22d ir tada pateiksim SUVA</text>
  </threadedComment>
  <threadedComment ref="E183" dT="2024-07-29T04:55:26.20" personId="{1AA69E5B-B443-4881-BBB8-C2908FF681E9}" id="{BCFD8D9D-E6C1-4E9E-B774-EB9D6AE55BAB}" parentId="{353C5AEA-6D5C-4D3A-9C7E-D363CE8940F1}">
    <text>Reikia susisiekt su Audingu, turi but jau grizes, ir tada reiks pataisyt projekta</text>
  </threadedComment>
  <threadedComment ref="E183" dT="2024-08-05T06:12:27.95" personId="{275467A3-C35B-408D-BC09-980133BF36D1}" id="{76B76E8C-D3F2-45F0-AEF4-E476ADEDE147}" parentId="{353C5AEA-6D5C-4D3A-9C7E-D363CE8940F1}">
    <text>08-05 teiksim pilną projektą su MEL dalimi</text>
  </threadedComment>
  <threadedComment ref="E183" dT="2024-08-12T06:48:33.80" personId="{275467A3-C35B-408D-BC09-980133BF36D1}" id="{45A22279-BF99-4856-B9EC-FE43134263D8}" parentId="{353C5AEA-6D5C-4D3A-9C7E-D363CE8940F1}">
    <text>Laukiam bendrijos sutikimo protkolo- EIMUTIS. Po to teiksim SUVA</text>
  </threadedComment>
  <threadedComment ref="E183" dT="2024-08-26T08:40:56.17" personId="{275467A3-C35B-408D-BC09-980133BF36D1}" id="{F861659C-0FA8-43D7-84F0-DBCC2695001E}" parentId="{353C5AEA-6D5C-4D3A-9C7E-D363CE8940F1}">
    <text>Pateiktas NŽT</text>
  </threadedComment>
  <threadedComment ref="E183" dT="2024-08-27T06:28:02.48" personId="{1AA69E5B-B443-4881-BBB8-C2908FF681E9}" id="{DBD93732-B20C-421C-BDAA-D997DDB5E91C}" parentId="{353C5AEA-6D5C-4D3A-9C7E-D363CE8940F1}">
    <text>SUVA 325420  08.21</text>
  </threadedComment>
  <threadedComment ref="E183" dT="2024-09-01T08:28:06.46" personId="{275467A3-C35B-408D-BC09-980133BF36D1}" id="{6746855E-7DCD-482C-BA29-0B8C8267C628}" parentId="{353C5AEA-6D5C-4D3A-9C7E-D363CE8940F1}">
    <text>SUVA 326245  08-28</text>
  </threadedComment>
  <threadedComment ref="E183" dT="2024-09-16T05:40:39.69" personId="{275467A3-C35B-408D-BC09-980133BF36D1}" id="{077B207D-7380-494F-B67C-6E7AE101F1DA}" parentId="{353C5AEA-6D5C-4D3A-9C7E-D363CE8940F1}">
    <text>Kostas skambinau Audingui, Eimutis taiso pastabas</text>
  </threadedComment>
  <threadedComment ref="E183" dT="2024-10-17T06:36:25.79" personId="{275467A3-C35B-408D-BC09-980133BF36D1}" id="{17CE336F-4AA0-4AF8-B464-82A4036A01DD}" parentId="{353C5AEA-6D5C-4D3A-9C7E-D363CE8940F1}">
    <text>10-17 Kostas pateiks projektą po pastabų</text>
  </threadedComment>
  <threadedComment ref="E183" dT="2024-10-22T11:20:50.49" personId="{275467A3-C35B-408D-BC09-980133BF36D1}" id="{C69576DD-A18B-4BA7-A2E8-6CE806E66D72}" parentId="{353C5AEA-6D5C-4D3A-9C7E-D363CE8940F1}">
    <text>Pateiktas po pastabų</text>
  </threadedComment>
  <threadedComment ref="K183" dT="2024-03-12T08:43:41.43" personId="{275467A3-C35B-408D-BC09-980133BF36D1}" id="{13B0D7CD-C9C1-439A-AFF1-0749928C07DD}">
    <text>Pateiksim pirminius</text>
  </threadedComment>
  <threadedComment ref="K183" dT="2024-03-25T06:03:22.56" personId="{275467A3-C35B-408D-BC09-980133BF36D1}" id="{0FE6DC98-8A5D-4147-8700-676B74D97AC6}" parentId="{13B0D7CD-C9C1-439A-AFF1-0749928C07DD}">
    <text>Pateiks pirminius po pastabų</text>
  </threadedComment>
  <threadedComment ref="AD183" dT="2024-07-22T07:59:16.68" personId="{B1C403DD-D624-4B2E-A4CE-E1329F3AF8BA}" id="{E30924D3-BDFE-4CE6-9977-1BBD70436C14}">
    <text xml:space="preserve">SUVA 322200 </text>
  </threadedComment>
  <threadedComment ref="AD183" dT="2024-08-22T13:17:56.65" personId="{B1C403DD-D624-4B2E-A4CE-E1329F3AF8BA}" id="{F6538CFE-EEE6-44DE-AB55-56576AC5CD06}" parentId="{E30924D3-BDFE-4CE6-9977-1BBD70436C14}">
    <text xml:space="preserve">325420 </text>
  </threadedComment>
  <threadedComment ref="E184" dT="2023-10-18T11:22:01.25" personId="{275467A3-C35B-408D-BC09-980133BF36D1}" id="{FB137BA1-0455-4E18-9084-007FAAF458C3}">
    <text>Trūksta telia ir vandenų</text>
  </threadedComment>
  <threadedComment ref="E184" dT="2023-11-08T11:30:04.13" personId="{275467A3-C35B-408D-BC09-980133BF36D1}" id="{97E7A6C3-C3FC-44EA-8E1B-8036B018D1D7}" parentId="{FB137BA1-0455-4E18-9084-007FAAF458C3}">
    <text>Reikia topo papildymo Ovidijus</text>
  </threadedComment>
  <threadedComment ref="E184" dT="2023-11-09T11:59:04.76" personId="{275467A3-C35B-408D-BC09-980133BF36D1}" id="{1E2CEF67-A0E1-49EE-A7EA-482D5865197D}" parentId="{FB137BA1-0455-4E18-9084-007FAAF458C3}">
    <text>Nuo 20dienos planuojam derinimą su gyventojais</text>
  </threadedComment>
  <threadedComment ref="E184" dT="2023-11-27T08:09:28.46" personId="{275467A3-C35B-408D-BC09-980133BF36D1}" id="{3DF1F2B2-0467-4FCD-8C3A-106010D224CD}" parentId="{FB137BA1-0455-4E18-9084-007FAAF458C3}">
    <text xml:space="preserve">Daro principinę </text>
  </threadedComment>
  <threadedComment ref="E184" dT="2023-12-11T10:10:37.70" personId="{275467A3-C35B-408D-BC09-980133BF36D1}" id="{533200A0-EA4E-4BE5-A9B8-2B8F4FD640F3}" parentId="{FB137BA1-0455-4E18-9084-007FAAF458C3}">
    <text>Derina 12-12</text>
  </threadedComment>
  <threadedComment ref="E184" dT="2024-01-16T12:49:17.98" personId="{1AA69E5B-B443-4881-BBB8-C2908FF681E9}" id="{BF8380F2-3854-44D6-BC34-1DE61C08C2B7}" parentId="{FB137BA1-0455-4E18-9084-007FAAF458C3}">
    <text>Derina 01.16 ir 01.18, pirminius pateikti planuojama 01.23</text>
  </threadedComment>
  <threadedComment ref="E184" dT="2024-01-29T13:26:43.25" personId="{1AA69E5B-B443-4881-BBB8-C2908FF681E9}" id="{D82A8ACD-F97D-4546-8047-ECB7D0834E2C}" parentId="{FB137BA1-0455-4E18-9084-007FAAF458C3}">
    <text>Daro kabeliu lentele ir uzbaigineja principine</text>
  </threadedComment>
  <threadedComment ref="E184" dT="2024-02-14T08:18:17.53" personId="{275467A3-C35B-408D-BC09-980133BF36D1}" id="{E9CDBAB5-9747-441A-89D4-83A2307CD8FA}" parentId="{FB137BA1-0455-4E18-9084-007FAAF458C3}">
    <text>Laukiam info iš ESO + daro informacinius</text>
  </threadedComment>
  <threadedComment ref="E184" dT="2024-02-23T06:58:50.92" personId="{275467A3-C35B-408D-BC09-980133BF36D1}" id="{0976E982-1A27-4267-8A5C-CB2552D5ABE8}" parentId="{FB137BA1-0455-4E18-9084-007FAAF458C3}">
    <text>Sukelti pirminiai po pastabų 02-23/ Telia pateikta 02-22, Melioracijos projektas, sodų bendrija</text>
  </threadedComment>
  <threadedComment ref="E184" dT="2024-02-23T11:28:38.47" personId="{1AA69E5B-B443-4881-BBB8-C2908FF681E9}" id="{1826E28F-C03B-43FB-8B17-350FD49BBFCE}" parentId="{FB137BA1-0455-4E18-9084-007FAAF458C3}">
    <text>Pateikti pirminiai</text>
  </threadedComment>
  <threadedComment ref="E184" dT="2024-03-25T07:43:10.61" personId="{275467A3-C35B-408D-BC09-980133BF36D1}" id="{43B9DBB1-98AE-4A71-9E44-5889C3564FB1}" parentId="{FB137BA1-0455-4E18-9084-007FAAF458C3}">
    <text>Pateiktas projektas be servituto</text>
  </threadedComment>
  <threadedComment ref="E184" dT="2024-04-08T06:03:57.16" personId="{275467A3-C35B-408D-BC09-980133BF36D1}" id="{97E3E3A9-8648-4951-BCF0-32E3C471491F}" parentId="{FB137BA1-0455-4E18-9084-007FAAF458C3}">
    <text>Servitutas perduotas NŽT 03-21</text>
  </threadedComment>
  <threadedComment ref="E184" dT="2024-04-15T06:31:30.05" personId="{275467A3-C35B-408D-BC09-980133BF36D1}" id="{5E86398C-1FBC-48EE-AA5A-234ED1D4B35F}" parentId="{FB137BA1-0455-4E18-9084-007FAAF458C3}">
    <text>Servitutas perduotas notarei</text>
  </threadedComment>
  <threadedComment ref="E184" dT="2024-04-30T11:30:04.84" personId="{275467A3-C35B-408D-BC09-980133BF36D1}" id="{A8C8AF0B-7D15-4493-8155-874C00FABDA5}" parentId="{FB137BA1-0455-4E18-9084-007FAAF458C3}">
    <text>04-30 pateiktos žymos</text>
  </threadedComment>
  <threadedComment ref="E184" dT="2024-05-07T04:34:08.22" personId="{275467A3-C35B-408D-BC09-980133BF36D1}" id="{15CBB255-8021-45E9-88E2-56039D55C0ED}" parentId="{FB137BA1-0455-4E18-9084-007FAAF458C3}">
    <text>Žyma 1/3</text>
  </threadedComment>
  <threadedComment ref="E184" dT="2024-05-08T10:25:39.24" personId="{275467A3-C35B-408D-BC09-980133BF36D1}" id="{2E47BECC-F697-4DC0-9D36-3E81DFDCB323}" parentId="{FB137BA1-0455-4E18-9084-007FAAF458C3}">
    <text>Laukiam kol atmes įkainius</text>
  </threadedComment>
  <threadedComment ref="K184" dT="2024-03-12T08:49:36.41" personId="{275467A3-C35B-408D-BC09-980133BF36D1}" id="{9F347CFE-4793-4DEA-93D4-94DA5DB5A2BD}">
    <text>Pasirašys servitutą ir teiksim pilną bylą</text>
  </threadedComment>
  <threadedComment ref="E185" dT="2023-10-19T05:47:00.35" personId="{275467A3-C35B-408D-BC09-980133BF36D1}" id="{0CA8C5A7-3752-4CA1-809C-A0D12A04DE10}">
    <text>Subraižyta trasa</text>
  </threadedComment>
  <threadedComment ref="E185" dT="2023-11-13T10:37:14.25" personId="{275467A3-C35B-408D-BC09-980133BF36D1}" id="{F7539D02-5D3C-4BBE-A17B-9239705095FB}" parentId="{0CA8C5A7-3752-4CA1-809C-A0D12A04DE10}">
    <text xml:space="preserve">11-17 planuoja užbaigti kontaktinius derinimus </text>
  </threadedComment>
  <threadedComment ref="E185" dT="2023-11-23T08:55:49.56" personId="{275467A3-C35B-408D-BC09-980133BF36D1}" id="{2D4A193F-DD0C-41F2-82AB-608703019366}" parentId="{0CA8C5A7-3752-4CA1-809C-A0D12A04DE10}">
    <text>informaciniai</text>
  </threadedComment>
  <threadedComment ref="E185" dT="2023-11-27T12:07:08.77" personId="{275467A3-C35B-408D-BC09-980133BF36D1}" id="{9CBAD3E6-35D2-4D52-8045-B7231EAC6ACA}" parentId="{0CA8C5A7-3752-4CA1-809C-A0D12A04DE10}">
    <text>11-28 teikiam pirminius</text>
  </threadedComment>
  <threadedComment ref="E185" dT="2023-11-29T12:35:17.83" personId="{275467A3-C35B-408D-BC09-980133BF36D1}" id="{7186614E-DBFE-4068-993C-71C71583336A}" parentId="{0CA8C5A7-3752-4CA1-809C-A0D12A04DE10}">
    <text>11-29 pateikti priminiai tvirtinimui</text>
  </threadedComment>
  <threadedComment ref="E185" dT="2023-12-04T12:57:09.71" personId="{275467A3-C35B-408D-BC09-980133BF36D1}" id="{16F7F79A-FD08-4E95-BD28-2724E5113CD9}" parentId="{0CA8C5A7-3752-4CA1-809C-A0D12A04DE10}">
    <text>Taiso pastabas</text>
  </threadedComment>
  <threadedComment ref="E185" dT="2023-12-11T10:12:10.69" personId="{275467A3-C35B-408D-BC09-980133BF36D1}" id="{0F4C29D4-E197-4C2F-9434-255EC81E7C16}" parentId="{0CA8C5A7-3752-4CA1-809C-A0D12A04DE10}">
    <text>Pateikti pirminiai,  derinama su institucijomis</text>
  </threadedComment>
  <threadedComment ref="E185" dT="2023-12-13T13:33:07.88" personId="{275467A3-C35B-408D-BC09-980133BF36D1}" id="{AE098215-75C9-494C-853F-18817BC10E97}" parentId="{0CA8C5A7-3752-4CA1-809C-A0D12A04DE10}">
    <text>Taiso pastabas</text>
  </threadedComment>
  <threadedComment ref="E185" dT="2023-12-19T11:42:19.07" personId="{275467A3-C35B-408D-BC09-980133BF36D1}" id="{3D93E4C9-9C73-4D40-8E2D-C5B16996F5E0}" parentId="{0CA8C5A7-3752-4CA1-809C-A0D12A04DE10}">
    <text>Pateikti pirminiai, derina, trūksta savivaldybės ir telia</text>
  </threadedComment>
  <threadedComment ref="E185" dT="2023-12-27T12:42:38.78" personId="{275467A3-C35B-408D-BC09-980133BF36D1}" id="{14F78F10-06C2-405E-9020-CE7453BC7301}" parentId="{0CA8C5A7-3752-4CA1-809C-A0D12A04DE10}">
    <text>Taiso pastabas</text>
  </threadedComment>
  <threadedComment ref="E185" dT="2024-01-02T11:55:40.96" personId="{1AA69E5B-B443-4881-BBB8-C2908FF681E9}" id="{959D7B47-B810-4ADD-AA7E-7E6EB8E979C2}" parentId="{0CA8C5A7-3752-4CA1-809C-A0D12A04DE10}">
    <text>Vartotjas turi atsakyt kur jam tinka patraukti spinta</text>
  </threadedComment>
  <threadedComment ref="E185" dT="2024-01-08T08:02:14.34" personId="{275467A3-C35B-408D-BC09-980133BF36D1}" id="{FE7E4990-AE04-4DFA-9A92-37B12F222F9D}" parentId="{0CA8C5A7-3752-4CA1-809C-A0D12A04DE10}">
    <text>Keitėsi trasa, reikia perderinti/ 3 sutikimai/ informaciniai/ principinė</text>
  </threadedComment>
  <threadedComment ref="E185" dT="2024-01-16T12:47:15.82" personId="{1AA69E5B-B443-4881-BBB8-C2908FF681E9}" id="{EBF7282F-09AE-4A1C-B55C-582563C3C471}" parentId="{0CA8C5A7-3752-4CA1-809C-A0D12A04DE10}">
    <text>Sutikimus turime gauti 22-26d. El pastu</text>
  </threadedComment>
  <threadedComment ref="E185" dT="2024-01-29T13:05:42.60" personId="{1AA69E5B-B443-4881-BBB8-C2908FF681E9}" id="{1B249DE0-B83A-49CC-968E-529C1FF3B213}" parentId="{0CA8C5A7-3752-4CA1-809C-A0D12A04DE10}">
    <text>01.26 pateikti pirminiai; 1 sutikimas; sav deirnimas; 2 servitutai.</text>
  </threadedComment>
  <threadedComment ref="E185" dT="2024-02-01T13:24:57.34" personId="{1AA69E5B-B443-4881-BBB8-C2908FF681E9}" id="{0329143D-BBF1-499E-B412-B33D33E52D08}" parentId="{0CA8C5A7-3752-4CA1-809C-A0D12A04DE10}">
    <text xml:space="preserve">1 sutikimas/2 servitutai (savivaldybe)/MZ </text>
  </threadedComment>
  <threadedComment ref="E185" dT="2024-02-06T12:49:42.38" personId="{1AA69E5B-B443-4881-BBB8-C2908FF681E9}" id="{0E161D75-F301-4C50-BA63-4875D6833047}" parentId="{0CA8C5A7-3752-4CA1-809C-A0D12A04DE10}">
    <text xml:space="preserve">1 sutikimas/2 servitutai (savivaldybe)/MZ </text>
  </threadedComment>
  <threadedComment ref="E185" dT="2024-02-12T05:56:36.10" personId="{1AA69E5B-B443-4881-BBB8-C2908FF681E9}" id="{7029C9DB-DDC6-46A2-9569-3128E4C041A5}" parentId="{0CA8C5A7-3752-4CA1-809C-A0D12A04DE10}">
    <text xml:space="preserve">1 sutikimas/2 servitutai (savivaldybe)/MZ </text>
  </threadedComment>
  <threadedComment ref="E185" dT="2024-02-14T07:56:20.12" personId="{275467A3-C35B-408D-BC09-980133BF36D1}" id="{26F90964-88C0-4484-BDE6-DD44FC8FC659}" parentId="{0CA8C5A7-3752-4CA1-809C-A0D12A04DE10}">
    <text>ESO užklausta dėl dalies OL palikimo/ servitutai/mž</text>
  </threadedComment>
  <threadedComment ref="E185" dT="2024-02-23T07:09:22.05" personId="{275467A3-C35B-408D-BC09-980133BF36D1}" id="{00E20F36-39A2-4E36-9707-A26AF15737F5}" parentId="{0CA8C5A7-3752-4CA1-809C-A0D12A04DE10}">
    <text>1 sutikimas (nebūtinas)/ 2 servitutai/ MŽ/ sąmata/ NŽT</text>
  </threadedComment>
  <threadedComment ref="E185" dT="2024-04-02T09:49:06.25" personId="{275467A3-C35B-408D-BC09-980133BF36D1}" id="{50F2D3B5-DBE9-45BF-B5D9-362E73978BB4}" parentId="{0CA8C5A7-3752-4CA1-809C-A0D12A04DE10}">
    <text>2 servitutai</text>
  </threadedComment>
  <threadedComment ref="E185" dT="2024-04-08T06:14:15.38" personId="{275467A3-C35B-408D-BC09-980133BF36D1}" id="{8330ADF9-C24C-4DD9-A1CF-67CA8BDD6665}" parentId="{0CA8C5A7-3752-4CA1-809C-A0D12A04DE10}">
    <text>Servitutai savivaldybė 04-15/ SUVA 04-10</text>
  </threadedComment>
  <threadedComment ref="E185" dT="2024-05-13T06:07:49.53" personId="{275467A3-C35B-408D-BC09-980133BF36D1}" id="{1B68CC74-0FB6-445E-81C9-DF10F5C7F570}" parentId="{0CA8C5A7-3752-4CA1-809C-A0D12A04DE10}">
    <text>Pateikti planai po pastabų 05-08</text>
  </threadedComment>
  <threadedComment ref="E185" dT="2024-05-20T10:54:15.35" personId="{275467A3-C35B-408D-BC09-980133BF36D1}" id="{EF477740-1A04-4AF3-804C-099B4241F20D}" parentId="{0CA8C5A7-3752-4CA1-809C-A0D12A04DE10}">
    <text>SUVA/ Servitutai (2) laukiam nuomininko parašo</text>
  </threadedComment>
  <threadedComment ref="E185" dT="2024-05-27T07:40:36.33" personId="{275467A3-C35B-408D-BC09-980133BF36D1}" id="{9CF53BD6-1269-4601-BE6A-2603F449406F}" parentId="{0CA8C5A7-3752-4CA1-809C-A0D12A04DE10}">
    <text>Suva, servitutai</text>
  </threadedComment>
  <threadedComment ref="E185" dT="2024-06-10T09:21:12.41" personId="{1AA69E5B-B443-4881-BBB8-C2908FF681E9}" id="{5CCC65EF-FC47-479A-B4C5-5BB3EE364E64}" parentId="{0CA8C5A7-3752-4CA1-809C-A0D12A04DE10}">
    <text>06.07 servitutas pateiktas notarui. SUVA laukiam</text>
  </threadedComment>
  <threadedComment ref="E185" dT="2024-06-25T04:56:06.99" personId="{275467A3-C35B-408D-BC09-980133BF36D1}" id="{054A85E4-96B2-4C13-A4FC-A5E6CD473C1D}" parentId="{0CA8C5A7-3752-4CA1-809C-A0D12A04DE10}">
    <text>Servitutų laukiam/ SUVA YRA/ Pateiktas pratęsimas</text>
  </threadedComment>
  <threadedComment ref="E185" dT="2024-07-22T08:18:23.71" personId="{275467A3-C35B-408D-BC09-980133BF36D1}" id="{7688C016-5EB2-444E-80FA-7BA545A45F04}" parentId="{0CA8C5A7-3752-4CA1-809C-A0D12A04DE10}">
    <text>Servitutai 22-am not. Biure. 07-29 KML atsakinga grįžta iš atostogų, derinsim pasirašymo laiką</text>
  </threadedComment>
  <threadedComment ref="E185" dT="2024-07-29T05:03:11.90" personId="{1AA69E5B-B443-4881-BBB8-C2908FF681E9}" id="{1503A1C5-2C28-4857-B70D-D2DB3ADD4F31}" parentId="{0CA8C5A7-3752-4CA1-809C-A0D12A04DE10}">
    <text>Snd Arnas skambina del servitutu</text>
  </threadedComment>
  <threadedComment ref="E185" dT="2024-07-30T09:48:51.05" personId="{1AA69E5B-B443-4881-BBB8-C2908FF681E9}" id="{7E9D6D4F-FBCD-422D-A6F5-8878DE792FB7}" parentId="{0CA8C5A7-3752-4CA1-809C-A0D12A04DE10}">
    <text xml:space="preserve">dokumentai išsiūsti kitam notarų biurui (3-iam), nes 22-ojo notaras išeina į atostogas, o per laiką likusį iki išėjimo nespės pasirašyti sutarčių. Dabar jau yra prijungta ir savivaldybė į šitą derinimą dėl pasirašymo laiko (jeigu šitas notarų biuras turės galimybes parengti sutartis, pasirašymas numatomas 08.07 d. - 08.08 d.) </text>
  </threadedComment>
  <threadedComment ref="E185" dT="2024-08-13T13:04:29.71" personId="{1AA69E5B-B443-4881-BBB8-C2908FF681E9}" id="{D4E1A78D-1C1B-4396-BD99-150D69D15416}" parentId="{0CA8C5A7-3752-4CA1-809C-A0D12A04DE10}">
    <text>Pateiktas projektas</text>
  </threadedComment>
  <threadedComment ref="E185" dT="2024-08-26T06:39:13.59" personId="{275467A3-C35B-408D-BC09-980133BF36D1}" id="{7BB064F6-91AD-4867-8762-390CB5797816}" parentId="{0CA8C5A7-3752-4CA1-809C-A0D12A04DE10}">
    <text>08-26 perduotos žymos Simui</text>
  </threadedComment>
  <threadedComment ref="E185" dT="2024-08-26T13:07:55.79" personId="{275467A3-C35B-408D-BC09-980133BF36D1}" id="{95C5D604-ED9F-40A4-BF34-FEFE761F1177}" parentId="{0CA8C5A7-3752-4CA1-809C-A0D12A04DE10}">
    <text>08-26 pateiktos žymos ESO</text>
  </threadedComment>
  <threadedComment ref="E185" dT="2024-08-27T06:05:07.30" personId="{275467A3-C35B-408D-BC09-980133BF36D1}" id="{6359FEA9-8601-4C38-B0B9-52E702462EE6}" parentId="{0CA8C5A7-3752-4CA1-809C-A0D12A04DE10}">
    <text>08-27 pateikta ESO ADA</text>
  </threadedComment>
  <threadedComment ref="K185" dT="2024-03-12T08:59:06.13" personId="{275467A3-C35B-408D-BC09-980133BF36D1}" id="{7AE3825A-25DC-4154-8214-86F44AAE3F7B}">
    <text>Teiksim pilną projektą be servitutų ir suva</text>
  </threadedComment>
  <threadedComment ref="W185" dT="2024-02-23T11:22:24.78" personId="{BF5C2520-4838-4933-8C2C-E9E069B8079F}" id="{E60765E8-9B7F-4FE9-98B3-3DD1BE42E25F}">
    <text>1 trūksta</text>
  </threadedComment>
  <threadedComment ref="AD185" dT="2024-02-21T06:50:15.43" personId="{BF5C2520-4838-4933-8C2C-E9E069B8079F}" id="{F16B9CCB-8C4F-41D3-B867-A5BE8400DE13}">
    <text>Įkelta 02-21</text>
  </threadedComment>
  <threadedComment ref="AF185" dT="2024-02-21T06:51:00.55" personId="{BF5C2520-4838-4933-8C2C-E9E069B8079F}" id="{D7ED7D0E-DADE-4278-9ED7-DC814108EF19}">
    <text>Išsiųsta 02-19</text>
  </threadedComment>
  <threadedComment ref="E186" dT="2023-10-24T05:27:47.26" personId="{275467A3-C35B-408D-BC09-980133BF36D1}" id="{33F27458-C5AD-4C82-BD69-59FDB49A8D19}">
    <text>Reikia pildyti topo h2o+telia</text>
  </threadedComment>
  <threadedComment ref="E186" dT="2023-11-09T11:59:19.84" personId="{275467A3-C35B-408D-BC09-980133BF36D1}" id="{BE5EE281-59EB-4ED5-A10B-19ED9DFDA7A2}" parentId="{33F27458-C5AD-4C82-BD69-59FDB49A8D19}">
    <text>Nuo 17d planuojam derinimą su gyventojais</text>
  </threadedComment>
  <threadedComment ref="E186" dT="2023-11-20T07:46:15.31" personId="{275467A3-C35B-408D-BC09-980133BF36D1}" id="{705E8367-AB30-4506-B3A4-1C59C3234A05}" parentId="{33F27458-C5AD-4C82-BD69-59FDB49A8D19}">
    <text>TRŪKSTA TELIA IR VANDENŲ</text>
  </threadedComment>
  <threadedComment ref="E186" dT="2023-12-11T10:15:31.67" personId="{275467A3-C35B-408D-BC09-980133BF36D1}" id="{25F0160E-6E49-489A-AC5E-F5FCE574C933}" parentId="{33F27458-C5AD-4C82-BD69-59FDB49A8D19}">
    <text>Derina su institucijomis, daro principinę</text>
  </threadedComment>
  <threadedComment ref="E186" dT="2023-12-19T08:44:42.73" personId="{275467A3-C35B-408D-BC09-980133BF36D1}" id="{21BC060B-2D58-4367-A448-87FC4587D484}" parentId="{33F27458-C5AD-4C82-BD69-59FDB49A8D19}">
    <text>Taiso trasą ir principinę</text>
  </threadedComment>
  <threadedComment ref="E186" dT="2024-01-02T11:32:09.98" personId="{1AA69E5B-B443-4881-BBB8-C2908FF681E9}" id="{83E764B7-810B-4F4D-B9DF-9EFF3F559885}" parentId="{33F27458-C5AD-4C82-BD69-59FDB49A8D19}">
    <text>Taisomos pirminiu pastabos</text>
  </threadedComment>
  <threadedComment ref="E186" dT="2024-01-08T08:04:01.29" personId="{275467A3-C35B-408D-BC09-980133BF36D1}" id="{F7C9A4C4-D2B5-46AF-BFBC-858E125523C9}" parentId="{33F27458-C5AD-4C82-BD69-59FDB49A8D19}">
    <text>NŽT/ Miškai/ gyventojai 5+</text>
  </threadedComment>
  <threadedComment ref="E186" dT="2024-01-16T12:52:00.71" personId="{1AA69E5B-B443-4881-BBB8-C2908FF681E9}" id="{0D5CA2F2-47DC-4163-B93D-B0691A530101}" parentId="{33F27458-C5AD-4C82-BD69-59FDB49A8D19}">
    <text>Teiksim NZT kai gausim uredija, vmt gautas, gyventojams issiusti informaciniai, rengiamas MZ</text>
  </threadedComment>
  <threadedComment ref="E186" dT="2024-01-29T13:00:46.78" personId="{1AA69E5B-B443-4881-BBB8-C2908FF681E9}" id="{88A94685-1327-4B6A-88DB-247A58F337EF}" parentId="{33F27458-C5AD-4C82-BD69-59FDB49A8D19}">
    <text>Pateikta NZT, Laukiam samatos; 01.31 Uredijos terminas</text>
  </threadedComment>
  <threadedComment ref="E186" dT="2024-02-06T12:55:41.82" personId="{1AA69E5B-B443-4881-BBB8-C2908FF681E9}" id="{5E5AC1A4-4F2E-4156-898B-CCF8BAB32A46}" parentId="{33F27458-C5AD-4C82-BD69-59FDB49A8D19}">
    <text>Pateikti pirminiai po pastabu</text>
  </threadedComment>
  <threadedComment ref="E186" dT="2024-02-14T07:57:36.04" personId="{275467A3-C35B-408D-BC09-980133BF36D1}" id="{8B60DAB4-FE85-493B-85FC-E9998CB4C211}" parentId="{33F27458-C5AD-4C82-BD69-59FDB49A8D19}">
    <text>Taiso pastabas. 02-14 turi pateikti po pastabų</text>
  </threadedComment>
  <threadedComment ref="E186" dT="2024-02-20T18:16:42.80" personId="{275467A3-C35B-408D-BC09-980133BF36D1}" id="{73744837-6805-4BD9-A0DF-10B9018884DC}" parentId="{33F27458-C5AD-4C82-BD69-59FDB49A8D19}">
    <text>Atmesti pirminiai</text>
  </threadedComment>
  <threadedComment ref="E186" dT="2024-02-23T07:53:32.25" personId="{275467A3-C35B-408D-BC09-980133BF36D1}" id="{6CE5FCED-C356-4687-9046-B77FFA90B8EC}" parentId="{33F27458-C5AD-4C82-BD69-59FDB49A8D19}">
    <text>Pateikti po pastabų pirminiai, visa kita yra</text>
  </threadedComment>
  <threadedComment ref="E186" dT="2024-03-22T13:19:05.94" personId="{C8757EB3-AE51-4D63-B06C-15AB9D614458}" id="{4B8F79F7-520C-40F1-A957-138F3945830D}" parentId="{33F27458-C5AD-4C82-BD69-59FDB49A8D19}">
    <text>03/21 gautos bylos pastabos, 03/22 pateikta byla po pastabų</text>
  </threadedComment>
  <threadedComment ref="E186" dT="2024-03-29T12:55:20.56" personId="{C8757EB3-AE51-4D63-B06C-15AB9D614458}" id="{27E06CA9-A4D5-4506-82B0-8160A9CAA000}" parentId="{33F27458-C5AD-4C82-BD69-59FDB49A8D19}">
    <text xml:space="preserve">NŽT po perkėlimo nesuderino, prašo sodų bendrijos susirinkimo </text>
  </threadedComment>
  <threadedComment ref="E186" dT="2024-04-08T07:44:44.33" personId="{275467A3-C35B-408D-BC09-980133BF36D1}" id="{A4E0619C-EF32-42AC-9F26-BB9D6E4C99F8}" parentId="{33F27458-C5AD-4C82-BD69-59FDB49A8D19}">
    <text>04-10 turi pateikti SB raštą</text>
  </threadedComment>
  <threadedComment ref="E186" dT="2024-04-15T06:42:03.63" personId="{275467A3-C35B-408D-BC09-980133BF36D1}" id="{E0463FA8-7419-42BD-83D2-7C402FCD5C29}" parentId="{33F27458-C5AD-4C82-BD69-59FDB49A8D19}">
    <text>04-10 pateikta NŽT</text>
  </threadedComment>
  <threadedComment ref="E186" dT="2024-04-30T11:54:37.80" personId="{275467A3-C35B-408D-BC09-980133BF36D1}" id="{45DF4799-816E-42A9-A4B7-A5443B60C4A1}" parentId="{33F27458-C5AD-4C82-BD69-59FDB49A8D19}">
    <text>04-29 projektas pilnai pateiktas</text>
  </threadedComment>
  <threadedComment ref="E186" dT="2024-05-07T04:39:44.87" personId="{275467A3-C35B-408D-BC09-980133BF36D1}" id="{B8617994-EC07-42F9-89B7-2CD9B8262F20}" parentId="{33F27458-C5AD-4C82-BD69-59FDB49A8D19}">
    <text>05-07 teiksim po pastabų</text>
  </threadedComment>
  <threadedComment ref="E186" dT="2024-05-09T10:59:11.54" personId="{275467A3-C35B-408D-BC09-980133BF36D1}" id="{A1CEADC0-2A76-4F53-8091-1EB46E7CE623}" parentId="{33F27458-C5AD-4C82-BD69-59FDB49A8D19}">
    <text>05-09 perduota Kostui reigistruoti žymas</text>
  </threadedComment>
  <threadedComment ref="E186" dT="2024-05-14T17:01:52.90" personId="{275467A3-C35B-408D-BC09-980133BF36D1}" id="{DD45ABE2-E8D6-4219-9DC3-08C34F394A93}" parentId="{33F27458-C5AD-4C82-BD69-59FDB49A8D19}">
    <text>IKI AKTAVIMO TRŪKSTA VIENOS SĄSKAITOS</text>
  </threadedComment>
  <threadedComment ref="K186" dT="2024-03-12T09:06:47.12" personId="{275467A3-C35B-408D-BC09-980133BF36D1}" id="{7C83BCB0-4E95-4F5A-91A8-35F8BC4598D4}">
    <text>Teiks pirminius, visa kita yra</text>
  </threadedComment>
  <threadedComment ref="K186" dT="2024-03-15T09:01:59.68" personId="{275467A3-C35B-408D-BC09-980133BF36D1}" id="{9321A590-BBAE-46FC-8158-6289E3F4CF48}" parentId="{7C83BCB0-4E95-4F5A-91A8-35F8BC4598D4}">
    <text>Teiksim pilną bylą</text>
  </threadedComment>
  <threadedComment ref="E187" dT="2023-11-13T10:45:02.99" personId="{BE325DBA-77AE-420F-8593-D19695A72820}" id="{86E99EDE-A5B2-4282-92CD-167EF61C303A}">
    <text>Braižoma</text>
  </threadedComment>
  <threadedComment ref="E187" dT="2023-11-21T05:45:21.61" personId="{BE325DBA-77AE-420F-8593-D19695A72820}" id="{904A835A-60BF-4807-BC67-BAF88BB62C5A}" parentId="{86E99EDE-A5B2-4282-92CD-167EF61C303A}">
    <text>Klausimas pas ESO dėl užduoties patikslinimo</text>
  </threadedComment>
  <threadedComment ref="E187" dT="2023-11-23T06:39:38.11" personId="{275467A3-C35B-408D-BC09-980133BF36D1}" id="{C09EAF76-7B95-403B-B654-B40D72114FB0}" parentId="{86E99EDE-A5B2-4282-92CD-167EF61C303A}">
    <text>ESO neatsakė dėl užduoties patikslinimo</text>
  </threadedComment>
  <threadedComment ref="E187" dT="2023-12-05T07:25:13.97" personId="{BE325DBA-77AE-420F-8593-D19695A72820}" id="{D71B4A5F-9A9A-47DC-9DB4-80AFDB464C95}" parentId="{86E99EDE-A5B2-4282-92CD-167EF61C303A}">
    <text>12 05 pirminiai</text>
  </threadedComment>
  <threadedComment ref="E187" dT="2023-12-05T07:34:42.48" personId="{275467A3-C35B-408D-BC09-980133BF36D1}" id="{32D71235-8D39-4B56-8276-9B06C60771B8}" parentId="{86E99EDE-A5B2-4282-92CD-167EF61C303A}">
    <text>Pateikti pirminiai</text>
  </threadedComment>
  <threadedComment ref="E187" dT="2023-12-11T07:20:32.84" personId="{275467A3-C35B-408D-BC09-980133BF36D1}" id="{9A720E8E-3645-440A-8CEE-AB5ACA98D271}" parentId="{86E99EDE-A5B2-4282-92CD-167EF61C303A}">
    <text>Derina su institucijomis</text>
  </threadedComment>
  <threadedComment ref="E187" dT="2023-12-14T06:13:00.27" personId="{275467A3-C35B-408D-BC09-980133BF36D1}" id="{0782FEFA-8404-47A1-92D4-0BBE5E7D7FE6}" parentId="{86E99EDE-A5B2-4282-92CD-167EF61C303A}">
    <text>Laukiam Telia ir NŽT</text>
  </threadedComment>
  <threadedComment ref="E187" dT="2023-12-19T07:13:57.08" personId="{275467A3-C35B-408D-BC09-980133BF36D1}" id="{4BD4384B-90AB-4496-88A2-498F9B13B8EB}" parentId="{86E99EDE-A5B2-4282-92CD-167EF61C303A}">
    <text>Sąmata, telia, nžt</text>
  </threadedComment>
  <threadedComment ref="E187" dT="2024-01-06T06:07:50.28" personId="{275467A3-C35B-408D-BC09-980133BF36D1}" id="{B58BD901-5E33-4C07-8A41-554497D8E829}" parentId="{86E99EDE-A5B2-4282-92CD-167EF61C303A}">
    <text>ESO TURI ATMESTI ĮKAINIUS</text>
  </threadedComment>
  <threadedComment ref="E188" dT="2023-11-13T10:45:02.99" personId="{BE325DBA-77AE-420F-8593-D19695A72820}" id="{1892E210-A39E-400C-93D2-9C3C956098C7}">
    <text>Braižoma</text>
  </threadedComment>
  <threadedComment ref="E188" dT="2023-11-23T06:41:27.22" personId="{275467A3-C35B-408D-BC09-980133BF36D1}" id="{534BE097-B7BF-4237-B6D3-AA3D658207B0}" parentId="{1892E210-A39E-400C-93D2-9C3C956098C7}">
    <text>Principinė/ servitutas/ derinimai</text>
  </threadedComment>
  <threadedComment ref="E188" dT="2023-11-27T13:16:25.85" personId="{BE325DBA-77AE-420F-8593-D19695A72820}" id="{68073A75-A022-4AFA-A079-A5A2C46F7ACE}" parentId="{1892E210-A39E-400C-93D2-9C3C956098C7}">
    <text xml:space="preserve">11-23 išsiųstas email pastato savininkų įmonei </text>
  </threadedComment>
  <threadedComment ref="E188" dT="2023-12-05T07:36:07.48" personId="{275467A3-C35B-408D-BC09-980133BF36D1}" id="{6BB4B0FF-2CCD-4688-9D1E-DB2A0FF66DD4}" parentId="{1892E210-A39E-400C-93D2-9C3C956098C7}">
    <text>Derina su vartotojais (neatsako)</text>
  </threadedComment>
  <threadedComment ref="E188" dT="2023-12-11T07:22:01.22" personId="{275467A3-C35B-408D-BC09-980133BF36D1}" id="{99863559-CAAD-41DA-9C28-0A3F029F665C}" parentId="{1892E210-A39E-400C-93D2-9C3C956098C7}">
    <text>Derina su institucijomis</text>
  </threadedComment>
  <threadedComment ref="E188" dT="2023-12-14T06:18:14.18" personId="{275467A3-C35B-408D-BC09-980133BF36D1}" id="{184C834B-60A3-4D70-A476-463CF28902D1}" parentId="{1892E210-A39E-400C-93D2-9C3C956098C7}">
    <text>LGI užklausta info</text>
  </threadedComment>
  <threadedComment ref="E188" dT="2024-01-04T05:36:41.23" personId="{BE325DBA-77AE-420F-8593-D19695A72820}" id="{125A0CC6-BB26-438E-8609-D751103164EE}" parentId="{1892E210-A39E-400C-93D2-9C3C956098C7}">
    <text xml:space="preserve">Išsiųsta derinti institucijoms, kadangi LGI nepateikė tikslios info, dėl vartotojo improvizavom. </text>
  </threadedComment>
  <threadedComment ref="E188" dT="2024-01-04T06:11:46.07" personId="{275467A3-C35B-408D-BC09-980133BF36D1}" id="{D807BDDA-0FCD-415D-932D-FA2D733680DD}" parentId="{1892E210-A39E-400C-93D2-9C3C956098C7}">
    <text>Servitutas KPD</text>
  </threadedComment>
  <threadedComment ref="E188" dT="2024-01-04T14:48:09.73" personId="{BE325DBA-77AE-420F-8593-D19695A72820}" id="{12D34C88-8401-4D26-ABBB-42815005A08F}" parentId="{1892E210-A39E-400C-93D2-9C3C956098C7}">
    <text>Pateikti pirminiai</text>
  </threadedComment>
  <threadedComment ref="E188" dT="2024-01-16T12:41:13.92" personId="{BE325DBA-77AE-420F-8593-D19695A72820}" id="{CA7A1F54-4A64-4CBA-9C2E-8F810EA44DE8}" parentId="{1892E210-A39E-400C-93D2-9C3C956098C7}">
    <text>Rengiami žiniaraščiai/ servitutas</text>
  </threadedComment>
  <threadedComment ref="E188" dT="2024-01-29T06:36:31.37" personId="{BE325DBA-77AE-420F-8593-D19695A72820}" id="{9AF78538-B4E8-49D0-AD83-30590BA6A1CB}" parentId="{1892E210-A39E-400C-93D2-9C3C956098C7}">
    <text>01 29 bus pateiktas projektas</text>
  </threadedComment>
  <threadedComment ref="E188" dT="2024-02-06T18:39:44.96" personId="{275467A3-C35B-408D-BC09-980133BF36D1}" id="{FF9900A9-5280-4931-BA5D-C946683AC073}" parentId="{1892E210-A39E-400C-93D2-9C3C956098C7}">
    <text>Taiso pastabas</text>
  </threadedComment>
  <threadedComment ref="E188" dT="2024-02-08T14:19:48.10" personId="{BE325DBA-77AE-420F-8593-D19695A72820}" id="{8E51E49B-1527-49FE-8170-1DB387901CC8}" parentId="{1892E210-A39E-400C-93D2-9C3C956098C7}">
    <text>02 09 teiksim po pastabų</text>
  </threadedComment>
  <threadedComment ref="E188" dT="2024-02-10T10:31:59.06" personId="{BE325DBA-77AE-420F-8593-D19695A72820}" id="{0D848DA6-DA5E-4AD8-A7EB-788C213AD87C}" parentId="{1892E210-A39E-400C-93D2-9C3C956098C7}">
    <text>Pateikta po pastabų 02 10</text>
  </threadedComment>
  <threadedComment ref="E188" dT="2024-02-14T08:03:04.57" personId="{275467A3-C35B-408D-BC09-980133BF36D1}" id="{FB60917E-C12E-49DB-AE62-AD7B4D8E3198}" parentId="{1892E210-A39E-400C-93D2-9C3C956098C7}">
    <text>02-12 pateikas po pastabų</text>
  </threadedComment>
  <threadedComment ref="E188" dT="2024-02-23T07:51:27.09" personId="{275467A3-C35B-408D-BC09-980133BF36D1}" id="{8A6B1179-1532-40F4-894F-FA1A677C51AF}" parentId="{1892E210-A39E-400C-93D2-9C3C956098C7}">
    <text xml:space="preserve">Žyma pateikta 02-22
</text>
  </threadedComment>
  <threadedComment ref="E188" dT="2024-03-04T11:00:37.20" personId="{275467A3-C35B-408D-BC09-980133BF36D1}" id="{33E7E994-F108-4F0F-8319-4A5C5451DDE5}" parentId="{1892E210-A39E-400C-93D2-9C3C956098C7}">
    <text>03-04 PATEIKTAS ADA ESO PASIRAŠYTI</text>
  </threadedComment>
  <threadedComment ref="E189" dT="2023-11-13T10:45:02.99" personId="{BE325DBA-77AE-420F-8593-D19695A72820}" id="{2DC70827-553C-42A0-9C33-F89356DADA85}">
    <text>Braižoma</text>
  </threadedComment>
  <threadedComment ref="E189" dT="2023-12-05T07:40:13.68" personId="{275467A3-C35B-408D-BC09-980133BF36D1}" id="{8BA18874-387B-4DE9-90C6-3ACA5537061F}" parentId="{2DC70827-553C-42A0-9C33-F89356DADA85}">
    <text>Dubliuojasi</text>
  </threadedComment>
  <threadedComment ref="E189" dT="2023-12-19T07:13:24.48" personId="{275467A3-C35B-408D-BC09-980133BF36D1}" id="{286DEB14-8115-477B-A338-ACC70A83EC41}" parentId="{2DC70827-553C-42A0-9C33-F89356DADA85}">
    <text>12-19 teiks pirminius</text>
  </threadedComment>
  <threadedComment ref="E189" dT="2024-01-04T05:37:24.26" personId="{BE325DBA-77AE-420F-8593-D19695A72820}" id="{4F1239C4-187E-4C1A-B236-E05E76A70DD4}" parentId="{2DC70827-553C-42A0-9C33-F89356DADA85}">
    <text>01 02 pateikti pirminiai po pastabų</text>
  </threadedComment>
  <threadedComment ref="E189" dT="2024-01-06T07:57:46.96" personId="{275467A3-C35B-408D-BC09-980133BF36D1}" id="{26507E09-0EC9-43A4-9873-1E4FF2EBF34F}" parentId="{2DC70827-553C-42A0-9C33-F89356DADA85}">
    <text>Taiso pastabas</text>
  </threadedComment>
  <threadedComment ref="E189" dT="2024-01-08T09:48:47.57" personId="{275467A3-C35B-408D-BC09-980133BF36D1}" id="{4F74D859-E84E-45B9-9BF8-ED4D34A5B577}" parentId="{2DC70827-553C-42A0-9C33-F89356DADA85}">
    <text>01-08 turi pateikti pirminius</text>
  </threadedComment>
  <threadedComment ref="E189" dT="2024-01-11T05:54:06.57" personId="{275467A3-C35B-408D-BC09-980133BF36D1}" id="{CDF7039F-C22C-48D6-B46F-C4B9292D71B2}" parentId="{2DC70827-553C-42A0-9C33-F89356DADA85}">
    <text>Taiso pastabas</text>
  </threadedComment>
  <threadedComment ref="E189" dT="2024-01-16T12:51:40.82" personId="{BE325DBA-77AE-420F-8593-D19695A72820}" id="{CB0D9E20-59E7-4048-A1E7-93FFD4E8DF25}" parentId="{2DC70827-553C-42A0-9C33-F89356DADA85}">
    <text xml:space="preserve">Pateikta po pastabų 01 15
</text>
  </threadedComment>
  <threadedComment ref="E189" dT="2024-01-30T06:16:12.85" personId="{275467A3-C35B-408D-BC09-980133BF36D1}" id="{C3C5AB21-3BD1-47C2-BE0C-3F9FD2625E66}" parentId="{2DC70827-553C-42A0-9C33-F89356DADA85}">
    <text>Aidas daro nuotraukas, teiksim po pastabų pirminius</text>
  </threadedComment>
  <threadedComment ref="E189" dT="2024-02-05T08:48:26.97" personId="{BE325DBA-77AE-420F-8593-D19695A72820}" id="{4324DEA4-B67F-415F-B32F-93C9293A3333}" parentId="{2DC70827-553C-42A0-9C33-F89356DADA85}">
    <text>Pateikta po pastabų, laukiam. Inst. Derinimus turim.</text>
  </threadedComment>
  <threadedComment ref="E189" dT="2024-02-08T14:19:55.86" personId="{BE325DBA-77AE-420F-8593-D19695A72820}" id="{687A7B30-87CD-4C07-AC6F-E4E55246E463}" parentId="{2DC70827-553C-42A0-9C33-F89356DADA85}">
    <text>Taisom pastabas</text>
  </threadedComment>
  <threadedComment ref="E189" dT="2024-02-10T11:09:04.97" personId="{BE325DBA-77AE-420F-8593-D19695A72820}" id="{FEF801C0-EA5D-4F6D-A270-1D1F0DCBDD2E}" parentId="{2DC70827-553C-42A0-9C33-F89356DADA85}">
    <text>02 10 pateikta po pastabų</text>
  </threadedComment>
  <threadedComment ref="E189" dT="2024-02-22T14:17:52.36" personId="{BE325DBA-77AE-420F-8593-D19695A72820}" id="{BE4BAF8C-327E-4AEB-98DA-DA2E910C5BBF}" parentId="{2DC70827-553C-42A0-9C33-F89356DADA85}">
    <text>Laukiam sąmatos</text>
  </threadedComment>
  <threadedComment ref="E189" dT="2024-02-24T09:48:35.95" personId="{BE325DBA-77AE-420F-8593-D19695A72820}" id="{20E6B8E3-CAF4-4B75-BDCF-9AA24D52CFAD}" parentId="{2DC70827-553C-42A0-9C33-F89356DADA85}">
    <text>02 24 pateikta tvirtinti</text>
  </threadedComment>
  <threadedComment ref="E189" dT="2024-03-04T06:04:26.10" personId="{BE325DBA-77AE-420F-8593-D19695A72820}" id="{D6E758EF-DCEF-4A11-A0DF-1A23B9BD0F5B}" parentId="{2DC70827-553C-42A0-9C33-F89356DADA85}">
    <text>03 01 pateikta po pastabų</text>
  </threadedComment>
  <threadedComment ref="E189" dT="2024-03-12T06:10:47.25" personId="{275467A3-C35B-408D-BC09-980133BF36D1}" id="{9EF6A07E-48C6-4618-AB99-C89321632980}" parentId="{2DC70827-553C-42A0-9C33-F89356DADA85}">
    <text>Pateiktos žymos</text>
  </threadedComment>
  <threadedComment ref="K189" dT="2024-03-12T09:09:44.55" personId="{275467A3-C35B-408D-BC09-980133BF36D1}" id="{227B9E02-48D5-4676-84AF-2DBD1C8AE877}">
    <text>Turim gauti ž ymas ir pilnai aktuoti</text>
  </threadedComment>
  <threadedComment ref="E190" dT="2023-11-27T13:12:39.65" personId="{BE325DBA-77AE-420F-8593-D19695A72820}" id="{8D952D9D-24CC-4D72-8CD9-ACA4B7ED1A75}">
    <text>Suderinta su vartotojais 
11-27 pateikti pirminiai</text>
  </threadedComment>
  <threadedComment ref="E190" dT="2023-11-29T11:06:53.83" personId="{BE325DBA-77AE-420F-8593-D19695A72820}" id="{423B0E9B-A752-46F3-8DD0-8917EC432332}" parentId="{8D952D9D-24CC-4D72-8CD9-ACA4B7ED1A75}">
    <text>Pastabos</text>
  </threadedComment>
  <threadedComment ref="E190" dT="2023-12-05T07:42:25.12" personId="{275467A3-C35B-408D-BC09-980133BF36D1}" id="{EBC54307-4947-4AD0-AB75-DFC6CCBE7E3F}" parentId="{8D952D9D-24CC-4D72-8CD9-ACA4B7ED1A75}">
    <text>Pateikti pirminiai po pastabų. Derina su institiucijomis</text>
  </threadedComment>
  <threadedComment ref="E190" dT="2023-12-06T10:45:48.89" personId="{275467A3-C35B-408D-BC09-980133BF36D1}" id="{DC0807E5-EB00-4F65-920D-0CDF790DC6FE}" parentId="{8D952D9D-24CC-4D72-8CD9-ACA4B7ED1A75}">
    <text>Taiso pastabas</text>
  </threadedComment>
  <threadedComment ref="E190" dT="2023-12-11T07:11:23.17" personId="{275467A3-C35B-408D-BC09-980133BF36D1}" id="{0E34C1E8-D89A-4F9D-8991-FFC4BCAB633E}" parentId="{8D952D9D-24CC-4D72-8CD9-ACA4B7ED1A75}">
    <text>Derinama su institucijomis, trūksta LGI</text>
  </threadedComment>
  <threadedComment ref="E190" dT="2023-12-19T07:12:36.18" personId="{275467A3-C35B-408D-BC09-980133BF36D1}" id="{D31384F4-DFDA-407B-94C7-512AD2226256}" parentId="{8D952D9D-24CC-4D72-8CD9-ACA4B7ED1A75}">
    <text>Pateiktas projektas</text>
  </threadedComment>
  <threadedComment ref="E190" dT="2023-12-28T05:46:07.81" personId="{275467A3-C35B-408D-BC09-980133BF36D1}" id="{F00B3A18-863A-42C1-A060-31DE462496E2}" parentId="{8D952D9D-24CC-4D72-8CD9-ACA4B7ED1A75}">
    <text>Taiso pastabas</text>
  </threadedComment>
  <threadedComment ref="E190" dT="2024-01-03T14:50:42.27" personId="{BE325DBA-77AE-420F-8593-D19695A72820}" id="{40DE6541-F6DE-48FB-81D4-9B7D4EAE1E0E}" parentId="{8D952D9D-24CC-4D72-8CD9-ACA4B7ED1A75}">
    <text xml:space="preserve"> Ovidijus turi suderinti topo</text>
  </threadedComment>
  <threadedComment ref="E190" dT="2024-01-29T06:37:17.48" personId="{BE325DBA-77AE-420F-8593-D19695A72820}" id="{12C435B4-D58A-41A1-8489-D5F3E202BB9A}" parentId="{8D952D9D-24CC-4D72-8CD9-ACA4B7ED1A75}">
    <text>01 25 įkeltas projektas po pastabų</text>
  </threadedComment>
  <threadedComment ref="E190" dT="2024-02-05T17:27:54.34" personId="{275467A3-C35B-408D-BC09-980133BF36D1}" id="{99B7D1F9-A737-4183-BDB1-74D57CC77DD1}" parentId="{8D952D9D-24CC-4D72-8CD9-ACA4B7ED1A75}">
    <text>02.05 pateikta po pastabų</text>
  </threadedComment>
  <threadedComment ref="E190" dT="2024-02-10T12:08:05.02" personId="{BE325DBA-77AE-420F-8593-D19695A72820}" id="{A743868E-96A3-4472-96C1-276A1322B893}" parentId="{8D952D9D-24CC-4D72-8CD9-ACA4B7ED1A75}">
    <text>02 10 pateiktas projektas</text>
  </threadedComment>
  <threadedComment ref="E190" dT="2024-02-15T08:05:32.07" personId="{BE325DBA-77AE-420F-8593-D19695A72820}" id="{F173313C-9908-4528-BB8D-C9383A0A0F3A}" parentId="{8D952D9D-24CC-4D72-8CD9-ACA4B7ED1A75}">
    <text>02 15 pateikta po pastabų</text>
  </threadedComment>
  <threadedComment ref="E190" dT="2024-03-04T13:51:59.95" personId="{275467A3-C35B-408D-BC09-980133BF36D1}" id="{15AE53CD-F222-4F74-894A-B2C8EA1CA96D}" parentId="{8D952D9D-24CC-4D72-8CD9-ACA4B7ED1A75}">
    <text>03-04 PATEIKTI ĮKAINIAI ESO</text>
  </threadedComment>
  <threadedComment ref="E191" dT="2023-11-13T10:45:02.99" personId="{BE325DBA-77AE-420F-8593-D19695A72820}" id="{B8F26C15-5154-4EF3-ABA5-C48F26ADFF64}">
    <text>Braižoma</text>
  </threadedComment>
  <threadedComment ref="E191" dT="2023-11-21T06:03:26.35" personId="{BE325DBA-77AE-420F-8593-D19695A72820}" id="{6BC5EB2C-4948-4E81-8648-6D7BE986D264}" parentId="{B8F26C15-5154-4EF3-ABA5-C48F26ADFF64}">
    <text>Su vienu vartotoju suderinom, kito neradom</text>
  </threadedComment>
  <threadedComment ref="E191" dT="2023-11-23T11:23:23.07" personId="{BE325DBA-77AE-420F-8593-D19695A72820}" id="{227BD22A-AC52-4C7D-9D06-4232904AD15B}" parentId="{B8F26C15-5154-4EF3-ABA5-C48F26ADFF64}">
    <text>Važiuoja 11-27</text>
  </threadedComment>
  <threadedComment ref="E191" dT="2023-11-28T14:15:37.78" personId="{BE325DBA-77AE-420F-8593-D19695A72820}" id="{1E43258A-A31C-45DF-B220-E317AA43DF9C}" parentId="{B8F26C15-5154-4EF3-ABA5-C48F26ADFF64}">
    <text>11-28 pateikti pirminiai, išsiųsta institucijoms</text>
  </threadedComment>
  <threadedComment ref="E191" dT="2023-12-05T07:44:46.41" personId="{275467A3-C35B-408D-BC09-980133BF36D1}" id="{90CAD62B-5CE6-471E-A691-7227828387C5}" parentId="{B8F26C15-5154-4EF3-ABA5-C48F26ADFF64}">
    <text>Pateikti pirminiai</text>
  </threadedComment>
  <threadedComment ref="E191" dT="2023-12-11T07:08:03.48" personId="{275467A3-C35B-408D-BC09-980133BF36D1}" id="{7ACA55C8-E10B-4374-BF74-A8212883E752}" parentId="{B8F26C15-5154-4EF3-ABA5-C48F26ADFF64}">
    <text>Patvirtinti pirminiai, 12-11 teiks sąmatai</text>
  </threadedComment>
  <threadedComment ref="E191" dT="2023-12-19T07:12:14.77" personId="{275467A3-C35B-408D-BC09-980133BF36D1}" id="{FB8C42D4-7A48-46F6-B087-D972503AB09C}" parentId="{B8F26C15-5154-4EF3-ABA5-C48F26ADFF64}">
    <text>12-19 teiksim pilną projektą</text>
  </threadedComment>
  <threadedComment ref="E191" dT="2023-12-28T06:26:14.88" personId="{275467A3-C35B-408D-BC09-980133BF36D1}" id="{94CD9D49-569E-45C2-947C-723A09F60412}" parentId="{B8F26C15-5154-4EF3-ABA5-C48F26ADFF64}">
    <text>PAKEISTA PU</text>
  </threadedComment>
  <threadedComment ref="E192" dT="2023-11-13T11:00:32.06" personId="{BE325DBA-77AE-420F-8593-D19695A72820}" id="{3010185F-65BA-476D-AEE3-1222920D44B3}">
    <text>Reikia susiderinti su vartotoju, nerado namie</text>
  </threadedComment>
  <threadedComment ref="E192" dT="2023-11-13T11:02:14.95" personId="{BE325DBA-77AE-420F-8593-D19695A72820}" id="{CC67956B-888A-478B-AF42-220691B7B35E}" parentId="{3010185F-65BA-476D-AEE3-1222920D44B3}">
    <text>Su stulpo sklypo savininku suderinta</text>
  </threadedComment>
  <threadedComment ref="E192" dT="2023-11-17T05:39:39.66" personId="{BE325DBA-77AE-420F-8593-D19695A72820}" id="{926BC11C-8A0B-4E01-92C7-B61204ECD53D}" parentId="{3010185F-65BA-476D-AEE3-1222920D44B3}">
    <text>Išsiųsta derinti institucijoms</text>
  </threadedComment>
  <threadedComment ref="E192" dT="2023-11-17T06:43:56.92" personId="{BE325DBA-77AE-420F-8593-D19695A72820}" id="{AE3D8992-7E55-4678-A332-C3D316563F43}" parentId="{3010185F-65BA-476D-AEE3-1222920D44B3}">
    <text>Pateikti pirminiai</text>
  </threadedComment>
  <threadedComment ref="E192" dT="2023-11-21T05:51:11.67" personId="{BE325DBA-77AE-420F-8593-D19695A72820}" id="{2911FFDE-D795-422C-9A2B-E68CCAA07DF9}" parentId="{3010185F-65BA-476D-AEE3-1222920D44B3}">
    <text>Klausimas pas ESO</text>
  </threadedComment>
  <threadedComment ref="E192" dT="2023-11-23T06:38:16.06" personId="{275467A3-C35B-408D-BC09-980133BF36D1}" id="{624199DF-6750-47B7-9B20-3ADCB4186916}" parentId="{3010185F-65BA-476D-AEE3-1222920D44B3}">
    <text>Turi atšaukti užduotį</text>
  </threadedComment>
  <threadedComment ref="E192" dT="2023-11-27T11:43:26.69" personId="{275467A3-C35B-408D-BC09-980133BF36D1}" id="{E3DF28E6-FA1F-4A68-8388-5C3BB9CDC74C}" parentId="{3010185F-65BA-476D-AEE3-1222920D44B3}">
    <text>Reikia topo pildyti</text>
  </threadedComment>
  <threadedComment ref="E192" dT="2023-12-11T06:46:20.08" personId="{275467A3-C35B-408D-BC09-980133BF36D1}" id="{BC81894B-FD6A-4248-A48C-AD3CF3D158CA}" parentId="{3010185F-65BA-476D-AEE3-1222920D44B3}">
    <text xml:space="preserve">ESO informuotas, kad neaišku ką perjungti reikia </text>
  </threadedComment>
  <threadedComment ref="E192" dT="2023-12-19T11:31:44.85" personId="{275467A3-C35B-408D-BC09-980133BF36D1}" id="{99CA7783-D4BC-42D1-A957-8651273F7FDC}" parentId="{3010185F-65BA-476D-AEE3-1222920D44B3}">
    <text>ATŠAUKTAS</text>
  </threadedComment>
  <threadedComment ref="E193" dT="2023-11-13T10:51:55.52" personId="{BE325DBA-77AE-420F-8593-D19695A72820}" id="{33214697-E2EA-42CC-BD30-2FAF9DC48585}">
    <text>Suderinta su vartotoju, kito neradom, derinama su institucijomis</text>
  </threadedComment>
  <threadedComment ref="E193" dT="2023-11-21T06:04:33.34" personId="{BE325DBA-77AE-420F-8593-D19695A72820}" id="{F5B0E0DF-A4DD-48BF-9002-21E54917AD4B}" parentId="{33214697-E2EA-42CC-BD30-2FAF9DC48585}">
    <text xml:space="preserve">Lakd pateikta 11-21
</text>
  </threadedComment>
  <threadedComment ref="E193" dT="2023-11-29T11:06:45.77" personId="{BE325DBA-77AE-420F-8593-D19695A72820}" id="{1241E1B6-7281-4F47-8F7B-C2B6C532F3B7}" parentId="{33214697-E2EA-42CC-BD30-2FAF9DC48585}">
    <text>Pateikti pirminiai 11-29</text>
  </threadedComment>
  <threadedComment ref="E193" dT="2023-12-04T13:38:24.46" personId="{275467A3-C35B-408D-BC09-980133BF36D1}" id="{695AF346-4C5A-451E-BD50-BB5FCBE078E7}" parentId="{33214697-E2EA-42CC-BD30-2FAF9DC48585}">
    <text>Taiso pastabas</text>
  </threadedComment>
  <threadedComment ref="E193" dT="2023-12-05T07:22:34.42" personId="{BE325DBA-77AE-420F-8593-D19695A72820}" id="{A0DCDE45-B579-44C4-8880-F40705EFAC35}" parentId="{33214697-E2EA-42CC-BD30-2FAF9DC48585}">
    <text>Laukiam info iš eso</text>
  </threadedComment>
  <threadedComment ref="E193" dT="2023-12-11T06:47:51.56" personId="{275467A3-C35B-408D-BC09-980133BF36D1}" id="{EE287700-DFCD-4E93-A2AC-37B0553769E5}" parentId="{33214697-E2EA-42CC-BD30-2FAF9DC48585}">
    <text>Derinama su LAKD, užklausta LGI dėl perjungiamų vartotojų</text>
  </threadedComment>
  <threadedComment ref="E193" dT="2023-12-19T07:10:52.25" personId="{275467A3-C35B-408D-BC09-980133BF36D1}" id="{B8C9454D-60C9-4F82-972A-B80BC3ABB2D7}" parentId="{33214697-E2EA-42CC-BD30-2FAF9DC48585}">
    <text>LAKD</text>
  </threadedComment>
  <threadedComment ref="E193" dT="2024-01-08T09:49:18.75" personId="{275467A3-C35B-408D-BC09-980133BF36D1}" id="{E6057777-A6B1-4AF8-A453-A357B6B95A02}" parentId="{33214697-E2EA-42CC-BD30-2FAF9DC48585}">
    <text>LAKD/DZ/MZZ</text>
  </threadedComment>
  <threadedComment ref="E193" dT="2024-01-29T06:54:59.36" personId="{BE325DBA-77AE-420F-8593-D19695A72820}" id="{077D3924-AFDE-4CD4-A359-2BD0FED71C70}" parentId="{33214697-E2EA-42CC-BD30-2FAF9DC48585}">
    <text>ESO pateikė vartotojų sąrašą, skaičiuojami trumpi</text>
  </threadedComment>
  <threadedComment ref="E193" dT="2024-02-05T12:25:32.18" personId="{BE325DBA-77AE-420F-8593-D19695A72820}" id="{6885A6C7-FDA0-4A9C-989B-920D9BBE8D47}" parentId="{33214697-E2EA-42CC-BD30-2FAF9DC48585}">
    <text>Servitutas pas nžt</text>
  </threadedComment>
  <threadedComment ref="E193" dT="2024-02-08T14:20:18.12" personId="{BE325DBA-77AE-420F-8593-D19695A72820}" id="{16A7AF56-590B-43D3-BC25-2322E8E3A5DE}" parentId="{33214697-E2EA-42CC-BD30-2FAF9DC48585}">
    <text>Dz/mz , 02 09 pateiksim sąmatai</text>
  </threadedComment>
  <threadedComment ref="E193" dT="2024-02-22T14:17:42.15" personId="{BE325DBA-77AE-420F-8593-D19695A72820}" id="{09EFA471-F40F-425C-B547-6BA0C549FE1C}" parentId="{33214697-E2EA-42CC-BD30-2FAF9DC48585}">
    <text>Laukiam sąmatos, 02 22 skambinau nžt, dar nieko nėra</text>
  </threadedComment>
  <threadedComment ref="E193" dT="2024-03-04T07:53:38.74" personId="{BE325DBA-77AE-420F-8593-D19695A72820}" id="{0B99BA23-F695-4393-B611-880D216845FA}" parentId="{33214697-E2EA-42CC-BD30-2FAF9DC48585}">
    <text>03 04 pateikta tvirtint be servitutų</text>
  </threadedComment>
  <threadedComment ref="E193" dT="2024-03-12T06:04:25.93" personId="{275467A3-C35B-408D-BC09-980133BF36D1}" id="{7A3CA2B3-5F07-406C-8D2F-211741D862AE}" parentId="{33214697-E2EA-42CC-BD30-2FAF9DC48585}">
    <text>ESO turi atmesti sprendinius, kad įkelti po pastabų</text>
  </threadedComment>
  <threadedComment ref="E193" dT="2024-03-25T08:41:54.54" personId="{275467A3-C35B-408D-BC09-980133BF36D1}" id="{673ADCFF-D0FB-4414-A6D2-79EC23159AA4}" parentId="{33214697-E2EA-42CC-BD30-2FAF9DC48585}">
    <text>servitutas</text>
  </threadedComment>
  <threadedComment ref="E193" dT="2024-04-05T06:41:57.24" personId="{275467A3-C35B-408D-BC09-980133BF36D1}" id="{B5F36CA6-372B-4697-8B4D-9EF8843EEED9}" parentId="{33214697-E2EA-42CC-BD30-2FAF9DC48585}">
    <text>Servitutas pas NŽT- paskambinti nuo 04-16</text>
  </threadedComment>
  <threadedComment ref="E193" dT="2024-04-30T11:58:23.44" personId="{275467A3-C35B-408D-BC09-980133BF36D1}" id="{F5CDF143-A893-4498-9E7D-D4E6DD339BC0}" parentId="{33214697-E2EA-42CC-BD30-2FAF9DC48585}">
    <text>Laukiam kol NŽT pasirašys vieną likusį servitutą</text>
  </threadedComment>
  <threadedComment ref="E193" dT="2024-06-03T04:23:39.62" personId="{275467A3-C35B-408D-BC09-980133BF36D1}" id="{5AB7709B-73AC-41B4-BFB5-3D1FBA4580F9}" parentId="{33214697-E2EA-42CC-BD30-2FAF9DC48585}">
    <text>LAUKIAM ŽYMŲ</text>
  </threadedComment>
  <threadedComment ref="E193" dT="2024-06-15T06:31:22.72" personId="{275467A3-C35B-408D-BC09-980133BF36D1}" id="{91BA346D-CA4C-48A7-851D-A7174C166FA3}" parentId="{33214697-E2EA-42CC-BD30-2FAF9DC48585}">
    <text>Laukiam servitutų</text>
  </threadedComment>
  <threadedComment ref="E193" dT="2024-07-15T07:56:14.81" personId="{275467A3-C35B-408D-BC09-980133BF36D1}" id="{AB6EB8DE-C45F-4610-8C55-BEF3BCA97235}" parentId="{33214697-E2EA-42CC-BD30-2FAF9DC48585}">
    <text>Perduoti dokumentai notarui</text>
  </threadedComment>
  <threadedComment ref="E194" dT="2023-11-13T10:59:55.00" personId="{BE325DBA-77AE-420F-8593-D19695A72820}" id="{20D705D9-B37B-4A30-87AD-8D32E9C18F64}">
    <text>Braižoma/reikia susiderinti su vartotoju</text>
  </threadedComment>
  <threadedComment ref="E194" dT="2023-11-23T06:49:59.28" personId="{275467A3-C35B-408D-BC09-980133BF36D1}" id="{047193FC-8C04-4D2B-92C5-9BD2E385B952}" parentId="{20D705D9-B37B-4A30-87AD-8D32E9C18F64}">
    <text>Derina su vartotoju</text>
  </threadedComment>
  <threadedComment ref="E194" dT="2023-12-05T07:47:16.01" personId="{275467A3-C35B-408D-BC09-980133BF36D1}" id="{00587EBD-D6F7-4F89-B0E7-5363D36534BA}" parentId="{20D705D9-B37B-4A30-87AD-8D32E9C18F64}">
    <text>12-05 teiks pirminius</text>
  </threadedComment>
  <threadedComment ref="E194" dT="2023-12-11T06:39:25.71" personId="{275467A3-C35B-408D-BC09-980133BF36D1}" id="{1B51C8C1-FC68-4698-8EAB-8B90D5F116DD}" parentId="{20D705D9-B37B-4A30-87AD-8D32E9C18F64}">
    <text>12-11 pateiks pirminius</text>
  </threadedComment>
  <threadedComment ref="E194" dT="2023-12-13T13:14:17.25" personId="{275467A3-C35B-408D-BC09-980133BF36D1}" id="{0083A8F7-9AB9-4A95-91B2-EA3A7F46C95B}" parentId="{20D705D9-B37B-4A30-87AD-8D32E9C18F64}">
    <text>Taiso pastabas</text>
  </threadedComment>
  <threadedComment ref="E194" dT="2023-12-19T07:10:31.39" personId="{275467A3-C35B-408D-BC09-980133BF36D1}" id="{A1688E18-3B2E-43CA-A2D4-560626837AA3}" parentId="{20D705D9-B37B-4A30-87AD-8D32E9C18F64}">
    <text>Pateikti pirminiai po pastabų</text>
  </threadedComment>
  <threadedComment ref="E194" dT="2024-01-04T05:38:06.46" personId="{BE325DBA-77AE-420F-8593-D19695A72820}" id="{EB9ECBCA-6D18-4A41-BE99-EF6CBD99B48D}" parentId="{20D705D9-B37B-4A30-87AD-8D32E9C18F64}">
    <text>Ruošiami dz mz, 01 04 bus pateikti sąmatai</text>
  </threadedComment>
  <threadedComment ref="E194" dT="2024-01-08T09:49:50.71" personId="{275467A3-C35B-408D-BC09-980133BF36D1}" id="{5A7BD8D8-1F24-438D-B7B7-9D8E40E9F8DF}" parentId="{20D705D9-B37B-4A30-87AD-8D32E9C18F64}">
    <text>01-08 teiks pilną projektą</text>
  </threadedComment>
  <threadedComment ref="E194" dT="2024-01-15T14:23:53.91" personId="{BE325DBA-77AE-420F-8593-D19695A72820}" id="{4631A371-1065-4BB1-B08F-60720ADE6562}" parentId="{20D705D9-B37B-4A30-87AD-8D32E9C18F64}">
    <text>01 15 pateikta po pastabų</text>
  </threadedComment>
  <threadedComment ref="E195" dT="2023-11-13T10:58:11.26" personId="{BE325DBA-77AE-420F-8593-D19695A72820}" id="{76023A85-46D6-4831-958D-C1D48E7C4375}">
    <text>Reikia susiderinti su vartotojais</text>
  </threadedComment>
  <threadedComment ref="E195" dT="2023-11-29T11:25:37.49" personId="{BE325DBA-77AE-420F-8593-D19695A72820}" id="{9C416ABF-1138-4335-A458-EB00E49E079A}" parentId="{76023A85-46D6-4831-958D-C1D48E7C4375}">
    <text>Pateikti pirminiai 11 29</text>
  </threadedComment>
  <threadedComment ref="E195" dT="2023-12-04T13:35:16.85" personId="{275467A3-C35B-408D-BC09-980133BF36D1}" id="{1967FCE3-8C77-4EE6-AD6A-C178C6DF5CBC}" parentId="{76023A85-46D6-4831-958D-C1D48E7C4375}">
    <text>Taiso pastabas</text>
  </threadedComment>
  <threadedComment ref="E195" dT="2023-12-11T06:43:06.59" personId="{275467A3-C35B-408D-BC09-980133BF36D1}" id="{365D963B-2BD6-46BD-8B47-62F1A0DBB335}" parentId="{76023A85-46D6-4831-958D-C1D48E7C4375}">
    <text>Pateikti pirminiai po pastabų. Visi derinimai yra, teikiam sąmatai 12-11</text>
  </threadedComment>
  <threadedComment ref="E195" dT="2023-12-12T07:58:05.51" personId="{275467A3-C35B-408D-BC09-980133BF36D1}" id="{20E97C06-B9AA-4F4C-90A4-15558C1BF8A4}" parentId="{76023A85-46D6-4831-958D-C1D48E7C4375}">
    <text>Taiso pastabas</text>
  </threadedComment>
  <threadedComment ref="E195" dT="2023-12-19T07:10:14.79" personId="{275467A3-C35B-408D-BC09-980133BF36D1}" id="{6D8CDC7F-01E7-4585-8D45-C9B64E2F70A6}" parentId="{76023A85-46D6-4831-958D-C1D48E7C4375}">
    <text xml:space="preserve">Pateikti pirminiai, derina su institucijomis
</text>
  </threadedComment>
  <threadedComment ref="E195" dT="2024-01-04T05:38:39.80" personId="{BE325DBA-77AE-420F-8593-D19695A72820}" id="{84803F95-8DD7-4A4A-B050-08818E55DE79}" parentId="{76023A85-46D6-4831-958D-C1D48E7C4375}">
    <text>Pas sąmatininkes. Iki 01 05 žadėjo padaryti.</text>
  </threadedComment>
  <threadedComment ref="E195" dT="2024-01-08T09:50:15.58" personId="{275467A3-C35B-408D-BC09-980133BF36D1}" id="{00DC494C-11E5-409C-B212-E9044E1EFF45}" parentId="{76023A85-46D6-4831-958D-C1D48E7C4375}">
    <text>01-08 pateiks pilną projektą</text>
  </threadedComment>
  <threadedComment ref="E196" dT="2023-11-13T10:58:11.26" personId="{BE325DBA-77AE-420F-8593-D19695A72820}" id="{37EB9DDC-4BAB-49DB-A120-F8DF8E1F2EBE}">
    <text>braižoma</text>
  </threadedComment>
  <threadedComment ref="E196" dT="2023-12-05T07:48:19.64" personId="{275467A3-C35B-408D-BC09-980133BF36D1}" id="{58AD6107-1ECA-4A14-89A8-51256F40BDD3}" parentId="{37EB9DDC-4BAB-49DB-A120-F8DF8E1F2EBE}">
    <text>12-05 turi pateikti</text>
  </threadedComment>
  <threadedComment ref="E196" dT="2023-12-11T06:23:44.27" personId="{275467A3-C35B-408D-BC09-980133BF36D1}" id="{77125116-2FC0-49DE-BC53-D2FDD06A300A}" parentId="{37EB9DDC-4BAB-49DB-A120-F8DF8E1F2EBE}">
    <text>Reikia taisyti sprendinius</text>
  </threadedComment>
  <threadedComment ref="E196" dT="2023-12-19T07:09:49.58" personId="{275467A3-C35B-408D-BC09-980133BF36D1}" id="{26DAEAB3-8402-49BA-85E5-46AFE1C6C691}" parentId="{37EB9DDC-4BAB-49DB-A120-F8DF8E1F2EBE}">
    <text>Iki 12-20 pateiksim pirminius</text>
  </threadedComment>
  <threadedComment ref="E196" dT="2023-12-28T07:47:04.84" personId="{275467A3-C35B-408D-BC09-980133BF36D1}" id="{44905755-C345-4F64-9B6A-004B813684BD}" parentId="{37EB9DDC-4BAB-49DB-A120-F8DF8E1F2EBE}">
    <text>Taiso pastabas</text>
  </threadedComment>
  <threadedComment ref="E196" dT="2024-01-04T05:59:17.03" personId="{BE325DBA-77AE-420F-8593-D19695A72820}" id="{2F9F877E-F8AA-4E37-B043-0B0C4696FC4A}" parentId="{37EB9DDC-4BAB-49DB-A120-F8DF8E1F2EBE}">
    <text xml:space="preserve">Reikia važiuot į vietą, nes gavom pastabą, kad reikia MT nuotraukų. </text>
  </threadedComment>
  <threadedComment ref="E196" dT="2024-01-16T12:52:44.51" personId="{BE325DBA-77AE-420F-8593-D19695A72820}" id="{50D758C6-24C4-4A7F-8C2D-080E61883520}" parentId="{37EB9DDC-4BAB-49DB-A120-F8DF8E1F2EBE}">
    <text>01 12 Pateikta po pastabų</text>
  </threadedComment>
  <threadedComment ref="E196" dT="2024-01-29T06:57:56.64" personId="{BE325DBA-77AE-420F-8593-D19695A72820}" id="{ADEB0CF2-9E65-4CB2-847C-5CB6549E8BAA}" parentId="{37EB9DDC-4BAB-49DB-A120-F8DF8E1F2EBE}">
    <text>01 29 pateikta po papildomų pastabų</text>
  </threadedComment>
  <threadedComment ref="E196" dT="2024-02-01T10:22:28.01" personId="{275467A3-C35B-408D-BC09-980133BF36D1}" id="{C83B35A7-7540-4B9C-9C28-E616DB7816B6}" parentId="{37EB9DDC-4BAB-49DB-A120-F8DF8E1F2EBE}">
    <text>Taiso pastabas</text>
  </threadedComment>
  <threadedComment ref="E196" dT="2024-02-05T12:24:23.35" personId="{BE325DBA-77AE-420F-8593-D19695A72820}" id="{74014D97-C0F3-420A-9854-6D9621B51FED}" parentId="{37EB9DDC-4BAB-49DB-A120-F8DF8E1F2EBE}">
    <text>Laukiam galių ir info apie vartotojus iš eso</text>
  </threadedComment>
  <threadedComment ref="E196" dT="2024-02-08T14:20:36.00" personId="{BE325DBA-77AE-420F-8593-D19695A72820}" id="{EE540AF9-7A33-4784-98ED-9C10069A616D}" parentId="{37EB9DDC-4BAB-49DB-A120-F8DF8E1F2EBE}">
    <text>02 11 pateiksim po pastabų</text>
  </threadedComment>
  <threadedComment ref="E196" dT="2024-02-10T10:00:46.10" personId="{BE325DBA-77AE-420F-8593-D19695A72820}" id="{F0F8E51E-4781-4A8F-9CAA-1C5F464334B7}" parentId="{37EB9DDC-4BAB-49DB-A120-F8DF8E1F2EBE}">
    <text xml:space="preserve">Pateikta po pastabų 02 10. </text>
  </threadedComment>
  <threadedComment ref="E196" dT="2024-02-22T14:17:24.40" personId="{BE325DBA-77AE-420F-8593-D19695A72820}" id="{DAA1AF2C-FD04-4B86-B14E-B12718B73520}" parentId="{37EB9DDC-4BAB-49DB-A120-F8DF8E1F2EBE}">
    <text>Ruošiam dz/mz pateikta LTG</text>
  </threadedComment>
  <threadedComment ref="E196" dT="2024-03-12T10:40:23.50" personId="{275467A3-C35B-408D-BC09-980133BF36D1}" id="{AEEB74BD-CCAE-4106-9388-E176CE165ED0}" parentId="{37EB9DDC-4BAB-49DB-A120-F8DF8E1F2EBE}">
    <text>LTG pateikta po pastabų, gausim suderinimą galėsim pateikti pilną projektą</text>
  </threadedComment>
  <threadedComment ref="E196" dT="2024-03-20T13:25:58.74" personId="{BE325DBA-77AE-420F-8593-D19695A72820}" id="{82E794FF-F3F4-4F01-B32A-B98117AFF612}" parentId="{37EB9DDC-4BAB-49DB-A120-F8DF8E1F2EBE}">
    <text xml:space="preserve">03 20 pateiktas projektas
</text>
  </threadedComment>
  <threadedComment ref="E196" dT="2024-04-08T08:16:36.53" personId="{275467A3-C35B-408D-BC09-980133BF36D1}" id="{AEAB9B43-E9BE-48AA-B3C6-1A6A2088B56E}" parentId="{37EB9DDC-4BAB-49DB-A120-F8DF8E1F2EBE}">
    <text>Klausimas pas ESO</text>
  </threadedComment>
  <threadedComment ref="E196" dT="2024-04-15T06:57:30.38" personId="{275467A3-C35B-408D-BC09-980133BF36D1}" id="{74C6A83C-EF72-4B85-B352-E87FEBD292F0}" parentId="{37EB9DDC-4BAB-49DB-A120-F8DF8E1F2EBE}">
    <text>Sąmatą taiso</text>
  </threadedComment>
  <threadedComment ref="E196" dT="2024-04-30T11:59:13.56" personId="{275467A3-C35B-408D-BC09-980133BF36D1}" id="{13B4B9F0-95D2-495F-8AB8-55B8A89C7C81}" parentId="{37EB9DDC-4BAB-49DB-A120-F8DF8E1F2EBE}">
    <text>04-29 pateikta žyma</text>
  </threadedComment>
  <threadedComment ref="E196" dT="2024-05-07T03:54:06.08" personId="{275467A3-C35B-408D-BC09-980133BF36D1}" id="{7273DDAE-908D-4C5B-A4A4-5ACB16EB9F67}" parentId="{37EB9DDC-4BAB-49DB-A120-F8DF8E1F2EBE}">
    <text>Pateikti įkainiai tvitinti</text>
  </threadedComment>
  <threadedComment ref="E196" dT="2024-05-08T10:42:13.92" personId="{275467A3-C35B-408D-BC09-980133BF36D1}" id="{5F070A63-97F9-4B35-9B59-B355A765EE8C}" parentId="{37EB9DDC-4BAB-49DB-A120-F8DF8E1F2EBE}">
    <text>Perduoti įkainius tvirtinti</text>
  </threadedComment>
  <threadedComment ref="K196" dT="2024-03-12T10:40:48.06" personId="{275467A3-C35B-408D-BC09-980133BF36D1}" id="{727A9AFF-F4B3-4623-A599-ED858C02E0C1}">
    <text>Pateiks pilną projektą</text>
  </threadedComment>
  <threadedComment ref="E197" dT="2023-12-05T07:40:27.58" personId="{275467A3-C35B-408D-BC09-980133BF36D1}" id="{E37314E4-7B33-42B9-9C88-03E99025BDD8}">
    <text>Dubliuojasi</text>
  </threadedComment>
  <threadedComment ref="E198" dT="2023-11-13T11:06:03.87" personId="{BE325DBA-77AE-420F-8593-D19695A72820}" id="{06FD9F0F-E8CC-4866-8F07-59FD43C92C60}">
    <text>Subraižyta, reikia susiderinti su vartotoju</text>
  </threadedComment>
  <threadedComment ref="E198" dT="2023-11-21T06:30:49.76" personId="{BE325DBA-77AE-420F-8593-D19695A72820}" id="{125F9C04-147B-44D4-BE7A-765553675565}" parentId="{06FD9F0F-E8CC-4866-8F07-59FD43C92C60}">
    <text>Išsiųsta derinti institucijoms</text>
  </threadedComment>
  <threadedComment ref="E198" dT="2023-11-23T06:53:07.46" personId="{275467A3-C35B-408D-BC09-980133BF36D1}" id="{1B6F766A-3F26-4AD5-903E-BEACED6EFD4F}" parentId="{06FD9F0F-E8CC-4866-8F07-59FD43C92C60}">
    <text>Institucijos/LAKD/Servitutai</text>
  </threadedComment>
  <threadedComment ref="E198" dT="2023-11-29T13:59:26.93" personId="{BE325DBA-77AE-420F-8593-D19695A72820}" id="{2BF6937C-CFEC-4A32-8EA0-1570EB93AF40}" parentId="{06FD9F0F-E8CC-4866-8F07-59FD43C92C60}">
    <text>Pateikti pirminiai</text>
  </threadedComment>
  <threadedComment ref="E198" dT="2023-12-04T13:11:02.06" personId="{275467A3-C35B-408D-BC09-980133BF36D1}" id="{77A2AAFB-F36C-4464-9BB4-DF466AC8DDF8}" parentId="{06FD9F0F-E8CC-4866-8F07-59FD43C92C60}">
    <text>Patikslinta PU</text>
  </threadedComment>
  <threadedComment ref="E198" dT="2023-12-11T06:57:01.30" personId="{275467A3-C35B-408D-BC09-980133BF36D1}" id="{6BD67F1A-C46B-4D1D-B979-250D0391C3EF}" parentId="{06FD9F0F-E8CC-4866-8F07-59FD43C92C60}">
    <text>LAKD/ servitutas</text>
  </threadedComment>
  <threadedComment ref="E198" dT="2023-12-19T07:06:43.72" personId="{275467A3-C35B-408D-BC09-980133BF36D1}" id="{4A8C7246-B721-409C-8243-3F629393CC3B}" parentId="{06FD9F0F-E8CC-4866-8F07-59FD43C92C60}">
    <text>Servituto nederina sklypo nuomininkai, laukiam info iš ESO</text>
  </threadedComment>
  <threadedComment ref="E198" dT="2024-01-04T05:48:29.05" personId="{BE325DBA-77AE-420F-8593-D19695A72820}" id="{FBA84EA0-DDCF-4102-9AD3-06BBF403F810}" parentId="{06FD9F0F-E8CC-4866-8F07-59FD43C92C60}">
    <text>Kadangi keitėsi sprendiniai, viską reikia perderinti, įskaitant ir LAKD. derinama</text>
  </threadedComment>
  <threadedComment ref="E198" dT="2024-01-08T10:09:04.93" personId="{275467A3-C35B-408D-BC09-980133BF36D1}" id="{51635E70-87F2-413F-B01F-0B129C01680D}" parentId="{06FD9F0F-E8CC-4866-8F07-59FD43C92C60}">
    <text>LAKD/MŽ</text>
  </threadedComment>
  <threadedComment ref="E198" dT="2024-01-16T12:53:18.47" personId="{BE325DBA-77AE-420F-8593-D19695A72820}" id="{FC0D1371-1AE0-4212-8DC5-F08F1021A4AB}" parentId="{06FD9F0F-E8CC-4866-8F07-59FD43C92C60}">
    <text>Laukiam topo papildymo</text>
  </threadedComment>
  <threadedComment ref="E198" dT="2024-01-29T06:58:11.63" personId="{BE325DBA-77AE-420F-8593-D19695A72820}" id="{0CE28996-FDB2-41B2-BEC4-11B92DE1DC26}" parentId="{06FD9F0F-E8CC-4866-8F07-59FD43C92C60}">
    <text>Išsiųsta derinti</text>
  </threadedComment>
  <threadedComment ref="E198" dT="2024-02-05T08:00:14.05" personId="{BE325DBA-77AE-420F-8593-D19695A72820}" id="{989A510C-07E5-4223-B2CA-F0D94744C4C9}" parentId="{06FD9F0F-E8CC-4866-8F07-59FD43C92C60}">
    <text>LAKD išsiųsta pasirašyti, kiti derinimai yra. Ruošim dz/mz</text>
  </threadedComment>
  <threadedComment ref="E198" dT="2024-02-10T12:50:01.94" personId="{BE325DBA-77AE-420F-8593-D19695A72820}" id="{AE7F4CE6-E99A-4CE4-865D-5DD7F35122C3}" parentId="{06FD9F0F-E8CC-4866-8F07-59FD43C92C60}">
    <text>Perduota sąmatoms 02 10</text>
  </threadedComment>
  <threadedComment ref="E198" dT="2024-02-15T08:05:00.63" personId="{BE325DBA-77AE-420F-8593-D19695A72820}" id="{E5B5DC58-518F-45B1-BAA5-2F0A5D379EF0}" parentId="{06FD9F0F-E8CC-4866-8F07-59FD43C92C60}">
    <text>02 15 bus pateiktas projektas tvirtinimui</text>
  </threadedComment>
  <threadedComment ref="E198" dT="2024-02-22T14:17:10.21" personId="{BE325DBA-77AE-420F-8593-D19695A72820}" id="{38DB93C1-FB67-436E-8D51-DACDE01FC10D}" parentId="{06FD9F0F-E8CC-4866-8F07-59FD43C92C60}">
    <text>Laukiam info iš eso</text>
  </threadedComment>
  <threadedComment ref="E198" dT="2024-02-23T10:11:40.33" personId="{275467A3-C35B-408D-BC09-980133BF36D1}" id="{95927493-CA18-4846-9BCB-62BE8A10B5F4}" parentId="{06FD9F0F-E8CC-4866-8F07-59FD43C92C60}">
    <text>Teiksim pilną projektą</text>
  </threadedComment>
  <threadedComment ref="E198" dT="2024-02-24T09:48:45.82" personId="{BE325DBA-77AE-420F-8593-D19695A72820}" id="{E808F244-AC66-460B-9429-38991A8798D5}" parentId="{06FD9F0F-E8CC-4866-8F07-59FD43C92C60}">
    <text>02 23 pateikta tvirtinti</text>
  </threadedComment>
  <threadedComment ref="E198" dT="2024-03-12T10:41:38.06" personId="{275467A3-C35B-408D-BC09-980133BF36D1}" id="{04E203BA-240D-4470-8582-587B723C1FB3}" parentId="{06FD9F0F-E8CC-4866-8F07-59FD43C92C60}">
    <text>Laukiam atsakymo iš ESO</text>
  </threadedComment>
  <threadedComment ref="E198" dT="2024-04-02T10:04:44.16" personId="{275467A3-C35B-408D-BC09-980133BF36D1}" id="{94E4B0F5-FA30-4360-9CA0-F81A1F9FE86D}" parentId="{06FD9F0F-E8CC-4866-8F07-59FD43C92C60}">
    <text>Laukiam LAKD</text>
  </threadedComment>
  <threadedComment ref="E198" dT="2024-04-15T06:58:18.62" personId="{275467A3-C35B-408D-BC09-980133BF36D1}" id="{03F6C761-E035-485D-A16B-716F61EF43B8}" parentId="{06FD9F0F-E8CC-4866-8F07-59FD43C92C60}">
    <text>Gautos LAKD pastabos</text>
  </threadedComment>
  <threadedComment ref="E198" dT="2024-04-30T12:00:57.87" personId="{275467A3-C35B-408D-BC09-980133BF36D1}" id="{ADED636A-A118-48C6-931A-1CC6DECE2857}" parentId="{06FD9F0F-E8CC-4866-8F07-59FD43C92C60}">
    <text>Pateikta ESO, kad LGI pasirašytų kelių priedą</text>
  </threadedComment>
  <threadedComment ref="E198" dT="2024-05-07T05:38:39.87" personId="{275467A3-C35B-408D-BC09-980133BF36D1}" id="{921373D7-820C-4398-8B6D-D7988F718800}" parentId="{06FD9F0F-E8CC-4866-8F07-59FD43C92C60}">
    <text>Reikia perderinti projektą</text>
  </threadedComment>
  <threadedComment ref="E198" dT="2024-05-27T07:41:17.87" personId="{275467A3-C35B-408D-BC09-980133BF36D1}" id="{20AABBFD-13C5-442C-8759-36A35EE733E4}" parentId="{06FD9F0F-E8CC-4866-8F07-59FD43C92C60}">
    <text>Perderinam su VIA</text>
  </threadedComment>
  <threadedComment ref="E198" dT="2024-06-15T06:33:49.88" personId="{275467A3-C35B-408D-BC09-980133BF36D1}" id="{56A25B8C-95F1-402C-8744-8412C5C2B806}" parentId="{06FD9F0F-E8CC-4866-8F07-59FD43C92C60}">
    <text>Visi derinimai yra, taiso pastabas pilnam projektui</text>
  </threadedComment>
  <threadedComment ref="E198" dT="2024-06-21T13:38:22.44" personId="{275467A3-C35B-408D-BC09-980133BF36D1}" id="{A373ABF2-1AEB-4C5B-8C0F-9AAE3CA430C5}" parentId="{06FD9F0F-E8CC-4866-8F07-59FD43C92C60}">
    <text>06-21 gautos pastabos</text>
  </threadedComment>
  <threadedComment ref="K198" dT="2024-03-12T10:41:55.62" personId="{275467A3-C35B-408D-BC09-980133BF36D1}" id="{50C35994-E72E-4B50-A0CA-F7EB8231A2F5}">
    <text>Turi teikti pilną projektą</text>
  </threadedComment>
  <threadedComment ref="E199" dT="2023-11-29T14:01:08.12" personId="{BE325DBA-77AE-420F-8593-D19695A72820}" id="{3113F6A6-5255-42D8-BF7B-4F8A0BAAEBD1}">
    <text>Braižoma</text>
  </threadedComment>
  <threadedComment ref="E199" dT="2023-12-05T07:33:17.55" personId="{BE325DBA-77AE-420F-8593-D19695A72820}" id="{068ED8C9-0895-4F5E-A3A0-783A0E271407}" parentId="{3113F6A6-5255-42D8-BF7B-4F8A0BAAEBD1}">
    <text>Laukiam kol ESO pateiks info apie vartotojus</text>
  </threadedComment>
  <threadedComment ref="E199" dT="2023-12-11T06:56:52.36" personId="{275467A3-C35B-408D-BC09-980133BF36D1}" id="{5B1D3F20-741F-4DB3-9FE9-FC3205D567B0}" parentId="{3113F6A6-5255-42D8-BF7B-4F8A0BAAEBD1}">
    <text>Negalim patekti į teritoriją objekte, perduota info ESO</text>
  </threadedComment>
  <threadedComment ref="E199" dT="2023-12-19T07:06:15.31" personId="{275467A3-C35B-408D-BC09-980133BF36D1}" id="{3F3C5E9B-991A-40A6-BAA2-6CE6DF320422}" parentId="{3113F6A6-5255-42D8-BF7B-4F8A0BAAEBD1}">
    <text>Derna su vartotoju</text>
  </threadedComment>
  <threadedComment ref="E199" dT="2024-01-04T05:53:16.79" personId="{BE325DBA-77AE-420F-8593-D19695A72820}" id="{566CB484-731E-4533-AABF-48C186C291EC}" parentId="{3113F6A6-5255-42D8-BF7B-4F8A0BAAEBD1}">
    <text xml:space="preserve">Vartotojas išvyko atostogų, davė kontaktą su kuo bendrauti, duotas asmuo ragelio nekelia. </text>
  </threadedComment>
  <threadedComment ref="E199" dT="2024-01-08T10:09:24.55" personId="{275467A3-C35B-408D-BC09-980133BF36D1}" id="{7FD3834B-828C-4444-BF6B-CA9792D32A64}" parentId="{3113F6A6-5255-42D8-BF7B-4F8A0BAAEBD1}">
    <text>01-10 turi susitikti su klientu</text>
  </threadedComment>
  <threadedComment ref="E199" dT="2024-01-16T07:31:15.28" personId="{AC398109-E0E6-4223-A5B9-639694AF6498}" id="{7B0CD8C6-4359-4C06-BC73-96E953F16579}" parentId="{3113F6A6-5255-42D8-BF7B-4F8A0BAAEBD1}">
    <text xml:space="preserve">I teritorija patekau Nuotraukos sukeltos, susisiekus su vartotoju ir nuvazevus prie jo paskaitos atstumas nuo TR 2 km, netas vartotojas
</text>
  </threadedComment>
  <threadedComment ref="E199" dT="2024-01-16T12:55:01.98" personId="{BE325DBA-77AE-420F-8593-D19695A72820}" id="{61546744-8BAC-48A7-978E-3F0788A9FC23}" parentId="{3113F6A6-5255-42D8-BF7B-4F8A0BAAEBD1}">
    <text xml:space="preserve">01 16 pateikta pirminiams. </text>
  </threadedComment>
  <threadedComment ref="E199" dT="2024-01-19T17:09:57.64" personId="{275467A3-C35B-408D-BC09-980133BF36D1}" id="{6E9CAC98-B23B-421E-A5D0-2AE39E3C0A37}" parentId="{3113F6A6-5255-42D8-BF7B-4F8A0BAAEBD1}">
    <text>Taiso pastabas</text>
  </threadedComment>
  <threadedComment ref="E200" dT="2023-11-16T08:21:33.13" personId="{275467A3-C35B-408D-BC09-980133BF36D1}" id="{9DD919E5-C911-4502-A0B7-332B4E8733D1}">
    <text>11-16 teiks pirminius</text>
  </threadedComment>
  <threadedComment ref="E200" dT="2023-11-20T07:10:12.49" personId="{275467A3-C35B-408D-BC09-980133BF36D1}" id="{ABC89294-F8B9-445E-8239-75874413C3BC}" parentId="{9DD919E5-C911-4502-A0B7-332B4E8733D1}">
    <text>Taiso pastabas</text>
  </threadedComment>
  <threadedComment ref="E200" dT="2023-12-19T06:15:37.76" personId="{275467A3-C35B-408D-BC09-980133BF36D1}" id="{1FC71033-B58D-486B-8353-D5CF22A6427B}" parentId="{9DD919E5-C911-4502-A0B7-332B4E8733D1}">
    <text>12-19 pateiks pirminius</text>
  </threadedComment>
  <threadedComment ref="E200" dT="2023-12-27T12:55:40.80" personId="{275467A3-C35B-408D-BC09-980133BF36D1}" id="{89F28E04-3A31-4936-9A14-66FBE8C56464}" parentId="{9DD919E5-C911-4502-A0B7-332B4E8733D1}">
    <text>Taiso pastabas</text>
  </threadedComment>
  <threadedComment ref="E200" dT="2024-01-02T11:32:54.63" personId="{1AA69E5B-B443-4881-BBB8-C2908FF681E9}" id="{B2DD1327-FD7E-40D0-875B-3B7C02139B80}" parentId="{9DD919E5-C911-4502-A0B7-332B4E8733D1}">
    <text>Pateikti pirminiai po pastabu</text>
  </threadedComment>
  <threadedComment ref="E200" dT="2024-01-06T06:56:19.35" personId="{275467A3-C35B-408D-BC09-980133BF36D1}" id="{64EB8854-3605-40A7-8516-2A8251A6F3B5}" parentId="{9DD919E5-C911-4502-A0B7-332B4E8733D1}">
    <text>Servitutas/ mel projektas/ RAA skaičiavimai/ sąmata</text>
  </threadedComment>
  <threadedComment ref="E200" dT="2024-01-08T07:58:15.48" personId="{275467A3-C35B-408D-BC09-980133BF36D1}" id="{C3FBAA81-F2FD-4BC2-A478-A16E3DF00D6E}" parentId="{9DD919E5-C911-4502-A0B7-332B4E8733D1}">
    <text>MŽ/Servitutas/mel. Projektas (užsakytas)/RAA</text>
  </threadedComment>
  <threadedComment ref="E200" dT="2024-01-16T12:35:18.62" personId="{1AA69E5B-B443-4881-BBB8-C2908FF681E9}" id="{35F802A0-7702-451C-A847-9203CACBA9ED}" parentId="{9DD919E5-C911-4502-A0B7-332B4E8733D1}">
    <text>Servitutas pateiktas notarams, laukiama mel projekto, RAA padaryta, pakoreguoti MZ ir samata</text>
  </threadedComment>
  <threadedComment ref="E200" dT="2024-01-18T15:01:37.68" personId="{275467A3-C35B-408D-BC09-980133BF36D1}" id="{8A0A2CC9-C7E2-4E0D-BA0E-E150809AB849}" parentId="{9DD919E5-C911-4502-A0B7-332B4E8733D1}">
    <text>Sukeltas mel. projektas</text>
  </threadedComment>
  <threadedComment ref="E200" dT="2024-01-22T05:41:05.45" personId="{275467A3-C35B-408D-BC09-980133BF36D1}" id="{C47E0195-6C50-48DE-91F7-A9BE9DEA74AC}" parentId="{9DD919E5-C911-4502-A0B7-332B4E8733D1}">
    <text>01-22 perduotos VYTUI žymos registruoti</text>
  </threadedComment>
  <threadedComment ref="E201" dT="2024-02-23T08:52:02.97" personId="{275467A3-C35B-408D-BC09-980133BF36D1}" id="{A0BC8BAF-EAC4-4613-AE5F-B45E613EA3F9}">
    <text>02-28 teiks pirminius</text>
  </threadedComment>
  <threadedComment ref="E201" dT="2024-03-12T10:21:32.14" personId="{275467A3-C35B-408D-BC09-980133BF36D1}" id="{49E16C63-B86B-4EED-B745-FF5DA3D39C0F}" parentId="{A0BC8BAF-EAC4-4613-AE5F-B45E613EA3F9}">
    <text>Rengia servitutą</text>
  </threadedComment>
  <threadedComment ref="E201" dT="2024-03-25T08:40:33.28" personId="{275467A3-C35B-408D-BC09-980133BF36D1}" id="{5CE786BC-6CE4-4EE5-90FF-5445A83BC0AE}" parentId="{A0BC8BAF-EAC4-4613-AE5F-B45E613EA3F9}">
    <text>03-28 turi pateikti servitutą</text>
  </threadedComment>
  <threadedComment ref="E201" dT="2024-04-02T13:43:59.63" personId="{1AA69E5B-B443-4881-BBB8-C2908FF681E9}" id="{DF4B91BB-0931-4362-A6D2-937582654158}" parentId="{A0BC8BAF-EAC4-4613-AE5F-B45E613EA3F9}">
    <text>Pateikti pirminiai</text>
  </threadedComment>
  <threadedComment ref="E201" dT="2024-04-08T06:25:58.14" personId="{275467A3-C35B-408D-BC09-980133BF36D1}" id="{67CBA706-6B14-42D8-898C-CC3DBF1903E2}" parentId="{A0BC8BAF-EAC4-4613-AE5F-B45E613EA3F9}">
    <text>04-08 teiks pirminiams po pastabų. Servitutai pateikti nuomininkams.</text>
  </threadedComment>
  <threadedComment ref="E201" dT="2024-04-15T06:14:00.26" personId="{275467A3-C35B-408D-BC09-980133BF36D1}" id="{078B74E6-241B-441A-90B7-FA4CE076DC5C}" parentId="{A0BC8BAF-EAC4-4613-AE5F-B45E613EA3F9}">
    <text>Pirminiai pateikti, turi pateikti servitutus, laukiam komp aktų iš ESO</text>
  </threadedComment>
  <threadedComment ref="E201" dT="2024-04-30T12:12:23.95" personId="{275467A3-C35B-408D-BC09-980133BF36D1}" id="{DB0E71EA-70BC-4234-A928-8CDA957F7C2A}" parentId="{A0BC8BAF-EAC4-4613-AE5F-B45E613EA3F9}">
    <text>Pateikti servitutai savivaldybei/ MŽ perduotas skaičiuoti sąmatą</text>
  </threadedComment>
  <threadedComment ref="E201" dT="2024-05-20T09:31:48.15" personId="{1AA69E5B-B443-4881-BBB8-C2908FF681E9}" id="{9FD36A92-CB15-4DE6-B0E5-56B0FBEF635C}" parentId="{A0BC8BAF-EAC4-4613-AE5F-B45E613EA3F9}">
    <text>05.22 pateiksim projekta, laukiam servitutu</text>
  </threadedComment>
  <threadedComment ref="E201" dT="2024-05-27T07:41:38.13" personId="{275467A3-C35B-408D-BC09-980133BF36D1}" id="{563B292C-91D9-44A8-AAE4-26AEBD710BE5}" parentId="{A0BC8BAF-EAC4-4613-AE5F-B45E613EA3F9}">
    <text>05-27 teiks projektą/ laukiam vainoro ats dėl grindinio saugojimo</text>
  </threadedComment>
  <threadedComment ref="E201" dT="2024-06-03T06:36:51.70" personId="{1AA69E5B-B443-4881-BBB8-C2908FF681E9}" id="{42194B46-B3B5-40E5-A8D4-BC5501EF9FD2}" parentId="{A0BC8BAF-EAC4-4613-AE5F-B45E613EA3F9}">
    <text>Vainoro atsakymas dar negautas, taisomos projekto pastabos</text>
  </threadedComment>
  <threadedComment ref="E201" dT="2024-06-10T09:22:18.44" personId="{1AA69E5B-B443-4881-BBB8-C2908FF681E9}" id="{259A5F23-E37C-429C-BB10-F60477AE7799}" parentId="{A0BC8BAF-EAC4-4613-AE5F-B45E613EA3F9}">
    <text>Pateiktas projektas tvirtinimui</text>
  </threadedComment>
  <threadedComment ref="E201" dT="2024-06-12T07:21:30.71" personId="{275467A3-C35B-408D-BC09-980133BF36D1}" id="{4C214262-9F5D-4212-86D8-C3A287A8759F}" parentId="{A0BC8BAF-EAC4-4613-AE5F-B45E613EA3F9}">
    <text>Trūksta servitutų ir sutikimų.</text>
  </threadedComment>
  <threadedComment ref="E201" dT="2024-06-17T05:27:21.40" personId="{1AA69E5B-B443-4881-BBB8-C2908FF681E9}" id="{1BF23217-71E4-422D-8161-9DDAD9DFDF7B}" parentId="{A0BC8BAF-EAC4-4613-AE5F-B45E613EA3F9}">
    <text>Muziejaus suderinima gaut turetume 06.17, paeiksim ji savivaldybei</text>
  </threadedComment>
  <threadedComment ref="E201" dT="2024-06-20T14:14:12.81" personId="{275467A3-C35B-408D-BC09-980133BF36D1}" id="{CD0C4DF6-5796-4D2B-96B9-86DC4F9181AB}" parentId="{A0BC8BAF-EAC4-4613-AE5F-B45E613EA3F9}">
    <text>Gautos šumlinkso RAA pastabos</text>
  </threadedComment>
  <threadedComment ref="E201" dT="2024-07-04T06:13:44.06" personId="{1AA69E5B-B443-4881-BBB8-C2908FF681E9}" id="{4D801F9B-A09F-4377-A076-26206F638BB4}" parentId="{A0BC8BAF-EAC4-4613-AE5F-B45E613EA3F9}">
    <text>07.04 pateiksim projekta po pastabu</text>
  </threadedComment>
  <threadedComment ref="E201" dT="2024-07-15T06:53:42.16" personId="{275467A3-C35B-408D-BC09-980133BF36D1}" id="{4F5F3A96-E9A3-493C-A1FD-16F478776E87}" parentId="{A0BC8BAF-EAC4-4613-AE5F-B45E613EA3F9}">
    <text xml:space="preserve">Artūras taiso pastabas
</text>
  </threadedComment>
  <threadedComment ref="E201" dT="2024-07-29T04:59:01.65" personId="{1AA69E5B-B443-4881-BBB8-C2908FF681E9}" id="{830E257F-B74D-4A52-A58C-E63CFD60CA1C}" parentId="{A0BC8BAF-EAC4-4613-AE5F-B45E613EA3F9}">
    <text>Reikia pataisyti pastabas</text>
  </threadedComment>
  <threadedComment ref="E201" dT="2024-07-29T13:14:42.53" personId="{275467A3-C35B-408D-BC09-980133BF36D1}" id="{1C0075DE-BDF2-4DCB-9DF8-86CD331F63DF}" parentId="{A0BC8BAF-EAC4-4613-AE5F-B45E613EA3F9}">
    <text>07-30 paskambins Artūrui</text>
  </threadedComment>
  <threadedComment ref="E201" dT="2024-08-05T06:14:36.68" personId="{275467A3-C35B-408D-BC09-980133BF36D1}" id="{385C3EF7-68BF-44F9-B60D-352A965E14DF}" parentId="{A0BC8BAF-EAC4-4613-AE5F-B45E613EA3F9}">
    <text>08-05 artūras turi atsakyti į klausimus</text>
  </threadedComment>
  <threadedComment ref="E201" dT="2024-08-08T12:32:41.73" personId="{1AA69E5B-B443-4881-BBB8-C2908FF681E9}" id="{8040979D-F56A-4921-8A57-2FAD601856D9}" parentId="{A0BC8BAF-EAC4-4613-AE5F-B45E613EA3F9}">
    <text>Rotuses servitutas pateiktas notarei, kunigai dar nesusitvarke igaliojimo</text>
  </threadedComment>
  <threadedComment ref="E201" dT="2024-08-12T06:48:51.88" personId="{275467A3-C35B-408D-BC09-980133BF36D1}" id="{86CEB6E1-A15E-4D52-A37A-E4382F84C678}" parentId="{A0BC8BAF-EAC4-4613-AE5F-B45E613EA3F9}">
    <text>Laukiam iš Artūro paskaičiavimo</text>
  </threadedComment>
  <threadedComment ref="E201" dT="2024-09-01T08:28:56.84" personId="{275467A3-C35B-408D-BC09-980133BF36D1}" id="{F4BAE333-F84C-457B-8FCF-4EF036C619D7}" parentId="{A0BC8BAF-EAC4-4613-AE5F-B45E613EA3F9}">
    <text>Pateikt 08-13</text>
  </threadedComment>
  <threadedComment ref="E201" dT="2024-09-02T06:19:19.58" personId="{1AA69E5B-B443-4881-BBB8-C2908FF681E9}" id="{36F40123-2205-4D32-B973-6E8447000C85}" parentId="{A0BC8BAF-EAC4-4613-AE5F-B45E613EA3F9}">
    <text>09.04 pasirasomas servitutas</text>
  </threadedComment>
  <threadedComment ref="E201" dT="2024-09-09T12:03:13.94" personId="{275467A3-C35B-408D-BC09-980133BF36D1}" id="{2D319A4F-F06A-41D2-9DF8-0908EAAD7CC4}" parentId="{A0BC8BAF-EAC4-4613-AE5F-B45E613EA3F9}">
    <text>Taiso RAA pastabas</text>
  </threadedComment>
  <threadedComment ref="K201" dT="2024-03-25T08:40:44.82" personId="{275467A3-C35B-408D-BC09-980133BF36D1}" id="{E2E09E4D-4DF1-41AC-9777-8B174E3A5EAE}">
    <text>Turi pateikti servitutą</text>
  </threadedComment>
  <threadedComment ref="K201" dT="2024-04-02T10:04:35.13" personId="{275467A3-C35B-408D-BC09-980133BF36D1}" id="{8D286BCE-ACA5-4556-AF15-1979BFDFFC9F}" parentId="{E2E09E4D-4DF1-41AC-9777-8B174E3A5EAE}">
    <text>Teiks pirminius</text>
  </threadedComment>
  <threadedComment ref="E202" dT="2024-01-29T13:17:42.78" personId="{1AA69E5B-B443-4881-BBB8-C2908FF681E9}" id="{9225408A-6175-4273-AC9B-862BF745A5B1}">
    <text>Braizoma trasa</text>
  </threadedComment>
  <threadedComment ref="E202" dT="2024-02-01T13:39:20.78" personId="{1AA69E5B-B443-4881-BBB8-C2908FF681E9}" id="{3CB8B429-C760-4550-A5F6-0E2EDA8557AB}" parentId="{9225408A-6175-4273-AC9B-862BF745A5B1}">
    <text xml:space="preserve">išsiųstas BR01 Vainorui derinti </text>
  </threadedComment>
  <threadedComment ref="E202" dT="2024-02-06T12:54:29.95" personId="{1AA69E5B-B443-4881-BBB8-C2908FF681E9}" id="{E378C8B9-43E2-4F67-BD02-8B010A0D393B}" parentId="{9225408A-6175-4273-AC9B-862BF745A5B1}">
    <text>Derinama su Vainoru</text>
  </threadedComment>
  <threadedComment ref="E202" dT="2024-02-23T08:02:47.18" personId="{275467A3-C35B-408D-BC09-980133BF36D1}" id="{F22913C7-867D-4CA8-A72D-F289E0F73876}" parentId="{9225408A-6175-4273-AC9B-862BF745A5B1}">
    <text>Derinami nesutikimai</text>
  </threadedComment>
  <threadedComment ref="E202" dT="2024-03-12T10:22:31.83" personId="{275467A3-C35B-408D-BC09-980133BF36D1}" id="{F7BEE9C4-C449-4845-84FC-34058734F060}" parentId="{9225408A-6175-4273-AC9B-862BF745A5B1}">
    <text>03-13 važiuoja nesutikimų rinkti</text>
  </threadedComment>
  <threadedComment ref="E202" dT="2024-03-21T05:44:31.67" personId="{275467A3-C35B-408D-BC09-980133BF36D1}" id="{1E843045-430F-4F70-9941-959FBD5501A1}" parentId="{9225408A-6175-4273-AC9B-862BF745A5B1}">
    <text>Renka atsisakymus vartotojų</text>
  </threadedComment>
  <threadedComment ref="E202" dT="2024-03-25T07:51:46.35" personId="{275467A3-C35B-408D-BC09-980133BF36D1}" id="{9ABBE073-0BE3-49E5-BE69-EEDE0CF0E6F9}" parentId="{9225408A-6175-4273-AC9B-862BF745A5B1}">
    <text>Laukiam info iš ESO dėl savivaldybės</text>
  </threadedComment>
  <threadedComment ref="E202" dT="2024-04-08T06:26:43.84" personId="{275467A3-C35B-408D-BC09-980133BF36D1}" id="{6D907311-3DD3-43DF-BEFD-1B3348384BA9}" parentId="{9225408A-6175-4273-AC9B-862BF745A5B1}">
    <text>SAVIVALDYBĖ NEDERINA, LAUKIAM RAŠTO</text>
  </threadedComment>
  <threadedComment ref="E202" dT="2024-04-15T07:08:01.62" personId="{275467A3-C35B-408D-BC09-980133BF36D1}" id="{CE0D371E-2F51-42CA-AE47-740FA5007837}" parentId="{9225408A-6175-4273-AC9B-862BF745A5B1}">
    <text>Pateikta pakartotinai savivaldybei derinti, laukiam ATS</text>
  </threadedComment>
  <threadedComment ref="E202" dT="2024-04-22T06:26:41.82" personId="{275467A3-C35B-408D-BC09-980133BF36D1}" id="{93906A3A-3675-4DC9-991A-19C7B0B4A654}" parentId="{9225408A-6175-4273-AC9B-862BF745A5B1}">
    <text>Organizuojam susitikimą su ESO</text>
  </threadedComment>
  <threadedComment ref="E202" dT="2024-04-30T12:35:47.32" personId="{275467A3-C35B-408D-BC09-980133BF36D1}" id="{4551BB8E-F457-4D98-A725-03A0698D005E}" parentId="{9225408A-6175-4273-AC9B-862BF745A5B1}">
    <text>Turim važiuoti į vietą su ESO</text>
  </threadedComment>
  <threadedComment ref="E202" dT="2024-05-07T05:08:01.49" personId="{275467A3-C35B-408D-BC09-980133BF36D1}" id="{86225095-825A-416C-99DD-67483075A1F1}" parentId="{9225408A-6175-4273-AC9B-862BF745A5B1}">
    <text>ESO turi taisyti užduotį</text>
  </threadedComment>
  <threadedComment ref="E202" dT="2024-05-13T05:37:39.56" personId="{275467A3-C35B-408D-BC09-980133BF36D1}" id="{62B06EB1-F216-4565-AA0E-EDE2EE86DB0C}" parentId="{9225408A-6175-4273-AC9B-862BF745A5B1}">
    <text>Taisom sprendinius, teiksim ESO</text>
  </threadedComment>
  <threadedComment ref="E202" dT="2024-05-20T09:34:17.58" personId="{1AA69E5B-B443-4881-BBB8-C2908FF681E9}" id="{F5A291C7-6BBA-457E-A42E-65043255912A}" parentId="{9225408A-6175-4273-AC9B-862BF745A5B1}">
    <text>05.21-22, pateiksim Vainorui sprendinius, jei pritars, derinsim su gyventojais</text>
  </threadedComment>
  <threadedComment ref="E202" dT="2024-05-27T07:43:17.67" personId="{275467A3-C35B-408D-BC09-980133BF36D1}" id="{B2A571EB-2D50-4785-A1EA-0BEAD41FD1C5}" parentId="{9225408A-6175-4273-AC9B-862BF745A5B1}">
    <text>Laukiam vainoro pritarimo keitimams</text>
  </threadedComment>
  <threadedComment ref="E202" dT="2024-06-12T07:22:25.12" personId="{275467A3-C35B-408D-BC09-980133BF36D1}" id="{107D6E06-AD07-4A52-B499-3AAC0D1628CD}" parentId="{9225408A-6175-4273-AC9B-862BF745A5B1}">
    <text>Perduota informacija Vainorui dėl derinimo</text>
  </threadedComment>
  <threadedComment ref="E202" dT="2024-06-17T04:43:51.26" personId="{1AA69E5B-B443-4881-BBB8-C2908FF681E9}" id="{F6D516D4-FF38-4E69-B6E2-B224783187A9}" parentId="{9225408A-6175-4273-AC9B-862BF745A5B1}">
    <text>Ats negautas, 06.17 skambutis pasiteiravimui</text>
  </threadedComment>
  <threadedComment ref="E202" dT="2024-06-25T06:12:56.83" personId="{275467A3-C35B-408D-BC09-980133BF36D1}" id="{43D78BF2-BCBC-4E6A-8C35-02C0E94B08A8}" parentId="{9225408A-6175-4273-AC9B-862BF745A5B1}">
    <text>Turi derinti su sklp. Sav. Dėl spintų 06-27/ pratęsimas įkeltas</text>
  </threadedComment>
  <threadedComment ref="E202" dT="2024-07-04T06:16:29.46" personId="{1AA69E5B-B443-4881-BBB8-C2908FF681E9}" id="{0B1F09B6-3D7C-48F3-8822-98D1E6617ECE}" parentId="{9225408A-6175-4273-AC9B-862BF745A5B1}">
    <text>Perduota info i TIVIS del nesutikimu</text>
  </threadedComment>
  <threadedComment ref="E202" dT="2024-07-15T07:11:01.32" personId="{275467A3-C35B-408D-BC09-980133BF36D1}" id="{560C0C16-81E8-4C88-B7DA-9351B1B44E9C}" parentId="{9225408A-6175-4273-AC9B-862BF745A5B1}">
    <text>Taiso pastabas nuo 17 dienos</text>
  </threadedComment>
  <threadedComment ref="E202" dT="2024-07-22T05:47:20.48" personId="{1AA69E5B-B443-4881-BBB8-C2908FF681E9}" id="{AB3FB2F5-2BD1-4E0A-9B08-ED6D376C4607}" parentId="{9225408A-6175-4273-AC9B-862BF745A5B1}">
    <text>Nusiusta Vainorui, jei suderins, derinsim su zmonem</text>
  </threadedComment>
  <threadedComment ref="E202" dT="2024-07-29T12:20:25.81" personId="{275467A3-C35B-408D-BC09-980133BF36D1}" id="{F6F2955A-8800-42E5-81AE-03330C2FAEC1}" parentId="{9225408A-6175-4273-AC9B-862BF745A5B1}">
    <text>Vainoras suderino reikia tęsti projektą</text>
  </threadedComment>
  <threadedComment ref="E202" dT="2024-08-12T07:50:17.90" personId="{275467A3-C35B-408D-BC09-980133BF36D1}" id="{47660F6B-F157-42DE-978E-D8868C1D35B2}" parentId="{9225408A-6175-4273-AC9B-862BF745A5B1}">
    <text>Važiuoja derinti 08-14</text>
  </threadedComment>
  <threadedComment ref="E202" dT="2024-08-20T04:23:19.68" personId="{275467A3-C35B-408D-BC09-980133BF36D1}" id="{9DCAAF58-3B19-4DE4-B07F-059C26B9DA3D}" parentId="{9225408A-6175-4273-AC9B-862BF745A5B1}">
    <text>Važiuoja 08-20 derinti su gyv.</text>
  </threadedComment>
  <threadedComment ref="E202" dT="2024-08-26T07:01:29.82" personId="{275467A3-C35B-408D-BC09-980133BF36D1}" id="{A87EE93E-86F9-491B-978A-4D14688CF61A}" parentId="{9225408A-6175-4273-AC9B-862BF745A5B1}">
    <text>08-26 teiks Vainorui planą susiderinti</text>
  </threadedComment>
  <threadedComment ref="E202" dT="2024-09-16T05:47:13.45" personId="{275467A3-C35B-408D-BC09-980133BF36D1}" id="{9033EFDD-1EC7-4C0E-9E11-D762ACC60F58}" parentId="{9225408A-6175-4273-AC9B-862BF745A5B1}">
    <text>Informaciniai, principinė, derinimai (Vainoras yra)</text>
  </threadedComment>
  <threadedComment ref="E202" dT="2024-10-08T05:18:56.77" personId="{1AA69E5B-B443-4881-BBB8-C2908FF681E9}" id="{1C9674A7-A0F0-46D6-99A7-D3E4C73BBC71}" parentId="{9225408A-6175-4273-AC9B-862BF745A5B1}">
    <text>Pateikti pirminiai</text>
  </threadedComment>
  <threadedComment ref="E202" dT="2024-10-17T05:35:50.34" personId="{275467A3-C35B-408D-BC09-980133BF36D1}" id="{B13AFF79-BD0E-4FDE-8D37-E7B231D4380A}" parentId="{9225408A-6175-4273-AC9B-862BF745A5B1}">
    <text>Taiso pirminių pastabas</text>
  </threadedComment>
  <threadedComment ref="E202" dT="2024-10-22T10:50:33.91" personId="{275467A3-C35B-408D-BC09-980133BF36D1}" id="{DBEA3D9B-7C65-4CEC-A0A2-5EB1A710FAAD}" parentId="{9225408A-6175-4273-AC9B-862BF745A5B1}">
    <text>Taiso pastabas</text>
  </threadedComment>
  <threadedComment ref="E202" dT="2024-11-08T06:55:47.77" personId="{1AA69E5B-B443-4881-BBB8-C2908FF681E9}" id="{3E29B546-4F6D-4B48-8041-9D1EB0EF93EC}" parentId="{9225408A-6175-4273-AC9B-862BF745A5B1}">
    <text>Gaunam samata, keliam byla</text>
  </threadedComment>
  <threadedComment ref="E202" dT="2024-11-13T10:39:14.17" personId="{1AA69E5B-B443-4881-BBB8-C2908FF681E9}" id="{798522EE-425F-4B56-9A50-E0357355C182}" parentId="{9225408A-6175-4273-AC9B-862BF745A5B1}">
    <text>Pateiktas projektas</text>
  </threadedComment>
  <threadedComment ref="E202" dT="2024-11-15T15:49:53.30" personId="{1AA69E5B-B443-4881-BBB8-C2908FF681E9}" id="{7AB37098-494C-458C-BBFF-3A6985F66951}" parentId="{9225408A-6175-4273-AC9B-862BF745A5B1}">
    <text>11.15 grazinta su pastabomis</text>
  </threadedComment>
  <threadedComment ref="E202" dT="2024-11-20T11:10:52.38" personId="{1AA69E5B-B443-4881-BBB8-C2908FF681E9}" id="{708F14A0-7624-48BE-95AD-B922D601F536}" parentId="{9225408A-6175-4273-AC9B-862BF745A5B1}">
    <text>Pateiktas projektas po pastabu</text>
  </threadedComment>
  <threadedComment ref="E202" dT="2024-11-27T06:40:09.55" personId="{09BE7D98-4DE0-4A95-BE21-8CDFB976921C}" id="{350C796F-B15D-4876-B54A-A88CE5D51A2B}" parentId="{9225408A-6175-4273-AC9B-862BF745A5B1}">
    <text>Atmetė suva reikia KPD derinimo</text>
  </threadedComment>
  <threadedComment ref="E202" dT="2024-12-23T07:52:18.28" personId="{275467A3-C35B-408D-BC09-980133BF36D1}" id="{1F2ED3AA-E411-4766-BD8E-0D844B972D82}" parentId="{9225408A-6175-4273-AC9B-862BF745A5B1}">
    <text>Pateikta iš naujo SUVai 11-29</text>
  </threadedComment>
  <threadedComment ref="E202" dT="2025-01-13T10:12:04.72" personId="{1AA69E5B-B443-4881-BBB8-C2908FF681E9}" id="{CEBAEADC-0A3D-455E-9311-6BDFD56EFCA9}" parentId="{9225408A-6175-4273-AC9B-862BF745A5B1}">
    <text>Gauta SUVA, pateiktas projektas po pastabu</text>
  </threadedComment>
  <threadedComment ref="E203" dT="2024-02-10T11:10:33.35" personId="{BE325DBA-77AE-420F-8593-D19695A72820}" id="{E6E9481B-9FD3-4610-9DEC-9D6303C721AC}">
    <text>Susidėliojo spintas, braižo trasas 02 12</text>
  </threadedComment>
  <threadedComment ref="E203" dT="2024-02-15T08:04:39.94" personId="{BE325DBA-77AE-420F-8593-D19695A72820}" id="{010CDB91-D523-4F79-A8E1-E1BB1706CE52}" parentId="{E6E9481B-9FD3-4610-9DEC-9D6303C721AC}">
    <text>Braižo trasas 02 15</text>
  </threadedComment>
  <threadedComment ref="E203" dT="2024-02-22T14:19:01.79" personId="{BE325DBA-77AE-420F-8593-D19695A72820}" id="{B2737C40-713F-4E4D-A9B2-A893BD206E0D}" parentId="{E6E9481B-9FD3-4610-9DEC-9D6303C721AC}">
    <text>02 22 taiso pastabas, braižo abonentinius</text>
  </threadedComment>
  <threadedComment ref="E203" dT="2024-02-23T09:09:33.20" personId="{275467A3-C35B-408D-BC09-980133BF36D1}" id="{E7F5CD43-9046-429D-A2DF-8551C2255E19}" parentId="{E6E9481B-9FD3-4610-9DEC-9D6303C721AC}">
    <text>03-08 pirminius pateikti</text>
  </threadedComment>
  <threadedComment ref="E203" dT="2024-03-20T13:24:38.42" personId="{BE325DBA-77AE-420F-8593-D19695A72820}" id="{41C21F28-84A2-47C9-8B53-17ACCF51961F}" parentId="{E6E9481B-9FD3-4610-9DEC-9D6303C721AC}">
    <text>03 19 pateikti pirmiiniai</text>
  </threadedComment>
  <threadedComment ref="E203" dT="2024-04-02T10:10:57.43" personId="{275467A3-C35B-408D-BC09-980133BF36D1}" id="{C549A6B0-B89F-4B40-8D5B-E6DFEF71591E}" parentId="{E6E9481B-9FD3-4610-9DEC-9D6303C721AC}">
    <text>Laukiam atmetimo iš savivaldybės</text>
  </threadedComment>
  <threadedComment ref="E203" dT="2024-04-15T07:03:13.72" personId="{275467A3-C35B-408D-BC09-980133BF36D1}" id="{BD4AF8C2-E64A-4BE2-8B08-C6BE0BC5EA90}" parentId="{E6E9481B-9FD3-4610-9DEC-9D6303C721AC}">
    <text>Laukiam iš savivaldybės derinimo po pastabų</text>
  </threadedComment>
  <threadedComment ref="E203" dT="2024-04-22T07:13:09.15" personId="{275467A3-C35B-408D-BC09-980133BF36D1}" id="{C5D6AC51-67D0-4B28-AD2C-BABAD67A5A6D}" parentId="{E6E9481B-9FD3-4610-9DEC-9D6303C721AC}">
    <text>SUVA</text>
  </threadedComment>
  <threadedComment ref="E203" dT="2024-05-07T05:39:15.75" personId="{275467A3-C35B-408D-BC09-980133BF36D1}" id="{85752AAF-A570-478A-808C-768B54AF612B}" parentId="{E6E9481B-9FD3-4610-9DEC-9D6303C721AC}">
    <text>Važiuos į objektą 05-09</text>
  </threadedComment>
  <threadedComment ref="E203" dT="2024-05-13T10:14:07.85" personId="{275467A3-C35B-408D-BC09-980133BF36D1}" id="{10716F75-4A72-43E9-A4B6-5368FC31AA36}" parentId="{E6E9481B-9FD3-4610-9DEC-9D6303C721AC}">
    <text>Tvarko sprendinius</text>
  </threadedComment>
  <threadedComment ref="E203" dT="2024-05-27T07:43:53.29" personId="{275467A3-C35B-408D-BC09-980133BF36D1}" id="{A99BB942-F380-42DC-9EB9-E2FEEA06A06C}" parentId="{E6E9481B-9FD3-4610-9DEC-9D6303C721AC}">
    <text>Derina su vandenims ir telia/MŽ</text>
  </threadedComment>
  <threadedComment ref="E203" dT="2024-06-15T06:35:23.38" personId="{275467A3-C35B-408D-BC09-980133BF36D1}" id="{A6B59342-0945-4190-B232-91B904FD782E}" parentId="{E6E9481B-9FD3-4610-9DEC-9D6303C721AC}">
    <text>Visi derinimai yra/ trūksta SUVA/ Žiedė tikrina MŽ/ pratęsimas pateiktas</text>
  </threadedComment>
  <threadedComment ref="E203" dT="2024-07-15T07:04:18.05" personId="{275467A3-C35B-408D-BC09-980133BF36D1}" id="{777E6A29-E6B3-4386-8DA1-B21B70A5A521}" parentId="{E6E9481B-9FD3-4610-9DEC-9D6303C721AC}">
    <text>07-16 planuojam pateikti pilną bylą</text>
  </threadedComment>
  <threadedComment ref="E203" dT="2024-07-16T18:27:46.84" personId="{BE325DBA-77AE-420F-8593-D19695A72820}" id="{C986E2A0-0FC0-4D86-9008-A4F5C3D2FB9D}" parentId="{E6E9481B-9FD3-4610-9DEC-9D6303C721AC}">
    <text xml:space="preserve">07 16 pateikta byla
</text>
  </threadedComment>
  <threadedComment ref="E203" dT="2024-07-29T12:22:05.61" personId="{275467A3-C35B-408D-BC09-980133BF36D1}" id="{D14F6F5D-4DC8-4EE8-90FB-C98F05F54880}" parentId="{E6E9481B-9FD3-4610-9DEC-9D6303C721AC}">
    <text>07-26 pateikta po pastabų</text>
  </threadedComment>
  <threadedComment ref="E203" dT="2024-07-30T03:51:44.89" personId="{275467A3-C35B-408D-BC09-980133BF36D1}" id="{DAB0F181-51E6-416B-91D2-E3F77BA3D80E}" parentId="{E6E9481B-9FD3-4610-9DEC-9D6303C721AC}">
    <text>07-29 pateiktos pastabos</text>
  </threadedComment>
  <threadedComment ref="E203" dT="2024-08-05T13:39:05.58" personId="{BE325DBA-77AE-420F-8593-D19695A72820}" id="{1631BED6-16DA-4E8A-989B-C1413F9613E1}" parentId="{E6E9481B-9FD3-4610-9DEC-9D6303C721AC}">
    <text>Taisomos pastabos 08 07 bus pateiktas</text>
  </threadedComment>
  <threadedComment ref="E203" dT="2024-08-08T14:06:01.55" personId="{BE325DBA-77AE-420F-8593-D19695A72820}" id="{387B20E3-1C87-4B6A-938B-E5C0B8379EF0}" parentId="{E6E9481B-9FD3-4610-9DEC-9D6303C721AC}">
    <text xml:space="preserve">08 08 pateikta tvirtinti
</text>
  </threadedComment>
  <threadedComment ref="E203" dT="2024-08-13T13:44:00.64" personId="{275467A3-C35B-408D-BC09-980133BF36D1}" id="{E56473EA-9C96-4609-934B-B8B742D92817}" parentId="{E6E9481B-9FD3-4610-9DEC-9D6303C721AC}">
    <text>08-13 gautos pastabos</text>
  </threadedComment>
  <threadedComment ref="E203" dT="2024-08-21T07:06:51.45" personId="{BE325DBA-77AE-420F-8593-D19695A72820}" id="{7B7DDA41-735B-4376-BE0F-8BC9349D15A6}" parentId="{E6E9481B-9FD3-4610-9DEC-9D6303C721AC}">
    <text xml:space="preserve">08-21 pateiktas projektas po pastabu
</text>
  </threadedComment>
  <threadedComment ref="E203" dT="2024-08-26T07:06:15.61" personId="{275467A3-C35B-408D-BC09-980133BF36D1}" id="{1BA633CC-00D0-48BD-8F73-FE6B044738D2}" parentId="{E6E9481B-9FD3-4610-9DEC-9D6303C721AC}">
    <text>Pateiktos pastabos Žiedei</text>
  </threadedComment>
  <threadedComment ref="E203" dT="2024-08-28T12:11:04.45" personId="{BE325DBA-77AE-420F-8593-D19695A72820}" id="{A061964A-A737-45BB-9878-855934D9E633}" parentId="{E6E9481B-9FD3-4610-9DEC-9D6303C721AC}">
    <text>08 28 pateikta po pastabų</text>
  </threadedComment>
  <threadedComment ref="K203" dT="2024-03-12T10:43:00.09" personId="{275467A3-C35B-408D-BC09-980133BF36D1}" id="{0A333704-1199-460F-9747-BD45ED9169B5}">
    <text>Teiks pirminius</text>
  </threadedComment>
  <threadedComment ref="K203" dT="2024-03-25T06:06:02.59" personId="{275467A3-C35B-408D-BC09-980133BF36D1}" id="{AD958783-96F8-45E7-9513-DCCBF8515BEA}" parentId="{0A333704-1199-460F-9747-BD45ED9169B5}">
    <text>Pateikti po pastabų</text>
  </threadedComment>
  <threadedComment ref="E204" dT="2024-01-11T12:11:21.67" personId="{275467A3-C35B-408D-BC09-980133BF36D1}" id="{092E3B19-7A57-49EE-BA18-92D55D205F88}">
    <text>Derina</text>
  </threadedComment>
  <threadedComment ref="E204" dT="2024-01-16T12:55:51.99" personId="{1AA69E5B-B443-4881-BBB8-C2908FF681E9}" id="{606B183B-1945-4567-869C-E2E864B78C4B}" parentId="{092E3B19-7A57-49EE-BA18-92D55D205F88}">
    <text>01.17 vaziuoja derinti, 01.18 pradedama kabeliu lentele ir principine</text>
  </threadedComment>
  <threadedComment ref="E204" dT="2024-01-29T13:02:20.72" personId="{1AA69E5B-B443-4881-BBB8-C2908FF681E9}" id="{4D7DC094-EFC1-4177-AAC6-8FD02102DDCE}" parentId="{092E3B19-7A57-49EE-BA18-92D55D205F88}">
    <text>01.26 pateikta pirminiams; su gyventojais suderinta; reikia teiksti derinimams</text>
  </threadedComment>
  <threadedComment ref="E204" dT="2024-02-01T04:42:37.86" personId="{275467A3-C35B-408D-BC09-980133BF36D1}" id="{17601C0B-8CC0-44BB-B942-A6017CE04D11}" parentId="{092E3B19-7A57-49EE-BA18-92D55D205F88}">
    <text>Taiso pirminių pastabas</text>
  </threadedComment>
  <threadedComment ref="E204" dT="2024-02-14T08:24:47.13" personId="{275467A3-C35B-408D-BC09-980133BF36D1}" id="{AB442763-EB78-4EC5-9E8C-5C5FFB300F4B}" parentId="{092E3B19-7A57-49EE-BA18-92D55D205F88}">
    <text>Pateikta po pastabų</text>
  </threadedComment>
  <threadedComment ref="E204" dT="2024-02-14T11:30:51.02" personId="{C8757EB3-AE51-4D63-B06C-15AB9D614458}" id="{C1389836-152A-45B7-B9A2-A99755BBA6D9}" parentId="{092E3B19-7A57-49EE-BA18-92D55D205F88}">
    <text xml:space="preserve">Pirminiai 02/12 pateikti po pastabų, su institucijom suderinta, liko laukt gyv. Derinimų, mel. Projektas
 </text>
  </threadedComment>
  <threadedComment ref="E204" dT="2024-02-23T08:50:09.04" personId="{275467A3-C35B-408D-BC09-980133BF36D1}" id="{AA9DB5E9-09EA-4642-AD9F-27805DFE52E9}" parentId="{092E3B19-7A57-49EE-BA18-92D55D205F88}">
    <text>3sutikimai/ sąmata/NŽT</text>
  </threadedComment>
  <threadedComment ref="E204" dT="2024-02-23T11:25:33.15" personId="{1AA69E5B-B443-4881-BBB8-C2908FF681E9}" id="{ECBF2154-6E7A-475F-917A-C9562FBE717F}" parentId="{092E3B19-7A57-49EE-BA18-92D55D205F88}">
    <text>Pateikti pirminiai</text>
  </threadedComment>
  <threadedComment ref="E204" dT="2024-03-05T14:38:17.21" personId="{C8757EB3-AE51-4D63-B06C-15AB9D614458}" id="{A332CE8D-320B-4EA2-9D2C-86B340BE62B2}" parentId="{092E3B19-7A57-49EE-BA18-92D55D205F88}">
    <text>Byla yra, laukiam mel. projekto</text>
  </threadedComment>
  <threadedComment ref="E204" dT="2024-03-12T05:48:39.65" personId="{275467A3-C35B-408D-BC09-980133BF36D1}" id="{9ECD2F7B-28DC-41B6-8E4B-D6B4CC95D07E}" parentId="{092E3B19-7A57-49EE-BA18-92D55D205F88}">
    <text>03-12 pateiks projektą</text>
  </threadedComment>
  <threadedComment ref="E204" dT="2024-03-25T07:29:05.51" personId="{275467A3-C35B-408D-BC09-980133BF36D1}" id="{1E2AE9FF-B210-4D17-8DF5-446709A02DA2}" parentId="{092E3B19-7A57-49EE-BA18-92D55D205F88}">
    <text>Derina su gyventojais per sklypus</text>
  </threadedComment>
  <threadedComment ref="E204" dT="2024-04-08T07:45:34.45" personId="{275467A3-C35B-408D-BC09-980133BF36D1}" id="{4ECD2A87-3769-448D-A68E-6C3ADD354221}" parentId="{092E3B19-7A57-49EE-BA18-92D55D205F88}">
    <text>Neįgyvendinamas objektas</text>
  </threadedComment>
  <threadedComment ref="E204" dT="2024-04-18T08:58:16.99" personId="{C8757EB3-AE51-4D63-B06C-15AB9D614458}" id="{F5D8876F-F8DB-4892-929D-A2B3ED0701BA}" parentId="{092E3B19-7A57-49EE-BA18-92D55D205F88}">
    <text>Pateikta Vainorui 04/18</text>
  </threadedComment>
  <threadedComment ref="E204" dT="2024-05-13T10:32:49.98" personId="{275467A3-C35B-408D-BC09-980133BF36D1}" id="{FC965F17-C744-4EE4-9402-C18CCC9E7780}" parentId="{092E3B19-7A57-49EE-BA18-92D55D205F88}">
    <text>Turi vainoras atsakyti dėl kabelio paklojimo ar tinka</text>
  </threadedComment>
  <threadedComment ref="E204" dT="2024-05-27T07:44:29.42" personId="{275467A3-C35B-408D-BC09-980133BF36D1}" id="{08A962B9-9D3C-44B3-8A2C-B4AF2360D3E9}" parentId="{092E3B19-7A57-49EE-BA18-92D55D205F88}">
    <text>05-28 teiksim bylą be SUVA</text>
  </threadedComment>
  <threadedComment ref="E204" dT="2024-06-03T06:37:18.62" personId="{1AA69E5B-B443-4881-BBB8-C2908FF681E9}" id="{DFA40B04-FE33-45F1-88EF-3CA2C845F43B}" parentId="{092E3B19-7A57-49EE-BA18-92D55D205F88}">
    <text>Taisomos projekto pastabos, nera SUVA</text>
  </threadedComment>
  <threadedComment ref="E204" dT="2024-06-10T09:27:40.83" personId="{1AA69E5B-B443-4881-BBB8-C2908FF681E9}" id="{20E6F350-C932-4DB2-A3ED-AD2A728A5BDA}" parentId="{092E3B19-7A57-49EE-BA18-92D55D205F88}">
    <text>16.13 bandys pataisyt pastabas jei prieis</text>
  </threadedComment>
  <threadedComment ref="E204" dT="2024-06-17T04:47:11.15" personId="{1AA69E5B-B443-4881-BBB8-C2908FF681E9}" id="{636D0C57-A76D-48D3-B298-0B54EB044DA7}" parentId="{092E3B19-7A57-49EE-BA18-92D55D205F88}">
    <text>06.17 taisomos pastabos ir teikiama po pastabu</text>
  </threadedComment>
  <threadedComment ref="E204" dT="2024-06-25T05:44:40.16" personId="{275467A3-C35B-408D-BC09-980133BF36D1}" id="{5213F680-08E6-467A-869B-1F0A56035EEB}" parentId="{092E3B19-7A57-49EE-BA18-92D55D205F88}">
    <text>Planas pataisyti pastabas 06-26/ SUVA laukiam</text>
  </threadedComment>
  <threadedComment ref="E204" dT="2024-07-04T06:18:35.96" personId="{1AA69E5B-B443-4881-BBB8-C2908FF681E9}" id="{E43C2F85-530C-47FC-B88F-E8AF865158A9}" parentId="{092E3B19-7A57-49EE-BA18-92D55D205F88}">
    <text>Gautos projekto pastabos, teiksim projekta po pastabu tik kai gausim SUVA</text>
  </threadedComment>
  <threadedComment ref="E204" dT="2024-07-15T07:06:51.86" personId="{275467A3-C35B-408D-BC09-980133BF36D1}" id="{FF866F63-F540-4F3A-91D2-117B009958D7}" parentId="{092E3B19-7A57-49EE-BA18-92D55D205F88}">
    <text>SUVA vėluoja ~20dienų</text>
  </threadedComment>
  <threadedComment ref="E204" dT="2024-07-22T05:47:40.62" personId="{1AA69E5B-B443-4881-BBB8-C2908FF681E9}" id="{FA177CB0-6CD6-425B-BC07-B6E8B7C4D464}" parentId="{092E3B19-7A57-49EE-BA18-92D55D205F88}">
    <text>SUVA buvo atmesta, sukelta pakartotinai</text>
  </threadedComment>
  <threadedComment ref="E204" dT="2024-08-05T06:19:55.97" personId="{275467A3-C35B-408D-BC09-980133BF36D1}" id="{C60D4155-1838-429D-8C10-CC2BAB4CA67B}" parentId="{092E3B19-7A57-49EE-BA18-92D55D205F88}">
    <text>SUVA vėluoja 3d.d.</text>
  </threadedComment>
  <threadedComment ref="E204" dT="2024-08-19T05:01:05.76" personId="{BE325DBA-77AE-420F-8593-D19695A72820}" id="{A86A6E7A-38E0-44CE-AE75-D1A22DFA1F69}" parentId="{092E3B19-7A57-49EE-BA18-92D55D205F88}">
    <text>SUVA vėluoja 12d.d.</text>
  </threadedComment>
  <threadedComment ref="E204" dT="2024-08-26T08:44:59.37" personId="{275467A3-C35B-408D-BC09-980133BF36D1}" id="{7C479031-FD8E-42F6-966F-E5A27D7A3761}" parentId="{092E3B19-7A57-49EE-BA18-92D55D205F88}">
    <text>Suva vėluoja 17d.d.</text>
  </threadedComment>
  <threadedComment ref="E204" dT="2024-09-01T08:34:29.72" personId="{275467A3-C35B-408D-BC09-980133BF36D1}" id="{CF21F969-DD58-41E8-9E22-0FCEB12206A0}" parentId="{092E3B19-7A57-49EE-BA18-92D55D205F88}">
    <text xml:space="preserve">SUVA vėluoja 321673 </text>
  </threadedComment>
  <threadedComment ref="E204" dT="2024-09-16T05:51:19.57" personId="{275467A3-C35B-408D-BC09-980133BF36D1}" id="{D4DC5491-797E-471B-8B51-76226251F074}" parentId="{092E3B19-7A57-49EE-BA18-92D55D205F88}">
    <text>09-17 teiks pilną bylą</text>
  </threadedComment>
  <threadedComment ref="E204" dT="2024-09-17T04:50:51.92" personId="{1AA69E5B-B443-4881-BBB8-C2908FF681E9}" id="{3DFC3307-FC0B-4180-A9E7-6C8CFFFD772B}" parentId="{092E3B19-7A57-49EE-BA18-92D55D205F88}">
    <text>Pateiktas projektas</text>
  </threadedComment>
  <threadedComment ref="E204" dT="2024-09-26T09:09:56.97" personId="{1AA69E5B-B443-4881-BBB8-C2908FF681E9}" id="{6262B367-CCBD-4EA0-8C61-C56E75DC7BC0}" parentId="{092E3B19-7A57-49EE-BA18-92D55D205F88}">
    <text>Pateiktas projektas su SUVA</text>
  </threadedComment>
  <threadedComment ref="E205" dT="2024-02-23T09:58:09.93" personId="{275467A3-C35B-408D-BC09-980133BF36D1}" id="{F3FE01B5-DD50-4737-A5EA-B55A569F0046}">
    <text>02-29 važiuoja derinti su gyv.</text>
  </threadedComment>
  <threadedComment ref="E205" dT="2024-03-21T06:01:29.34" personId="{275467A3-C35B-408D-BC09-980133BF36D1}" id="{C0715D55-95CD-43D2-8094-2363853E25E3}" parentId="{F3FE01B5-DD50-4737-A5EA-B55A569F0046}">
    <text>Laukiam info iš vainoro iki 03-25</text>
  </threadedComment>
  <threadedComment ref="E205" dT="2024-04-02T10:13:23.32" personId="{275467A3-C35B-408D-BC09-980133BF36D1}" id="{0B247E3F-95A6-4AB6-9B93-8D68EE4A0437}" parentId="{F3FE01B5-DD50-4737-A5EA-B55A569F0046}">
    <text>Laukiam atmetimo iš savivaldybės</text>
  </threadedComment>
  <threadedComment ref="E205" dT="2024-04-08T07:26:18.60" personId="{275467A3-C35B-408D-BC09-980133BF36D1}" id="{CCAD5295-C66F-4FAD-93F4-044C93889B35}" parentId="{F3FE01B5-DD50-4737-A5EA-B55A569F0046}">
    <text>Laukiam kol savivaldybė suderins/ Cgate atsakymo</text>
  </threadedComment>
  <threadedComment ref="E205" dT="2024-04-22T06:50:14.38" personId="{275467A3-C35B-408D-BC09-980133BF36D1}" id="{565634B2-2B34-42AC-9BB2-1886FE5C1C33}" parentId="{F3FE01B5-DD50-4737-A5EA-B55A569F0046}">
    <text>Perderinti su sav. + sklp. Sav. 1</text>
  </threadedComment>
  <threadedComment ref="E205" dT="2024-04-30T12:51:54.82" personId="{275467A3-C35B-408D-BC09-980133BF36D1}" id="{BAEF26F1-A758-4045-A04B-3B45D323786C}" parentId="{F3FE01B5-DD50-4737-A5EA-B55A569F0046}">
    <text>SUVA + MŽ</text>
  </threadedComment>
  <threadedComment ref="E205" dT="2024-05-20T09:35:41.73" personId="{1AA69E5B-B443-4881-BBB8-C2908FF681E9}" id="{7A4F0127-3F40-4A3C-BDE9-7D6018E00992}" parentId="{F3FE01B5-DD50-4737-A5EA-B55A569F0046}">
    <text>Gaunam mel. Projekta ir teikiam projekta, laukiam SUVA</text>
  </threadedComment>
  <threadedComment ref="E205" dT="2024-05-27T07:44:53.56" personId="{275467A3-C35B-408D-BC09-980133BF36D1}" id="{33A95E25-098F-4335-829C-939E7A2AEB85}" parentId="{F3FE01B5-DD50-4737-A5EA-B55A569F0046}">
    <text>05-27 teiksim projektą</text>
  </threadedComment>
  <threadedComment ref="E205" dT="2024-06-03T06:38:20.34" personId="{1AA69E5B-B443-4881-BBB8-C2908FF681E9}" id="{13D2A324-0264-4E34-AD3E-78BD2D9129F5}" parentId="{F3FE01B5-DD50-4737-A5EA-B55A569F0046}">
    <text>Pateiktas projektas, truksta SUVA</text>
  </threadedComment>
  <threadedComment ref="E205" dT="2024-06-10T09:29:17.74" personId="{1AA69E5B-B443-4881-BBB8-C2908FF681E9}" id="{5CC8A640-8EE8-4F71-9069-93CC62448CA7}" parentId="{F3FE01B5-DD50-4737-A5EA-B55A569F0046}">
    <text>Taisomos pastabos 06.11 pateiksim atgal</text>
  </threadedComment>
  <threadedComment ref="E205" dT="2024-06-12T04:51:36.63" personId="{1AA69E5B-B443-4881-BBB8-C2908FF681E9}" id="{497C73A9-156B-4DB8-ADB5-7F9B01BE32B2}" parentId="{F3FE01B5-DD50-4737-A5EA-B55A569F0046}">
    <text>Pateikta po pastabu, truksta SUVA</text>
  </threadedComment>
  <threadedComment ref="E205" dT="2024-06-20T13:29:27.00" personId="{275467A3-C35B-408D-BC09-980133BF36D1}" id="{5BD022FB-CD57-4A41-A693-DA54EE086242}" parentId="{F3FE01B5-DD50-4737-A5EA-B55A569F0046}">
    <text>trūksta SUVA/ Pratęsimas pateiktas</text>
  </threadedComment>
  <threadedComment ref="E205" dT="2024-07-04T06:19:08.40" personId="{1AA69E5B-B443-4881-BBB8-C2908FF681E9}" id="{66338951-FEB7-4646-94E9-56FA82B581AE}" parentId="{F3FE01B5-DD50-4737-A5EA-B55A569F0046}">
    <text>07.03 pateiktas projektas su SUVA</text>
  </threadedComment>
  <threadedComment ref="E205" dT="2024-07-07T05:41:58.72" personId="{275467A3-C35B-408D-BC09-980133BF36D1}" id="{0C31F806-BCE3-4495-9A80-D867F40278A4}" parentId="{F3FE01B5-DD50-4737-A5EA-B55A569F0046}">
    <text>Kostas registruoja žymas</text>
  </threadedComment>
  <threadedComment ref="E205" dT="2024-07-15T08:32:20.26" personId="{275467A3-C35B-408D-BC09-980133BF36D1}" id="{5E09828B-2A29-496A-97A1-03FE6E61E5AA}" parentId="{F3FE01B5-DD50-4737-A5EA-B55A569F0046}">
    <text>Pateikti įkainiai</text>
  </threadedComment>
  <threadedComment ref="K205" dT="2024-03-12T10:46:18.66" personId="{275467A3-C35B-408D-BC09-980133BF36D1}" id="{F9276AAB-E4B5-4E34-AA1A-C5BB8D1A2A2F}">
    <text>Teiks pirminius</text>
  </threadedComment>
  <threadedComment ref="E206" dT="2024-02-10T11:10:17.60" personId="{BE325DBA-77AE-420F-8593-D19695A72820}" id="{73F67653-1C8D-488D-A195-830764D07C68}">
    <text>Susidėliojo spintas, braižo trasą, 02 12</text>
  </threadedComment>
  <threadedComment ref="E206" dT="2024-02-15T08:04:19.73" personId="{BE325DBA-77AE-420F-8593-D19695A72820}" id="{CD0C2B90-825C-489E-88B9-87319712DDD0}" parentId="{73F67653-1C8D-488D-A195-830764D07C68}">
    <text>02 15 derina su gyventojais</text>
  </threadedComment>
  <threadedComment ref="E206" dT="2024-02-19T05:58:55.74" personId="{BE325DBA-77AE-420F-8593-D19695A72820}" id="{83820467-EB56-4BB1-A6EE-2499A0492E5A}" parentId="{73F67653-1C8D-488D-A195-830764D07C68}">
    <text>02 19 skambinsis, 20  Dovilė ir Artūras važiuoja derinti</text>
  </threadedComment>
  <threadedComment ref="E206" dT="2024-02-22T14:18:42.14" personId="{BE325DBA-77AE-420F-8593-D19695A72820}" id="{7F05FFFA-C0B7-4A93-A74A-B8E1A2B5AC0B}" parentId="{73F67653-1C8D-488D-A195-830764D07C68}">
    <text>02 22 Derina su gyv / braižo principinę, skaičiuoja KL</text>
  </threadedComment>
  <threadedComment ref="E206" dT="2024-02-23T10:09:13.16" personId="{275467A3-C35B-408D-BC09-980133BF36D1}" id="{62BE50B4-6AB6-48D1-8FB6-AA8895F540F8}" parentId="{73F67653-1C8D-488D-A195-830764D07C68}">
    <text>Pirminiai 02-29</text>
  </threadedComment>
  <threadedComment ref="E206" dT="2024-03-08T11:47:13.40" personId="{275467A3-C35B-408D-BC09-980133BF36D1}" id="{2AD653A9-A3DB-4AAA-B4CD-DFE7BBFFE341}" parentId="{73F67653-1C8D-488D-A195-830764D07C68}">
    <text>Taiso pastabas</text>
  </threadedComment>
  <threadedComment ref="E206" dT="2024-03-12T14:09:00.36" personId="{BE325DBA-77AE-420F-8593-D19695A72820}" id="{7E61AEEF-E295-415B-A49C-86F2CA8B1BC5}" parentId="{73F67653-1C8D-488D-A195-830764D07C68}">
    <text>03 12 pateikta po pastabų</text>
  </threadedComment>
  <threadedComment ref="E206" dT="2024-03-21T05:46:37.50" personId="{275467A3-C35B-408D-BC09-980133BF36D1}" id="{7C4823FC-D8A4-4EFE-A79B-5919EC0F95BC}" parentId="{73F67653-1C8D-488D-A195-830764D07C68}">
    <text>Trūksta KPD ir miesto tvarkymo</text>
  </threadedComment>
  <threadedComment ref="E206" dT="2024-03-21T11:13:40.92" personId="{BE325DBA-77AE-420F-8593-D19695A72820}" id="{C6E60CA2-573A-4B85-9062-0E210A62D186}" parentId="{73F67653-1C8D-488D-A195-830764D07C68}">
    <text>03-25 - 28 bus savivaldybėj susirinkimas  dėl projekto</text>
  </threadedComment>
  <threadedComment ref="E206" dT="2024-04-05T06:45:43.14" personId="{275467A3-C35B-408D-BC09-980133BF36D1}" id="{67930C31-7948-4FB3-9717-A70D615938A4}" parentId="{73F67653-1C8D-488D-A195-830764D07C68}">
    <text>Strigo savivaldybėje, lauikiam rašto</text>
  </threadedComment>
  <threadedComment ref="E206" dT="2024-04-15T07:03:28.72" personId="{275467A3-C35B-408D-BC09-980133BF36D1}" id="{A1D88FAB-9234-4210-AD8C-1A05496259F6}" parentId="{73F67653-1C8D-488D-A195-830764D07C68}">
    <text>Laukiam iš savivaldybės po pastabų</text>
  </threadedComment>
  <threadedComment ref="E206" dT="2024-04-17T09:50:34.70" personId="{275467A3-C35B-408D-BC09-980133BF36D1}" id="{2C1CE030-C8C3-4A30-B254-807C838E96F2}" parentId="{73F67653-1C8D-488D-A195-830764D07C68}">
    <text>Savivaldybė patvirtino</text>
  </threadedComment>
  <threadedComment ref="E206" dT="2024-04-17T13:23:13.41" personId="{BE325DBA-77AE-420F-8593-D19695A72820}" id="{C25F4036-A244-4DE6-9DAE-4FEDFBB310A4}" parentId="{73F67653-1C8D-488D-A195-830764D07C68}">
    <text xml:space="preserve">04 17 pateikta į geoportal
</text>
  </threadedComment>
  <threadedComment ref="E206" dT="2024-04-22T07:14:06.68" personId="{275467A3-C35B-408D-BC09-980133BF36D1}" id="{C1F9D227-B589-40F6-B967-47AFB67222C7}" parentId="{73F67653-1C8D-488D-A195-830764D07C68}">
    <text>SUVA+sąmata. Ruošia pilną bylą</text>
  </threadedComment>
  <threadedComment ref="E206" dT="2024-05-27T07:45:22.47" personId="{275467A3-C35B-408D-BC09-980133BF36D1}" id="{95A72FDE-B761-4D5D-8373-8E6A028B406D}" parentId="{73F67653-1C8D-488D-A195-830764D07C68}">
    <text>SUVA+sąmata</text>
  </threadedComment>
  <threadedComment ref="E206" dT="2024-06-15T06:38:45.31" personId="{275467A3-C35B-408D-BC09-980133BF36D1}" id="{3E6E0787-1E55-40EE-8A9F-C781FFB843DF}" parentId="{73F67653-1C8D-488D-A195-830764D07C68}">
    <text>Gautos projekto pastabos/laukiam SUVA/ pratęsimas pateiktas</text>
  </threadedComment>
  <threadedComment ref="E206" dT="2024-07-04T05:56:12.32" personId="{BE325DBA-77AE-420F-8593-D19695A72820}" id="{9CDB8C76-3A9F-4F7C-894E-1EB3229B4815}" parentId="{73F67653-1C8D-488D-A195-830764D07C68}">
    <text>Suva vėluoja 18 d.d.</text>
  </threadedComment>
  <threadedComment ref="E206" dT="2024-07-22T09:12:52.97" personId="{275467A3-C35B-408D-BC09-980133BF36D1}" id="{E4B51731-413C-48FC-A468-12876BE091AE}" parentId="{73F67653-1C8D-488D-A195-830764D07C68}">
    <text>SUVA vėluoja 30d.d.</text>
  </threadedComment>
  <threadedComment ref="E206" dT="2024-08-05T13:38:47.88" personId="{BE325DBA-77AE-420F-8593-D19695A72820}" id="{12E36007-5C69-45D5-ABF9-0EB1EB9DC3F1}" parentId="{73F67653-1C8D-488D-A195-830764D07C68}">
    <text>08 01 pateiktas po pastabų</text>
  </threadedComment>
  <threadedComment ref="E206" dT="2024-08-07T14:35:51.72" personId="{275467A3-C35B-408D-BC09-980133BF36D1}" id="{136294DC-0853-4284-AD48-0F6B5097C7ED}" parentId="{73F67653-1C8D-488D-A195-830764D07C68}">
    <text>08-06 pateiktos pastabos</text>
  </threadedComment>
  <threadedComment ref="E206" dT="2024-08-08T14:31:58.71" personId="{BE325DBA-77AE-420F-8593-D19695A72820}" id="{3FAFAEC1-C03D-40B0-9F3D-41C17688466B}" parentId="{73F67653-1C8D-488D-A195-830764D07C68}">
    <text>08 08 pateikta po pastabų</text>
  </threadedComment>
  <threadedComment ref="E206" dT="2024-08-20T05:49:06.35" personId="{275467A3-C35B-408D-BC09-980133BF36D1}" id="{FDE2EAF4-1EDC-4984-A051-6764F8C90FFE}" parentId="{73F67653-1C8D-488D-A195-830764D07C68}">
    <text>Perduota tvirtinti įkainius</text>
  </threadedComment>
  <threadedComment ref="K206" dT="2024-03-12T10:44:00.59" personId="{275467A3-C35B-408D-BC09-980133BF36D1}" id="{61AF3339-3BDD-46A9-8E80-4637727CA296}">
    <text>Teiks po pastabų</text>
  </threadedComment>
  <threadedComment ref="E207" dT="2024-03-25T07:30:37.85" personId="{275467A3-C35B-408D-BC09-980133BF36D1}" id="{628A170E-CEAA-404A-AFFF-CB1DEF07D0E4}">
    <text>Derins su savivaldybe, tikėtina, kad neleis vykdyti projekto</text>
  </threadedComment>
  <threadedComment ref="E207" dT="2024-04-18T09:04:25.22" personId="{C8757EB3-AE51-4D63-B06C-15AB9D614458}" id="{13DEAA1E-62D8-4A6D-9787-3824FF03D8EC}" parentId="{628A170E-CEAA-404A-AFFF-CB1DEF07D0E4}">
    <text>Pateikta Vainorui 04/18</text>
  </threadedComment>
  <threadedComment ref="E207" dT="2024-05-01T08:17:16.61" personId="{275467A3-C35B-408D-BC09-980133BF36D1}" id="{8E6F1D65-E88C-484E-8F66-79BCD12686FE}" parentId="{628A170E-CEAA-404A-AFFF-CB1DEF07D0E4}">
    <text>Savivaldybė sprendiniams nepritaria, projektas turi būti atšauktas</text>
  </threadedComment>
  <threadedComment ref="E208" dT="2024-01-08T08:02:46.81" personId="{275467A3-C35B-408D-BC09-980133BF36D1}" id="{0F5CA93F-45D6-43CC-854B-09245B1F62C7}">
    <text>Padaryti schema ir situacijos planas/ reikia derinti</text>
  </threadedComment>
  <threadedComment ref="E208" dT="2024-01-16T12:48:17.95" personId="{1AA69E5B-B443-4881-BBB8-C2908FF681E9}" id="{26D5E129-C00B-4018-9627-0663EC5DDD1D}" parentId="{0F5CA93F-45D6-43CC-854B-09245B1F62C7}">
    <text>Sprendiniai parengti, Mt vieta uzsakovas suderino, iki 01.19 atsius 0.4kV dali</text>
  </threadedComment>
  <threadedComment ref="E208" dT="2024-01-23T05:24:15.74" personId="{275467A3-C35B-408D-BC09-980133BF36D1}" id="{58D51EA5-274F-46CA-89EE-6B089DD77B5C}" parentId="{0F5CA93F-45D6-43CC-854B-09245B1F62C7}">
    <text>Reikia keisti sąlygas</text>
  </threadedComment>
  <threadedComment ref="E208" dT="2024-01-29T13:11:45.05" personId="{1AA69E5B-B443-4881-BBB8-C2908FF681E9}" id="{FE99AF2A-CC1B-4B16-B62A-2590021826E5}" parentId="{0F5CA93F-45D6-43CC-854B-09245B1F62C7}">
    <text>Laukiama TOPO ir zemos info is kliento</text>
  </threadedComment>
  <threadedComment ref="E208" dT="2024-02-01T13:25:23.62" personId="{1AA69E5B-B443-4881-BBB8-C2908FF681E9}" id="{1E7C2062-FF45-44AD-A97B-10E83E9CE748}" parentId="{0F5CA93F-45D6-43CC-854B-09245B1F62C7}">
    <text xml:space="preserve">Braižoma trasa/1 sutikimas/nėra 0,4 kV iš užsakovo </text>
  </threadedComment>
  <threadedComment ref="E208" dT="2024-02-06T12:53:24.88" personId="{1AA69E5B-B443-4881-BBB8-C2908FF681E9}" id="{8734A3A7-7F2C-4F10-80D9-2CED834E1514}" parentId="{0F5CA93F-45D6-43CC-854B-09245B1F62C7}">
    <text>Sustabdyta</text>
  </threadedComment>
  <threadedComment ref="E208" dT="2024-03-12T10:28:29.53" personId="{275467A3-C35B-408D-BC09-980133BF36D1}" id="{B6A95960-4FCE-4386-ACE2-F52BA403081F}" parentId="{0F5CA93F-45D6-43CC-854B-09245B1F62C7}">
    <text>Laukiam kol patvirtins schemą</text>
  </threadedComment>
  <threadedComment ref="E208" dT="2024-04-08T07:46:38.44" personId="{275467A3-C35B-408D-BC09-980133BF36D1}" id="{1E356F44-2D94-4DAD-9160-9F572317E37B}" parentId="{0F5CA93F-45D6-43CC-854B-09245B1F62C7}">
    <text>Laukiam TS keitimo</text>
  </threadedComment>
  <threadedComment ref="E208" dT="2024-04-15T07:23:05.19" personId="{275467A3-C35B-408D-BC09-980133BF36D1}" id="{DF8FD5F1-B553-4E82-88EE-9E2603BA5DEB}" parentId="{0F5CA93F-45D6-43CC-854B-09245B1F62C7}">
    <text>Pateikti pirminiai, derina su institucijomis + servitutas</text>
  </threadedComment>
  <threadedComment ref="E208" dT="2024-04-30T12:55:34.38" personId="{275467A3-C35B-408D-BC09-980133BF36D1}" id="{C6259C8C-83AC-47A3-97D3-95492983A070}" parentId="{0F5CA93F-45D6-43CC-854B-09245B1F62C7}">
    <text>Derinimai su sklp. Sav.</text>
  </threadedComment>
  <threadedComment ref="E208" dT="2024-05-07T05:47:38.86" personId="{275467A3-C35B-408D-BC09-980133BF36D1}" id="{19E8CF56-69CA-4CFB-9CE8-F00FF436EACC}" parentId="{0F5CA93F-45D6-43CC-854B-09245B1F62C7}">
    <text>Sutikimai pateikti pasirašyti/ 05-09 daro skaičiavimus</text>
  </threadedComment>
  <threadedComment ref="E208" dT="2024-05-13T06:09:20.93" personId="{275467A3-C35B-408D-BC09-980133BF36D1}" id="{5D846E8C-77E5-4D55-A6B8-95322765F87B}" parentId="{0F5CA93F-45D6-43CC-854B-09245B1F62C7}">
    <text>RAA pateikti Kostui tikrinti, Sutikimai pateikti sklypų savininkams, LAKD priedas laukiam sutikimų, servitutai nepateikti</text>
  </threadedComment>
  <threadedComment ref="E208" dT="2024-05-20T09:39:47.38" personId="{1AA69E5B-B443-4881-BBB8-C2908FF681E9}" id="{9D1369E8-94AC-4709-B5E2-FBFE460E0278}" parentId="{0F5CA93F-45D6-43CC-854B-09245B1F62C7}">
    <text>Laukiam sutikimu, LAKD priedas pateiktas ESO, servitutai pateikti</text>
  </threadedComment>
  <threadedComment ref="E208" dT="2024-05-20T10:56:07.88" personId="{275467A3-C35B-408D-BC09-980133BF36D1}" id="{334B1DA2-8FE1-45CE-AF9F-C5A94C6F3538}" parentId="{0F5CA93F-45D6-43CC-854B-09245B1F62C7}">
    <text>05-22 planas kelti bylą be NŽT/LAKD/SERVITUTŲ/SUTIKIMŲ</text>
  </threadedComment>
  <threadedComment ref="E208" dT="2024-06-03T06:49:23.82" personId="{1AA69E5B-B443-4881-BBB8-C2908FF681E9}" id="{8F8729E9-B64F-4CDE-950E-92B2B593735C}" parentId="{0F5CA93F-45D6-43CC-854B-09245B1F62C7}">
    <text>Pateiktas projektas be NŽT/LAKD/SERVITUTŲ/SUTIKIMŲ</text>
  </threadedComment>
  <threadedComment ref="E208" dT="2024-06-12T07:27:24.40" personId="{275467A3-C35B-408D-BC09-980133BF36D1}" id="{0A283735-B7DB-4C7B-B29A-69B2D933F938}" parentId="{0F5CA93F-45D6-43CC-854B-09245B1F62C7}">
    <text>Servitutas pas notarą/ trūksta dviejų sutikimų/ SUVA pateiks 06-14</text>
  </threadedComment>
  <threadedComment ref="E208" dT="2024-06-20T13:05:35.76" personId="{275467A3-C35B-408D-BC09-980133BF36D1}" id="{FA0E2B86-61D6-4E3D-B186-B8CDDB62921A}" parentId="{0F5CA93F-45D6-43CC-854B-09245B1F62C7}">
    <text>Taiso pastabas Arnas nuo 06-20</text>
  </threadedComment>
  <threadedComment ref="E208" dT="2024-07-04T06:23:14.38" personId="{1AA69E5B-B443-4881-BBB8-C2908FF681E9}" id="{8E85F10F-DEBF-4D69-9F37-D1B3D998D876}" parentId="{0F5CA93F-45D6-43CC-854B-09245B1F62C7}">
    <text>Pateiktas projektas po pastabu, truksta NZT SUVA, sutikimu</text>
  </threadedComment>
  <threadedComment ref="E208" dT="2024-07-15T08:34:28.93" personId="{275467A3-C35B-408D-BC09-980133BF36D1}" id="{A37C4B88-83CC-4271-9206-BE1F488FFC21}" parentId="{0F5CA93F-45D6-43CC-854B-09245B1F62C7}">
    <text>Trūksta vieno sklp. Derinimo</text>
  </threadedComment>
  <threadedComment ref="E208" dT="2024-07-16T04:33:59.48" personId="{275467A3-C35B-408D-BC09-980133BF36D1}" id="{14167E5C-A2E2-49FD-A67F-45A562E584E6}" parentId="{0F5CA93F-45D6-43CC-854B-09245B1F62C7}">
    <text>07-16 pateiktos RAA pastabos</text>
  </threadedComment>
  <threadedComment ref="E208" dT="2024-07-22T09:22:34.74" personId="{1AA69E5B-B443-4881-BBB8-C2908FF681E9}" id="{26E7013B-E851-42D7-AC39-2E5B526B42A4}" parentId="{0F5CA93F-45D6-43CC-854B-09245B1F62C7}">
    <text>Gautas atsakymas is TIVIS, 22d planuojam pasitaisyt</text>
  </threadedComment>
  <threadedComment ref="E208" dT="2024-07-29T05:01:27.41" personId="{1AA69E5B-B443-4881-BBB8-C2908FF681E9}" id="{0E235540-3F31-4827-B7EA-7352F48E83F4}" parentId="{0F5CA93F-45D6-43CC-854B-09245B1F62C7}">
    <text>Nusiusta Valciukui perziuret</text>
  </threadedComment>
  <threadedComment ref="E208" dT="2024-08-05T06:17:05.15" personId="{275467A3-C35B-408D-BC09-980133BF36D1}" id="{B3E7CBE4-CF0E-40FA-B079-A6C81054E11B}" parentId="{0F5CA93F-45D6-43CC-854B-09245B1F62C7}">
    <text>08-05 kostas paskambins valčiukui</text>
  </threadedComment>
  <threadedComment ref="E208" dT="2024-08-12T07:40:19.59" personId="{275467A3-C35B-408D-BC09-980133BF36D1}" id="{F0B325F3-8960-4E2E-A78C-A58CA4BEAE09}" parentId="{0F5CA93F-45D6-43CC-854B-09245B1F62C7}">
    <text>08-13 Arnas pataisys</text>
  </threadedComment>
  <threadedComment ref="E208" dT="2024-08-18T17:48:09.85" personId="{275467A3-C35B-408D-BC09-980133BF36D1}" id="{C9E4B0D6-1D3B-4106-AB8E-63F782A5DDA0}" parentId="{0F5CA93F-45D6-43CC-854B-09245B1F62C7}">
    <text>Užklausya dėl melioracijos projekto kur dingęs</text>
  </threadedComment>
  <threadedComment ref="K208" dT="2024-03-25T07:03:45.01" personId="{275467A3-C35B-408D-BC09-980133BF36D1}" id="{B1F519D6-91D9-47CA-9A1E-F3C2154BE178}">
    <text>Teiksim pirminius po pastabų</text>
  </threadedComment>
  <threadedComment ref="E209" dT="2024-02-23T08:54:17.41" personId="{275467A3-C35B-408D-BC09-980133BF36D1}" id="{CADE49D0-C4AE-48D9-BC57-9569FE028995}">
    <text>Pateikti pirminiai</text>
  </threadedComment>
  <threadedComment ref="E209" dT="2024-02-23T12:41:09.88" personId="{275467A3-C35B-408D-BC09-980133BF36D1}" id="{23A22F2C-E517-4E2E-BC7E-308CFFC6A85F}" parentId="{CADE49D0-C4AE-48D9-BC57-9569FE028995}">
    <text>Taiso pastabas</text>
  </threadedComment>
  <threadedComment ref="E209" dT="2024-04-02T10:25:43.24" personId="{275467A3-C35B-408D-BC09-980133BF36D1}" id="{DA8B2B37-A670-4DCD-9D86-19BAE5B0A16A}" parentId="{CADE49D0-C4AE-48D9-BC57-9569FE028995}">
    <text>Trūksta SUVA</text>
  </threadedComment>
  <threadedComment ref="E209" dT="2024-04-08T09:10:40.86" personId="{275467A3-C35B-408D-BC09-980133BF36D1}" id="{0F8074D1-E631-4D13-8D17-F71527BA7686}" parentId="{CADE49D0-C4AE-48D9-BC57-9569FE028995}">
    <text>Liko 1d</text>
  </threadedComment>
  <threadedComment ref="E209" dT="2024-06-03T06:50:07.62" personId="{1AA69E5B-B443-4881-BBB8-C2908FF681E9}" id="{A65CD3F9-B70B-45B0-A2B3-2AB5EDCB0180}" parentId="{CADE49D0-C4AE-48D9-BC57-9569FE028995}">
    <text>Liko tik SUVA pastaba</text>
  </threadedComment>
  <threadedComment ref="E209" dT="2024-06-10T13:09:09.59" personId="{1AA69E5B-B443-4881-BBB8-C2908FF681E9}" id="{0BAA4139-D797-4649-AD60-4CB583B5B592}" parentId="{CADE49D0-C4AE-48D9-BC57-9569FE028995}">
    <text xml:space="preserve">Pateiktas pilnas projektas </text>
  </threadedComment>
  <threadedComment ref="E209" dT="2024-06-12T07:28:12.14" personId="{275467A3-C35B-408D-BC09-980133BF36D1}" id="{1621A06E-1A90-43C2-8C77-7FB1A206450F}" parentId="{CADE49D0-C4AE-48D9-BC57-9569FE028995}">
    <text>Pateiktas projektas be SUVA</text>
  </threadedComment>
  <threadedComment ref="E209" dT="2024-06-12T11:54:59.23" personId="{275467A3-C35B-408D-BC09-980133BF36D1}" id="{09D768C1-D3DE-4A77-BE57-D12A3CFCDCAD}" parentId="{CADE49D0-C4AE-48D9-BC57-9569FE028995}">
    <text>Žymos perduotos Kostui 06-12</text>
  </threadedComment>
  <threadedComment ref="E209" dT="2024-06-25T06:46:32.60" personId="{275467A3-C35B-408D-BC09-980133BF36D1}" id="{264C4191-172B-4BC9-A42A-B7AE4084BAA4}" parentId="{CADE49D0-C4AE-48D9-BC57-9569FE028995}">
    <text>Pateikti įkainiai tvirtinimui</text>
  </threadedComment>
  <threadedComment ref="K209" dT="2024-03-12T10:49:06.77" personId="{275467A3-C35B-408D-BC09-980133BF36D1}" id="{4B46C094-4939-40AD-9950-028730F080A7}">
    <text>Pateiks pilną projektą</text>
  </threadedComment>
  <threadedComment ref="E210" dT="2024-02-27T08:02:38.70" personId="{275467A3-C35B-408D-BC09-980133BF36D1}" id="{0E8E76DA-5E2B-47FE-AE1B-8E46F4D2D867}">
    <text>Pateiks pirminius iki 03-01</text>
  </threadedComment>
  <threadedComment ref="E210" dT="2024-03-27T10:25:08.40" personId="{1AA69E5B-B443-4881-BBB8-C2908FF681E9}" id="{0E98274D-61F1-466C-9C1A-CA07F4AE99A7}" parentId="{0E8E76DA-5E2B-47FE-AE1B-8E46F4D2D867}">
    <text>Pateiktas projektas</text>
  </threadedComment>
  <threadedComment ref="E210" dT="2024-04-02T10:25:47.48" personId="{275467A3-C35B-408D-BC09-980133BF36D1}" id="{B7EA61AA-CBCB-441A-B648-DABA6E697BF8}" parentId="{0E8E76DA-5E2B-47FE-AE1B-8E46F4D2D867}">
    <text>Trūksta SUVA</text>
  </threadedComment>
  <threadedComment ref="E210" dT="2024-04-08T09:10:47.08" personId="{275467A3-C35B-408D-BC09-980133BF36D1}" id="{EC8AFCED-DDA4-422B-B4A6-AA8B114A6683}" parentId="{0E8E76DA-5E2B-47FE-AE1B-8E46F4D2D867}">
    <text>Liko 6d</text>
  </threadedComment>
  <threadedComment ref="E210" dT="2024-06-03T06:57:24.96" personId="{1AA69E5B-B443-4881-BBB8-C2908FF681E9}" id="{BD55F259-5A3D-4FB9-B9A8-F4C0BC12DC77}" parentId="{0E8E76DA-5E2B-47FE-AE1B-8E46F4D2D867}">
    <text>Liko tik SUVA pastaba</text>
  </threadedComment>
  <threadedComment ref="E210" dT="2024-06-20T14:07:30.89" personId="{275467A3-C35B-408D-BC09-980133BF36D1}" id="{EFC2DA58-F1BB-4076-9335-C2A589BEFF6D}" parentId="{0E8E76DA-5E2B-47FE-AE1B-8E46F4D2D867}">
    <text>Pateiktas pilnas projektas po pastabų 06-18</text>
  </threadedComment>
  <threadedComment ref="E210" dT="2024-06-21T11:09:49.47" personId="{275467A3-C35B-408D-BC09-980133BF36D1}" id="{0C8E6414-C71A-46EA-814F-F3EBA9F5B626}" parentId="{0E8E76DA-5E2B-47FE-AE1B-8E46F4D2D867}">
    <text>Perduota žyma SIMUI 06-21</text>
  </threadedComment>
  <threadedComment ref="E210" dT="2024-06-26T08:34:14.48" personId="{275467A3-C35B-408D-BC09-980133BF36D1}" id="{F45371A6-A901-4576-9B73-FA6EDDE0966C}" parentId="{0E8E76DA-5E2B-47FE-AE1B-8E46F4D2D867}">
    <text>Pateiktos žymos ESO</text>
  </threadedComment>
  <threadedComment ref="K210" dT="2024-03-12T10:49:06.77" personId="{275467A3-C35B-408D-BC09-980133BF36D1}" id="{FDD3B1DD-9BF2-446C-8F2B-15B3FE46ED36}">
    <text>Pateiks pilną projektą</text>
  </threadedComment>
  <threadedComment ref="K210" dT="2024-03-25T07:57:17.43" personId="{275467A3-C35B-408D-BC09-980133BF36D1}" id="{42628CE8-099F-44D2-A2E5-C329ADEDFB0F}" parentId="{FDD3B1DD-9BF2-446C-8F2B-15B3FE46ED36}">
    <text>Pateikti pirminiai po pastabų</text>
  </threadedComment>
  <threadedComment ref="E211" dT="2024-03-25T08:53:22.61" personId="{275467A3-C35B-408D-BC09-980133BF36D1}" id="{D8C4832F-FBB7-4BAF-AE50-7F3C10D06526}">
    <text>Laukiam kol papildysim topo</text>
  </threadedComment>
  <threadedComment ref="E211" dT="2024-04-08T09:16:06.30" personId="{275467A3-C35B-408D-BC09-980133BF36D1}" id="{C63D8919-5A8F-4061-907C-8328F416C889}" parentId="{D8C4832F-FBB7-4BAF-AE50-7F3C10D06526}">
    <text>Ovidijus turi topo pateikti</text>
  </threadedComment>
  <threadedComment ref="E211" dT="2024-04-15T06:04:46.32" personId="{275467A3-C35B-408D-BC09-980133BF36D1}" id="{8C12EE65-639C-4323-8CA7-61C272751940}" parentId="{D8C4832F-FBB7-4BAF-AE50-7F3C10D06526}">
    <text>Pateikta pirminiams</text>
  </threadedComment>
  <threadedComment ref="E211" dT="2024-04-22T06:08:46.71" personId="{275467A3-C35B-408D-BC09-980133BF36D1}" id="{0ABE79C4-E839-451A-B8A6-776A1B535962}" parentId="{D8C4832F-FBB7-4BAF-AE50-7F3C10D06526}">
    <text>Pateikti pirminiai 04-19</text>
  </threadedComment>
  <threadedComment ref="E211" dT="2024-04-30T13:11:09.29" personId="{275467A3-C35B-408D-BC09-980133BF36D1}" id="{3BF3FA74-0223-4485-A0EA-1E5C3B67918E}" parentId="{D8C4832F-FBB7-4BAF-AE50-7F3C10D06526}">
    <text>Taiso pastabas</text>
  </threadedComment>
  <threadedComment ref="E211" dT="2024-05-02T10:37:25.54" personId="{275467A3-C35B-408D-BC09-980133BF36D1}" id="{C840A77A-AAF3-4FF2-BF9C-6B9A0C858571}" parentId="{D8C4832F-FBB7-4BAF-AE50-7F3C10D06526}">
    <text>05-02 pateikta po pastabų</text>
  </threadedComment>
  <threadedComment ref="E211" dT="2024-05-07T04:54:46.33" personId="{275467A3-C35B-408D-BC09-980133BF36D1}" id="{45A50ED3-F280-49AC-BE9D-C38CB3D9D6EF}" parentId="{D8C4832F-FBB7-4BAF-AE50-7F3C10D06526}">
    <text>Karolis daro MŽ</text>
  </threadedComment>
  <threadedComment ref="E211" dT="2024-05-13T05:00:08.73" personId="{275467A3-C35B-408D-BC09-980133BF36D1}" id="{11F4E1B0-4029-4B66-BD83-B9615859E3C2}" parentId="{D8C4832F-FBB7-4BAF-AE50-7F3C10D06526}">
    <text>05-10 pateiktas projektas</text>
  </threadedComment>
  <threadedComment ref="E211" dT="2024-05-13T05:15:15.92" personId="{275467A3-C35B-408D-BC09-980133BF36D1}" id="{68016DFF-83E4-4838-BA69-027DCD48038B}" parentId="{D8C4832F-FBB7-4BAF-AE50-7F3C10D06526}">
    <text>Taiso pastabas. Laukiam SUVA</text>
  </threadedComment>
  <threadedComment ref="E211" dT="2024-05-20T09:40:38.23" personId="{1AA69E5B-B443-4881-BBB8-C2908FF681E9}" id="{69288202-A00E-45E2-A8BA-E41616088995}" parentId="{D8C4832F-FBB7-4BAF-AE50-7F3C10D06526}">
    <text>Gautos projekto pastabos, 05.21 pateiksim po pastabu</text>
  </threadedComment>
  <threadedComment ref="E211" dT="2024-05-27T07:47:51.23" personId="{275467A3-C35B-408D-BC09-980133BF36D1}" id="{8C70A7B7-1E49-4742-9832-3228821A08FF}" parentId="{D8C4832F-FBB7-4BAF-AE50-7F3C10D06526}">
    <text>Pateiktas tvirtinimui</text>
  </threadedComment>
  <threadedComment ref="E211" dT="2024-06-03T06:57:51.58" personId="{1AA69E5B-B443-4881-BBB8-C2908FF681E9}" id="{06DF1613-D3BF-4ECF-A0E1-0805E639EB2C}" parentId="{D8C4832F-FBB7-4BAF-AE50-7F3C10D06526}">
    <text>Pateikta po pastabu</text>
  </threadedComment>
  <threadedComment ref="E211" dT="2024-06-10T13:54:33.69" personId="{1AA69E5B-B443-4881-BBB8-C2908FF681E9}" id="{78BCF6FE-2C5C-47C8-8480-1C5E14364EB5}" parentId="{D8C4832F-FBB7-4BAF-AE50-7F3C10D06526}">
    <text>Pateiktas projektas po pastabu. SUVA 05.14/314451</text>
  </threadedComment>
  <threadedComment ref="E211" dT="2024-07-04T06:24:21.99" personId="{1AA69E5B-B443-4881-BBB8-C2908FF681E9}" id="{610A6401-78F7-4295-A9C1-94B75CF11067}" parentId="{D8C4832F-FBB7-4BAF-AE50-7F3C10D06526}">
    <text>Reikia taisyti pastabas, SUVA 05.14/314451</text>
  </threadedComment>
  <threadedComment ref="E211" dT="2024-07-15T07:08:58.72" personId="{275467A3-C35B-408D-BC09-980133BF36D1}" id="{67587B87-31AA-4ECA-A20E-D5396C446E56}" parentId="{D8C4832F-FBB7-4BAF-AE50-7F3C10D06526}">
    <text>Suva vėluoja ~30d.d</text>
  </threadedComment>
  <threadedComment ref="E211" dT="2024-07-29T05:02:23.97" personId="{1AA69E5B-B443-4881-BBB8-C2908FF681E9}" id="{ABD3CED7-DE9B-4A2A-905A-BA428F353EF7}" parentId="{D8C4832F-FBB7-4BAF-AE50-7F3C10D06526}">
    <text>07.24 pateitkas projektas</text>
  </threadedComment>
  <threadedComment ref="E212" dT="2024-03-26T07:42:20.35" personId="{1AA69E5B-B443-4881-BBB8-C2908FF681E9}" id="{81A10747-A546-469B-BD71-97680E9F260E}">
    <text>Pateikti pirminiai</text>
  </threadedComment>
  <threadedComment ref="E212" dT="2024-04-08T08:53:11.62" personId="{275467A3-C35B-408D-BC09-980133BF36D1}" id="{087D481F-E058-47ED-A365-3DA34EADADAD}" parentId="{81A10747-A546-469B-BD71-97680E9F260E}">
    <text>04-11 pateiks pakartotinai</text>
  </threadedComment>
  <threadedComment ref="E212" dT="2024-04-15T08:15:51.76" personId="{275467A3-C35B-408D-BC09-980133BF36D1}" id="{EC3FF0F1-82E1-4644-8CA2-0C544AB96EA5}" parentId="{81A10747-A546-469B-BD71-97680E9F260E}">
    <text>Teiksim 04-15 po pastabų</text>
  </threadedComment>
  <threadedComment ref="E212" dT="2024-04-30T13:09:48.76" personId="{275467A3-C35B-408D-BC09-980133BF36D1}" id="{53B4FB6E-5A58-4B04-B9C5-E021ACB297C3}" parentId="{81A10747-A546-469B-BD71-97680E9F260E}">
    <text>04-22 derinami pirminiai</text>
  </threadedComment>
  <threadedComment ref="E212" dT="2024-05-07T05:49:08.99" personId="{275467A3-C35B-408D-BC09-980133BF36D1}" id="{B08408F5-CBAB-41B4-8EBF-2B0D7D4075D7}" parentId="{81A10747-A546-469B-BD71-97680E9F260E}">
    <text>05-08 pataisys pastabas</text>
  </threadedComment>
  <threadedComment ref="E212" dT="2024-05-13T06:11:07.72" personId="{275467A3-C35B-408D-BC09-980133BF36D1}" id="{754F59E2-BA78-48DD-921A-50D5422B975C}" parentId="{81A10747-A546-469B-BD71-97680E9F260E}">
    <text>05-14 pateiks po pastabų</text>
  </threadedComment>
  <threadedComment ref="E212" dT="2024-05-20T09:53:09.73" personId="{1AA69E5B-B443-4881-BBB8-C2908FF681E9}" id="{EB719646-E2B2-4A82-BD90-2B1814167F07}" parentId="{81A10747-A546-469B-BD71-97680E9F260E}">
    <text>05.21 pateiksim pirminius po pastabu</text>
  </threadedComment>
  <threadedComment ref="E212" dT="2024-05-27T07:48:09.99" personId="{275467A3-C35B-408D-BC09-980133BF36D1}" id="{866B841D-8C6A-48DB-B769-C10131395725}" parentId="{81A10747-A546-469B-BD71-97680E9F260E}">
    <text>05-27 teiks pirminius</text>
  </threadedComment>
  <threadedComment ref="E212" dT="2024-06-03T09:57:39.89" personId="{1AA69E5B-B443-4881-BBB8-C2908FF681E9}" id="{7C1FE702-1F59-444E-A9D6-A32DB91B1FC7}" parentId="{81A10747-A546-469B-BD71-97680E9F260E}">
    <text>Galimai 06.04 teiksim byla</text>
  </threadedComment>
  <threadedComment ref="E212" dT="2024-06-12T07:29:46.38" personId="{275467A3-C35B-408D-BC09-980133BF36D1}" id="{D53C903B-93A6-43E2-BEEE-884830DA051E}" parentId="{81A10747-A546-469B-BD71-97680E9F260E}">
    <text>Pateikta byla/ trūksta SUVA</text>
  </threadedComment>
  <threadedComment ref="E212" dT="2024-06-15T07:25:12.62" personId="{275467A3-C35B-408D-BC09-980133BF36D1}" id="{9E68CAD8-3EB0-4C8A-9320-210CD9E1C4CD}" parentId="{81A10747-A546-469B-BD71-97680E9F260E}">
    <text>Taiso pastabas/ trūksta SUVA</text>
  </threadedComment>
  <threadedComment ref="E212" dT="2024-07-15T08:46:35.80" personId="{275467A3-C35B-408D-BC09-980133BF36D1}" id="{7A5E8BC2-324F-46FC-9CAC-600423FE030C}" parentId="{81A10747-A546-469B-BD71-97680E9F260E}">
    <text>SUVA vėluoja 31d.d.</text>
  </threadedComment>
  <threadedComment ref="E213" dT="2024-04-22T07:20:13.79" personId="{275467A3-C35B-408D-BC09-980133BF36D1}" id="{9DE29F55-E6F0-46DC-BE28-5222462B0EE3}">
    <text>04-22 teiksim pirminius</text>
  </threadedComment>
  <threadedComment ref="E213" dT="2024-05-07T05:58:33.65" personId="{275467A3-C35B-408D-BC09-980133BF36D1}" id="{DF453D36-244B-47B0-B0C5-96893A157564}" parentId="{9DE29F55-E6F0-46DC-BE28-5222462B0EE3}">
    <text>SUVA/ Laukiam sąmatos + teiksim pilną bylą</text>
  </threadedComment>
  <threadedComment ref="E213" dT="2024-05-14T04:56:10.52" personId="{275467A3-C35B-408D-BC09-980133BF36D1}" id="{B7ABD0DB-C12D-430F-956D-7921CF163EF5}" parentId="{9DE29F55-E6F0-46DC-BE28-5222462B0EE3}">
    <text>SUVA</text>
  </threadedComment>
  <threadedComment ref="E213" dT="2024-05-20T10:56:40.96" personId="{275467A3-C35B-408D-BC09-980133BF36D1}" id="{183AED90-E48C-41D8-BA39-4D67B6D444F2}" parentId="{9DE29F55-E6F0-46DC-BE28-5222462B0EE3}">
    <text>05-22 teiksim pirminius po pastabų</text>
  </threadedComment>
  <threadedComment ref="E213" dT="2024-05-20T11:11:49.51" personId="{275467A3-C35B-408D-BC09-980133BF36D1}" id="{180C42B5-4BD3-49C4-A396-F555988C75E7}" parentId="{9DE29F55-E6F0-46DC-BE28-5222462B0EE3}">
    <text>05-21 teiksim projektą be SUVA</text>
  </threadedComment>
  <threadedComment ref="E213" dT="2024-05-27T07:49:50.81" personId="{275467A3-C35B-408D-BC09-980133BF36D1}" id="{DBADA466-FEF4-4E3F-B00E-ADB2DC25F6C9}" parentId="{9DE29F55-E6F0-46DC-BE28-5222462B0EE3}">
    <text>05-28 teiks po pastabų</text>
  </threadedComment>
  <threadedComment ref="E213" dT="2024-06-03T07:00:18.07" personId="{1AA69E5B-B443-4881-BBB8-C2908FF681E9}" id="{771B00A3-3077-40AF-9586-0AEF80D08AB9}" parentId="{9DE29F55-E6F0-46DC-BE28-5222462B0EE3}">
    <text>Pateikta po pastabu</text>
  </threadedComment>
  <threadedComment ref="E213" dT="2024-06-11T05:31:59.19" personId="{1AA69E5B-B443-4881-BBB8-C2908FF681E9}" id="{EA4ABED4-FF4F-4C6B-BFE0-4E0166B63492}" parentId="{9DE29F55-E6F0-46DC-BE28-5222462B0EE3}">
    <text>Pateikta po pastabu</text>
  </threadedComment>
  <threadedComment ref="E213" dT="2024-06-20T12:09:06.67" personId="{275467A3-C35B-408D-BC09-980133BF36D1}" id="{71655050-7D69-4594-8129-E6765C208817}" parentId="{9DE29F55-E6F0-46DC-BE28-5222462B0EE3}">
    <text>Liko tik viena ESO pastaba dėl SUVA ( vėluoja 30d.d.)</text>
  </threadedComment>
  <threadedComment ref="E213" dT="2024-07-04T06:16:51.42" personId="{275467A3-C35B-408D-BC09-980133BF36D1}" id="{57F9F2C2-A5E6-4BDE-9379-79C5E0ACEE68}" parentId="{9DE29F55-E6F0-46DC-BE28-5222462B0EE3}">
    <text>Kostas registruoja žymas</text>
  </threadedComment>
  <threadedComment ref="E213" dT="2024-07-15T04:29:56.64" personId="{1AA69E5B-B443-4881-BBB8-C2908FF681E9}" id="{FECABCE8-A7CD-44CB-9E18-B75B7C96098A}" parentId="{9DE29F55-E6F0-46DC-BE28-5222462B0EE3}">
    <text>Pateiktos zymos tvirtinimui</text>
  </threadedComment>
  <threadedComment ref="E213" dT="2024-07-22T06:22:14.35" personId="{275467A3-C35B-408D-BC09-980133BF36D1}" id="{98629940-F968-4F6D-894A-680C66AF06F3}" parentId="{9DE29F55-E6F0-46DC-BE28-5222462B0EE3}">
    <text>Pateikti įkainiai</text>
  </threadedComment>
  <threadedComment ref="E214" dT="2024-03-12T10:58:47.31" personId="{275467A3-C35B-408D-BC09-980133BF36D1}" id="{907BB360-0978-4F2E-A164-4FA9030296B4}">
    <text>Pateikti pirminiai</text>
  </threadedComment>
  <threadedComment ref="E214" dT="2024-06-17T07:09:05.31" personId="{275467A3-C35B-408D-BC09-980133BF36D1}" id="{9990F46A-67D3-4DE6-9933-15C2BF1F1501}" parentId="{907BB360-0978-4F2E-A164-4FA9030296B4}">
    <text>Pateiktas projektas/ rengia mel projektą</text>
  </threadedComment>
  <threadedComment ref="E214" dT="2024-06-20T12:59:10.88" personId="{275467A3-C35B-408D-BC09-980133BF36D1}" id="{0EEC0962-6218-46A7-91CA-D3FEA225066E}" parentId="{907BB360-0978-4F2E-A164-4FA9030296B4}">
    <text>Pateiktos pastabos projektui- taisoma. PATEIKTAS PRATRĘSIMAS</text>
  </threadedComment>
  <threadedComment ref="E214" dT="2024-07-22T09:11:47.62" personId="{275467A3-C35B-408D-BC09-980133BF36D1}" id="{7931E511-177C-4A61-A9E8-44676429F235}" parentId="{907BB360-0978-4F2E-A164-4FA9030296B4}">
    <text>SUVA vėluoja 7d.d.</text>
  </threadedComment>
  <threadedComment ref="E214" dT="2024-08-18T17:06:33.09" personId="{275467A3-C35B-408D-BC09-980133BF36D1}" id="{15003FFB-AC56-4054-B6AD-EA364C1F2591}" parentId="{907BB360-0978-4F2E-A164-4FA9030296B4}">
    <text>Reikia taisyti RAA pastabas</text>
  </threadedComment>
  <threadedComment ref="E214" dT="2024-09-16T05:56:52.59" personId="{275467A3-C35B-408D-BC09-980133BF36D1}" id="{1BAE6EB3-5031-4A1B-AF2C-0F30EF891455}" parentId="{907BB360-0978-4F2E-A164-4FA9030296B4}">
    <text>Kostas turi pratęsti ir paskaičiuoti RAA</text>
  </threadedComment>
  <threadedComment ref="E214" dT="2024-09-17T04:48:17.33" personId="{1AA69E5B-B443-4881-BBB8-C2908FF681E9}" id="{2ABABC5E-23D6-4F54-9E21-BF63707547E0}" parentId="{907BB360-0978-4F2E-A164-4FA9030296B4}">
    <text>Pateiktas projektas ir pratesimas</text>
  </threadedComment>
  <threadedComment ref="E214" dT="2024-09-24T13:37:09.48" personId="{1AA69E5B-B443-4881-BBB8-C2908FF681E9}" id="{26E49908-FFB4-4AE1-9C3E-C85721AE61EE}" parentId="{907BB360-0978-4F2E-A164-4FA9030296B4}">
    <text>Zymos iregistruotos</text>
  </threadedComment>
  <threadedComment ref="E215" dT="2024-04-02T14:40:30.62" personId="{1AA69E5B-B443-4881-BBB8-C2908FF681E9}" id="{5EEB7925-8EC8-46D8-81F1-73731C9BC3DA}">
    <text>Pateikti pirminiai</text>
  </threadedComment>
  <threadedComment ref="E215" dT="2024-04-15T07:58:49.62" personId="{275467A3-C35B-408D-BC09-980133BF36D1}" id="{144BC8C0-50C2-4A99-8C47-2D5140EE59EB}" parentId="{5EEB7925-8EC8-46D8-81F1-73731C9BC3DA}">
    <text>Pateiksim pirminius po pastabų 04-15</text>
  </threadedComment>
  <threadedComment ref="E215" dT="2024-04-30T13:18:12.16" personId="{275467A3-C35B-408D-BC09-980133BF36D1}" id="{97513D52-FA82-4F0F-BE8C-5357310CC5FD}" parentId="{5EEB7925-8EC8-46D8-81F1-73731C9BC3DA}">
    <text>Rengia žiniaraščius</text>
  </threadedComment>
  <threadedComment ref="E215" dT="2024-05-07T05:08:52.99" personId="{275467A3-C35B-408D-BC09-980133BF36D1}" id="{FA93243C-6D2E-4B0C-BB5D-02D972A71A48}" parentId="{5EEB7925-8EC8-46D8-81F1-73731C9BC3DA}">
    <text>SUVA ( teikiam pilną projektą be suva)</text>
  </threadedComment>
  <threadedComment ref="E215" dT="2024-05-16T04:29:21.98" personId="{275467A3-C35B-408D-BC09-980133BF36D1}" id="{FA84528E-7083-42FA-AC86-E194A8FCE748}" parentId="{5EEB7925-8EC8-46D8-81F1-73731C9BC3DA}">
    <text>Taiso pastabas</text>
  </threadedComment>
  <threadedComment ref="E215" dT="2024-05-20T11:12:44.65" personId="{275467A3-C35B-408D-BC09-980133BF36D1}" id="{22614761-5A0F-4C8F-B21C-7855B3DD47B5}" parentId="{5EEB7925-8EC8-46D8-81F1-73731C9BC3DA}">
    <text>05-20 pateiktas po pastabų</text>
  </threadedComment>
  <threadedComment ref="E215" dT="2024-05-27T07:50:16.98" personId="{275467A3-C35B-408D-BC09-980133BF36D1}" id="{E2CE4BD3-9A64-4991-9D9F-B840904961AB}" parentId="{5EEB7925-8EC8-46D8-81F1-73731C9BC3DA}">
    <text>05-28 teiksim po pastabų</text>
  </threadedComment>
  <threadedComment ref="E215" dT="2024-06-12T07:30:40.36" personId="{275467A3-C35B-408D-BC09-980133BF36D1}" id="{3AF588B9-B518-4538-97F7-4D36E6B2C4AA}" parentId="{5EEB7925-8EC8-46D8-81F1-73731C9BC3DA}">
    <text>06-12 pateiktos žymos Simui</text>
  </threadedComment>
  <threadedComment ref="E215" dT="2024-06-20T14:04:21.38" personId="{275467A3-C35B-408D-BC09-980133BF36D1}" id="{99E31BCB-48B8-4D30-B0BA-4AF7A22DF2AC}" parentId="{5EEB7925-8EC8-46D8-81F1-73731C9BC3DA}">
    <text>Pateikti įkainiai</text>
  </threadedComment>
  <threadedComment ref="E216" dT="2024-04-22T07:20:30.31" personId="{275467A3-C35B-408D-BC09-980133BF36D1}" id="{85393FA5-F694-425A-83FC-C4EAE842D3F8}">
    <text>04-23 teiksim pirminius</text>
  </threadedComment>
  <threadedComment ref="E216" dT="2024-05-07T03:46:02.83" personId="{275467A3-C35B-408D-BC09-980133BF36D1}" id="{01731E8D-F5DA-45FC-9399-54AF72DA55CA}" parentId="{85393FA5-F694-425A-83FC-C4EAE842D3F8}">
    <text>05-07 taiso pirminių pastabas</text>
  </threadedComment>
  <threadedComment ref="E216" dT="2024-05-14T04:56:33.93" personId="{275467A3-C35B-408D-BC09-980133BF36D1}" id="{71A8296B-CF72-4AD7-9E56-94A1F00896BE}" parentId="{85393FA5-F694-425A-83FC-C4EAE842D3F8}">
    <text>SUVA, pateiktas projektas</text>
  </threadedComment>
  <threadedComment ref="E216" dT="2024-05-16T04:27:51.98" personId="{275467A3-C35B-408D-BC09-980133BF36D1}" id="{2ADCF870-7817-4E98-95CD-9CC287324CCB}" parentId="{85393FA5-F694-425A-83FC-C4EAE842D3F8}">
    <text>Taiso pastabas</text>
  </threadedComment>
  <threadedComment ref="E216" dT="2024-05-20T11:13:11.81" personId="{275467A3-C35B-408D-BC09-980133BF36D1}" id="{B70AABE6-F1A0-43B8-B40C-B96E2BD69870}" parentId="{85393FA5-F694-425A-83FC-C4EAE842D3F8}">
    <text>05-21 teiksim po pastabų</text>
  </threadedComment>
  <threadedComment ref="E216" dT="2024-05-27T07:51:12.02" personId="{275467A3-C35B-408D-BC09-980133BF36D1}" id="{110905C8-226B-4629-832E-B5A665B9F648}" parentId="{85393FA5-F694-425A-83FC-C4EAE842D3F8}">
    <text>05-27 teiksim po pastabų</text>
  </threadedComment>
  <threadedComment ref="E216" dT="2024-06-03T07:01:18.73" personId="{1AA69E5B-B443-4881-BBB8-C2908FF681E9}" id="{25BBD9A7-35C6-4B95-99EB-3D7269797938}" parentId="{85393FA5-F694-425A-83FC-C4EAE842D3F8}">
    <text>Pateikta po pastabu</text>
  </threadedComment>
  <threadedComment ref="E216" dT="2024-06-11T05:35:18.69" personId="{1AA69E5B-B443-4881-BBB8-C2908FF681E9}" id="{7ED8D616-5591-4446-ADEB-91D713F10B07}" parentId="{85393FA5-F694-425A-83FC-C4EAE842D3F8}">
    <text>Pateikta po pastabu</text>
  </threadedComment>
  <threadedComment ref="E216" dT="2024-06-20T14:13:53.65" personId="{275467A3-C35B-408D-BC09-980133BF36D1}" id="{1C1585A7-811B-4659-977B-0D8E3D35ACE9}" parentId="{85393FA5-F694-425A-83FC-C4EAE842D3F8}">
    <text>Liko tik gauti SUVA</text>
  </threadedComment>
  <threadedComment ref="E216" dT="2024-07-04T06:17:03.82" personId="{275467A3-C35B-408D-BC09-980133BF36D1}" id="{D2D90174-DEE7-4D57-AEC6-84C3AC18BD4A}" parentId="{85393FA5-F694-425A-83FC-C4EAE842D3F8}">
    <text>Kostas registruoija žymas</text>
  </threadedComment>
  <threadedComment ref="E216" dT="2024-07-15T06:39:48.12" personId="{275467A3-C35B-408D-BC09-980133BF36D1}" id="{9AF40E2D-9488-4F66-AE7B-53C45034133F}" parentId="{85393FA5-F694-425A-83FC-C4EAE842D3F8}">
    <text>Pateikti darbų įkainiai\</text>
  </threadedComment>
  <threadedComment ref="E217" dT="2024-03-27T14:23:42.88" personId="{1AA69E5B-B443-4881-BBB8-C2908FF681E9}" id="{80804F48-ECEA-46CC-80AE-A7E1C0A573DD}">
    <text>Pateikti pirminiai</text>
  </threadedComment>
  <threadedComment ref="E217" dT="2024-04-02T13:23:40.78" personId="{1AA69E5B-B443-4881-BBB8-C2908FF681E9}" id="{33154D12-A142-40D2-B4D9-8E6016CAEF73}" parentId="{80804F48-ECEA-46CC-80AE-A7E1C0A573DD}">
    <text>Pateikta po pastabu</text>
  </threadedComment>
  <threadedComment ref="E217" dT="2024-04-08T09:17:38.79" personId="{275467A3-C35B-408D-BC09-980133BF36D1}" id="{9BD0C5DD-85A3-4A3A-91D4-757EFDE04E81}" parentId="{80804F48-ECEA-46CC-80AE-A7E1C0A573DD}">
    <text>LAKD, SUVA</text>
  </threadedComment>
  <threadedComment ref="E217" dT="2024-04-15T06:07:09.05" personId="{275467A3-C35B-408D-BC09-980133BF36D1}" id="{86674571-92CC-4B19-B63A-F743E8230AD8}" parentId="{80804F48-ECEA-46CC-80AE-A7E1C0A573DD}">
    <text>LAKD kelių priedas perduotas ESO, SUVA pateikta</text>
  </threadedComment>
  <threadedComment ref="E217" dT="2024-04-17T09:23:18.50" personId="{275467A3-C35B-408D-BC09-980133BF36D1}" id="{BBADB99D-DB53-4438-AEC9-BD6BEBE21605}" parentId="{80804F48-ECEA-46CC-80AE-A7E1C0A573DD}">
    <text>Teiksim pirminius 04-17</text>
  </threadedComment>
  <threadedComment ref="E217" dT="2024-04-30T13:21:56.77" personId="{275467A3-C35B-408D-BC09-980133BF36D1}" id="{C91FF0CB-A812-422C-A6F0-468AA9B75CC6}" parentId="{80804F48-ECEA-46CC-80AE-A7E1C0A573DD}">
    <text>Teikiam pirminiams 05-01</text>
  </threadedComment>
  <threadedComment ref="E217" dT="2024-05-07T05:31:06.85" personId="{275467A3-C35B-408D-BC09-980133BF36D1}" id="{ED050ED4-E8E9-4530-952C-C15BDDFA55FA}" parentId="{80804F48-ECEA-46CC-80AE-A7E1C0A573DD}">
    <text>SUVA+lakd. Rengia pilną bylą</text>
  </threadedComment>
  <threadedComment ref="E217" dT="2024-05-20T09:56:12.35" personId="{1AA69E5B-B443-4881-BBB8-C2908FF681E9}" id="{443870AC-6DB4-4237-A63F-92D9BEF98E25}" parentId="{80804F48-ECEA-46CC-80AE-A7E1C0A573DD}">
    <text>LAKDui pateiktas priedas pasirasyt, 05.20 atiduota samatai skaiciuot, padaryta byla</text>
  </threadedComment>
  <threadedComment ref="E217" dT="2024-05-27T07:51:55.65" personId="{275467A3-C35B-408D-BC09-980133BF36D1}" id="{7C74F693-AB6F-497C-ADC3-8BF200402941}" parentId="{80804F48-ECEA-46CC-80AE-A7E1C0A573DD}">
    <text>Pateiktas projektas tvirtinmui</text>
  </threadedComment>
  <threadedComment ref="E217" dT="2024-06-03T07:01:33.10" personId="{1AA69E5B-B443-4881-BBB8-C2908FF681E9}" id="{01325782-76A1-4DD9-8853-7FF1D526D5F4}" parentId="{80804F48-ECEA-46CC-80AE-A7E1C0A573DD}">
    <text>Pateikta po pastabu</text>
  </threadedComment>
  <threadedComment ref="E217" dT="2024-06-10T12:38:41.91" personId="{1AA69E5B-B443-4881-BBB8-C2908FF681E9}" id="{867E9140-922A-40BF-AC0E-FB495655FE9A}" parentId="{80804F48-ECEA-46CC-80AE-A7E1C0A573DD}">
    <text>Pateiktas projektas po pastabu</text>
  </threadedComment>
  <threadedComment ref="K217" dT="2024-03-25T08:52:02.16" personId="{275467A3-C35B-408D-BC09-980133BF36D1}" id="{DA0E4392-E72A-4BDE-81E6-70A575DFFAC4}">
    <text>Teiksim pirminius</text>
  </threadedComment>
  <threadedComment ref="E218" dT="2024-01-08T10:10:16.52" personId="{275467A3-C35B-408D-BC09-980133BF36D1}" id="{981C36F5-5B6B-4458-BABA-B1405262DD69}">
    <text>nepradėtas</text>
  </threadedComment>
  <threadedComment ref="E218" dT="2024-01-10T14:11:06.98" personId="{AC398109-E0E6-4223-A5B9-639694AF6498}" id="{EF6BD7CC-8055-4D1F-83C1-8235B87F5D17}" parentId="{981C36F5-5B6B-4458-BABA-B1405262DD69}">
    <text xml:space="preserve">Padėjau
</text>
  </threadedComment>
  <threadedComment ref="E218" dT="2024-01-16T12:55:41.35" personId="{BE325DBA-77AE-420F-8593-D19695A72820}" id="{989BFD91-435B-4BD3-B6F4-BB6AF0CF969D}" parentId="{981C36F5-5B6B-4458-BABA-B1405262DD69}">
    <text>01 16 pateikta pirminiams</text>
  </threadedComment>
  <threadedComment ref="E218" dT="2024-01-19T12:52:40.09" personId="{BE325DBA-77AE-420F-8593-D19695A72820}" id="{2A824559-23DA-47DD-A8AD-A4EDDD51321E}" parentId="{981C36F5-5B6B-4458-BABA-B1405262DD69}">
    <text>01 19 pateikta po pastabų</text>
  </threadedComment>
  <threadedComment ref="E218" dT="2024-01-29T06:39:22.97" personId="{BE325DBA-77AE-420F-8593-D19695A72820}" id="{5A6B05AA-96BB-4158-923E-0417A76AC1A0}" parentId="{981C36F5-5B6B-4458-BABA-B1405262DD69}">
    <text>Derinama su institucijomis/vartotojais</text>
  </threadedComment>
  <threadedComment ref="E218" dT="2024-02-05T07:57:23.92" personId="{BE325DBA-77AE-420F-8593-D19695A72820}" id="{3361A941-9CDA-4B24-84BB-EB8ECD7B73F2}" parentId="{981C36F5-5B6B-4458-BABA-B1405262DD69}">
    <text>Liko geležinkelių derinimas ir nžt</text>
  </threadedComment>
  <threadedComment ref="E218" dT="2024-02-10T12:18:07.26" personId="{BE325DBA-77AE-420F-8593-D19695A72820}" id="{0E5B8372-CA98-4D87-A0BA-3063370BD1D3}" parentId="{981C36F5-5B6B-4458-BABA-B1405262DD69}">
    <text>Liko geležinkeliai, ruošiam dz/mz. Iki 02 15 bus pateikta sąmatom</text>
  </threadedComment>
  <threadedComment ref="E218" dT="2024-02-19T05:44:26.29" personId="{BE325DBA-77AE-420F-8593-D19695A72820}" id="{D76A89F0-A824-4D25-94A0-95D119EBE0FF}" parentId="{981C36F5-5B6B-4458-BABA-B1405262DD69}">
    <text>Nepateikta, nes kreipėsi klientas, prašo koreguoti trasą. Klausimas pas ESO</text>
  </threadedComment>
  <threadedComment ref="E218" dT="2024-02-20T06:46:00.30" personId="{275467A3-C35B-408D-BC09-980133BF36D1}" id="{37589E15-B473-4E48-9BF1-075EA2378EE2}" parentId="{981C36F5-5B6B-4458-BABA-B1405262DD69}">
    <text>ESO pateikė atsakymą, turim pateikti pilną projektą</text>
  </threadedComment>
  <threadedComment ref="E218" dT="2024-03-12T05:59:52.67" personId="{275467A3-C35B-408D-BC09-980133BF36D1}" id="{095E6AF9-EAA1-4443-B83D-82F83A8A0AB6}" parentId="{981C36F5-5B6B-4458-BABA-B1405262DD69}">
    <text>03-12 teiksim pilną projektą</text>
  </threadedComment>
  <threadedComment ref="E218" dT="2024-04-02T10:36:35.16" personId="{275467A3-C35B-408D-BC09-980133BF36D1}" id="{ECB6481A-07DF-465E-9076-F81552833044}" parentId="{981C36F5-5B6B-4458-BABA-B1405262DD69}">
    <text>Laukiam info iš ESO</text>
  </threadedComment>
  <threadedComment ref="E218" dT="2024-04-03T10:04:06.03" personId="{BE325DBA-77AE-420F-8593-D19695A72820}" id="{016781A1-45A8-4DFB-8029-931340CD3164}" parentId="{981C36F5-5B6B-4458-BABA-B1405262DD69}">
    <text>04 03 pateiktas projektas</text>
  </threadedComment>
  <threadedComment ref="E218" dT="2024-04-15T06:58:40.26" personId="{275467A3-C35B-408D-BC09-980133BF36D1}" id="{3A70D0B9-7D38-476C-B7EA-D4F756B9E2D8}" parentId="{981C36F5-5B6B-4458-BABA-B1405262DD69}">
    <text>Pateiktas po pastabų</text>
  </threadedComment>
  <threadedComment ref="E218" dT="2024-05-08T10:39:53.79" personId="{275467A3-C35B-408D-BC09-980133BF36D1}" id="{89E8C449-81EA-4977-A0B1-142AC55FD029}" parentId="{981C36F5-5B6B-4458-BABA-B1405262DD69}">
    <text>Laukiam kol atmes įkainius</text>
  </threadedComment>
  <threadedComment ref="E218" dT="2024-05-09T05:37:38.06" personId="{275467A3-C35B-408D-BC09-980133BF36D1}" id="{16749D94-36D2-4E14-8D76-F52CF469E92C}" parentId="{981C36F5-5B6B-4458-BABA-B1405262DD69}">
    <text>Pateikti įkainiai tvirtinti</text>
  </threadedComment>
  <threadedComment ref="K218" dT="2024-03-12T10:44:50.00" personId="{275467A3-C35B-408D-BC09-980133BF36D1}" id="{515268E1-C0B1-4060-8083-369B2D556DF6}">
    <text>Teiks pilną projektą</text>
  </threadedComment>
  <threadedComment ref="K218" dT="2024-03-14T05:34:41.52" personId="{275467A3-C35B-408D-BC09-980133BF36D1}" id="{0406F54B-AAC3-4F99-9487-BEE5373054C9}" parentId="{515268E1-C0B1-4060-8083-369B2D556DF6}">
    <text>Vėluoja, teiks 03-14</text>
  </threadedComment>
  <threadedComment ref="E219" dT="2024-02-10T11:10:48.24" personId="{BE325DBA-77AE-420F-8593-D19695A72820}" id="{3EE750D4-E44B-4DE9-8D6A-FCEC4DDD7D7E}">
    <text>02 10 dėliojasi spintas</text>
  </threadedComment>
  <threadedComment ref="E219" dT="2024-02-15T08:03:54.88" personId="{BE325DBA-77AE-420F-8593-D19695A72820}" id="{1C793A6F-45FC-47DE-AD10-8994E0F95A6C}" parentId="{3EE750D4-E44B-4DE9-8D6A-FCEC4DDD7D7E}">
    <text>02 15Braižo trasą</text>
  </threadedComment>
  <threadedComment ref="E219" dT="2024-02-19T05:49:14.29" personId="{BE325DBA-77AE-420F-8593-D19695A72820}" id="{0808DB72-3B4E-4F4C-8B0C-957929C2F31C}" parentId="{3EE750D4-E44B-4DE9-8D6A-FCEC4DDD7D7E}">
    <text>02 19 taiso pastabas/ braižo trasą</text>
  </threadedComment>
  <threadedComment ref="E219" dT="2024-02-22T14:18:10.97" personId="{BE325DBA-77AE-420F-8593-D19695A72820}" id="{697D15C1-3AF0-4DFC-987D-464B4E4F42DA}" parentId="{3EE750D4-E44B-4DE9-8D6A-FCEC4DDD7D7E}">
    <text>02 22 derino su gyventojais</text>
  </threadedComment>
  <threadedComment ref="E219" dT="2024-02-23T10:13:54.94" personId="{275467A3-C35B-408D-BC09-980133BF36D1}" id="{3B3364E6-8453-4A07-B3C6-28182C5253DE}" parentId="{3EE750D4-E44B-4DE9-8D6A-FCEC4DDD7D7E}">
    <text>02-28 teiks pirminius</text>
  </threadedComment>
  <threadedComment ref="E219" dT="2024-03-06T15:20:02.24" personId="{275467A3-C35B-408D-BC09-980133BF36D1}" id="{B51612A2-F95E-434F-9628-C941124702F6}" parentId="{3EE750D4-E44B-4DE9-8D6A-FCEC4DDD7D7E}">
    <text>Taiso pastabas</text>
  </threadedComment>
  <threadedComment ref="E219" dT="2024-03-12T14:08:13.05" personId="{BE325DBA-77AE-420F-8593-D19695A72820}" id="{9CC6C974-8C6F-4DFA-A5CA-E541EB980A47}" parentId="{3EE750D4-E44B-4DE9-8D6A-FCEC4DDD7D7E}">
    <text>03 12 pateikta po pastabų</text>
  </threadedComment>
  <threadedComment ref="E219" dT="2024-03-15T13:13:28.57" personId="{BE325DBA-77AE-420F-8593-D19695A72820}" id="{13EFADBC-39D6-4A96-8C5D-4B769289A3D4}" parentId="{3EE750D4-E44B-4DE9-8D6A-FCEC4DDD7D7E}">
    <text>03 15 pateikta po pastabų</text>
  </threadedComment>
  <threadedComment ref="E219" dT="2024-04-02T10:43:42.04" personId="{275467A3-C35B-408D-BC09-980133BF36D1}" id="{AAE4AF90-4678-4E07-941D-43CFDFEDB9EC}" parentId="{3EE750D4-E44B-4DE9-8D6A-FCEC4DDD7D7E}">
    <text>Inžinerinės geodezijos užprašyta papildyti telia tinklus</text>
  </threadedComment>
  <threadedComment ref="E219" dT="2024-04-05T06:51:19.00" personId="{275467A3-C35B-408D-BC09-980133BF36D1}" id="{55ABE348-68F5-413D-8A72-94F9C54FAC9A}" parentId="{3EE750D4-E44B-4DE9-8D6A-FCEC4DDD7D7E}">
    <text>SUVA/ MŽ/ savivaldybė (turi paskambinti Vainorui)</text>
  </threadedComment>
  <threadedComment ref="E219" dT="2024-04-17T09:50:46.01" personId="{275467A3-C35B-408D-BC09-980133BF36D1}" id="{80A8CF25-9CED-4A3D-AE88-6BD2D6914EAD}" parentId="{3EE750D4-E44B-4DE9-8D6A-FCEC4DDD7D7E}">
    <text>Savivaldybė patvirtino</text>
  </threadedComment>
  <threadedComment ref="E219" dT="2024-04-17T13:23:26.67" personId="{BE325DBA-77AE-420F-8593-D19695A72820}" id="{DEF9A7AA-1A2C-4416-A040-0524C8E4B28A}" parentId="{3EE750D4-E44B-4DE9-8D6A-FCEC4DDD7D7E}">
    <text>04 16 pateikta geoportal</text>
  </threadedComment>
  <threadedComment ref="E219" dT="2024-04-22T07:14:28.33" personId="{275467A3-C35B-408D-BC09-980133BF36D1}" id="{C9DA10A8-F07B-4625-BA68-6158EA7EBC0B}" parentId="{3EE750D4-E44B-4DE9-8D6A-FCEC4DDD7D7E}">
    <text>SUVA+sąmata+ pilna byla</text>
  </threadedComment>
  <threadedComment ref="E219" dT="2024-05-27T07:52:26.55" personId="{275467A3-C35B-408D-BC09-980133BF36D1}" id="{59480502-C81F-4B7A-8766-DA600EA1BBEF}" parentId="{3EE750D4-E44B-4DE9-8D6A-FCEC4DDD7D7E}">
    <text>Sąmata/suva</text>
  </threadedComment>
  <threadedComment ref="E219" dT="2024-06-15T06:39:40.24" personId="{275467A3-C35B-408D-BC09-980133BF36D1}" id="{CFB89B69-8DB3-4F47-87D9-86D635713B70}" parentId="{3EE750D4-E44B-4DE9-8D6A-FCEC4DDD7D7E}">
    <text>Gautos projekto pastabos/laukiam SUVA</text>
  </threadedComment>
  <threadedComment ref="E219" dT="2024-06-25T05:15:19.64" personId="{275467A3-C35B-408D-BC09-980133BF36D1}" id="{C0EEE0B6-8F45-4418-B651-ED4B3D18CEE3}" parentId="{3EE750D4-E44B-4DE9-8D6A-FCEC4DDD7D7E}">
    <text>Pastabos pataisytos/ SUVA laukiam/ pratęsimas pateiktas</text>
  </threadedComment>
  <threadedComment ref="E219" dT="2024-07-04T06:21:41.15" personId="{BE325DBA-77AE-420F-8593-D19695A72820}" id="{DE7B7E28-B811-4ACB-95E9-A0C332B4682B}" parentId="{3EE750D4-E44B-4DE9-8D6A-FCEC4DDD7D7E}">
    <text xml:space="preserve">07 03 gautos pastabos, 07 04 bus pateikta po pastabų
</text>
  </threadedComment>
  <threadedComment ref="E219" dT="2024-07-15T09:16:30.56" personId="{275467A3-C35B-408D-BC09-980133BF36D1}" id="{F7E92A96-1D44-4E70-8B64-0319CDFE912E}" parentId="{3EE750D4-E44B-4DE9-8D6A-FCEC4DDD7D7E}">
    <text>Pateiktos žymos</text>
  </threadedComment>
  <threadedComment ref="E219" dT="2024-07-22T05:50:57.16" personId="{275467A3-C35B-408D-BC09-980133BF36D1}" id="{C4038C55-661E-41DD-89C2-F1E673873BD8}" parentId="{3EE750D4-E44B-4DE9-8D6A-FCEC4DDD7D7E}">
    <text>Pateiktos sąskaitos</text>
  </threadedComment>
  <threadedComment ref="K219" dT="2024-03-12T10:45:08.74" personId="{275467A3-C35B-408D-BC09-980133BF36D1}" id="{A3A3CAB9-08F7-43B9-87CE-F024AC39A980}">
    <text>Teiks pirminius po pastabų</text>
  </threadedComment>
  <threadedComment ref="K219" dT="2024-03-25T09:06:55.19" personId="{275467A3-C35B-408D-BC09-980133BF36D1}" id="{71E98368-DE63-4E71-B364-E612EEB1639B}" parentId="{A3A3CAB9-08F7-43B9-87CE-F024AC39A980}">
    <text>Planas atiduoti be SUVA</text>
  </threadedComment>
  <threadedComment ref="E220" dT="2024-02-12T05:45:22.15" personId="{BE325DBA-77AE-420F-8593-D19695A72820}" id="{9ABDFBF0-F4C4-4558-A018-11A1F76DCD44}">
    <text>02 12 dėliojasi spintas</text>
  </threadedComment>
  <threadedComment ref="E220" dT="2024-02-15T08:03:21.27" personId="{BE325DBA-77AE-420F-8593-D19695A72820}" id="{D8A1D284-9EDD-4525-B6B3-B2AD6DF31FFC}" parentId="{9ABDFBF0-F4C4-4558-A018-11A1F76DCD44}">
    <text>02 15 braižo trasą</text>
  </threadedComment>
  <threadedComment ref="E220" dT="2024-02-22T14:18:18.45" personId="{BE325DBA-77AE-420F-8593-D19695A72820}" id="{8C10E93A-7C03-4B86-A624-A22147BD5C2B}" parentId="{9ABDFBF0-F4C4-4558-A018-11A1F76DCD44}">
    <text>02 22 taiso pastabas</text>
  </threadedComment>
  <threadedComment ref="E220" dT="2024-03-25T06:26:46.90" personId="{275467A3-C35B-408D-BC09-980133BF36D1}" id="{BE1B1D67-6D11-47B0-8DAC-DA7F50C6A3C3}" parentId="{9ABDFBF0-F4C4-4558-A018-11A1F76DCD44}">
    <text>Reikia dalinti liniją į dvi dalis, užklausta ESO</text>
  </threadedComment>
  <threadedComment ref="E220" dT="2024-04-08T08:20:27.20" personId="{275467A3-C35B-408D-BC09-980133BF36D1}" id="{3704EA0A-740B-48AC-A104-D179405278AA}" parentId="{9ABDFBF0-F4C4-4558-A018-11A1F76DCD44}">
    <text>Taiso pastabas</text>
  </threadedComment>
  <threadedComment ref="E220" dT="2024-04-15T07:02:44.60" personId="{275467A3-C35B-408D-BC09-980133BF36D1}" id="{7A7661E4-A922-4F3E-8CBA-0A34B2E65E52}" parentId="{9ABDFBF0-F4C4-4558-A018-11A1F76DCD44}">
    <text>Derina su vandenim, taiso pastabas</text>
  </threadedComment>
  <threadedComment ref="E220" dT="2024-05-07T05:41:54.62" personId="{275467A3-C35B-408D-BC09-980133BF36D1}" id="{CBC440F0-C579-4F3D-876D-72856944671B}" parentId="{9ABDFBF0-F4C4-4558-A018-11A1F76DCD44}">
    <text>Savivaldybė + SUVA</text>
  </threadedComment>
  <threadedComment ref="E220" dT="2024-05-27T07:52:45.73" personId="{275467A3-C35B-408D-BC09-980133BF36D1}" id="{EF514BB5-3B62-492F-9C13-9526BDC15C92}" parentId="{9ABDFBF0-F4C4-4558-A018-11A1F76DCD44}">
    <text>SUVA</text>
  </threadedComment>
  <threadedComment ref="E220" dT="2024-06-15T06:40:12.87" personId="{275467A3-C35B-408D-BC09-980133BF36D1}" id="{4587DDC1-8D41-45D9-9E29-EC8A54116336}" parentId="{9ABDFBF0-F4C4-4558-A018-11A1F76DCD44}">
    <text>SUVA pateikta/ sutikimai yra/ tvarko brėžinį ir teiks pilną projektą</text>
  </threadedComment>
  <threadedComment ref="E220" dT="2024-07-04T06:22:00.09" personId="{BE325DBA-77AE-420F-8593-D19695A72820}" id="{E9C0E2A5-FA5F-4EA7-AF3F-67CAC405891F}" parentId="{9ABDFBF0-F4C4-4558-A018-11A1F76DCD44}">
    <text xml:space="preserve">Perduota kostui, pratęsimas pateiktas 07 03
</text>
  </threadedComment>
  <threadedComment ref="E220" dT="2024-07-15T07:15:30.81" personId="{275467A3-C35B-408D-BC09-980133BF36D1}" id="{B585D751-7389-4D17-8BD6-59A4DEA5E003}" parentId="{9ABDFBF0-F4C4-4558-A018-11A1F76DCD44}">
    <text>07-17 Ieva darys objektą, reikia MZ ir schema dabaigti</text>
  </threadedComment>
  <threadedComment ref="E220" dT="2024-07-22T06:06:36.00" personId="{1AA69E5B-B443-4881-BBB8-C2908FF681E9}" id="{0201051A-7DA6-40C1-B949-BC25775D3E2D}" parentId="{9ABDFBF0-F4C4-4558-A018-11A1F76DCD44}">
    <text>Tvarkomas planas ir kabeliu lentele</text>
  </threadedComment>
  <threadedComment ref="E220" dT="2024-07-29T05:04:03.24" personId="{1AA69E5B-B443-4881-BBB8-C2908FF681E9}" id="{D26A19DD-F4D5-4A2E-9E5A-1E316ABC0D88}" parentId="{9ABDFBF0-F4C4-4558-A018-11A1F76DCD44}">
    <text>Sutvarkytas projektas, laukiam samatos ir kelsim byla</text>
  </threadedComment>
  <threadedComment ref="E220" dT="2024-07-31T12:35:34.80" personId="{1AA69E5B-B443-4881-BBB8-C2908FF681E9}" id="{88EAB6D7-1889-46E9-852F-1C4385B03208}" parentId="{9ABDFBF0-F4C4-4558-A018-11A1F76DCD44}">
    <text>Pateiktas projektas</text>
  </threadedComment>
  <threadedComment ref="E220" dT="2024-08-05T05:59:18.11" personId="{275467A3-C35B-408D-BC09-980133BF36D1}" id="{12ED1E08-6CCC-4258-A7E4-BAC781D396DF}" parentId="{9ABDFBF0-F4C4-4558-A018-11A1F76DCD44}">
    <text>Pateiktos pastabos, reikia taisyti spintų kainas + pateikti sutikimus + konkursinę bylą</text>
  </threadedComment>
  <threadedComment ref="E220" dT="2024-08-12T06:50:40.07" personId="{275467A3-C35B-408D-BC09-980133BF36D1}" id="{9099F740-3C30-4752-A4F8-26E0751FF405}" parentId="{9ABDFBF0-F4C4-4558-A018-11A1F76DCD44}">
    <text>Pateiktas po pastabų 08-12</text>
  </threadedComment>
  <threadedComment ref="E220" dT="2024-08-18T17:39:35.32" personId="{275467A3-C35B-408D-BC09-980133BF36D1}" id="{66950201-4E46-4379-9C89-F1FFFE104004}" parentId="{9ABDFBF0-F4C4-4558-A018-11A1F76DCD44}">
    <text>Turi pateikti po pastabų</text>
  </threadedComment>
  <threadedComment ref="E220" dT="2024-08-19T07:22:46.52" personId="{BE325DBA-77AE-420F-8593-D19695A72820}" id="{14336591-1E1C-4EF1-91C0-B3E067A6EE98}" parentId="{9ABDFBF0-F4C4-4558-A018-11A1F76DCD44}">
    <text>08 19 pateikta po pastabų</text>
  </threadedComment>
  <threadedComment ref="E220" dT="2024-08-22T12:59:58.36" personId="{275467A3-C35B-408D-BC09-980133BF36D1}" id="{88C760DB-F582-43FC-A714-88080F6CF6F7}" parentId="{9ABDFBF0-F4C4-4558-A018-11A1F76DCD44}">
    <text>08-22 perduota simui daryti žymas</text>
  </threadedComment>
  <threadedComment ref="E220" dT="2024-08-23T12:04:54.18" personId="{275467A3-C35B-408D-BC09-980133BF36D1}" id="{B1D4DA4C-CAE1-4E09-ACAB-8BC2E562B339}" parentId="{9ABDFBF0-F4C4-4558-A018-11A1F76DCD44}">
    <text>08-23 pateikta žyma RC</text>
  </threadedComment>
  <threadedComment ref="E220" dT="2024-08-26T09:57:43.13" personId="{275467A3-C35B-408D-BC09-980133BF36D1}" id="{AA63B42D-03A5-43DA-899E-5ED4BC68B537}" parentId="{9ABDFBF0-F4C4-4558-A018-11A1F76DCD44}">
    <text>Perduotos Žymos ESO</text>
  </threadedComment>
  <threadedComment ref="K220" dT="2024-03-12T10:45:34.05" personId="{275467A3-C35B-408D-BC09-980133BF36D1}" id="{67E87A1D-AD8F-424D-90DA-7FE5BAB5EA25}">
    <text>Teiks pirminius</text>
  </threadedComment>
  <threadedComment ref="E221" dT="2024-06-21T12:12:14.37" personId="{275467A3-C35B-408D-BC09-980133BF36D1}" id="{D5DEDFB5-23AA-4D15-893E-C667E36C5954}">
    <text>Pateikta pastaba dėl sąmatos korekcijos</text>
  </threadedComment>
  <threadedComment ref="E221" dT="2024-06-21T13:09:58.12" personId="{275467A3-C35B-408D-BC09-980133BF36D1}" id="{066D1EAC-6D38-4C3B-8284-2BAFCA0AC8D7}" parentId="{D5DEDFB5-23AA-4D15-893E-C667E36C5954}">
    <text>Perduota tvirtinti</text>
  </threadedComment>
  <threadedComment ref="E221" dT="2024-07-07T05:58:37.29" personId="{275467A3-C35B-408D-BC09-980133BF36D1}" id="{AFE98380-3420-49C0-A607-A6DA396DB4C4}" parentId="{D5DEDFB5-23AA-4D15-893E-C667E36C5954}">
    <text>Laukiam įkainių atmetimo</text>
  </threadedComment>
  <threadedComment ref="E221" dT="2024-07-15T09:11:21.92" personId="{275467A3-C35B-408D-BC09-980133BF36D1}" id="{7A7CB1BD-A3E1-4AA6-BCCF-A794DDF47241}" parentId="{D5DEDFB5-23AA-4D15-893E-C667E36C5954}">
    <text>Pateikti įkainiai</text>
  </threadedComment>
  <threadedComment ref="K221" dT="2024-04-02T11:07:21.20" personId="{275467A3-C35B-408D-BC09-980133BF36D1}" id="{E4FB6022-0C6F-4226-B903-721E5DA533C2}">
    <text>Pateikti pirminiai</text>
  </threadedComment>
  <threadedComment ref="E222" dT="2024-04-08T09:12:06.11" personId="{275467A3-C35B-408D-BC09-980133BF36D1}" id="{B1B5797D-5455-48AE-888B-0716026B2570}">
    <text>Trūksta info iš ESO</text>
  </threadedComment>
  <threadedComment ref="E222" dT="2024-04-30T13:23:20.66" personId="{275467A3-C35B-408D-BC09-980133BF36D1}" id="{107D0534-D78D-43EB-9B36-1DA26F54D525}" parentId="{B1B5797D-5455-48AE-888B-0716026B2570}">
    <text>05-01 pateiksim pirminiams</text>
  </threadedComment>
  <threadedComment ref="E222" dT="2024-05-07T05:09:44.08" personId="{275467A3-C35B-408D-BC09-980133BF36D1}" id="{F481FF94-AA68-4ACD-932E-9F7EB1C8A91F}" parentId="{B1B5797D-5455-48AE-888B-0716026B2570}">
    <text>Daro MŽ</text>
  </threadedComment>
  <threadedComment ref="E222" dT="2024-05-13T05:12:40.09" personId="{275467A3-C35B-408D-BC09-980133BF36D1}" id="{2AE4E2E1-BDB9-4F61-941B-3AAAA8179015}" parentId="{B1B5797D-5455-48AE-888B-0716026B2570}">
    <text>Pateiks pilną projektą 05-13</text>
  </threadedComment>
  <threadedComment ref="E223" dT="2024-03-26T06:31:40.77" personId="{1AA69E5B-B443-4881-BBB8-C2908FF681E9}" id="{C6A2F813-BEBC-4C44-81FA-37A0A9615BF1}">
    <text>Pateikti pirminiai</text>
  </threadedComment>
  <threadedComment ref="E223" dT="2024-03-29T07:43:21.12" personId="{1AA69E5B-B443-4881-BBB8-C2908FF681E9}" id="{71259F94-07E1-40A2-8E76-A1E8FA931251}" parentId="{C6A2F813-BEBC-4C44-81FA-37A0A9615BF1}">
    <text>Pateikti pirminiai po pastabu</text>
  </threadedComment>
  <threadedComment ref="E223" dT="2024-04-02T13:27:28.48" personId="{1AA69E5B-B443-4881-BBB8-C2908FF681E9}" id="{B65519AF-9EB6-4A90-A746-1EA53AC584A3}" parentId="{C6A2F813-BEBC-4C44-81FA-37A0A9615BF1}">
    <text>Pateikti pirminiai po pastabu</text>
  </threadedComment>
  <threadedComment ref="E223" dT="2024-05-13T10:43:09.16" personId="{275467A3-C35B-408D-BC09-980133BF36D1}" id="{E5D690C6-3442-4E2F-BE50-9138124631B3}" parentId="{C6A2F813-BEBC-4C44-81FA-37A0A9615BF1}">
    <text>Pateikta tvirtinti 05-09</text>
  </threadedComment>
  <threadedComment ref="E223" dT="2024-06-05T06:26:33.65" personId="{275467A3-C35B-408D-BC09-980133BF36D1}" id="{1E8F8318-40EA-4094-8408-DA626FDD576F}" parentId="{C6A2F813-BEBC-4C44-81FA-37A0A9615BF1}">
    <text>NŽT terminas 06-14</text>
  </threadedComment>
  <threadedComment ref="E223" dT="2024-06-15T07:53:08.92" personId="{275467A3-C35B-408D-BC09-980133BF36D1}" id="{F805DD31-C392-47C7-B88C-60CBCF31F5A3}" parentId="{C6A2F813-BEBC-4C44-81FA-37A0A9615BF1}">
    <text>NŽT atmetė, pateikta pakartotinai</text>
  </threadedComment>
  <threadedComment ref="E223" dT="2024-06-26T08:32:55.43" personId="{275467A3-C35B-408D-BC09-980133BF36D1}" id="{76656AA1-7124-4282-A151-1BE5ABBDA93C}" parentId="{C6A2F813-BEBC-4C44-81FA-37A0A9615BF1}">
    <text>Pateiktos žymos ESO</text>
  </threadedComment>
  <threadedComment ref="E223" dT="2024-06-26T09:26:56.09" personId="{275467A3-C35B-408D-BC09-980133BF36D1}" id="{D8F90BB6-9DF9-4DAD-9D87-39AC5EF4F79B}" parentId="{C6A2F813-BEBC-4C44-81FA-37A0A9615BF1}">
    <text>Laukiam RC sąskaitų</text>
  </threadedComment>
  <threadedComment ref="E223" dT="2024-07-15T12:22:58.08" personId="{275467A3-C35B-408D-BC09-980133BF36D1}" id="{B026EBB2-7F95-49AA-B586-1FBC005EF90F}" parentId="{C6A2F813-BEBC-4C44-81FA-37A0A9615BF1}">
    <text xml:space="preserve">Pateikti įkainiai
</text>
  </threadedComment>
  <threadedComment ref="E224" dT="2024-05-27T07:53:08.20" personId="{275467A3-C35B-408D-BC09-980133BF36D1}" id="{7FD4184A-AC06-4C04-8842-1E6BC7F2DC5E}">
    <text>Derina su institucijomis</text>
  </threadedComment>
  <threadedComment ref="E224" dT="2024-06-05T06:26:52.48" personId="{275467A3-C35B-408D-BC09-980133BF36D1}" id="{8CFCAA6B-4A20-4509-89B7-84FBBA4753D6}" parentId="{7FD4184A-AC06-4C04-8842-1E6BC7F2DC5E}">
    <text>Po PI suderinimo pateikta institucijoms ir LAKD</text>
  </threadedComment>
  <threadedComment ref="E224" dT="2024-07-22T09:26:08.67" personId="{275467A3-C35B-408D-BC09-980133BF36D1}" id="{E51343B2-EFB5-4211-8B7C-36EF448F2FA4}" parentId="{7FD4184A-AC06-4C04-8842-1E6BC7F2DC5E}">
    <text>VIA nederina projekto</text>
  </threadedComment>
  <threadedComment ref="E224" dT="2024-09-24T11:15:50.29" personId="{275467A3-C35B-408D-BC09-980133BF36D1}" id="{F1EB97B1-7318-4C03-B49C-3C3107590D22}" parentId="{7FD4184A-AC06-4C04-8842-1E6BC7F2DC5E}">
    <text>Perduota, kad derintų iš naujo su VIA 09-24</text>
  </threadedComment>
  <threadedComment ref="E224" dT="2024-10-17T06:37:32.77" personId="{275467A3-C35B-408D-BC09-980133BF36D1}" id="{6A5DB18E-64F9-45AE-8635-E32737A4728F}" parentId="{7FD4184A-AC06-4C04-8842-1E6BC7F2DC5E}">
    <text xml:space="preserve">VIA nederina, reikalingas topo papildymas
</text>
  </threadedComment>
  <threadedComment ref="E224" dT="2024-10-22T12:06:08.59" personId="{275467A3-C35B-408D-BC09-980133BF36D1}" id="{A32FFC22-0061-42FD-A6C9-716382CC4A3F}" parentId="{7FD4184A-AC06-4C04-8842-1E6BC7F2DC5E}">
    <text>Užsakyta pas Ovidijų 10-22</text>
  </threadedComment>
  <threadedComment ref="E224" dT="2024-10-29T10:51:43.03" personId="{275467A3-C35B-408D-BC09-980133BF36D1}" id="{74B7C657-5DD1-4B6C-80A3-B69AE46E8BC8}" parentId="{7FD4184A-AC06-4C04-8842-1E6BC7F2DC5E}">
    <text>Pateiktas topo papildymas</text>
  </threadedComment>
  <threadedComment ref="E224" dT="2024-11-20T12:18:03.55" personId="{275467A3-C35B-408D-BC09-980133BF36D1}" id="{289333D3-6541-46AC-88DF-79D2DC0D1A96}" parentId="{7FD4184A-AC06-4C04-8842-1E6BC7F2DC5E}">
    <text>Užklausta Rimanto kokia situacija ?</text>
  </threadedComment>
  <threadedComment ref="E225" dT="2024-04-08T09:21:29.37" personId="{275467A3-C35B-408D-BC09-980133BF36D1}" id="{3345EAC1-0103-48EB-83B0-660FE1EB73DC}">
    <text>Reikia suderinti sprendinius su klientu</text>
  </threadedComment>
  <threadedComment ref="E225" dT="2024-04-15T06:12:39.79" personId="{275467A3-C35B-408D-BC09-980133BF36D1}" id="{29065C9C-4370-45EC-AEC6-DDDA88382441}" parentId="{3345EAC1-0103-48EB-83B0-660FE1EB73DC}">
    <text>Pirminiams teikia 04-16</text>
  </threadedComment>
  <threadedComment ref="E225" dT="2024-04-30T13:28:17.60" personId="{275467A3-C35B-408D-BC09-980133BF36D1}" id="{6633E1FD-55B8-43AA-8259-503D393861A0}" parentId="{3345EAC1-0103-48EB-83B0-660FE1EB73DC}">
    <text>05-06 Kostas parengia selektyvumą + susižiūri trasą ar galima mel projektą užsakyti</text>
  </threadedComment>
  <threadedComment ref="E225" dT="2024-05-07T04:50:32.68" personId="{275467A3-C35B-408D-BC09-980133BF36D1}" id="{27AFBB5E-818D-4204-86A2-734DC5270278}" parentId="{3345EAC1-0103-48EB-83B0-660FE1EB73DC}">
    <text>Kostas pateikia RAA ESO, nesigauna selektyvumas</text>
  </threadedComment>
  <threadedComment ref="E225" dT="2024-05-16T04:21:47.93" personId="{275467A3-C35B-408D-BC09-980133BF36D1}" id="{1F48EC70-6A54-4896-A220-E1361124B6F3}" parentId="{3345EAC1-0103-48EB-83B0-660FE1EB73DC}">
    <text>Pradėti skaičiuoti delspinigiai</text>
  </threadedComment>
  <threadedComment ref="E225" dT="2024-05-27T07:53:36.07" personId="{275467A3-C35B-408D-BC09-980133BF36D1}" id="{0AD8E753-F3A5-47B3-8EAA-31D720B3441A}" parentId="{3345EAC1-0103-48EB-83B0-660FE1EB73DC}">
    <text>Keičiasi TS</text>
  </threadedComment>
  <threadedComment ref="E225" dT="2024-06-03T07:32:42.94" personId="{1AA69E5B-B443-4881-BBB8-C2908FF681E9}" id="{3C7467EA-9A81-4CC0-A2EB-0217ECE9CD3B}" parentId="{3345EAC1-0103-48EB-83B0-660FE1EB73DC}">
    <text>Gavom atsakyma is ESO PV, kad pakeitimai tinkami, 06.03 teiksim pirminiams</text>
  </threadedComment>
  <threadedComment ref="E225" dT="2024-06-10T09:51:36.67" personId="{1AA69E5B-B443-4881-BBB8-C2908FF681E9}" id="{443FAB56-119F-4871-9659-1AD3D6A2DD9E}" parentId="{3345EAC1-0103-48EB-83B0-660FE1EB73DC}">
    <text>Pirminiai patvirtinti, issiusta derinimams (tarp ju KPD), 06.10 servitutas pateiktas NZT</text>
  </threadedComment>
  <threadedComment ref="E225" dT="2024-06-12T07:31:43.95" personId="{275467A3-C35B-408D-BC09-980133BF36D1}" id="{9DAE494D-A910-4AE4-B356-368502771C28}" parentId="{3345EAC1-0103-48EB-83B0-660FE1EB73DC}">
    <text>Dar likę derinimų su gyventojais</text>
  </threadedComment>
  <threadedComment ref="E225" dT="2024-06-17T05:30:17.17" personId="{1AA69E5B-B443-4881-BBB8-C2908FF681E9}" id="{1129A191-2CE5-47AF-AB85-64F9349D7B3E}" parentId="{3345EAC1-0103-48EB-83B0-660FE1EB73DC}">
    <text xml:space="preserve">06.10 servitutas pateiktas NZT, truksta kelininko, MZDZ, SUVA 319575 </text>
  </threadedComment>
  <threadedComment ref="E225" dT="2024-07-04T06:26:07.27" personId="{1AA69E5B-B443-4881-BBB8-C2908FF681E9}" id="{57181B19-1FBD-48C7-B46B-BCE72AF50B9A}" parentId="{3345EAC1-0103-48EB-83B0-660FE1EB73DC}">
    <text>06.10 servitutas pateiktas NZT, samatos, SUVA 06.28/319575</text>
  </threadedComment>
  <threadedComment ref="E225" dT="2024-07-15T07:19:30.22" personId="{275467A3-C35B-408D-BC09-980133BF36D1}" id="{5D623F04-1AC2-42A7-87D2-41B1991AEE84}" parentId="{3345EAC1-0103-48EB-83B0-660FE1EB73DC}">
    <text>SUVA yra, reikia daryti bylą</text>
  </threadedComment>
  <threadedComment ref="E225" dT="2024-07-18T08:01:21.17" personId="{1AA69E5B-B443-4881-BBB8-C2908FF681E9}" id="{4CE636C9-3564-427E-B0DD-55146441C4D5}" parentId="{3345EAC1-0103-48EB-83B0-660FE1EB73DC}">
    <text>SB dokai 07.18 pateikti notarei</text>
  </threadedComment>
  <threadedComment ref="E225" dT="2024-07-22T05:51:26.44" personId="{1AA69E5B-B443-4881-BBB8-C2908FF681E9}" id="{D019D4BE-1787-4CBD-80BC-31F52C6F4FED}" parentId="{3345EAC1-0103-48EB-83B0-660FE1EB73DC}">
    <text>Projektas patvirtintas, bet nepatikrintas</text>
  </threadedComment>
  <threadedComment ref="E225" dT="2024-07-22T06:01:10.17" personId="{275467A3-C35B-408D-BC09-980133BF36D1}" id="{0ACFBFB9-051D-46F9-920E-028F04F02AB0}" parentId="{3345EAC1-0103-48EB-83B0-660FE1EB73DC}">
    <text>Turi paleisti naują užduotį ESO</text>
  </threadedComment>
  <threadedComment ref="E225" dT="2024-08-01T07:06:57.27" personId="{275467A3-C35B-408D-BC09-980133BF36D1}" id="{D0200FCF-0FB2-4625-9B25-CC15EF2A9BCD}" parentId="{3345EAC1-0103-48EB-83B0-660FE1EB73DC}">
    <text>Taiso pastabas RAA</text>
  </threadedComment>
  <threadedComment ref="E225" dT="2024-08-05T06:20:58.76" personId="{275467A3-C35B-408D-BC09-980133BF36D1}" id="{AC918BFD-092F-4DA6-8307-0A3F8A90EBAD}" parentId="{3345EAC1-0103-48EB-83B0-660FE1EB73DC}">
    <text>08-05 pradės taisyti pastabas Kostas</text>
  </threadedComment>
  <threadedComment ref="E225" dT="2024-08-05T11:26:36.16" personId="{1AA69E5B-B443-4881-BBB8-C2908FF681E9}" id="{0CA6527B-9919-4E7A-9638-9A072AFD00C7}" parentId="{3345EAC1-0103-48EB-83B0-660FE1EB73DC}">
    <text>Pateikta po pastabu</text>
  </threadedComment>
  <threadedComment ref="E225" dT="2024-08-12T06:52:07.89" personId="{275467A3-C35B-408D-BC09-980133BF36D1}" id="{D85DB423-1150-453B-8A0E-62E66015E96F}" parentId="{3345EAC1-0103-48EB-83B0-660FE1EB73DC}">
    <text>Laukiam iš ESO ats. Dėl RAA</text>
  </threadedComment>
  <threadedComment ref="E225" dT="2024-08-13T12:20:19.20" personId="{1AA69E5B-B443-4881-BBB8-C2908FF681E9}" id="{84A44339-3FEA-4BAE-AE56-432BB49E47AB}" parentId="{3345EAC1-0103-48EB-83B0-660FE1EB73DC}">
    <text>Pateiktas projektas</text>
  </threadedComment>
  <threadedComment ref="E226" dT="2024-04-08T09:08:26.82" personId="{275467A3-C35B-408D-BC09-980133BF36D1}" id="{B3A40517-C8A5-4CFB-B4AF-DC305018B149}">
    <text>Laukiam info iš vandentiekio projektuotojų</text>
  </threadedComment>
  <threadedComment ref="E226" dT="2024-04-15T08:05:25.22" personId="{275467A3-C35B-408D-BC09-980133BF36D1}" id="{1C11A200-C1EF-49B0-8B9E-5A91B3C99580}" parentId="{B3A40517-C8A5-4CFB-B4AF-DC305018B149}">
    <text>Derina su institucijomis ir žmonėmis</text>
  </threadedComment>
  <threadedComment ref="E226" dT="2024-04-22T06:51:47.83" personId="{275467A3-C35B-408D-BC09-980133BF36D1}" id="{3530F120-416C-4413-8BB9-3AFEE4AA6847}" parentId="{B3A40517-C8A5-4CFB-B4AF-DC305018B149}">
    <text>Laukiam išpildomosios</text>
  </threadedComment>
  <threadedComment ref="E226" dT="2024-05-07T05:01:26.28" personId="{275467A3-C35B-408D-BC09-980133BF36D1}" id="{7AE4A668-9913-496A-983B-1995116BF732}" parentId="{B3A40517-C8A5-4CFB-B4AF-DC305018B149}">
    <text>Birželio pabaigoje baigs  darbus vandentiekis</text>
  </threadedComment>
  <threadedComment ref="E226" dT="2024-05-13T05:22:14.73" personId="{275467A3-C35B-408D-BC09-980133BF36D1}" id="{10460132-523E-4C47-95EB-11648A12733F}" parentId="{B3A40517-C8A5-4CFB-B4AF-DC305018B149}">
    <text>Laukiam išpildomosios</text>
  </threadedComment>
  <threadedComment ref="E226" dT="2024-06-25T06:21:06.88" personId="{275467A3-C35B-408D-BC09-980133BF36D1}" id="{7FA172D1-1F8F-4661-A7A5-5318A510B661}" parentId="{B3A40517-C8A5-4CFB-B4AF-DC305018B149}">
    <text>06-25 pateikta išpildomoji Ievai</text>
  </threadedComment>
  <threadedComment ref="E226" dT="2024-07-04T06:37:58.43" personId="{1AA69E5B-B443-4881-BBB8-C2908FF681E9}" id="{AAABD5E9-9440-4358-8DE4-ACAEFA3581CC}" parentId="{B3A40517-C8A5-4CFB-B4AF-DC305018B149}">
    <text>Pateikti pirminiai</text>
  </threadedComment>
  <threadedComment ref="E226" dT="2024-07-15T07:20:14.91" personId="{275467A3-C35B-408D-BC09-980133BF36D1}" id="{D67A08FC-DEFC-4E81-846F-41528C576B6F}" parentId="{B3A40517-C8A5-4CFB-B4AF-DC305018B149}">
    <text>Projektas stabdomas dėl VIA</text>
  </threadedComment>
  <threadedComment ref="E226" dT="2024-09-16T06:03:08.50" personId="{275467A3-C35B-408D-BC09-980133BF36D1}" id="{4F139D92-36F1-4188-AA8C-967A408AC5CB}" parentId="{B3A40517-C8A5-4CFB-B4AF-DC305018B149}">
    <text>Kostas derina trasos pakeitimą</text>
  </threadedComment>
  <threadedComment ref="E226" dT="2024-09-24T11:16:52.69" personId="{275467A3-C35B-408D-BC09-980133BF36D1}" id="{9121A3D8-73F4-4E4D-98D7-AD9C43611895}" parentId="{B3A40517-C8A5-4CFB-B4AF-DC305018B149}">
    <text>Derina iš naujo su VIA Kostas</text>
  </threadedComment>
  <threadedComment ref="E226" dT="2024-10-15T07:15:58.82" personId="{1AA69E5B-B443-4881-BBB8-C2908FF681E9}" id="{5C78F142-21E4-46EE-8675-EEF5108B19CE}" parentId="{B3A40517-C8A5-4CFB-B4AF-DC305018B149}">
    <text>VIA atmete, negalima kloti sklype, reikia derinti su gyventojais</text>
  </threadedComment>
  <threadedComment ref="E226" dT="2024-10-17T06:41:13.64" personId="{275467A3-C35B-408D-BC09-980133BF36D1}" id="{4702D30E-7BCF-4BB5-91A4-945A9205C5A3}" parentId="{B3A40517-C8A5-4CFB-B4AF-DC305018B149}">
    <text>Tautvydas derina su sklp. Sav.</text>
  </threadedComment>
  <threadedComment ref="E226" dT="2024-10-30T05:42:55.41" personId="{275467A3-C35B-408D-BC09-980133BF36D1}" id="{54A2246D-7106-4F0D-A178-BCCF91822390}" parentId="{B3A40517-C8A5-4CFB-B4AF-DC305018B149}">
    <text>Reikia derinti su sklp. Sav.</text>
  </threadedComment>
  <threadedComment ref="E226" dT="2024-11-08T06:48:34.02" personId="{1AA69E5B-B443-4881-BBB8-C2908FF681E9}" id="{A71850D4-B27B-479F-9A16-0BC57A82EDCA}" parentId="{B3A40517-C8A5-4CFB-B4AF-DC305018B149}">
    <text>Nusiustas savininkei nesutikimas pasirasyti</text>
  </threadedComment>
  <threadedComment ref="E226" dT="2024-11-20T13:01:23.16" personId="{1AA69E5B-B443-4881-BBB8-C2908FF681E9}" id="{15AFDA5E-352C-48EB-AFE2-046F36C2D80C}" parentId="{B3A40517-C8A5-4CFB-B4AF-DC305018B149}">
    <text>Atrasyta Maciukeviciui su pasiulymu spiontos vietai ir OL palikimui</text>
  </threadedComment>
  <threadedComment ref="E226" dT="2024-12-23T07:57:13.84" personId="{275467A3-C35B-408D-BC09-980133BF36D1}" id="{38F7CB25-7AFA-485A-8823-3199B615C009}" parentId="{B3A40517-C8A5-4CFB-B4AF-DC305018B149}">
    <text>Reikia perderinti su institucijomis. Ridas daro</text>
  </threadedComment>
  <threadedComment ref="E226" dT="2025-01-02T07:58:04.94" personId="{8FC2F3C1-05F0-4E34-917F-7A355472C835}" id="{0F3F45B3-1FE5-4A63-90F6-26D978F362EC}" parentId="{B3A40517-C8A5-4CFB-B4AF-DC305018B149}">
    <text>01-02 išsiųsta institucijoms, Via Lietuva nesiųsta</text>
  </threadedComment>
  <threadedComment ref="E226" dT="2025-01-06T12:58:49.55" personId="{8FC2F3C1-05F0-4E34-917F-7A355472C835}" id="{06811321-31E5-476E-833C-7E71B1DACCE6}" parentId="{B3A40517-C8A5-4CFB-B4AF-DC305018B149}">
    <text>01-06 nusiųsta ViaLietuva
reg. Nr. 1-25-367</text>
  </threadedComment>
  <threadedComment ref="E226" dT="2025-01-16T06:45:06.32" personId="{8FC2F3C1-05F0-4E34-917F-7A355472C835}" id="{3F97E67B-FCDB-47C5-A264-E657AEA05D5D}" parentId="{B3A40517-C8A5-4CFB-B4AF-DC305018B149}">
    <text>Gautos pastabos iš telia, pataisyta ne iki galo reikia aiškintis dėl plačiajuosčio</text>
  </threadedComment>
  <threadedComment ref="E226" dT="2025-01-16T06:45:55.06" personId="{8FC2F3C1-05F0-4E34-917F-7A355472C835}" id="{BF952328-CDFA-4793-B30F-9F65CEB40DE6}" parentId="{B3A40517-C8A5-4CFB-B4AF-DC305018B149}">
    <text>Vandenys suderinta, nesulaukiam atsakymo iš seniūnijos ir savivaldybės</text>
  </threadedComment>
  <threadedComment ref="E226" dT="2025-01-16T09:00:30.74" personId="{8FC2F3C1-05F0-4E34-917F-7A355472C835}" id="{7B6F84D0-9839-4547-8D24-23F8299548A8}" parentId="{B3A40517-C8A5-4CFB-B4AF-DC305018B149}">
    <text>Nusiųsta pakartotinai į telia pakoregavus pagal pastabas</text>
  </threadedComment>
  <threadedComment ref="E226" dT="2025-01-20T17:47:02.46" personId="{275467A3-C35B-408D-BC09-980133BF36D1}" id="{7616284B-6A5E-4D99-A01C-8E4E2FB57EB1}" parentId="{B3A40517-C8A5-4CFB-B4AF-DC305018B149}">
    <text>Ar gauti derinimai ? Ar skambinta pasiteirauti ?</text>
  </threadedComment>
  <threadedComment ref="E226" dT="2025-01-21T05:59:02.06" personId="{8FC2F3C1-05F0-4E34-917F-7A355472C835}" id="{BD351FCE-5903-44D1-BFE4-03A51691A370}" parentId="{B3A40517-C8A5-4CFB-B4AF-DC305018B149}">
    <text xml:space="preserve">Vis dar laukiam, paskambinsiu pasiteirauti </text>
  </threadedComment>
  <threadedComment ref="E226" dT="2025-01-21T09:01:52.43" personId="{8FC2F3C1-05F0-4E34-917F-7A355472C835}" id="{BAD67FDC-E13C-46F4-86D3-C287B853E4E1}" parentId="{B3A40517-C8A5-4CFB-B4AF-DC305018B149}">
    <text>Seniūnija suderinta, ViaLietuva terminas vasario 2d., savivaldybės terminas sausio 31d.</text>
  </threadedComment>
  <threadedComment ref="E226" dT="2025-01-24T07:02:49.56" personId="{8FC2F3C1-05F0-4E34-917F-7A355472C835}" id="{F2F83514-BEE3-45CB-B278-38DEA78960D8}" parentId="{B3A40517-C8A5-4CFB-B4AF-DC305018B149}">
    <text>Koregauojama pagal gautas pastabas iš telia ir Kauno savivaldybės.</text>
  </threadedComment>
  <threadedComment ref="E226" dT="2025-01-27T05:11:48.07" personId="{8FC2F3C1-05F0-4E34-917F-7A355472C835}" id="{9DAF70F1-A6F6-470E-943A-E53D8F634EA7}" parentId="{B3A40517-C8A5-4CFB-B4AF-DC305018B149}">
    <text>Gauta pastabų iš telia ir savivaldybės, koreguojama.</text>
  </threadedComment>
  <threadedComment ref="E226" dT="2025-01-27T07:29:53.46" personId="{8FC2F3C1-05F0-4E34-917F-7A355472C835}" id="{0424DB4D-9F64-4D20-9944-6FADBB813D7A}" parentId="{B3A40517-C8A5-4CFB-B4AF-DC305018B149}">
    <text>ViaLietuva klausia ar tikslinga pakartotinai derinti projektą, kadangi Kostas koregavo trasą šalia via kelio atrašiau, kad reikia</text>
  </threadedComment>
  <threadedComment ref="E226" dT="2025-01-27T08:29:22.86" personId="{8FC2F3C1-05F0-4E34-917F-7A355472C835}" id="{E60F92A6-E566-4006-946A-20DC4AC07C2F}" parentId="{B3A40517-C8A5-4CFB-B4AF-DC305018B149}">
    <text>Kauno savivaldybė pareiškė, jog nebesutinka kai kabelis klojamas mažesniame kaip 1.5 m. gylyje.</text>
  </threadedComment>
  <threadedComment ref="E226" dT="2025-01-27T08:50:03.50" personId="{8FC2F3C1-05F0-4E34-917F-7A355472C835}" id="{9A96761A-9858-473F-8699-BB7122C96420}" parentId="{B3A40517-C8A5-4CFB-B4AF-DC305018B149}">
    <text>Nusiųsta savivaldybei ir telia pakoregavus pagal pastabas.</text>
  </threadedComment>
  <threadedComment ref="E226" dT="2025-01-28T06:36:54.67" personId="{275467A3-C35B-408D-BC09-980133BF36D1}" id="{EA514C39-6AB4-4E09-AEDD-7EF41D6F3B72}" parentId="{B3A40517-C8A5-4CFB-B4AF-DC305018B149}">
    <text>Dar trūksta SUVA + VIA</text>
  </threadedComment>
  <threadedComment ref="E226" dT="2025-01-29T12:18:31.51" personId="{8FC2F3C1-05F0-4E34-917F-7A355472C835}" id="{B97277BE-7DBC-4658-A4CF-2E361E3C9440}" parentId="{B3A40517-C8A5-4CFB-B4AF-DC305018B149}">
    <text>Eso nepasirašė ant priedo, siunčiam pakartotinai pagal pastabas, o gavus priedą, iš karto teikiam VIA</text>
  </threadedComment>
  <threadedComment ref="E226" dT="2025-01-30T10:35:19.24" personId="{275467A3-C35B-408D-BC09-980133BF36D1}" id="{CB07E31C-3BB7-4B13-91FB-55A042F3E88B}" parentId="{B3A40517-C8A5-4CFB-B4AF-DC305018B149}">
    <text>01-31 daro MŽ Ridas</text>
  </threadedComment>
  <threadedComment ref="E226" dT="2025-01-31T05:11:30.52" personId="{8FC2F3C1-05F0-4E34-917F-7A355472C835}" id="{F31B619C-22E1-4D49-BF76-B4608B35B3B8}" parentId="{B3A40517-C8A5-4CFB-B4AF-DC305018B149}">
    <text>Gautas derinimas iš telia ir savivaldybės
MŽ padarytas, pateikta skaičiuoti sąmatai
Priedas pataisytas</text>
  </threadedComment>
  <threadedComment ref="E226" dT="2025-02-03T10:45:42.05" personId="{8FC2F3C1-05F0-4E34-917F-7A355472C835}" id="{5A614C89-0D88-4F50-A194-F803EA35DBF1}" parentId="{B3A40517-C8A5-4CFB-B4AF-DC305018B149}">
    <text>Išsiųsta ViaLietuva</text>
  </threadedComment>
  <threadedComment ref="E226" dT="2025-02-03T13:12:23.18" personId="{8FC2F3C1-05F0-4E34-917F-7A355472C835}" id="{FB9D5C68-0BD8-46DF-BEA4-C45222CA2C12}" parentId="{B3A40517-C8A5-4CFB-B4AF-DC305018B149}">
    <text>MZDZ pakoreguotas išsiųsta sąmatos skaičiavimui</text>
  </threadedComment>
  <threadedComment ref="E226" dT="2025-02-05T07:57:42.31" personId="{8FC2F3C1-05F0-4E34-917F-7A355472C835}" id="{DE11D0DD-2283-4070-B16A-CE54A432E41B}" parentId="{B3A40517-C8A5-4CFB-B4AF-DC305018B149}">
    <text>Gauta sąmata, ruošiama byla</text>
  </threadedComment>
  <threadedComment ref="E226" dT="2025-02-05T13:51:32.72" personId="{8FC2F3C1-05F0-4E34-917F-7A355472C835}" id="{EDBBD391-D53A-4D3A-ADEE-5A4A9E55DC16}" parentId="{B3A40517-C8A5-4CFB-B4AF-DC305018B149}">
    <text xml:space="preserve">Byla baigta 
laukiam via lietuva dokumento Nr. 1-25-3506
</text>
  </threadedComment>
  <threadedComment ref="E226" dT="2025-02-05T13:51:40.95" personId="{275467A3-C35B-408D-BC09-980133BF36D1}" id="{A749262B-B711-4987-91E8-F4E8D7A47C41}" parentId="{B3A40517-C8A5-4CFB-B4AF-DC305018B149}">
    <text>Trūksta VIA (teikta 02-03) ir SUVA</text>
  </threadedComment>
  <threadedComment ref="E226" dT="2025-02-13T05:51:39.60" personId="{8FC2F3C1-05F0-4E34-917F-7A355472C835}" id="{3E133FF7-968C-4414-B087-2869B53609B7}" parentId="{B3A40517-C8A5-4CFB-B4AF-DC305018B149}">
    <text>Turim Via Suva pateikta 02-12</text>
  </threadedComment>
  <threadedComment ref="E226" dT="2025-02-17T06:33:14.44" personId="{8FC2F3C1-05F0-4E34-917F-7A355472C835}" id="{A8FE882E-3CB3-4D35-A53D-85BB441551FA}" parentId="{B3A40517-C8A5-4CFB-B4AF-DC305018B149}">
    <text xml:space="preserve">Pateikta SUVA naujai 02-17
347191 </text>
  </threadedComment>
  <threadedComment ref="E226" dT="2025-02-20T12:58:41.56" personId="{8FC2F3C1-05F0-4E34-917F-7A355472C835}" id="{97FFD141-356D-49E3-852A-DC844026ECF4}" parentId="{B3A40517-C8A5-4CFB-B4AF-DC305018B149}">
    <text>Reikia ESO dujotekio derinimo, teikiam suva pakartotinai</text>
  </threadedComment>
  <threadedComment ref="E226" dT="2025-02-24T11:07:31.68" personId="{275467A3-C35B-408D-BC09-980133BF36D1}" id="{60BDB9A6-577F-434F-B007-92C9FA999663}" parentId="{B3A40517-C8A5-4CFB-B4AF-DC305018B149}">
    <text>Pateiktas br ESO pasirašymui dėl sukėlimo į geoportal</text>
  </threadedComment>
  <threadedComment ref="E226" dT="2025-02-24T11:43:06.16" personId="{8FC2F3C1-05F0-4E34-917F-7A355472C835}" id="{21889F35-0DDB-4FEF-85E8-71522EED59AD}" parentId="{B3A40517-C8A5-4CFB-B4AF-DC305018B149}">
    <text>Pateikta SUVA
SAV-347191
nr. 348191</text>
  </threadedComment>
  <threadedComment ref="E226" dT="2025-02-25T12:50:57.93" personId="{275467A3-C35B-408D-BC09-980133BF36D1}" id="{4C9F75F0-508E-4F63-B3C0-787EA6C55B71}" parentId="{B3A40517-C8A5-4CFB-B4AF-DC305018B149}">
    <text>02-26 turi būti sutrikimas SUVA</text>
  </threadedComment>
  <threadedComment ref="E226" dT="2025-02-27T10:08:00.71" personId="{8FC2F3C1-05F0-4E34-917F-7A355472C835}" id="{B9C61384-BEB1-4889-A9A7-B825D987B28D}" parentId="{B3A40517-C8A5-4CFB-B4AF-DC305018B149}">
    <text>Suva gauta</text>
  </threadedComment>
  <threadedComment ref="E226" dT="2025-02-27T10:34:43.68" personId="{8FC2F3C1-05F0-4E34-917F-7A355472C835}" id="{B27D6F49-5A48-4571-81FD-DCB3C6B18D78}" parentId="{B3A40517-C8A5-4CFB-B4AF-DC305018B149}">
    <text>Byla baigta, siųsti</text>
  </threadedComment>
  <threadedComment ref="E226" dT="2025-03-03T13:07:21.13" personId="{275467A3-C35B-408D-BC09-980133BF36D1}" id="{10DF7DBE-0796-47CF-B4A9-71B0CEE86D02}" parentId="{B3A40517-C8A5-4CFB-B4AF-DC305018B149}">
    <text>Pateiktas pilnas projektas ESO</text>
  </threadedComment>
  <threadedComment ref="E226" dT="2025-03-10T07:23:51.91" personId="{1AA69E5B-B443-4881-BBB8-C2908FF681E9}" id="{CCC67C26-3D00-4381-A853-2650AE465BF1}" parentId="{B3A40517-C8A5-4CFB-B4AF-DC305018B149}">
    <text>Parasytas priminimas, kad tvirtintu projekta</text>
  </threadedComment>
  <threadedComment ref="E226" dT="2025-03-17T10:50:42.98" personId="{275467A3-C35B-408D-BC09-980133BF36D1}" id="{A51682F9-780C-4688-ABB4-6B26E755CB07}" parentId="{B3A40517-C8A5-4CFB-B4AF-DC305018B149}">
    <text>Pateikta ADA ESO</text>
  </threadedComment>
  <threadedComment ref="X226" dT="2025-01-02T12:07:42.98" personId="{8FC2F3C1-05F0-4E34-917F-7A355472C835}" id="{C1DCC8CD-DF30-47E8-8DCD-9D7E8CA254F3}">
    <text>Siųsta 01-02</text>
  </threadedComment>
  <threadedComment ref="Y226" dT="2025-01-02T12:07:56.50" personId="{8FC2F3C1-05F0-4E34-917F-7A355472C835}" id="{79F9ECBB-FB36-4DE4-90F3-2A78C4F6915A}">
    <text xml:space="preserve">Siųsta 01-02
</text>
  </threadedComment>
  <threadedComment ref="Y226" dT="2025-01-24T05:11:29.46" personId="{8FC2F3C1-05F0-4E34-917F-7A355472C835}" id="{BDC83092-D45B-4EBD-B3C3-85DA33F6154A}" parentId="{79F9ECBB-FB36-4DE4-90F3-2A78C4F6915A}">
    <text xml:space="preserve">Gauta
</text>
  </threadedComment>
  <threadedComment ref="Z226" dT="2025-01-02T12:07:50.96" personId="{8FC2F3C1-05F0-4E34-917F-7A355472C835}" id="{F3291A47-1D7C-43D2-A55A-4F6B0700168F}">
    <text xml:space="preserve">Siųsta 01-02
</text>
  </threadedComment>
  <threadedComment ref="AA226" dT="2025-01-02T12:08:01.74" personId="{8FC2F3C1-05F0-4E34-917F-7A355472C835}" id="{CF38941A-3C13-41EE-89DC-C77BE18A7B7A}">
    <text xml:space="preserve">Siųsta 01-02
</text>
  </threadedComment>
  <threadedComment ref="AD226" dT="2025-02-24T11:44:02.82" personId="{8FC2F3C1-05F0-4E34-917F-7A355472C835}" id="{32D55D5B-6EE0-4D8A-8096-0A1ABF8FA4D8}">
    <text>SAV-347191
nr. 348191
02-24</text>
  </threadedComment>
  <threadedComment ref="E227" dT="2024-04-30T13:33:03.50" personId="{275467A3-C35B-408D-BC09-980133BF36D1}" id="{2546184E-ECFD-435C-9BBB-B78C7CFE5092}">
    <text>Parašas dėl paramsčio + servitutai</text>
  </threadedComment>
  <threadedComment ref="E227" dT="2024-05-13T05:24:24.53" personId="{275467A3-C35B-408D-BC09-980133BF36D1}" id="{015CC878-5B31-4E6A-B677-AFFF08F196BA}" parentId="{2546184E-ECFD-435C-9BBB-B78C7CFE5092}">
    <text>Taiso pirminius. Parašas dėl paramsčio. Laukiam kol patvirtins pirminius ir teiksim servitutus</text>
  </threadedComment>
  <threadedComment ref="E227" dT="2024-05-20T10:01:14.32" personId="{1AA69E5B-B443-4881-BBB8-C2908FF681E9}" id="{9BF7AFDE-9035-4A6C-A63C-F3709EC9CB9F}" parentId="{2546184E-ECFD-435C-9BBB-B78C7CFE5092}">
    <text>Laukiam kompensacijos, teiksim servitutus, laukiam LAKD, paraso ant paramscio, Misku atsakymo, Mel projekta uzsakiket reiks po LAKD</text>
  </threadedComment>
  <threadedComment ref="E227" dT="2024-05-27T07:55:09.21" personId="{275467A3-C35B-408D-BC09-980133BF36D1}" id="{8BEE63C9-6AAE-426C-A345-73965EBED408}" parentId="{2546184E-ECFD-435C-9BBB-B78C7CFE5092}">
    <text>Reikia paimti sutartis dėl MT</text>
  </threadedComment>
  <threadedComment ref="E227" dT="2024-06-03T07:04:11.57" personId="{1AA69E5B-B443-4881-BBB8-C2908FF681E9}" id="{0072DCD2-671D-4337-8406-27B17026FB50}" parentId="{2546184E-ECFD-435C-9BBB-B78C7CFE5092}">
    <text>Truksta LAKD, 06.04 vaziuoja rinkt sutikimu</text>
  </threadedComment>
  <threadedComment ref="E227" dT="2024-06-10T10:24:22.74" personId="{1AA69E5B-B443-4881-BBB8-C2908FF681E9}" id="{DDA6502C-045A-445C-BBC5-237FA34DCF29}" parentId="{2546184E-ECFD-435C-9BBB-B78C7CFE5092}">
    <text>LAKD liko ir Placiajuostis, MZDZ darys kai LAKD atsakys</text>
  </threadedComment>
  <threadedComment ref="E227" dT="2024-06-17T05:33:03.44" personId="{1AA69E5B-B443-4881-BBB8-C2908FF681E9}" id="{DA03B219-AF0E-4AB6-BEDA-D5ACD5363E9D}" parentId="{2546184E-ECFD-435C-9BBB-B78C7CFE5092}">
    <text>LAKD liko, MZDZ darys kai LAKD atsakys</text>
  </threadedComment>
  <threadedComment ref="E227" dT="2024-07-04T06:38:20.03" personId="{1AA69E5B-B443-4881-BBB8-C2908FF681E9}" id="{8D08124B-C749-4D2C-9967-FB5A785BBADD}" parentId="{2546184E-ECFD-435C-9BBB-B78C7CFE5092}">
    <text>LAKD liko, MZDZ darys kai LAKD atsakys</text>
  </threadedComment>
  <threadedComment ref="E227" dT="2024-07-15T07:25:17.62" personId="{275467A3-C35B-408D-BC09-980133BF36D1}" id="{25AF4E71-9FE0-4EC8-9CC5-5924C70AB58F}" parentId="{2546184E-ECFD-435C-9BBB-B78C7CFE5092}">
    <text>Projektas sustbadytas dėl VIA</text>
  </threadedComment>
  <threadedComment ref="E227" dT="2024-09-24T11:17:12.47" personId="{275467A3-C35B-408D-BC09-980133BF36D1}" id="{F641D491-B297-48E8-9E8A-B8B0CAE4D334}" parentId="{2546184E-ECFD-435C-9BBB-B78C7CFE5092}">
    <text>Perduota derinti iš naujo VIA</text>
  </threadedComment>
  <threadedComment ref="E227" dT="2024-10-15T07:17:35.88" personId="{1AA69E5B-B443-4881-BBB8-C2908FF681E9}" id="{DAC30FDF-2084-41C8-8208-580A4B1D8D42}" parentId="{2546184E-ECFD-435C-9BBB-B78C7CFE5092}">
    <text>Via atmete, negalima kloti sklype</text>
  </threadedComment>
  <threadedComment ref="E227" dT="2024-10-17T06:43:52.62" personId="{275467A3-C35B-408D-BC09-980133BF36D1}" id="{85CCEDBA-7B14-4BCC-8D72-1C6E788C9C30}" parentId="{2546184E-ECFD-435C-9BBB-B78C7CFE5092}">
    <text>Dovydas perbraižo trasą, derina su sklp. Sav.</text>
  </threadedComment>
  <threadedComment ref="E227" dT="2024-10-23T04:42:28.81" personId="{275467A3-C35B-408D-BC09-980133BF36D1}" id="{C6BDD846-35C7-4812-8F68-B1EAA4B7F9D1}" parentId="{2546184E-ECFD-435C-9BBB-B78C7CFE5092}">
    <text>Reikia planuoti derinimą objekte</text>
  </threadedComment>
  <threadedComment ref="E227" dT="2024-11-08T06:56:17.75" personId="{1AA69E5B-B443-4881-BBB8-C2908FF681E9}" id="{CE825E05-82FB-4D5F-AFD5-0D3E64AD9CCB}" parentId="{2546184E-ECFD-435C-9BBB-B78C7CFE5092}">
    <text>Trasa perbraizyta, susisiekta su savininkais, 2 sutinka, kiti dar galvoja</text>
  </threadedComment>
  <threadedComment ref="E227" dT="2024-11-20T06:56:29.74" personId="{A8D559AF-EDFF-4E5C-A9C6-041F763793B2}" id="{7DFEB602-D157-4735-8ABB-999E839C02D6}" parentId="{2546184E-ECFD-435C-9BBB-B78C7CFE5092}">
    <text xml:space="preserve">Apskambinta visiems sklypams, dauguma sutinka, vienas dar ant klaustuko, jeigu sutiks, reiks pilnai apiformint brėžinį ir rinkt parašus. </text>
  </threadedComment>
  <threadedComment ref="E227" dT="2024-12-03T06:37:25.27" personId="{A8D559AF-EDFF-4E5C-A9C6-041F763793B2}" id="{21A3DFE8-37F1-45E3-9054-5B89523DC3D3}" parentId="{2546184E-ECFD-435C-9BBB-B78C7CFE5092}">
    <text>12-03 išsiųstas derint Via Lietuva pakartotinai pirminis variantas</text>
  </threadedComment>
  <threadedComment ref="E227" dT="2024-12-30T07:56:56.83" personId="{1AA69E5B-B443-4881-BBB8-C2908FF681E9}" id="{A6810030-9C0D-4FB9-8AED-35D024E7A0B1}" parentId="{2546184E-ECFD-435C-9BBB-B78C7CFE5092}">
    <text>Pateikti pirminiai</text>
  </threadedComment>
  <threadedComment ref="E227" dT="2024-12-30T07:57:16.26" personId="{A8D559AF-EDFF-4E5C-A9C6-041F763793B2}" id="{485CF7A1-BC07-4A2F-8E43-6FD6B72F820C}" parentId="{2546184E-ECFD-435C-9BBB-B78C7CFE5092}">
    <text>Gautos pastabos iš Via Lietuvos, koreguojamas brėžinys ir reikia ESO parašo</text>
  </threadedComment>
  <threadedComment ref="E227" dT="2024-12-31T05:48:25.88" personId="{A8D559AF-EDFF-4E5C-A9C6-041F763793B2}" id="{2F4A3CE3-CC37-4E2C-8A5C-8AF0CC0843FE}" parentId="{2546184E-ECFD-435C-9BBB-B78C7CFE5092}">
    <text>Brėžinys pakoreguotas pagal Via Lietuva pastabas, laukiam ar ESO patvirtins pirminius</text>
  </threadedComment>
  <threadedComment ref="E227" dT="2025-01-05T08:56:04.74" personId="{275467A3-C35B-408D-BC09-980133BF36D1}" id="{971E9AEE-21F4-4427-83EB-C3A873C65E80}" parentId="{2546184E-ECFD-435C-9BBB-B78C7CFE5092}">
    <text>Taiso pastabas</text>
  </threadedComment>
  <threadedComment ref="E227" dT="2025-01-07T06:46:39.53" personId="{1AA69E5B-B443-4881-BBB8-C2908FF681E9}" id="{B46FE89D-CDFA-4564-8DF8-09B769F3302B}" parentId="{2546184E-ECFD-435C-9BBB-B78C7CFE5092}">
    <text>ESO pasirasineja kelio prieda</text>
  </threadedComment>
  <threadedComment ref="E227" dT="2025-01-07T07:28:10.70" personId="{275467A3-C35B-408D-BC09-980133BF36D1}" id="{84A3683C-827D-4FDC-A9EA-8597B7C35B70}" parentId="{2546184E-ECFD-435C-9BBB-B78C7CFE5092}">
    <text>Servitutai + Mel projektas</text>
  </threadedComment>
  <threadedComment ref="E227" dT="2025-01-13T06:19:42.55" personId="{A8D559AF-EDFF-4E5C-A9C6-041F763793B2}" id="{2E9A4E17-71AA-40A7-A2D5-194EE59F455D}" parentId="{2546184E-ECFD-435C-9BBB-B78C7CFE5092}">
    <text>Laukiam pasirašyto kelių priedo iš ESO ir reiks teikti via lietuvai po pastabų</text>
  </threadedComment>
  <threadedComment ref="E227" dT="2025-01-20T07:04:08.07" personId="{A8D559AF-EDFF-4E5C-A9C6-041F763793B2}" id="{59149F66-FD1F-4E7F-8F3D-B936FE790BE0}" parentId="{2546184E-ECFD-435C-9BBB-B78C7CFE5092}">
    <text>Rengiamas MŽDŽ, ESO prašė pataisyt kelių priedą pagal naują šabloną</text>
  </threadedComment>
  <threadedComment ref="E227" dT="2025-01-21T06:29:55.32" personId="{A8D559AF-EDFF-4E5C-A9C6-041F763793B2}" id="{61CE6E41-57D2-4413-B333-2A7776D91F3A}" parentId="{2546184E-ECFD-435C-9BBB-B78C7CFE5092}">
    <text>Įkeltas atnaujintas kelių priedas pasirašymui, perduota sąmatos skaičiavimui</text>
  </threadedComment>
  <threadedComment ref="E227" dT="2025-01-23T05:43:13.78" personId="{A8D559AF-EDFF-4E5C-A9C6-041F763793B2}" id="{2826AF5B-51A0-42C9-B12D-C9A30EEB7F4E}" parentId="{2546184E-ECFD-435C-9BBB-B78C7CFE5092}">
    <text>Skambinta notarui dėl servituto, sakė kalbėt su ESO, perduota Kostui</text>
  </threadedComment>
  <threadedComment ref="E227" dT="2025-01-27T05:23:11.96" personId="{A8D559AF-EDFF-4E5C-A9C6-041F763793B2}" id="{CA9BD98B-6866-4E94-985A-8254A346466C}" parentId="{2546184E-ECFD-435C-9BBB-B78C7CFE5092}">
    <text>Gauta sąmata, laukiam pasirašyto ESO kelių priedo, sprendžiam servituto klausimą</text>
  </threadedComment>
  <threadedComment ref="E227" dT="2025-01-27T10:25:46.35" personId="{1AA69E5B-B443-4881-BBB8-C2908FF681E9}" id="{BED50061-A478-4FCA-A419-E023EE749C68}" parentId="{2546184E-ECFD-435C-9BBB-B78C7CFE5092}">
    <text>Karanauskas nurode derintis su Sliciumi, pateikta, laukiam ats</text>
  </threadedComment>
  <threadedComment ref="E227" dT="2025-01-28T06:42:00.49" personId="{275467A3-C35B-408D-BC09-980133BF36D1}" id="{F7D796E6-CCD6-4EBA-888A-135E76FDCAF7}" parentId="{2546184E-ECFD-435C-9BBB-B78C7CFE5092}">
    <text>SUVA</text>
  </threadedComment>
  <threadedComment ref="E227" dT="2025-01-30T05:23:04.17" personId="{A8D559AF-EDFF-4E5C-A9C6-041F763793B2}" id="{2C98DE1E-B3CF-45E0-BC70-B78C1F4417F4}" parentId="{2546184E-ECFD-435C-9BBB-B78C7CFE5092}">
    <text>Vis dar laukiam ESO komentaro dėl servituto, žiniaraščiai jau suformuoti</text>
  </threadedComment>
  <threadedComment ref="E227" dT="2025-01-30T10:45:55.91" personId="{275467A3-C35B-408D-BC09-980133BF36D1}" id="{391E549F-C87E-4196-BC26-197A1C1BCA30}" parentId="{2546184E-ECFD-435C-9BBB-B78C7CFE5092}">
    <text>Reikia suderinti su 3 sklypo savininkais. Dovydas skambina</text>
  </threadedComment>
  <threadedComment ref="E227" dT="2025-02-03T06:03:59.66" personId="{A8D559AF-EDFF-4E5C-A9C6-041F763793B2}" id="{5E470DF1-3001-4F64-974B-5F79F51B3AD2}" parentId="{2546184E-ECFD-435C-9BBB-B78C7CFE5092}">
    <text xml:space="preserve">Sutikimus dėl AZ turim sena forma, bandysim teikti taip. Projektas pateiktas Via Lietuvai po pastabų ir su pasirašytu kelių priedu. Pakoreguota trasa prie MT, kad persidengtų AZ. Žiniaraščiai suformuoti ir išsaugoti PDF, 02-03/04 reikės nuskanuot visus popierinio varianto derinimus ir sukelti į bylą. </text>
  </threadedComment>
  <threadedComment ref="E227" dT="2025-02-04T11:35:45.27" personId="{1AA69E5B-B443-4881-BBB8-C2908FF681E9}" id="{8183B6D0-5126-4A83-90EE-2C5CC5D8D91A}" parentId="{2546184E-ECFD-435C-9BBB-B78C7CFE5092}">
    <text>Pateiktas projektas</text>
  </threadedComment>
  <threadedComment ref="E227" dT="2025-02-05T15:47:37.61" personId="{275467A3-C35B-408D-BC09-980133BF36D1}" id="{81778B62-D686-48A0-BED3-8191B604FD2B}" parentId="{2546184E-ECFD-435C-9BBB-B78C7CFE5092}">
    <text>Taiso pastabas</text>
  </threadedComment>
  <threadedComment ref="E227" dT="2025-02-06T10:35:39.22" personId="{A8D559AF-EDFF-4E5C-A9C6-041F763793B2}" id="{82BF8423-6126-4DF6-A74D-535B3A261165}" parentId="{2546184E-ECFD-435C-9BBB-B78C7CFE5092}">
    <text>Pataisytos pastabos, suformuota konkursinė byla, neradau via lietuvos derintojos kontakto, laiške nėra</text>
  </threadedComment>
  <threadedComment ref="E227" dT="2025-02-06T14:33:14.85" personId="{1AA69E5B-B443-4881-BBB8-C2908FF681E9}" id="{50F45037-FDDD-4137-818F-1B3827760470}" parentId="{2546184E-ECFD-435C-9BBB-B78C7CFE5092}">
    <text>Pateiktas projektas po pastabu su garantiniu del Via</text>
  </threadedComment>
  <threadedComment ref="E227" dT="2025-02-07T12:30:17.53" personId="{275467A3-C35B-408D-BC09-980133BF36D1}" id="{7017D8E1-BA01-4E3B-8CA2-1C1BC5B18FFD}" parentId="{2546184E-ECFD-435C-9BBB-B78C7CFE5092}">
    <text>Laukiam iš VIA pasirašyto kelių priedo</text>
  </threadedComment>
  <threadedComment ref="E227" dT="2025-02-13T10:27:48.59" personId="{1AA69E5B-B443-4881-BBB8-C2908FF681E9}" id="{3C9F3192-102F-4610-8EE7-1C3366A2BD3F}" parentId="{2546184E-ECFD-435C-9BBB-B78C7CFE5092}">
    <text>Pateiktas projektas</text>
  </threadedComment>
  <threadedComment ref="E227" dT="2025-02-17T06:11:59.25" personId="{275467A3-C35B-408D-BC09-980133BF36D1}" id="{1D18D946-68A7-4B04-BB27-AF16B5D2A09E}" parentId="{2546184E-ECFD-435C-9BBB-B78C7CFE5092}">
    <text>Laukiam VIA pasirašyto kelių priedo</text>
  </threadedComment>
  <threadedComment ref="E227" dT="2025-02-19T08:45:34.48" personId="{275467A3-C35B-408D-BC09-980133BF36D1}" id="{C58000A5-0DA2-44CC-AEA0-6038B409BD67}" parentId="{2546184E-ECFD-435C-9BBB-B78C7CFE5092}">
    <text>Gavom VIA</text>
  </threadedComment>
  <threadedComment ref="E227" dT="2025-02-21T12:10:43.12" personId="{275467A3-C35B-408D-BC09-980133BF36D1}" id="{75D8D456-E8C7-4CDA-A055-1B179D68D0A9}" parentId="{2546184E-ECFD-435C-9BBB-B78C7CFE5092}">
    <text>Pateikta pilna byla, Paulinai perduota daryti žymas</text>
  </threadedComment>
  <threadedComment ref="E227" dT="2025-02-24T09:40:24.07" personId="{275467A3-C35B-408D-BC09-980133BF36D1}" id="{FEFFBE47-9CEC-4182-902B-A1BD47F31934}" parentId="{2546184E-ECFD-435C-9BBB-B78C7CFE5092}">
    <text>Pateiktos žymos ESO</text>
  </threadedComment>
  <threadedComment ref="W227" dT="2024-12-31T08:33:31.45" personId="{A8D559AF-EDFF-4E5C-A9C6-041F763793B2}" id="{B65233F5-39BB-434E-B95D-77D6514CC2C5}">
    <text xml:space="preserve">Liekama prie pirminio varianto, kurį Ieva buvo derinus
</text>
  </threadedComment>
  <threadedComment ref="X227" dT="2025-01-09T05:49:43.79" personId="{A8D559AF-EDFF-4E5C-A9C6-041F763793B2}" id="{CAE04B55-1A58-4F8F-88A9-35953058E781}">
    <text>Seniunija ir keliai suderinę</text>
  </threadedComment>
  <threadedComment ref="Y227" dT="2024-12-23T12:09:17.66" personId="{A8D559AF-EDFF-4E5C-A9C6-041F763793B2}" id="{49C1FBB3-DE7C-4DD5-B0FA-3DDA8B241A53}">
    <text>Gautas laiškas iš seniūno “Pastabų neturiu”</text>
  </threadedComment>
  <threadedComment ref="AF227" dT="2025-01-21T13:02:31.26" personId="{A8D559AF-EDFF-4E5C-A9C6-041F763793B2}" id="{EA961899-3E05-4FBA-97B0-5CDCDF6D15F3}">
    <text>Vienas servitutas išmokėtas, dėl kito skambinau notarui, sakė kalbėt su ESO atstovu, perdaviau info Kostui</text>
  </threadedComment>
  <threadedComment ref="AJ227" dT="2024-12-23T11:58:52.56" personId="{A8D559AF-EDFF-4E5C-A9C6-041F763793B2}" id="{E2107580-696D-4F3A-BB19-7A4740F02C32}">
    <text>12-03 pakartotinai pirminis variantas</text>
  </threadedComment>
  <threadedComment ref="AJ227" dT="2025-02-17T06:58:50.67" personId="{A8D559AF-EDFF-4E5C-A9C6-041F763793B2}" id="{8C7CCA9F-FBDE-4E53-87AB-A77D019FB174}" parentId="{E2107580-696D-4F3A-BB19-7A4740F02C32}">
    <text>02-13 Derintoja sakė išsiuntė priedą pasirašyti valdžiai</text>
  </threadedComment>
  <threadedComment ref="E228" dT="2024-05-14T04:57:33.81" personId="{275467A3-C35B-408D-BC09-980133BF36D1}" id="{E6F47BC5-124C-4A46-9498-F5A87C6682B0}">
    <text>Rengia trasą + važiuos į vietą</text>
  </threadedComment>
  <threadedComment ref="E228" dT="2024-05-20T10:08:51.34" personId="{1AA69E5B-B443-4881-BBB8-C2908FF681E9}" id="{CD68F110-D64E-4C39-9CE0-CEF90AED435B}" parentId="{E6F47BC5-124C-4A46-9498-F5A87C6682B0}">
    <text>Baigiamas rengti brezinys, 05.21 ziuresim ar nereikia pildyt topo</text>
  </threadedComment>
  <threadedComment ref="E228" dT="2024-06-03T07:11:58.43" personId="{1AA69E5B-B443-4881-BBB8-C2908FF681E9}" id="{A83C74CC-4F98-4516-8113-B8F8268CD5DE}" parentId="{E6F47BC5-124C-4A46-9498-F5A87C6682B0}">
    <text>Gautas topo papildymas, reikia pabaigt serinti su zmonem (apie 30), padaryt kabeliu lentele, principine</text>
  </threadedComment>
  <threadedComment ref="E228" dT="2024-07-04T06:40:40.21" personId="{1AA69E5B-B443-4881-BBB8-C2908FF681E9}" id="{98A1146E-83BD-4519-BD42-3D9E8F172E46}" parentId="{E6F47BC5-124C-4A46-9498-F5A87C6682B0}">
    <text>07.04 pateikti pirminiai, pateikti derinimai institucijoms, laukiam dar keliu derinimu is zmoniu</text>
  </threadedComment>
  <threadedComment ref="E228" dT="2024-07-07T05:38:36.11" personId="{275467A3-C35B-408D-BC09-980133BF36D1}" id="{E4085105-0C7C-4174-830B-DFACEE3A55AC}" parentId="{E6F47BC5-124C-4A46-9498-F5A87C6682B0}">
    <text>Taiso pastabas</text>
  </threadedComment>
  <threadedComment ref="E228" dT="2024-07-15T07:27:07.30" personId="{275467A3-C35B-408D-BC09-980133BF36D1}" id="{BA4FF98F-C3E3-4C32-9549-32C88118A00E}" parentId="{E6F47BC5-124C-4A46-9498-F5A87C6682B0}">
    <text>07-16 pataisys pastabas ir teiks derinti.</text>
  </threadedComment>
  <threadedComment ref="E228" dT="2024-07-22T06:06:01.82" personId="{1AA69E5B-B443-4881-BBB8-C2908FF681E9}" id="{8DF83C08-6986-4C1D-A55B-9D71101D95B8}" parentId="{E6F47BC5-124C-4A46-9498-F5A87C6682B0}">
    <text>Laukiam info del demontavimo ir galesim atsinaujint MZDZ ir kelt byla be SUVA</text>
  </threadedComment>
  <threadedComment ref="E228" dT="2024-07-29T05:05:27.47" personId="{1AA69E5B-B443-4881-BBB8-C2908FF681E9}" id="{BF63964A-699A-463F-B253-FC5653449B14}" parentId="{E6F47BC5-124C-4A46-9498-F5A87C6682B0}">
    <text>Taisomos projekto pastabos</text>
  </threadedComment>
  <threadedComment ref="E228" dT="2024-08-20T04:33:00.01" personId="{275467A3-C35B-408D-BC09-980133BF36D1}" id="{6ABC64A3-CCBB-4008-8A54-A74877C58379}" parentId="{E6F47BC5-124C-4A46-9498-F5A87C6682B0}">
    <text>Laukiam SUVA</text>
  </threadedComment>
  <threadedComment ref="E228" dT="2024-08-26T08:55:20.73" personId="{275467A3-C35B-408D-BC09-980133BF36D1}" id="{EDFBF4C6-4272-49D1-937E-CA5FA115976A}" parentId="{E6F47BC5-124C-4A46-9498-F5A87C6682B0}">
    <text>Pateiktas projektas 08-23</text>
  </threadedComment>
  <threadedComment ref="E228" dT="2024-08-29T13:11:56.08" personId="{275467A3-C35B-408D-BC09-980133BF36D1}" id="{120673F8-C526-4F1F-B15F-75D137619A67}" parentId="{E6F47BC5-124C-4A46-9498-F5A87C6682B0}">
    <text>Laukiam sąskaitos RC</text>
  </threadedComment>
  <threadedComment ref="E228" dT="2024-08-30T12:49:58.52" personId="{275467A3-C35B-408D-BC09-980133BF36D1}" id="{9DD14663-052F-41B3-ADCD-BE59F59C427F}" parentId="{E6F47BC5-124C-4A46-9498-F5A87C6682B0}">
    <text>Perduoti įkainiai</text>
  </threadedComment>
  <threadedComment ref="E229" dT="2024-04-08T09:18:29.34" personId="{275467A3-C35B-408D-BC09-980133BF36D1}" id="{4019E4FB-A700-4C26-B6B8-51FBD3DAC351}">
    <text>Laukiam info iš ESO dėl dviejų apskaitų</text>
  </threadedComment>
  <threadedComment ref="E229" dT="2024-05-07T03:50:12.45" personId="{275467A3-C35B-408D-BC09-980133BF36D1}" id="{4342C098-ADFE-437F-A1F0-86ADAC90E9FB}" parentId="{4019E4FB-A700-4C26-B6B8-51FBD3DAC351}">
    <text>Keičiam sprendinius, ESO pateikė naują MT</text>
  </threadedComment>
  <threadedComment ref="E229" dT="2024-05-13T05:25:55.94" personId="{275467A3-C35B-408D-BC09-980133BF36D1}" id="{FFD289F6-0F24-427C-B071-AD8F36DC803D}" parentId="{4019E4FB-A700-4C26-B6B8-51FBD3DAC351}">
    <text>Rengia sprendinius</text>
  </threadedComment>
  <threadedComment ref="E229" dT="2024-05-20T10:05:37.21" personId="{1AA69E5B-B443-4881-BBB8-C2908FF681E9}" id="{06627001-05B9-42F7-8449-DD05ABDD31A0}" parentId="{4019E4FB-A700-4C26-B6B8-51FBD3DAC351}">
    <text>05.17 pateikti pirminiai, servitutas padarytas reikia pirminiu patvirtinimo, kad pasirasytu eso ir pateikt servituta</text>
  </threadedComment>
  <threadedComment ref="E229" dT="2024-06-03T07:33:55.76" personId="{1AA69E5B-B443-4881-BBB8-C2908FF681E9}" id="{816B0A40-5BF1-4828-86D1-1F69641E772F}" parentId="{4019E4FB-A700-4C26-B6B8-51FBD3DAC351}">
    <text>Pateikti pirminiai po pastabu, servitutai</text>
  </threadedComment>
  <threadedComment ref="E229" dT="2024-06-11T04:31:05.55" personId="{1AA69E5B-B443-4881-BBB8-C2908FF681E9}" id="{113A7C7A-D4E6-471C-828F-CAA1B1F2CCCE}" parentId="{4019E4FB-A700-4C26-B6B8-51FBD3DAC351}">
    <text xml:space="preserve">Servitutas 06.11 pateiktas NZT, </text>
  </threadedComment>
  <threadedComment ref="E229" dT="2024-06-25T04:52:56.39" personId="{275467A3-C35B-408D-BC09-980133BF36D1}" id="{EBD0C775-0406-4181-B6BE-6B66BD890201}" parentId="{4019E4FB-A700-4C26-B6B8-51FBD3DAC351}">
    <text>MŽ/Sąmata/Pateiktas pratęsimas</text>
  </threadedComment>
  <threadedComment ref="E229" dT="2024-07-04T06:41:50.70" personId="{1AA69E5B-B443-4881-BBB8-C2908FF681E9}" id="{99BF5DBC-5FCA-45F9-A608-61063D97796D}" parentId="{4019E4FB-A700-4C26-B6B8-51FBD3DAC351}">
    <text>Liko tik servitutas 06.20 uzregistruota, samata yra, butu galima det projekta</text>
  </threadedComment>
  <threadedComment ref="E229" dT="2024-07-22T06:01:53.11" personId="{1AA69E5B-B443-4881-BBB8-C2908FF681E9}" id="{DC971A5A-9325-42D8-BF59-5CA493BCB8B3}" parentId="{4019E4FB-A700-4C26-B6B8-51FBD3DAC351}">
    <text>07.22d sukeliam byla</text>
  </threadedComment>
  <threadedComment ref="E229" dT="2024-07-24T10:48:24.41" personId="{275467A3-C35B-408D-BC09-980133BF36D1}" id="{F9E191D6-AE93-4483-AD7B-024BA3AC31ED}" parentId="{4019E4FB-A700-4C26-B6B8-51FBD3DAC351}">
    <text>Gautos pastabos</text>
  </threadedComment>
  <threadedComment ref="E229" dT="2024-07-29T05:22:27.72" personId="{1AA69E5B-B443-4881-BBB8-C2908FF681E9}" id="{30442392-17E8-44E2-957C-EF5F80B8032F}" parentId="{4019E4FB-A700-4C26-B6B8-51FBD3DAC351}">
    <text>Pateikta po pastabu</text>
  </threadedComment>
  <threadedComment ref="E229" dT="2024-08-05T06:24:18.17" personId="{275467A3-C35B-408D-BC09-980133BF36D1}" id="{EFFF0BD1-6720-491E-AB7E-B0EDB1107A91}" parentId="{4019E4FB-A700-4C26-B6B8-51FBD3DAC351}">
    <text>08-05 sukels projektą po pastabų</text>
  </threadedComment>
  <threadedComment ref="E229" dT="2024-08-05T10:25:34.62" personId="{1AA69E5B-B443-4881-BBB8-C2908FF681E9}" id="{1ED3CDE5-3A5E-44F7-BAA0-19905FA07CAE}" parentId="{4019E4FB-A700-4C26-B6B8-51FBD3DAC351}">
    <text>Pateikta po pastabu</text>
  </threadedComment>
  <threadedComment ref="E229" dT="2024-08-06T12:22:16.46" personId="{1AA69E5B-B443-4881-BBB8-C2908FF681E9}" id="{99386240-F926-499E-8A25-1E0FB83C8F4D}" parentId="{4019E4FB-A700-4C26-B6B8-51FBD3DAC351}">
    <text>Del servituto, 3-ias prienu notaru biuras is nzt archyvu uzsisake sklypo plana, pasirasys sutarti tik kai gaus ta plana</text>
  </threadedComment>
  <threadedComment ref="E229" dT="2024-08-18T16:41:19.41" personId="{275467A3-C35B-408D-BC09-980133BF36D1}" id="{E610190F-7AEE-4681-97DB-BEDAD5DAEA76}" parentId="{4019E4FB-A700-4C26-B6B8-51FBD3DAC351}">
    <text>Perduoti įkainiai tvirtinti</text>
  </threadedComment>
  <threadedComment ref="AF229" dT="2024-07-30T14:42:34.33" personId="{55F09792-7EBE-44EF-852C-B87121DE160C}" id="{D1BBEB7F-5ED7-40BF-81C5-F5DCC66B350B}">
    <text>Perduota notarei 07-26</text>
  </threadedComment>
  <threadedComment ref="E230" dT="2024-04-08T09:20:46.26" personId="{275467A3-C35B-408D-BC09-980133BF36D1}" id="{D6A3C442-18CF-4B5F-802C-326B2FA8B852}">
    <text>Laukiam ATS dėl MT vietos</text>
  </threadedComment>
  <threadedComment ref="E230" dT="2024-04-15T06:09:22.44" personId="{275467A3-C35B-408D-BC09-980133BF36D1}" id="{6E54898C-792B-4BD4-99FE-62D43FA37091}" parentId="{D6A3C442-18CF-4B5F-802C-326B2FA8B852}">
    <text>Servitutai, teiksim 04-15</text>
  </threadedComment>
  <threadedComment ref="E230" dT="2024-04-30T13:37:52.89" personId="{275467A3-C35B-408D-BC09-980133BF36D1}" id="{9B451610-AC10-4F32-8BB4-AAAD44EE3878}" parentId="{D6A3C442-18CF-4B5F-802C-326B2FA8B852}">
    <text>Pateikti servitutus</text>
  </threadedComment>
  <threadedComment ref="E230" dT="2024-05-07T04:53:41.35" personId="{275467A3-C35B-408D-BC09-980133BF36D1}" id="{FC3F7F9B-C507-479F-9237-C343F9DA2A8F}" parentId="{D6A3C442-18CF-4B5F-802C-326B2FA8B852}">
    <text>Laukiam info iš užsakovo</text>
  </threadedComment>
  <threadedComment ref="E230" dT="2024-05-20T11:25:43.34" personId="{275467A3-C35B-408D-BC09-980133BF36D1}" id="{747FB1C6-E2EB-43D9-9AF8-9C6C551DE5C3}" parentId="{D6A3C442-18CF-4B5F-802C-326B2FA8B852}">
    <text>05-20 teiks pirminius</text>
  </threadedComment>
  <threadedComment ref="E230" dT="2024-05-27T07:58:36.91" personId="{275467A3-C35B-408D-BC09-980133BF36D1}" id="{F60C77DC-E600-4FCC-BE0E-DAAC67DFAC82}" parentId="{D6A3C442-18CF-4B5F-802C-326B2FA8B852}">
    <text>Laukiam pirminių derinimo</text>
  </threadedComment>
  <threadedComment ref="E230" dT="2024-06-03T07:34:26.53" personId="{1AA69E5B-B443-4881-BBB8-C2908FF681E9}" id="{9CE8589A-30D6-42B2-9DAA-0A90C1F03D4F}" parentId="{D6A3C442-18CF-4B5F-802C-326B2FA8B852}">
    <text>Pateikti pirminiai po pastabu</text>
  </threadedComment>
  <threadedComment ref="E230" dT="2024-06-10T13:29:58.48" personId="{1AA69E5B-B443-4881-BBB8-C2908FF681E9}" id="{7C43BA27-B3C5-42AC-8D48-C1B3F3EB6B96}" parentId="{D6A3C442-18CF-4B5F-802C-326B2FA8B852}">
    <text>Rokiskio sav. pateiktas servitutas 06.11. Del kito sklp, kai gausim kompensacija teiksim servituta notarui del MT sklype. Galima daryt MZDZ</text>
  </threadedComment>
  <threadedComment ref="E230" dT="2024-06-20T14:16:40.56" personId="{275467A3-C35B-408D-BC09-980133BF36D1}" id="{B91F18DC-AD62-4AA0-8C00-F22BE250D4DC}" parentId="{D6A3C442-18CF-4B5F-802C-326B2FA8B852}">
    <text>Gavom ESO apmokėjimą</text>
  </threadedComment>
  <threadedComment ref="E230" dT="2024-06-26T07:10:31.71" personId="{1AA69E5B-B443-4881-BBB8-C2908FF681E9}" id="{CB587130-A17D-47C2-92D2-B22D1479C829}" parentId="{D6A3C442-18CF-4B5F-802C-326B2FA8B852}">
    <text>Servitutai pateikti notarei</text>
  </threadedComment>
  <threadedComment ref="E230" dT="2024-07-04T07:10:10.12" personId="{1AA69E5B-B443-4881-BBB8-C2908FF681E9}" id="{BB605919-C6C1-4FAA-89C3-788E8772918F}" parentId="{D6A3C442-18CF-4B5F-802C-326B2FA8B852}">
    <text>Servitutai pateikti notarei, gauta samata, galima daryt byla ir kelt</text>
  </threadedComment>
  <threadedComment ref="E230" dT="2024-07-15T11:50:13.57" personId="{1AA69E5B-B443-4881-BBB8-C2908FF681E9}" id="{0E46C269-B23A-48D2-8935-CCEB1C605FD9}" parentId="{D6A3C442-18CF-4B5F-802C-326B2FA8B852}">
    <text>Abu servitutai yra patvirtinti Rokiskio 1-mam biure</text>
  </threadedComment>
  <threadedComment ref="E230" dT="2024-07-22T06:02:25.28" personId="{1AA69E5B-B443-4881-BBB8-C2908FF681E9}" id="{F6FDD065-0000-49EC-B2C6-857BECAD7CF4}" parentId="{D6A3C442-18CF-4B5F-802C-326B2FA8B852}">
    <text>Ana zadejo 07.22 atsiust samata ir reiks kazkad artimiausiu metu sukelt</text>
  </threadedComment>
  <threadedComment ref="E230" dT="2024-07-29T05:08:34.62" personId="{1AA69E5B-B443-4881-BBB8-C2908FF681E9}" id="{F5C111F3-E844-47BA-881A-742B38B5CFDC}" parentId="{D6A3C442-18CF-4B5F-802C-326B2FA8B852}">
    <text>07.25 pateiktas projektas</text>
  </threadedComment>
  <threadedComment ref="E230" dT="2024-08-05T06:25:56.20" personId="{275467A3-C35B-408D-BC09-980133BF36D1}" id="{4DFC2FA7-6FC9-47A0-8B73-D7B777106B73}" parentId="{D6A3C442-18CF-4B5F-802C-326B2FA8B852}">
    <text>08-06 Kostas tvarko RAA pastabas</text>
  </threadedComment>
  <threadedComment ref="E230" dT="2024-08-13T12:19:54.16" personId="{1AA69E5B-B443-4881-BBB8-C2908FF681E9}" id="{4372A79A-50DE-4EA9-8805-45F24821AE64}" parentId="{D6A3C442-18CF-4B5F-802C-326B2FA8B852}">
    <text>Pateikta po pastabu</text>
  </threadedComment>
  <threadedComment ref="E230" dT="2024-08-20T06:53:21.94" personId="{275467A3-C35B-408D-BC09-980133BF36D1}" id="{E979F696-8B59-49FD-B3AD-128CB09716DF}" parentId="{D6A3C442-18CF-4B5F-802C-326B2FA8B852}">
    <text>Reikia perimti derinimus</text>
  </threadedComment>
  <threadedComment ref="E230" dT="2024-08-22T13:00:44.63" personId="{275467A3-C35B-408D-BC09-980133BF36D1}" id="{C945E78B-64D4-4B41-B540-2CA032A77B52}" parentId="{D6A3C442-18CF-4B5F-802C-326B2FA8B852}">
    <text>08-22 Arnas pateikė žymas į RC</text>
  </threadedComment>
  <threadedComment ref="F230" dT="2024-07-15T12:16:56.43" personId="{1AA69E5B-B443-4881-BBB8-C2908FF681E9}" id="{838E3192-466C-4A4F-95AB-42AFB0D0CA60}">
    <text>Vartotojo samatai reikia nusimatyti puse modulines kainos ir trafa</text>
  </threadedComment>
  <threadedComment ref="E231" dT="2024-03-27T11:38:33.89" personId="{1AA69E5B-B443-4881-BBB8-C2908FF681E9}" id="{37E2DA59-1090-4626-BF73-5CEC4B288044}">
    <text>Pateikti pirminiai</text>
  </threadedComment>
  <threadedComment ref="E231" dT="2024-04-02T14:39:24.94" personId="{1AA69E5B-B443-4881-BBB8-C2908FF681E9}" id="{8499324D-B98D-4DE8-BD93-E9CD0C7F3D3C}" parentId="{37E2DA59-1090-4626-BF73-5CEC4B288044}">
    <text>Pateikti pirminiai po pastabu</text>
  </threadedComment>
  <threadedComment ref="E231" dT="2024-04-17T13:09:24.03" personId="{1AA69E5B-B443-4881-BBB8-C2908FF681E9}" id="{FB512AA5-880E-4F0B-9F61-472DBE3D0A46}" parentId="{37E2DA59-1090-4626-BF73-5CEC4B288044}">
    <text>Pateiktas projektas tvirtinimui</text>
  </threadedComment>
  <threadedComment ref="E231" dT="2024-05-07T03:43:30.36" personId="{275467A3-C35B-408D-BC09-980133BF36D1}" id="{558F2623-016B-4E1E-A04D-F328825AB171}" parentId="{37E2DA59-1090-4626-BF73-5CEC4B288044}">
    <text>Tvarko žymas</text>
  </threadedComment>
  <threadedComment ref="E231" dT="2024-05-08T10:30:11.62" personId="{275467A3-C35B-408D-BC09-980133BF36D1}" id="{AC837A09-AAE0-4AD9-A660-D347C9689413}" parentId="{37E2DA59-1090-4626-BF73-5CEC4B288044}">
    <text>Laukiam kol įkainius atmes</text>
  </threadedComment>
  <threadedComment ref="E232" dT="2024-04-15T08:11:39.65" personId="{275467A3-C35B-408D-BC09-980133BF36D1}" id="{380E77A5-B03D-4D4D-BCF9-197BB958F1A0}">
    <text>04-16 planas pateikti pirminiams</text>
  </threadedComment>
  <threadedComment ref="E232" dT="2024-05-01T04:17:00.77" personId="{275467A3-C35B-408D-BC09-980133BF36D1}" id="{88907AE9-3768-40B5-A9D1-61E3C14817BF}" parentId="{380E77A5-B03D-4D4D-BCF9-197BB958F1A0}">
    <text>Ana taiso sąmatą</text>
  </threadedComment>
  <threadedComment ref="E232" dT="2024-05-02T10:00:09.38" personId="{275467A3-C35B-408D-BC09-980133BF36D1}" id="{E1223185-6126-4DD3-BD95-9088B253D7CF}" parentId="{380E77A5-B03D-4D4D-BCF9-197BB958F1A0}">
    <text>Pateikta eso 05-02</text>
  </threadedComment>
  <threadedComment ref="E232" dT="2024-05-07T05:50:06.96" personId="{275467A3-C35B-408D-BC09-980133BF36D1}" id="{434BBE9C-9318-4DA3-8CEC-4C15A1A99654}" parentId="{380E77A5-B03D-4D4D-BCF9-197BB958F1A0}">
    <text>05-07 teiksim po pastabų</text>
  </threadedComment>
  <threadedComment ref="E232" dT="2024-05-09T12:15:24.44" personId="{275467A3-C35B-408D-BC09-980133BF36D1}" id="{7A0FD0E9-9F7A-4598-8534-38B08B26E371}" parentId="{380E77A5-B03D-4D4D-BCF9-197BB958F1A0}">
    <text>05-09 perduota Kostui registruoti žymas</text>
  </threadedComment>
  <threadedComment ref="E234" dT="2024-05-07T05:10:13.48" personId="{275467A3-C35B-408D-BC09-980133BF36D1}" id="{64DD6D75-3761-439A-9CC3-D7FF3162427A}">
    <text>Tikslinam dėl MT</text>
  </threadedComment>
  <threadedComment ref="E234" dT="2024-05-13T05:13:52.43" personId="{275467A3-C35B-408D-BC09-980133BF36D1}" id="{CCC5AA47-762E-4536-803A-29198D7B1FFF}" parentId="{64DD6D75-3761-439A-9CC3-D7FF3162427A}">
    <text>05-13 apžiūrės MT su techniniu dėl narvelių</text>
  </threadedComment>
  <threadedComment ref="E234" dT="2024-05-20T09:27:40.37" personId="{1AA69E5B-B443-4881-BBB8-C2908FF681E9}" id="{17F98AA5-94FF-4A62-B630-0B14ABD45FF4}" parentId="{64DD6D75-3761-439A-9CC3-D7FF3162427A}">
    <text>05.20 pateikti pirminiai po pastabu</text>
  </threadedComment>
  <threadedComment ref="E234" dT="2024-05-27T07:56:43.71" personId="{275467A3-C35B-408D-BC09-980133BF36D1}" id="{CB2F92F3-D04B-46FB-A218-C6EE27D608EF}" parentId="{64DD6D75-3761-439A-9CC3-D7FF3162427A}">
    <text>05-27 teiksim pirminius</text>
  </threadedComment>
  <threadedComment ref="E234" dT="2024-06-03T06:53:42.87" personId="{1AA69E5B-B443-4881-BBB8-C2908FF681E9}" id="{D0D014F8-B896-45E0-86C6-67F7DBB429BD}" parentId="{64DD6D75-3761-439A-9CC3-D7FF3162427A}">
    <text>Laukiam samatos, laukiam SUVA, laukiam pirminius patvirtinimo</text>
  </threadedComment>
  <threadedComment ref="E234" dT="2024-06-15T08:10:28.15" personId="{275467A3-C35B-408D-BC09-980133BF36D1}" id="{FD5AD0B7-9F38-42E5-A809-04EC7A3076E6}" parentId="{64DD6D75-3761-439A-9CC3-D7FF3162427A}">
    <text>Pirminiai/SUVA</text>
  </threadedComment>
  <threadedComment ref="E234" dT="2024-06-25T06:32:44.06" personId="{275467A3-C35B-408D-BC09-980133BF36D1}" id="{4CDCA90F-0696-4C39-BE44-3057BB044908}" parentId="{64DD6D75-3761-439A-9CC3-D7FF3162427A}">
    <text>06-25 pateikta iš naujo pirminiai</text>
  </threadedComment>
  <threadedComment ref="E234" dT="2024-07-04T07:10:54.55" personId="{1AA69E5B-B443-4881-BBB8-C2908FF681E9}" id="{92CA1C9F-30D7-4448-8F55-A588CCA3D752}" parentId="{64DD6D75-3761-439A-9CC3-D7FF3162427A}">
    <text>07.01 pateiktas projektas</text>
  </threadedComment>
  <threadedComment ref="E234" dT="2024-07-15T07:32:43.04" personId="{275467A3-C35B-408D-BC09-980133BF36D1}" id="{2268DB51-95E4-493A-B3D0-329804BAF60A}" parentId="{64DD6D75-3761-439A-9CC3-D7FF3162427A}">
    <text>Laukiam Petrikėno derinimo</text>
  </threadedComment>
  <threadedComment ref="E234" dT="2024-07-29T05:09:16.89" personId="{1AA69E5B-B443-4881-BBB8-C2908FF681E9}" id="{BCE7E73F-A356-4847-B52A-D06CD0D6084B}" parentId="{64DD6D75-3761-439A-9CC3-D7FF3162427A}">
    <text>07.16 pateiktas projektas</text>
  </threadedComment>
  <threadedComment ref="E234" dT="2024-08-07T14:34:16.01" personId="{275467A3-C35B-408D-BC09-980133BF36D1}" id="{7DC3957A-11FB-4A57-87D6-9F42C552DB7F}" parentId="{64DD6D75-3761-439A-9CC3-D7FF3162427A}">
    <text>Pateiktos pastabos 08-07</text>
  </threadedComment>
  <threadedComment ref="E234" dT="2024-08-12T06:55:33.36" personId="{275467A3-C35B-408D-BC09-980133BF36D1}" id="{2991CD34-A629-4C55-A6D8-5CCCF613C3AE}" parentId="{64DD6D75-3761-439A-9CC3-D7FF3162427A}">
    <text>Pateikta derinti 08-08</text>
  </threadedComment>
  <threadedComment ref="E234" dT="2024-08-20T04:30:20.84" personId="{275467A3-C35B-408D-BC09-980133BF36D1}" id="{09862738-7F02-4D3A-98E3-B90CDE373F5C}" parentId="{64DD6D75-3761-439A-9CC3-D7FF3162427A}">
    <text>Kostas turi taisyti RAA pastabas</text>
  </threadedComment>
  <threadedComment ref="E234" dT="2024-09-01T08:36:35.30" personId="{275467A3-C35B-408D-BC09-980133BF36D1}" id="{96BE0752-7659-490E-8D9E-5555DD0E28F0}" parentId="{64DD6D75-3761-439A-9CC3-D7FF3162427A}">
    <text>Pataisytos pastabos pateiktos Petrikėnui el. p. 08-30</text>
  </threadedComment>
  <threadedComment ref="E234" dT="2024-09-06T08:00:39.73" personId="{1AA69E5B-B443-4881-BBB8-C2908FF681E9}" id="{36987502-726C-4925-8277-04C0461AD456}" parentId="{64DD6D75-3761-439A-9CC3-D7FF3162427A}">
    <text>Petrikenas pastabu neturi, pateiktas projektas</text>
  </threadedComment>
  <threadedComment ref="E234" dT="2024-09-10T06:16:46.17" personId="{275467A3-C35B-408D-BC09-980133BF36D1}" id="{5B601177-D23A-4727-9F5C-E0F22DD955D5}" parentId="{64DD6D75-3761-439A-9CC3-D7FF3162427A}">
    <text>09-10 Grigo pastabos, taisyti</text>
  </threadedComment>
  <threadedComment ref="E234" dT="2024-09-16T12:12:59.64" personId="{275467A3-C35B-408D-BC09-980133BF36D1}" id="{D66886FB-5EE2-4340-B7A4-D7CEAE119B30}" parentId="{64DD6D75-3761-439A-9CC3-D7FF3162427A}">
    <text>Laukiam RC sąskaitos</text>
  </threadedComment>
  <threadedComment ref="E235" dT="2024-06-03T07:36:25.88" personId="{1AA69E5B-B443-4881-BBB8-C2908FF681E9}" id="{5991A796-5D39-46A3-82EF-95EBAB9FFC05}">
    <text>06.04 Ieva vaziuoja sutikimo, 06.03 pateiksim pirminius</text>
  </threadedComment>
  <threadedComment ref="E235" dT="2024-06-10T13:10:30.93" personId="{1AA69E5B-B443-4881-BBB8-C2908FF681E9}" id="{B8887A20-1F52-47BA-AF0C-99CFB581C2A2}" parentId="{5991A796-5D39-46A3-82EF-95EBAB9FFC05}">
    <text>Pateikti pirminiai</text>
  </threadedComment>
  <threadedComment ref="E235" dT="2024-07-04T07:16:44.66" personId="{1AA69E5B-B443-4881-BBB8-C2908FF681E9}" id="{AD3692CA-EEDD-4DFF-81CF-4AE3A4FCBA6B}" parentId="{5991A796-5D39-46A3-82EF-95EBAB9FFC05}">
    <text>Gauta pastaba projektui, kad reikia SUVA del AZ, laukiam NZT atsakymo</text>
  </threadedComment>
  <threadedComment ref="E235" dT="2024-07-29T05:23:23.50" personId="{1AA69E5B-B443-4881-BBB8-C2908FF681E9}" id="{587B3503-D959-4209-919F-602C15661AC5}" parentId="{5991A796-5D39-46A3-82EF-95EBAB9FFC05}">
    <text>Dar karta issiusta del sutikimo</text>
  </threadedComment>
  <threadedComment ref="E235" dT="2024-07-31T05:24:36.50" personId="{1AA69E5B-B443-4881-BBB8-C2908FF681E9}" id="{23E5706D-5472-4FA6-A4DD-3F33C58AB19B}" parentId="{5991A796-5D39-46A3-82EF-95EBAB9FFC05}">
    <text>Pateikta po pastabu su SUVA</text>
  </threadedComment>
  <threadedComment ref="E235" dT="2024-08-10T08:01:05.33" personId="{275467A3-C35B-408D-BC09-980133BF36D1}" id="{9BD8740A-E375-48F0-B29F-69960F18C409}" parentId="{5991A796-5D39-46A3-82EF-95EBAB9FFC05}">
    <text>Trūksta vienos sąskaitos</text>
  </threadedComment>
  <threadedComment ref="E236" dT="2024-06-03T07:37:29.90" personId="{1AA69E5B-B443-4881-BBB8-C2908FF681E9}" id="{2D1213C0-F2A0-4857-8C22-613A401CA1C5}">
    <text>05.29 pateikta LAKD, pateikti pirminiai</text>
  </threadedComment>
  <threadedComment ref="E236" dT="2024-06-10T13:13:12.02" personId="{1AA69E5B-B443-4881-BBB8-C2908FF681E9}" id="{6062D51A-82B1-48C1-AD71-D36A594CB9A0}" parentId="{2D1213C0-F2A0-4857-8C22-613A401CA1C5}">
    <text>Pateikti pirminiai po pastabu</text>
  </threadedComment>
  <threadedComment ref="E236" dT="2024-06-17T05:44:05.94" personId="{1AA69E5B-B443-4881-BBB8-C2908FF681E9}" id="{C6FA455D-3E45-4325-968B-6FD51BC064F4}" parentId="{2D1213C0-F2A0-4857-8C22-613A401CA1C5}">
    <text>05.29 pateikta LAKD, samata gauta, dar keliu nereiksmingu derinimu truksta</text>
  </threadedComment>
  <threadedComment ref="E236" dT="2024-07-04T07:16:57.84" personId="{1AA69E5B-B443-4881-BBB8-C2908FF681E9}" id="{0907FD3D-34EE-43B5-A3A5-D708237301FE}" parentId="{2D1213C0-F2A0-4857-8C22-613A401CA1C5}">
    <text>Pateiktas pilnas projektas</text>
  </threadedComment>
  <threadedComment ref="E236" dT="2024-07-07T05:48:39.10" personId="{275467A3-C35B-408D-BC09-980133BF36D1}" id="{9CEA329B-AD14-4B52-AE51-A37366E1630C}" parentId="{2D1213C0-F2A0-4857-8C22-613A401CA1C5}">
    <text>Projektas pateiktas po pastabų</text>
  </threadedComment>
  <threadedComment ref="E236" dT="2024-07-22T10:41:13.87" personId="{275467A3-C35B-408D-BC09-980133BF36D1}" id="{1F9E93A4-BB20-47A5-AFA7-E5BDDD22897E}" parentId="{2D1213C0-F2A0-4857-8C22-613A401CA1C5}">
    <text>Perduoti įkainiai tvirtinti</text>
  </threadedComment>
  <threadedComment ref="E237" dT="2024-05-13T10:37:34.63" personId="{275467A3-C35B-408D-BC09-980133BF36D1}" id="{96B8F756-6DF0-4DD4-AF7C-E762C0D02D85}">
    <text>Tvarko trasą</text>
  </threadedComment>
  <threadedComment ref="E237" dT="2024-06-10T07:20:31.89" personId="{1AA69E5B-B443-4881-BBB8-C2908FF681E9}" id="{76AA68F4-10EE-4CE2-BD57-49033FEA350B}" parentId="{96B8F756-6DF0-4DD4-AF7C-E762C0D02D85}">
    <text>Pateikti pirminiai po pastabu</text>
  </threadedComment>
  <threadedComment ref="E237" dT="2024-06-17T05:45:27.36" personId="{1AA69E5B-B443-4881-BBB8-C2908FF681E9}" id="{6FAF15D7-4F30-4C76-A165-CF2E8D9920A0}" parentId="{96B8F756-6DF0-4DD4-AF7C-E762C0D02D85}">
    <text>LAKD 05.28</text>
  </threadedComment>
  <threadedComment ref="E237" dT="2024-07-04T07:17:16.26" personId="{1AA69E5B-B443-4881-BBB8-C2908FF681E9}" id="{5CAF2691-8289-4130-8B74-8513A578893C}" parentId="{96B8F756-6DF0-4DD4-AF7C-E762C0D02D85}">
    <text>Gautas LAKD ats, kad kelt viska i sklypus</text>
  </threadedComment>
  <threadedComment ref="E237" dT="2024-07-15T07:33:38.97" personId="{275467A3-C35B-408D-BC09-980133BF36D1}" id="{ECCE85F2-BC57-4A70-9924-A2219F72B3D7}" parentId="{96B8F756-6DF0-4DD4-AF7C-E762C0D02D85}">
    <text>Sustabdyta dėl VIA</text>
  </threadedComment>
  <threadedComment ref="E237" dT="2024-09-24T11:19:28.13" personId="{275467A3-C35B-408D-BC09-980133BF36D1}" id="{158FF362-667F-4AE0-97E8-8E0F029C998B}" parentId="{96B8F756-6DF0-4DD4-AF7C-E762C0D02D85}">
    <text>Perduota perderinti su VIA 09-24</text>
  </threadedComment>
  <threadedComment ref="E237" dT="2024-10-17T06:45:28.87" personId="{275467A3-C35B-408D-BC09-980133BF36D1}" id="{910CBC0E-13F3-409E-94B7-DC55F6A06746}" parentId="{96B8F756-6DF0-4DD4-AF7C-E762C0D02D85}">
    <text>Laukiam VIA atsakymo</text>
  </threadedComment>
  <threadedComment ref="E237" dT="2024-10-23T04:49:17.79" personId="{275467A3-C35B-408D-BC09-980133BF36D1}" id="{1E7168B8-D1E5-4F57-A342-61B898DB54EE}" parentId="{96B8F756-6DF0-4DD4-AF7C-E762C0D02D85}">
    <text>VIA nederina, reikia traukti į sklypus</text>
  </threadedComment>
  <threadedComment ref="E237" dT="2024-10-30T05:24:17.16" personId="{275467A3-C35B-408D-BC09-980133BF36D1}" id="{8CEFBAF2-EEA9-4C26-B419-A72AF553DC73}" parentId="{96B8F756-6DF0-4DD4-AF7C-E762C0D02D85}">
    <text>Perderina projektą</text>
  </threadedComment>
  <threadedComment ref="E237" dT="2024-11-21T07:04:28.56" personId="{275467A3-C35B-408D-BC09-980133BF36D1}" id="{0A282C97-EC6C-43BA-83C8-1F6B66AB8D1F}" parentId="{96B8F756-6DF0-4DD4-AF7C-E762C0D02D85}">
    <text>11-22 važiuoja derinti su sklp. Sav.</text>
  </threadedComment>
  <threadedComment ref="E237" dT="2025-01-05T09:39:43.77" personId="{275467A3-C35B-408D-BC09-980133BF36D1}" id="{B55AB905-DA38-447A-A64E-071B8BCB6E5B}" parentId="{96B8F756-6DF0-4DD4-AF7C-E762C0D02D85}">
    <text>Ar gavom VIA ats ?</text>
  </threadedComment>
  <threadedComment ref="E237" dT="2025-01-07T07:31:01.94" personId="{275467A3-C35B-408D-BC09-980133BF36D1}" id="{8FFF9814-E857-49DB-A5CB-FF02034EF966}" parentId="{96B8F756-6DF0-4DD4-AF7C-E762C0D02D85}">
    <text>Laukiam ATS iš VIA</text>
  </threadedComment>
  <threadedComment ref="E237" dT="2025-01-13T13:12:01.28" personId="{1AA69E5B-B443-4881-BBB8-C2908FF681E9}" id="{581C50C6-E435-4CA7-8BBE-4139CEB86307}" parentId="{96B8F756-6DF0-4DD4-AF7C-E762C0D02D85}">
    <text>ATS is Via gauta, reikia teikti kelio prieda ESO pasirasymui</text>
  </threadedComment>
  <threadedComment ref="E237" dT="2025-01-27T10:29:42.75" personId="{1AA69E5B-B443-4881-BBB8-C2908FF681E9}" id="{0FB4B5FB-A1BA-40CF-A5F5-DE829F0F7C31}" parentId="{96B8F756-6DF0-4DD4-AF7C-E762C0D02D85}">
    <text>Via dar neatsiunte galutinio derinimo, gavus teikti SUVA. Planas siandien/ryt nusiust ziniarasti Anai,</text>
  </threadedComment>
  <threadedComment ref="E237" dT="2025-01-30T10:47:36.67" personId="{275467A3-C35B-408D-BC09-980133BF36D1}" id="{E5F05F3E-0359-4BE1-A467-D1D52038EDF1}" parentId="{96B8F756-6DF0-4DD4-AF7C-E762C0D02D85}">
    <text>VIA gauta, trūksta SUVA
02.03-04 kelsim bylą</text>
  </threadedComment>
  <threadedComment ref="E237" dT="2025-02-04T05:51:46.94" personId="{1AA69E5B-B443-4881-BBB8-C2908FF681E9}" id="{733ECDB1-285F-4EA1-A930-0CE19F93FD13}" parentId="{96B8F756-6DF0-4DD4-AF7C-E762C0D02D85}">
    <text>Pateiktas projektas</text>
  </threadedComment>
  <threadedComment ref="E237" dT="2025-02-05T15:35:56.79" personId="{275467A3-C35B-408D-BC09-980133BF36D1}" id="{B2D6FBA2-A1ED-4CA0-B898-50FA9B2651C9}" parentId="{96B8F756-6DF0-4DD4-AF7C-E762C0D02D85}">
    <text>Taisyti pastabas, laukiam SUVA</text>
  </threadedComment>
  <threadedComment ref="E237" dT="2025-02-07T09:59:56.65" personId="{275467A3-C35B-408D-BC09-980133BF36D1}" id="{D4A6DDD7-A6B8-4030-84B1-E41785D2E3B9}" parentId="{96B8F756-6DF0-4DD4-AF7C-E762C0D02D85}">
    <text>Derinimai yra, taisom MŽ/DŽ ir sąmatą</text>
  </threadedComment>
  <threadedComment ref="E237" dT="2025-02-12T08:44:36.95" personId="{1AA69E5B-B443-4881-BBB8-C2908FF681E9}" id="{9DF72774-95CF-46EE-8E1D-C7C98C1067BA}" parentId="{96B8F756-6DF0-4DD4-AF7C-E762C0D02D85}">
    <text>Pateiktas projektas su atskira korekcijos samata</text>
  </threadedComment>
  <threadedComment ref="E237" dT="2025-02-20T07:51:49.99" personId="{275467A3-C35B-408D-BC09-980133BF36D1}" id="{9CF8BBF1-7BA1-44AE-87D5-4DDE81E01577}" parentId="{96B8F756-6DF0-4DD4-AF7C-E762C0D02D85}">
    <text>Pateikti įkainiai tvirtinimui</text>
  </threadedComment>
  <threadedComment ref="AD237" dT="2025-01-31T13:53:41.75" personId="{C8757EB3-AE51-4D63-B06C-15AB9D614458}" id="{51678E08-CD08-4F23-92E3-DB68BAA7C05C}">
    <text xml:space="preserve">345445 </text>
  </threadedComment>
  <threadedComment ref="AJ237" dT="2024-09-26T05:37:04.94" personId="{C8757EB3-AE51-4D63-B06C-15AB9D614458}" id="{D2893A18-1A78-4B70-8986-CE784F406EEC}">
    <text xml:space="preserve">1-27227
</text>
  </threadedComment>
  <threadedComment ref="AJ237" dT="2025-01-21T07:42:35.52" personId="{C8757EB3-AE51-4D63-B06C-15AB9D614458}" id="{AE2D17BC-96C7-47E5-AF86-09D1DFEDAFA4}" parentId="{D2893A18-1A78-4B70-8986-CE784F406EEC}">
    <text>01/21 info : turi eso atsiųst pasirašytą KP</text>
  </threadedComment>
  <threadedComment ref="AJ237" dT="2025-01-21T13:02:06.26" personId="{C8757EB3-AE51-4D63-B06C-15AB9D614458}" id="{8C9C1972-3434-4B0E-899B-0C6DF5B2CD24}" parentId="{D2893A18-1A78-4B70-8986-CE784F406EEC}">
    <text>01/21 išsiųstas KP Via</text>
  </threadedComment>
  <threadedComment ref="E238" dT="2024-06-15T08:15:28.11" personId="{275467A3-C35B-408D-BC09-980133BF36D1}" id="{BE8ACD80-8FA5-43C6-B59C-FCBDF845A57B}">
    <text>Užklausta Mangirdo kada bus topo</text>
  </threadedComment>
  <threadedComment ref="E238" dT="2024-07-15T07:34:41.59" personId="{275467A3-C35B-408D-BC09-980133BF36D1}" id="{8203CD56-09ED-4632-8034-BCAD98D6D8F8}" parentId="{BE8ACD80-8FA5-43C6-B59C-FCBDF845A57B}">
    <text>Laukiam info iš ESO</text>
  </threadedComment>
  <threadedComment ref="E238" dT="2024-07-22T06:03:21.96" personId="{1AA69E5B-B443-4881-BBB8-C2908FF681E9}" id="{36F9028A-130C-426B-A6A0-4603A9D8B744}" parentId="{BE8ACD80-8FA5-43C6-B59C-FCBDF845A57B}">
    <text>Pateikti pirminiai, pateikta suderinimams</text>
  </threadedComment>
  <threadedComment ref="E238" dT="2024-07-29T05:23:43.41" personId="{1AA69E5B-B443-4881-BBB8-C2908FF681E9}" id="{5D3D9FD0-CB54-4A73-9B2C-1A56584F2C71}" parentId="{BE8ACD80-8FA5-43C6-B59C-FCBDF845A57B}">
    <text>Ieva pradejo daryti RAA</text>
  </threadedComment>
  <threadedComment ref="E238" dT="2024-08-05T06:29:09.53" personId="{275467A3-C35B-408D-BC09-980133BF36D1}" id="{54DA9C5C-626C-42F6-81AA-A57B289F2FD7}" parentId="{BE8ACD80-8FA5-43C6-B59C-FCBDF845A57B}">
    <text>08-02 pateikta po pastabų pirminiai</text>
  </threadedComment>
  <threadedComment ref="E238" dT="2024-08-06T04:50:15.55" personId="{275467A3-C35B-408D-BC09-980133BF36D1}" id="{3B1DF09A-E6C5-4156-8C7C-3A8AD9004A00}" parentId="{BE8ACD80-8FA5-43C6-B59C-FCBDF845A57B}">
    <text>08-06 gautos pastabos</text>
  </threadedComment>
  <threadedComment ref="E238" dT="2024-08-12T07:35:34.41" personId="{275467A3-C35B-408D-BC09-980133BF36D1}" id="{D77575CA-5F21-40AA-950C-F3BF34E619FE}" parentId="{BE8ACD80-8FA5-43C6-B59C-FCBDF845A57B}">
    <text>Pateiktas servitutas urėdijai, renkam sutikimus</text>
  </threadedComment>
  <threadedComment ref="E238" dT="2024-08-20T04:28:02.29" personId="{275467A3-C35B-408D-BC09-980133BF36D1}" id="{45C61DCA-B695-4A2C-8515-2FFECE435B2E}" parentId="{BE8ACD80-8FA5-43C6-B59C-FCBDF845A57B}">
    <text>Laukiam 1 derinimo iš sklypo sav. + miškų urėdijos. Karolis turi paskambinti</text>
  </threadedComment>
  <threadedComment ref="E238" dT="2024-09-01T08:38:09.55" personId="{275467A3-C35B-408D-BC09-980133BF36D1}" id="{B92247FE-E132-435B-9D9F-4C0A6D876EE3}" parentId="{BE8ACD80-8FA5-43C6-B59C-FCBDF845A57B}">
    <text>REIKIA UŽSAKYTI TOPO PAPILDYMĄ</text>
  </threadedComment>
  <threadedComment ref="E238" dT="2024-10-17T06:50:16.90" personId="{275467A3-C35B-408D-BC09-980133BF36D1}" id="{DE8DF2BE-F095-4C63-AD93-5FE7B5152E6F}" parentId="{BE8ACD80-8FA5-43C6-B59C-FCBDF845A57B}">
    <text>Užsakyta topo pas SIMĄ 10-23</text>
  </threadedComment>
  <threadedComment ref="E238" dT="2024-11-15T07:53:30.10" personId="{1AA69E5B-B443-4881-BBB8-C2908FF681E9}" id="{531F1984-B3AD-4938-B643-1A81E26191A0}" parentId="{BE8ACD80-8FA5-43C6-B59C-FCBDF845A57B}">
    <text>MGT servitutas, misku servitutas, mzdz</text>
  </threadedComment>
  <threadedComment ref="E238" dT="2024-11-21T07:24:00.62" personId="{275467A3-C35B-408D-BC09-980133BF36D1}" id="{2CB8CE1B-CDB7-4A91-9EEB-9B8EF49CD8C5}" parentId="{BE8ACD80-8FA5-43C6-B59C-FCBDF845A57B}">
    <text>Servitutai pateikti ESO ir sklp. Sav. suderinimui</text>
  </threadedComment>
  <threadedComment ref="E238" dT="2024-12-31T10:14:57.26" personId="{1AA69E5B-B443-4881-BBB8-C2908FF681E9}" id="{6DBBF017-AC9A-46B7-98EF-1CCF80778A50}" parentId="{BE8ACD80-8FA5-43C6-B59C-FCBDF845A57B}">
    <text>Pateiktas projektas tvirtinimui, 12.31 pateikti servitutai notarei</text>
  </threadedComment>
  <threadedComment ref="E238" dT="2025-01-07T07:57:57.63" personId="{275467A3-C35B-408D-BC09-980133BF36D1}" id="{579497A0-8573-4FC6-ADD7-9ADA2B153091}" parentId="{BE8ACD80-8FA5-43C6-B59C-FCBDF845A57B}">
    <text>Servitutai pas notarę + reikia taisyti pastabas</text>
  </threadedComment>
  <threadedComment ref="E238" dT="2025-01-13T13:14:25.19" personId="{09BE7D98-4DE0-4A95-BE21-8CDFB976921C}" id="{883D4C1A-27CE-46DA-B46D-1C530F08DA1A}" parentId="{BE8ACD80-8FA5-43C6-B59C-FCBDF845A57B}">
    <text xml:space="preserve">Derinamas servitutas su VMU
</text>
  </threadedComment>
  <threadedComment ref="E238" dT="2025-01-13T13:14:45.28" personId="{1AA69E5B-B443-4881-BBB8-C2908FF681E9}" id="{5C2C6A40-F28C-4A4F-BC7D-2F6C9564E73C}" parentId="{BE8ACD80-8FA5-43C6-B59C-FCBDF845A57B}">
    <text>01.07 pateiktas projektas po pastabu</text>
  </threadedComment>
  <threadedComment ref="E238" dT="2025-01-17T07:54:24.61" personId="{1AA69E5B-B443-4881-BBB8-C2908FF681E9}" id="{0A150B15-3B8F-4FE4-ADD3-AAB6FBC94EFD}" parentId="{BE8ACD80-8FA5-43C6-B59C-FCBDF845A57B}">
    <text>Reikia taisyti pastabas ir sutikimus</text>
  </threadedComment>
  <threadedComment ref="E238" dT="2025-01-20T17:51:08.61" personId="{275467A3-C35B-408D-BC09-980133BF36D1}" id="{8F411C73-2B5E-4F97-8A1F-4C4243E29F14}" parentId="{BE8ACD80-8FA5-43C6-B59C-FCBDF845A57B}">
    <text>Kas ir kada taisys pastabas ?</text>
  </threadedComment>
  <threadedComment ref="E238" dT="2025-01-21T06:02:25.75" personId="{1AA69E5B-B443-4881-BBB8-C2908FF681E9}" id="{9F540EDC-51C5-4A78-9E77-DC1ECEAD8CB8}" parentId="{BE8ACD80-8FA5-43C6-B59C-FCBDF845A57B}">
    <text>Pastabos del suderinimu su savininkais, be Karolio nelabai pataisysim. Reikia dar servitutu irgi</text>
  </threadedComment>
  <threadedComment ref="E238" dT="2025-02-03T08:31:44.29" personId="{09BE7D98-4DE0-4A95-BE21-8CDFB976921C}" id="{3C3FF7D7-7C31-4491-AD7A-01ABD5A4D971}" parentId="{BE8ACD80-8FA5-43C6-B59C-FCBDF845A57B}">
    <text xml:space="preserve">Pastabos pataisytos, laukiam sąmatos pakoreguotos
</text>
  </threadedComment>
  <threadedComment ref="E238" dT="2025-02-03T10:49:30.49" personId="{1AA69E5B-B443-4881-BBB8-C2908FF681E9}" id="{1D25A25F-E058-4C7A-BEF2-4AC7B8F402CF}" parentId="{BE8ACD80-8FA5-43C6-B59C-FCBDF845A57B}">
    <text>Pateikta po pastabu</text>
  </threadedComment>
  <threadedComment ref="E238" dT="2025-02-07T12:43:25.26" personId="{275467A3-C35B-408D-BC09-980133BF36D1}" id="{76897CB8-D2BB-4AAA-B01F-8A091A5680A6}" parentId="{BE8ACD80-8FA5-43C6-B59C-FCBDF845A57B}">
    <text>Servitutinė sutartis perduota VMU suderinimui</text>
  </threadedComment>
  <threadedComment ref="E238" dT="2025-02-11T13:11:25.91" personId="{1AA69E5B-B443-4881-BBB8-C2908FF681E9}" id="{02B6C560-D6FD-4460-ACA5-6007D073BA94}" parentId="{BE8ACD80-8FA5-43C6-B59C-FCBDF845A57B}">
    <text>Pateiktas projektas po pastabu</text>
  </threadedComment>
  <threadedComment ref="E238" dT="2025-02-20T06:09:13.00" personId="{275467A3-C35B-408D-BC09-980133BF36D1}" id="{93315300-B01C-4191-BF88-001C8ED91420}" parentId="{BE8ACD80-8FA5-43C6-B59C-FCBDF845A57B}">
    <text>Karolis derina su ESO tikrintoju dėl pastabų</text>
  </threadedComment>
  <threadedComment ref="E238" dT="2025-02-24T14:02:47.47" personId="{275467A3-C35B-408D-BC09-980133BF36D1}" id="{00F004F4-85C8-4338-853D-A38AF92C21F7}" parentId="{BE8ACD80-8FA5-43C6-B59C-FCBDF845A57B}">
    <text>Pateikta po pastabų</text>
  </threadedComment>
  <threadedComment ref="E238" dT="2025-03-06T12:31:22.81" personId="{275467A3-C35B-408D-BC09-980133BF36D1}" id="{DC832051-D00A-4795-BC4C-DBB32532A314}" parentId="{BE8ACD80-8FA5-43C6-B59C-FCBDF845A57B}">
    <text>Derina su sklp. Sav. Reikia važiuoti į vietą</text>
  </threadedComment>
  <threadedComment ref="E238" dT="2025-03-06T13:08:20.93" personId="{275467A3-C35B-408D-BC09-980133BF36D1}" id="{71F4A00A-B5C4-4E1E-9C0C-FE184E090F98}" parentId="{BE8ACD80-8FA5-43C6-B59C-FCBDF845A57B}">
    <text>Servitutas pas VMU</text>
  </threadedComment>
  <threadedComment ref="E238" dT="2025-03-07T10:50:55.36" personId="{1AA69E5B-B443-4881-BBB8-C2908FF681E9}" id="{4D239026-D8E9-4C14-A0E4-97391C799665}" parentId="{BE8ACD80-8FA5-43C6-B59C-FCBDF845A57B}">
    <text>Pateikta po pastabu su sutikimais</text>
  </threadedComment>
  <threadedComment ref="E238" dT="2025-03-17T09:14:54.19" personId="{275467A3-C35B-408D-BC09-980133BF36D1}" id="{3D3AB140-3E60-4F36-9154-7F8007C75F8C}" parentId="{BE8ACD80-8FA5-43C6-B59C-FCBDF845A57B}">
    <text>Dovydas taiso pastabas</text>
  </threadedComment>
  <threadedComment ref="E238" dT="2025-03-19T09:02:35.28" personId="{275467A3-C35B-408D-BC09-980133BF36D1}" id="{90A967CA-6FF5-4C1B-94BF-F365CBE8376D}" parentId="{BE8ACD80-8FA5-43C6-B59C-FCBDF845A57B}">
    <text>Laukiam atsakymo iš VMU tada liks servitutai</text>
  </threadedComment>
  <threadedComment ref="E238" dT="2025-03-24T05:41:44.21" personId="{275467A3-C35B-408D-BC09-980133BF36D1}" id="{64682D90-4A7C-41D0-91DD-A936944F457E}" parentId="{BE8ACD80-8FA5-43C6-B59C-FCBDF845A57B}">
    <text>VMU servitutus nagrinėja darius.stonys@vmu.lt</text>
    <extLst>
      <x:ext xmlns:xltc2="http://schemas.microsoft.com/office/spreadsheetml/2020/threadedcomments2" uri="{F7C98A9C-CBB3-438F-8F68-D28B6AF4A901}">
        <xltc2:checksum>410225332</xltc2:checksum>
        <xltc2:hyperlink startIndex="25" length="20" url="darius.stonys@vmu.lt"/>
      </x:ext>
    </extLst>
  </threadedComment>
  <threadedComment ref="E238" dT="2025-03-28T07:21:26.44" personId="{1AA69E5B-B443-4881-BBB8-C2908FF681E9}" id="{34EF92A0-01BB-4F5D-BE4F-BBB0DACB47C0}" parentId="{BE8ACD80-8FA5-43C6-B59C-FCBDF845A57B}">
    <text>Pateiktas projektas su garantiniu. 04.03 Notare derina servitutu pasirasyma su fiziniais asmenim</text>
  </threadedComment>
  <threadedComment ref="E238" dT="2025-04-03T11:39:08.04" personId="{1AA69E5B-B443-4881-BBB8-C2908FF681E9}" id="{C4544675-4344-4806-8C58-4C49BCDB52E9}" parentId="{BE8ACD80-8FA5-43C6-B59C-FCBDF845A57B}">
    <text>Taip pat nusiustas ir VMU atsakymas notarei, parasyta i tivis, kad tvirtintu projekta greiciau</text>
  </threadedComment>
  <threadedComment ref="AF238" dT="2025-03-12T07:39:18.69" personId="{09BE7D98-4DE0-4A95-BE21-8CDFB976921C}" id="{AEF78C45-04A8-46D4-8F27-176796E57D68}">
    <text xml:space="preserve">Pas VMU Viktoras 068724474 </text>
  </threadedComment>
  <threadedComment ref="AF238" dT="2025-03-13T11:09:08.00" personId="{1AA69E5B-B443-4881-BBB8-C2908FF681E9}" id="{7DA01E42-75E2-4CE4-BB65-D90687F16EA3}" parentId="{AEF78C45-04A8-46D4-8F27-176796E57D68}">
    <text>Notare yra parengus byla, VMU turi nueit pas notare Vaidota Majute. Dar yra servitutas su fiziniu (gal jau pasirase)</text>
  </threadedComment>
  <threadedComment ref="E239" dT="2024-08-12T07:31:49.39" personId="{275467A3-C35B-408D-BC09-980133BF36D1}" id="{D99A5D58-8D1D-4060-84C0-23A0BA12CE1A}">
    <text>Laukiam topo papildymo</text>
  </threadedComment>
  <threadedComment ref="E239" dT="2024-08-20T04:28:15.36" personId="{275467A3-C35B-408D-BC09-980133BF36D1}" id="{9918EBA0-E71B-4EFF-BE57-F20BAE818D78}" parentId="{D99A5D58-8D1D-4060-84C0-23A0BA12CE1A}">
    <text>Topo papildymas gautas, rengiam pirminius</text>
  </threadedComment>
  <threadedComment ref="E239" dT="2024-09-01T08:39:51.99" personId="{275467A3-C35B-408D-BC09-980133BF36D1}" id="{2B0AE68A-43B3-4022-8151-38D3A37B6317}" parentId="{D99A5D58-8D1D-4060-84C0-23A0BA12CE1A}">
    <text>Koastas skaičiuoja RAA, Karolis taiso pastabas</text>
  </threadedComment>
  <threadedComment ref="E239" dT="2024-09-16T05:43:50.30" personId="{275467A3-C35B-408D-BC09-980133BF36D1}" id="{F03EFEEF-A47D-442F-B8A9-24BE99208BB8}" parentId="{D99A5D58-8D1D-4060-84C0-23A0BA12CE1A}">
    <text>Ambergrid, litgrid derinimai, servitutai, RAA</text>
  </threadedComment>
  <threadedComment ref="E239" dT="2024-10-08T06:22:54.31" personId="{275467A3-C35B-408D-BC09-980133BF36D1}" id="{8A09C151-C6D1-47C0-B06B-9498B5566903}" parentId="{D99A5D58-8D1D-4060-84C0-23A0BA12CE1A}">
    <text>LEZ, RAA, servitutas</text>
  </threadedComment>
  <threadedComment ref="E239" dT="2024-10-17T06:57:37.98" personId="{275467A3-C35B-408D-BC09-980133BF36D1}" id="{7925838E-9F6C-4ED3-A544-5360BFAC1CCA}" parentId="{D99A5D58-8D1D-4060-84C0-23A0BA12CE1A}">
    <text>10-18 Kostas suskaičiuoja RAA</text>
  </threadedComment>
  <threadedComment ref="E239" dT="2024-10-22T10:55:47.72" personId="{275467A3-C35B-408D-BC09-980133BF36D1}" id="{4237E75B-3E5A-4829-AD51-F8AA8666D53C}" parentId="{D99A5D58-8D1D-4060-84C0-23A0BA12CE1A}">
    <text>10-21 pateikti pirminiai po pastabų</text>
  </threadedComment>
  <threadedComment ref="E239" dT="2024-11-08T06:59:51.71" personId="{1AA69E5B-B443-4881-BBB8-C2908FF681E9}" id="{2249CC5D-273E-4F9D-B475-1EA8C52721D1}" parentId="{D99A5D58-8D1D-4060-84C0-23A0BA12CE1A}">
    <text>Pateikti pirminiai po pastabu</text>
  </threadedComment>
  <threadedComment ref="E239" dT="2024-11-15T07:52:51.33" personId="{1AA69E5B-B443-4881-BBB8-C2908FF681E9}" id="{A05B9447-6435-4CAF-AB72-AE8233571243}" parentId="{D99A5D58-8D1D-4060-84C0-23A0BA12CE1A}">
    <text>Reikia taisyti pastabas</text>
  </threadedComment>
  <threadedComment ref="E239" dT="2024-11-21T07:12:46.08" personId="{275467A3-C35B-408D-BC09-980133BF36D1}" id="{569D00F6-5A78-4FCC-8039-F412F1036013}" parentId="{D99A5D58-8D1D-4060-84C0-23A0BA12CE1A}">
    <text>11-21 teiks po pastabų</text>
  </threadedComment>
  <threadedComment ref="E239" dT="2024-11-27T06:41:41.72" personId="{09BE7D98-4DE0-4A95-BE21-8CDFB976921C}" id="{55822BB7-5C43-4675-95BC-6F04AD3C65BA}" parentId="{D99A5D58-8D1D-4060-84C0-23A0BA12CE1A}">
    <text>Reikia keisti trasą, nesutiko sklp. Sav.</text>
  </threadedComment>
  <threadedComment ref="E239" dT="2024-12-30T15:07:36.42" personId="{1AA69E5B-B443-4881-BBB8-C2908FF681E9}" id="{EEED6950-1D58-4857-8E65-FF3ED4C7307E}" parentId="{D99A5D58-8D1D-4060-84C0-23A0BA12CE1A}">
    <text>Pakoreguota RAA, pateikti pirminiai po pastabu</text>
  </threadedComment>
  <threadedComment ref="E239" dT="2025-01-05T09:13:06.78" personId="{275467A3-C35B-408D-BC09-980133BF36D1}" id="{BD0FF184-5325-42C2-98E2-35718CD768E3}" parentId="{D99A5D58-8D1D-4060-84C0-23A0BA12CE1A}">
    <text>Ar paskutinės petrikėno pastabos pataisytos ?</text>
  </threadedComment>
  <threadedComment ref="E239" dT="2025-01-06T05:44:55.27" personId="{1AA69E5B-B443-4881-BBB8-C2908FF681E9}" id="{8F6CCD13-4C2B-48BA-A69D-B3088C561DA3}" parentId="{D99A5D58-8D1D-4060-84C0-23A0BA12CE1A}">
    <text>01.03 pateitka RAA po pastabu</text>
  </threadedComment>
  <threadedComment ref="E239" dT="2025-01-07T08:00:12.34" personId="{275467A3-C35B-408D-BC09-980133BF36D1}" id="{DF947D53-76A1-4B0F-A976-4BAED4D686C0}" parentId="{D99A5D58-8D1D-4060-84C0-23A0BA12CE1A}">
    <text>Taiso pastabas</text>
  </threadedComment>
  <threadedComment ref="E239" dT="2025-01-10T08:28:49.74" personId="{1AA69E5B-B443-4881-BBB8-C2908FF681E9}" id="{84573D33-A753-46E7-96FC-C8FB1FB1D51F}" parentId="{D99A5D58-8D1D-4060-84C0-23A0BA12CE1A}">
    <text>Pateikta po pastabu</text>
  </threadedComment>
  <threadedComment ref="E239" dT="2025-01-17T07:54:53.98" personId="{1AA69E5B-B443-4881-BBB8-C2908FF681E9}" id="{C890FF15-6CD3-49C3-A8F6-3534E7FD280E}" parentId="{D99A5D58-8D1D-4060-84C0-23A0BA12CE1A}">
    <text>Patvirtinti pirminiai reikia daryti servitutus</text>
  </threadedComment>
  <threadedComment ref="E239" dT="2025-01-27T10:30:22.44" personId="{1AA69E5B-B443-4881-BBB8-C2908FF681E9}" id="{5E067075-383C-4ADF-B35B-020ED9AB6B18}" parentId="{D99A5D58-8D1D-4060-84C0-23A0BA12CE1A}">
    <text>Dovydui deleguota parengti servitutų planus. Klientas pades su savivaldybe suderinti greiciau</text>
  </threadedComment>
  <threadedComment ref="E239" dT="2025-01-30T05:26:09.09" personId="{A8D559AF-EDFF-4E5C-A9C6-041F763793B2}" id="{1FCA87A1-9D7C-4337-8CA6-8AD7593D4178}" parentId="{D99A5D58-8D1D-4060-84C0-23A0BA12CE1A}">
    <text>Servitutai suformuoti, pasirašyti ESO ir pateiktos paraiškos kompensacijai apskačiuot, taip pat pakoreguotas BR1 ir išsiųstas informacinis</text>
  </threadedComment>
  <threadedComment ref="E239" dT="2025-02-03T08:44:25.06" personId="{09BE7D98-4DE0-4A95-BE21-8CDFB976921C}" id="{EBB14F1C-F67B-449F-8B58-8A9AEA6AB3F9}" parentId="{D99A5D58-8D1D-4060-84C0-23A0BA12CE1A}">
    <text>Sąmata skaičiuoja ANA</text>
  </threadedComment>
  <threadedComment ref="E239" dT="2025-02-04T05:57:14.40" personId="{A8D559AF-EDFF-4E5C-A9C6-041F763793B2}" id="{64D0F66C-A41F-4A0F-A366-1C3C09F4437B}" parentId="{D99A5D58-8D1D-4060-84C0-23A0BA12CE1A}">
    <text xml:space="preserve">Pateikti servitutai nzt </text>
  </threadedComment>
  <threadedComment ref="E239" dT="2025-02-05T07:55:45.74" personId="{09BE7D98-4DE0-4A95-BE21-8CDFB976921C}" id="{7D7A3369-00DB-45E4-A830-3DAC6B544CDF}" parentId="{D99A5D58-8D1D-4060-84C0-23A0BA12CE1A}">
    <text xml:space="preserve">Projekto byla suformuota
</text>
  </threadedComment>
  <threadedComment ref="E239" dT="2025-02-07T12:52:01.98" personId="{275467A3-C35B-408D-BC09-980133BF36D1}" id="{AC535FB6-C2CC-4CC8-9276-E14A67246F93}" parentId="{D99A5D58-8D1D-4060-84C0-23A0BA12CE1A}">
    <text>Servitutai atiduoti savivaldybei derinti ~02-03. Nuomininkų parašai yra</text>
  </threadedComment>
  <threadedComment ref="E239" dT="2025-02-10T11:56:57.74" personId="{A8D559AF-EDFF-4E5C-A9C6-041F763793B2}" id="{A47B3881-9D44-4748-9229-22A45D32EA13}" parentId="{D99A5D58-8D1D-4060-84C0-23A0BA12CE1A}">
    <text>Skambinau NŽT dėl servitutų, sakė terminas 20 d.d., eilės tvarka žiūri</text>
  </threadedComment>
  <threadedComment ref="E239" dT="2025-02-14T11:42:45.92" personId="{275467A3-C35B-408D-BC09-980133BF36D1}" id="{FC0CBBEB-FFBF-4E07-A4BB-121453F07624}" parentId="{D99A5D58-8D1D-4060-84C0-23A0BA12CE1A}">
    <text>Pateiktas projektas be servitutų</text>
  </threadedComment>
  <threadedComment ref="E239" dT="2025-02-19T18:38:07.16" personId="{275467A3-C35B-408D-BC09-980133BF36D1}" id="{A9EC8562-A687-4495-BAA8-F20E2F9BF6DA}" parentId="{D99A5D58-8D1D-4060-84C0-23A0BA12CE1A}">
    <text>Taisomos pastabos</text>
  </threadedComment>
  <threadedComment ref="E239" dT="2025-02-24T14:26:19.42" personId="{275467A3-C35B-408D-BC09-980133BF36D1}" id="{4E916AD7-2E87-473E-A5EB-C2970E266AB4}" parentId="{D99A5D58-8D1D-4060-84C0-23A0BA12CE1A}">
    <text>Pateiktas projektas po pastabų su garantiniu</text>
  </threadedComment>
  <threadedComment ref="E239" dT="2025-03-03T07:24:29.50" personId="{1AA69E5B-B443-4881-BBB8-C2908FF681E9}" id="{C5F6495E-70F6-47F1-895E-8BB2A3A45A3B}" parentId="{D99A5D58-8D1D-4060-84C0-23A0BA12CE1A}">
    <text>Pateiktas projektas po pastabu</text>
  </threadedComment>
  <threadedComment ref="E239" dT="2025-03-06T12:33:24.85" personId="{275467A3-C35B-408D-BC09-980133BF36D1}" id="{09077A97-6571-4B5A-9240-1738AFD525FD}" parentId="{D99A5D58-8D1D-4060-84C0-23A0BA12CE1A}">
    <text>Tvirtinama ADA</text>
  </threadedComment>
  <threadedComment ref="E239" dT="2025-03-06T13:26:29.27" personId="{275467A3-C35B-408D-BC09-980133BF36D1}" id="{C782DC75-054D-406D-A6F4-64086DD15F8C}" parentId="{D99A5D58-8D1D-4060-84C0-23A0BA12CE1A}">
    <text>SERVITUTAI</text>
  </threadedComment>
  <threadedComment ref="E239" dT="2025-04-02T11:34:01.75" personId="{1AA69E5B-B443-4881-BBB8-C2908FF681E9}" id="{79281F39-D809-4A77-AA4A-FDDAD9CC152B}" parentId="{D99A5D58-8D1D-4060-84C0-23A0BA12CE1A}">
    <text>Servitutai pateikti notarei</text>
  </threadedComment>
  <threadedComment ref="E239" dT="2025-04-25T07:57:21.69" personId="{1AA69E5B-B443-4881-BBB8-C2908FF681E9}" id="{021CD910-1F58-42EF-8464-E8EAD7E4DFFD}" parentId="{D99A5D58-8D1D-4060-84C0-23A0BA12CE1A}">
    <text>NZT vedeja gris po atostogu ne aksciau 05.05, tai tik nuo tada pasirasys kazkada</text>
  </threadedComment>
  <threadedComment ref="E239" dT="2025-05-19T12:12:28.88" personId="{1AA69E5B-B443-4881-BBB8-C2908FF681E9}" id="{C87E47DA-6BB6-4F90-A9D1-9590D77C1779}" parentId="{D99A5D58-8D1D-4060-84C0-23A0BA12CE1A}">
    <text>Jei pavyks 27d pasirasymas</text>
  </threadedComment>
  <threadedComment ref="E239" dT="2025-08-01T08:03:36.90" personId="{1AA69E5B-B443-4881-BBB8-C2908FF681E9}" id="{F3D41EB8-C785-49DC-A7D0-84AA9AAA67B2}" parentId="{D99A5D58-8D1D-4060-84C0-23A0BA12CE1A}">
    <text>Laukiam ispildomos, pagal kuria registruosim servitutus</text>
  </threadedComment>
  <threadedComment ref="E239" dT="2025-10-08T04:59:41.72" personId="{1AA69E5B-B443-4881-BBB8-C2908FF681E9}" id="{2AD9881D-6CB8-4553-99AD-12409B1B7E80}" parentId="{D99A5D58-8D1D-4060-84C0-23A0BA12CE1A}">
    <text>Gavom atnaujintus kompensaciju aktus, atsirado vienas su apmokejimu, reikia sulaukt lezo parasu ir galima bus siust nzt  
Litgrid dar neatsiunte derinimo irgi</text>
  </threadedComment>
  <threadedComment ref="E239" dT="2025-10-27T06:45:19.80" personId="{1AA69E5B-B443-4881-BBB8-C2908FF681E9}" id="{79366947-A887-4EED-95EC-3A1A6185966E}" parentId="{D99A5D58-8D1D-4060-84C0-23A0BA12CE1A}">
    <text>10.09 uzregistrutoa nzt</text>
  </threadedComment>
  <threadedComment ref="E239" dT="2025-12-08T07:13:41.57" personId="{A8D559AF-EDFF-4E5C-A9C6-041F763793B2}" id="{9EBCDADD-D636-45DD-9B9E-6DF8FA758CD1}" parentId="{D99A5D58-8D1D-4060-84C0-23A0BA12CE1A}">
    <text xml:space="preserve">Servitutai nusiųsti notarui </text>
  </threadedComment>
  <threadedComment ref="E239" dT="2026-01-12T05:57:30.74" personId="{1AA69E5B-B443-4881-BBB8-C2908FF681E9}" id="{5F24245B-6421-49F7-BDE4-440AAFA2C7EA}" parentId="{D99A5D58-8D1D-4060-84C0-23A0BA12CE1A}">
    <text>Sausio 13 pasiraso servitutus</text>
  </threadedComment>
  <threadedComment ref="E239" dT="2026-01-13T12:58:53.46" personId="{A8D559AF-EDFF-4E5C-A9C6-041F763793B2}" id="{943FBD78-A8ED-45AC-A802-7213D1CBDFDC}" parentId="{D99A5D58-8D1D-4060-84C0-23A0BA12CE1A}">
    <text>Servitutai pasirašyti</text>
  </threadedComment>
  <threadedComment ref="AF239" dT="2025-01-06T06:42:39.93" personId="{09BE7D98-4DE0-4A95-BE21-8CDFB976921C}" id="{95BD30A1-A2EA-4795-873F-32C34C127382}">
    <text>Prengti, trūksta ESO pasirašymo</text>
  </threadedComment>
  <threadedComment ref="AF239" dT="2025-01-29T09:59:13.74" personId="{A8D559AF-EDFF-4E5C-A9C6-041F763793B2}" id="{DFD69A31-4AD4-44CD-A572-54A7D0AB967A}" parentId="{95BD30A1-A2EA-4795-873F-32C34C127382}">
    <text>Parengti Geomatininkas</text>
  </threadedComment>
  <threadedComment ref="AF239" dT="2025-03-12T11:14:41.27" personId="{09BE7D98-4DE0-4A95-BE21-8CDFB976921C}" id="{FA12D070-C9B9-4B91-A8BB-28D8FB931C88}" parentId="{95BD30A1-A2EA-4795-873F-32C34C127382}">
    <text>Info pas Dovyda</text>
  </threadedComment>
  <threadedComment ref="AH239" dT="2025-01-06T06:48:26.29" personId="{09BE7D98-4DE0-4A95-BE21-8CDFB976921C}" id="{AD4FFA43-7087-4A68-9173-A2BBB5F690D1}">
    <text>11-01</text>
  </threadedComment>
  <threadedComment ref="E240" dT="2024-07-04T11:32:57.49" personId="{1AA69E5B-B443-4881-BBB8-C2908FF681E9}" id="{8ED0B3EF-A4AB-4AB2-B98D-261F777A506D}">
    <text>Nusiusta Ramunui is ETP abi TS, nes reikalingos bus tik vienos, jis pasiderins su ligonines energetiku ir duos ats.</text>
  </threadedComment>
  <threadedComment ref="E241" dT="2024-09-01T08:40:23.17" personId="{275467A3-C35B-408D-BC09-980133BF36D1}" id="{662E5DC4-305B-4234-B065-ABC7C777A44D}">
    <text>Užklausta info pas kauno autobusus</text>
  </threadedComment>
  <threadedComment ref="E241" dT="2024-09-06T04:31:41.40" personId="{1AA69E5B-B443-4881-BBB8-C2908FF681E9}" id="{15824464-C3F4-4DB7-B606-3EBDF0D6BE1A}" parentId="{662E5DC4-305B-4234-B065-ABC7C777A44D}">
    <text>Pateikti pirminiai</text>
  </threadedComment>
  <threadedComment ref="E241" dT="2024-09-16T05:45:20.28" personId="{275467A3-C35B-408D-BC09-980133BF36D1}" id="{E3EBA32F-2B09-4AC1-A5CE-78D4838594A9}" parentId="{662E5DC4-305B-4234-B065-ABC7C777A44D}">
    <text>Trūksta kauno energijos, rengia servitutą.</text>
  </threadedComment>
  <threadedComment ref="E241" dT="2024-10-15T06:58:24.21" personId="{1AA69E5B-B443-4881-BBB8-C2908FF681E9}" id="{F5D8D7F4-7B7F-4AE3-9D43-B551859160C4}" parentId="{662E5DC4-305B-4234-B065-ABC7C777A44D}">
    <text>Pateiktas projektas</text>
  </threadedComment>
  <threadedComment ref="E241" dT="2024-10-17T10:27:16.11" personId="{275467A3-C35B-408D-BC09-980133BF36D1}" id="{844F2382-3750-490B-90D1-1A6BFC7DF142}" parentId="{662E5DC4-305B-4234-B065-ABC7C777A44D}">
    <text>Taiso pastabas</text>
  </threadedComment>
  <threadedComment ref="E241" dT="2024-11-15T07:55:21.88" personId="{1AA69E5B-B443-4881-BBB8-C2908FF681E9}" id="{794A2B68-BFF8-42F2-AD65-5C6063A2E51E}" parentId="{662E5DC4-305B-4234-B065-ABC7C777A44D}">
    <text>11.14 pateiktas po pastabu</text>
  </threadedComment>
  <threadedComment ref="E241" dT="2024-11-20T07:11:25.14" personId="{09BE7D98-4DE0-4A95-BE21-8CDFB976921C}" id="{09ABC00E-B3DB-4D0F-B85A-42A4D77A0235}" parentId="{662E5DC4-305B-4234-B065-ABC7C777A44D}">
    <text>Reikia sąmatą perskaičiuoti</text>
  </threadedComment>
  <threadedComment ref="E242" dT="2024-09-01T08:40:53.02" personId="{275467A3-C35B-408D-BC09-980133BF36D1}" id="{06746C2B-86E5-4E5D-8D6D-EDBB4082D222}">
    <text>Pirminiai 09-01</text>
  </threadedComment>
  <threadedComment ref="E242" dT="2024-09-10T14:09:49.11" personId="{1AA69E5B-B443-4881-BBB8-C2908FF681E9}" id="{9C662A40-3B80-41B1-9919-0474D6BC7A23}" parentId="{06746C2B-86E5-4E5D-8D6D-EDBB4082D222}">
    <text>Pateikti pirminiai</text>
  </threadedComment>
  <threadedComment ref="E242" dT="2024-10-17T06:59:31.46" personId="{275467A3-C35B-408D-BC09-980133BF36D1}" id="{837EB652-B592-45A7-8494-035ACB01E56A}" parentId="{06746C2B-86E5-4E5D-8D6D-EDBB4082D222}">
    <text>Milda taiso sąmatą</text>
  </threadedComment>
  <threadedComment ref="E242" dT="2024-10-22T11:00:49.30" personId="{275467A3-C35B-408D-BC09-980133BF36D1}" id="{AAEE429B-D11F-49C1-8034-662F336ECC36}" parentId="{06746C2B-86E5-4E5D-8D6D-EDBB4082D222}">
    <text>Taiso pastabas pateiktas 10-21</text>
  </threadedComment>
  <threadedComment ref="E243" dT="2024-07-15T07:34:54.45" personId="{275467A3-C35B-408D-BC09-980133BF36D1}" id="{B4AC55CC-C4B8-4B09-A3CF-46AEDF4CBACA}">
    <text xml:space="preserve">Laukiam info iš ESO
</text>
  </threadedComment>
  <threadedComment ref="E244" dT="2024-10-22T12:12:19.86" personId="{275467A3-C35B-408D-BC09-980133BF36D1}" id="{9EF41A22-70A0-41D2-BBEC-55E7002DEE73}">
    <text>Rengia sprendinius</text>
  </threadedComment>
  <threadedComment ref="E244" dT="2024-11-21T07:16:49.81" personId="{275467A3-C35B-408D-BC09-980133BF36D1}" id="{DBDE8133-B200-4383-8175-6B6984C3C596}" parentId="{9EF41A22-70A0-41D2-BBEC-55E7002DEE73}">
    <text>11-21 teiks pirminius</text>
  </threadedComment>
  <threadedComment ref="E244" dT="2025-01-07T08:03:42.42" personId="{275467A3-C35B-408D-BC09-980133BF36D1}" id="{D4E5E137-53C9-4B5F-83B7-B68E3A72D4F8}" parentId="{9EF41A22-70A0-41D2-BBEC-55E7002DEE73}">
    <text>01-08 Ridas derina su gyventojais</text>
  </threadedComment>
  <threadedComment ref="E244" dT="2025-01-20T17:55:45.07" personId="{275467A3-C35B-408D-BC09-980133BF36D1}" id="{2DEDD45F-E7FE-470F-908B-9C197CA012C7}" parentId="{9EF41A22-70A0-41D2-BBEC-55E7002DEE73}">
    <text>Ar derino su gyventojais ?</text>
  </threadedComment>
  <threadedComment ref="E244" dT="2025-01-21T06:00:44.36" personId="{8FC2F3C1-05F0-4E34-917F-7A355472C835}" id="{CF937B5A-40D5-4F25-BA5B-D163468C9637}" parentId="{9EF41A22-70A0-41D2-BBEC-55E7002DEE73}">
    <text>Derinimai nepradėti</text>
  </threadedComment>
  <threadedComment ref="E244" dT="2025-01-22T07:14:46.63" personId="{1AA69E5B-B443-4881-BBB8-C2908FF681E9}" id="{3AF65817-5DA3-4161-8B08-2CB7B7764B37}" parentId="{9EF41A22-70A0-41D2-BBEC-55E7002DEE73}">
    <text>01.23 vaziavimas pas zmones</text>
  </threadedComment>
  <threadedComment ref="E244" dT="2025-01-24T05:13:40.79" personId="{8FC2F3C1-05F0-4E34-917F-7A355472C835}" id="{3B7496BB-A131-4A24-BC83-50C4EA4CAA1A}" parentId="{9EF41A22-70A0-41D2-BBEC-55E7002DEE73}">
    <text>Gauta 20 parašų, poros savaičių bėgyje važiuosiu antrą kart.</text>
  </threadedComment>
  <threadedComment ref="E244" dT="2025-01-27T05:12:39.20" personId="{8FC2F3C1-05F0-4E34-917F-7A355472C835}" id="{00A5E644-2FE2-4F74-AD65-A7763748CD2C}" parentId="{9EF41A22-70A0-41D2-BBEC-55E7002DEE73}">
    <text>Laurynui perduosiu informaciją trasos koregavimui pagal derinimus.</text>
  </threadedComment>
  <threadedComment ref="E244" dT="2025-01-27T10:34:03.59" personId="{1AA69E5B-B443-4881-BBB8-C2908FF681E9}" id="{FCB0FFA3-A6F3-4158-B7B5-6B3C620B752D}" parentId="{9EF41A22-70A0-41D2-BBEC-55E7002DEE73}">
    <text>Laurynas ryt zada prisest prie korekciju</text>
  </threadedComment>
  <threadedComment ref="E244" dT="2025-01-28T06:47:49.14" personId="{275467A3-C35B-408D-BC09-980133BF36D1}" id="{2B122010-62B2-4853-98C3-A87FDA1E3B93}" parentId="{9EF41A22-70A0-41D2-BBEC-55E7002DEE73}">
    <text>30d Ridas važiuoja derinti + SUVA</text>
  </threadedComment>
  <threadedComment ref="E244" dT="2025-01-31T05:33:27.19" personId="{8FC2F3C1-05F0-4E34-917F-7A355472C835}" id="{CD1E9815-2150-4E4E-9EC3-D29DF5AE428E}" parentId="{9EF41A22-70A0-41D2-BBEC-55E7002DEE73}">
    <text>Trūksta 7 vartotojų parašų, iš jų turiu 3 el. paštus, kitiems dar skambinsiu, vieno vartotojo tel. neturiu
Reikia koreguoti trasą pagal derinimus</text>
  </threadedComment>
  <threadedComment ref="E244" dT="2025-02-03T07:56:11.34" personId="{1AA69E5B-B443-4881-BBB8-C2908FF681E9}" id="{EC88BF11-2274-4A72-B659-5F4C2E13C666}" parentId="{9EF41A22-70A0-41D2-BBEC-55E7002DEE73}">
    <text>SUVA pateikta is naujo su ESO parasu, truksta keliu sutikimu, ridas perziures ir suskambins</text>
  </threadedComment>
  <threadedComment ref="E244" dT="2025-02-07T13:04:39.37" personId="{275467A3-C35B-408D-BC09-980133BF36D1}" id="{28EF9937-DE6C-4309-8A32-FF2FCC7B3623}" parentId="{9EF41A22-70A0-41D2-BBEC-55E7002DEE73}">
    <text>SUVA gauta, Laurynas perdavė Anai skaičiuoti sąmatą. Ridas 02-10 siunčia informacinius ir perskambina likusiems vartotojams</text>
  </threadedComment>
  <threadedComment ref="E244" dT="2025-02-10T11:30:18.93" personId="{8FC2F3C1-05F0-4E34-917F-7A355472C835}" id="{27B94679-C135-429E-A092-267A10E1B0FE}" parentId="{9EF41A22-70A0-41D2-BBEC-55E7002DEE73}">
    <text>Laukiam vienos gyventojos vardo ir pavardės informacinio laiško siuntimui</text>
  </threadedComment>
  <threadedComment ref="E244" dT="2025-02-13T13:34:16.87" personId="{275467A3-C35B-408D-BC09-980133BF36D1}" id="{952F5AC1-D38E-4BE6-AAA2-82E2B2639FD5}" parentId="{9EF41A22-70A0-41D2-BBEC-55E7002DEE73}">
    <text>Laurynas ruošia bylą, Ana taiso sąmatą, Ridas ima sutartį</text>
  </threadedComment>
  <threadedComment ref="E244" dT="2025-02-18T05:39:26.28" personId="{275467A3-C35B-408D-BC09-980133BF36D1}" id="{5D9068AA-B7DE-4AB4-928A-F7D406B79091}" parentId="{9EF41A22-70A0-41D2-BBEC-55E7002DEE73}">
    <text>02-18 pateiks bylą</text>
  </threadedComment>
  <threadedComment ref="E244" dT="2025-02-18T06:19:02.51" personId="{1AA69E5B-B443-4881-BBB8-C2908FF681E9}" id="{A290B71B-ECD0-44E8-970D-D42EE5553B03}" parentId="{9EF41A22-70A0-41D2-BBEC-55E7002DEE73}">
    <text>Pateiktas projketas</text>
  </threadedComment>
  <threadedComment ref="E244" dT="2025-02-19T19:06:05.26" personId="{275467A3-C35B-408D-BC09-980133BF36D1}" id="{BA4D7145-5D60-45D4-8C8C-578F0BB7D5A5}" parentId="{9EF41A22-70A0-41D2-BBEC-55E7002DEE73}">
    <text>Taiso ESO pastabas, gali reikėti perderinti projektą</text>
  </threadedComment>
  <threadedComment ref="E244" dT="2025-02-20T12:43:37.30" personId="{275467A3-C35B-408D-BC09-980133BF36D1}" id="{83444315-CB75-4713-8460-CF6E5C0A481C}" parentId="{9EF41A22-70A0-41D2-BBEC-55E7002DEE73}">
    <text>Pateikta po pastabų</text>
  </threadedComment>
  <threadedComment ref="E244" dT="2025-02-21T12:36:51.69" personId="{275467A3-C35B-408D-BC09-980133BF36D1}" id="{79405F8B-FF42-4C03-BBF9-23E149BE56E2}" parentId="{9EF41A22-70A0-41D2-BBEC-55E7002DEE73}">
    <text>Patvirtintas, perduotos žymos Paulinai</text>
  </threadedComment>
  <threadedComment ref="E244" dT="2025-02-24T18:19:55.91" personId="{275467A3-C35B-408D-BC09-980133BF36D1}" id="{A8721D5A-A7BE-4450-A68A-07785EC3093B}" parentId="{9EF41A22-70A0-41D2-BBEC-55E7002DEE73}">
    <text>Perduotos AZ tvirtinimui</text>
  </threadedComment>
  <threadedComment ref="E245" dT="2024-12-23T06:03:38.03" personId="{A8D559AF-EDFF-4E5C-A9C6-041F763793B2}" id="{A0911D86-023A-4246-ADC2-8D930C9B05CF}">
    <text>Subraižyta trasa ir 12-20 buvo važiuota derinti, apžvelgta reali situacija, gauta dalis sutikimų</text>
  </threadedComment>
  <threadedComment ref="E245" dT="2024-12-23T11:14:35.40" personId="{8FC2F3C1-05F0-4E34-917F-7A355472C835}" id="{0E70F25B-1A7B-46B9-85CA-13B70DBEFEE1}" parentId="{A0911D86-023A-4246-ADC2-8D930C9B05CF}">
    <text>Yra nemažai adresų su kuriais nepavyko susiskambint, prašysim patikslinti kontaktus. Pakartotinai važiuosim po naujų metų, data bus tiksliniama</text>
  </threadedComment>
  <threadedComment ref="E245" dT="2025-01-06T05:34:07.98" personId="{A8D559AF-EDFF-4E5C-A9C6-041F763793B2}" id="{DE0C3AD6-3114-463B-A839-10DD961748F8}" parentId="{A0911D86-023A-4246-ADC2-8D930C9B05CF}">
    <text>Pakoreguotos KAS vietos, reiks vykti derinti pakartotinai su gyventojais</text>
  </threadedComment>
  <threadedComment ref="E245" dT="2025-01-06T13:59:24.30" personId="{8FC2F3C1-05F0-4E34-917F-7A355472C835}" id="{622BABA9-3718-4577-8EF3-70FF0752ACE1}" parentId="{A0911D86-023A-4246-ADC2-8D930C9B05CF}">
    <text>Pataisyta trasa pagal derinimus, galima organizuoti pakartotiną važiavimą</text>
  </threadedComment>
  <threadedComment ref="E245" dT="2025-01-07T08:05:46.78" personId="{275467A3-C35B-408D-BC09-980133BF36D1}" id="{BFAABF16-7C04-49D9-B7BA-7732EF21915F}" parentId="{A0911D86-023A-4246-ADC2-8D930C9B05CF}">
    <text>Laukiam kontaktų iš ESO, po to važiuos derinti su gyventojais ( užbaigti)</text>
  </threadedComment>
  <threadedComment ref="E245" dT="2025-01-20T17:56:28.01" personId="{275467A3-C35B-408D-BC09-980133BF36D1}" id="{09A993F8-B333-432F-A9E1-25A6D1F8141D}" parentId="{A0911D86-023A-4246-ADC2-8D930C9B05CF}">
    <text>Kodėl niekas nesužymėta ? Ar suderinta su gyventojais ?</text>
  </threadedComment>
  <threadedComment ref="E245" dT="2025-01-21T05:56:39.68" personId="{8FC2F3C1-05F0-4E34-917F-7A355472C835}" id="{F0CC25D8-05F5-4FDE-A793-06FC0400AA68}" parentId="{A0911D86-023A-4246-ADC2-8D930C9B05CF}">
    <text>Laukiam iš ESO kontaktų, kuriems nepavyko prisiskambint</text>
  </threadedComment>
  <threadedComment ref="E245" dT="2025-01-27T10:31:29.12" personId="{1AA69E5B-B443-4881-BBB8-C2908FF681E9}" id="{FF3A82D7-BA94-4E74-A6B6-A6CE35AF993F}" parentId="{A0911D86-023A-4246-ADC2-8D930C9B05CF}">
    <text>Gauti konaktai, reikia vaziuot derint, jei nesatabdom objekto</text>
  </threadedComment>
  <threadedComment ref="E245" dT="2025-02-04T08:18:37.16" personId="{275467A3-C35B-408D-BC09-980133BF36D1}" id="{A8DA8B99-AFA2-4B62-BEAF-B7E4EAAE6EA0}" parentId="{A0911D86-023A-4246-ADC2-8D930C9B05CF}">
    <text>Pristabdom</text>
  </threadedComment>
  <threadedComment ref="E245" dT="2025-04-04T05:17:04.95" personId="{8FC2F3C1-05F0-4E34-917F-7A355472C835}" id="{57B8FD06-CF9C-422B-80C2-CF7E3B19E939}" parentId="{A0911D86-023A-4246-ADC2-8D930C9B05CF}">
    <text>04-09 važiuoju tęsti derinimus</text>
  </threadedComment>
  <threadedComment ref="E245" dT="2025-04-10T06:18:10.87" personId="{8FC2F3C1-05F0-4E34-917F-7A355472C835}" id="{1EFC6532-39FF-4762-91F3-FE1969CFDD3E}" parentId="{A0911D86-023A-4246-ADC2-8D930C9B05CF}">
    <text>Koreguojama trasa pagal derinimus, kam galima, siunčiama derinti el. paštu</text>
  </threadedComment>
  <threadedComment ref="E245" dT="2025-04-10T12:37:09.90" personId="{8FC2F3C1-05F0-4E34-917F-7A355472C835}" id="{28D8F8E5-F696-46D7-8BD4-10467192B620}" parentId="{A0911D86-023A-4246-ADC2-8D930C9B05CF}">
    <text>Išsiųsti derinimai el. paštu, toliau reikia skambintis ir derinti nuotoliu, yra nemažai sklypų kurių savininkai gyvena kitur, o el. paštais nesinaudoja.</text>
  </threadedComment>
  <threadedComment ref="E245" dT="2025-04-15T06:48:18.26" personId="{1AA69E5B-B443-4881-BBB8-C2908FF681E9}" id="{ED3BB755-5007-44B9-8653-C77F6E4DFDDE}" parentId="{A0911D86-023A-4246-ADC2-8D930C9B05CF}">
    <text>04.17 vaziuoja pabaigti derinti</text>
  </threadedComment>
  <threadedComment ref="E245" dT="2025-04-17T12:52:26.76" personId="{8FC2F3C1-05F0-4E34-917F-7A355472C835}" id="{E80CE976-1DE6-4890-B134-D3497CEF4890}" parentId="{A0911D86-023A-4246-ADC2-8D930C9B05CF}">
    <text>Derinimai gauti nevisi, bandysim toliau el. paštu ir informaciniais</text>
  </threadedComment>
  <threadedComment ref="E245" dT="2025-04-28T05:23:15.24" personId="{275467A3-C35B-408D-BC09-980133BF36D1}" id="{0FA85B3F-3B1B-4162-A7D8-C42FD51AD3A5}" parentId="{A0911D86-023A-4246-ADC2-8D930C9B05CF}">
    <text>3 sutikimai, 50 informacinių, institucijos, via bus</text>
  </threadedComment>
  <threadedComment ref="E245" dT="2025-05-07T08:08:47.23" personId="{8FC2F3C1-05F0-4E34-917F-7A355472C835}" id="{D8222CEF-526A-4CB9-A564-03A3E17F2EF1}" parentId="{A0911D86-023A-4246-ADC2-8D930C9B05CF}">
    <text>Daroma principinė pirmianiams, šiandien siųsim į via pirminei peržiūrai</text>
  </threadedComment>
  <threadedComment ref="E245" dT="2025-05-12T18:42:27.72" personId="{1AA69E5B-B443-4881-BBB8-C2908FF681E9}" id="{4233FEAE-AFAC-45A0-90A9-D4BEA7C9E7E9}" parentId="{A0911D86-023A-4246-ADC2-8D930C9B05CF}">
    <text>Klausimas del gatviu apsvietimo, Ridas aiskinasi, pirminius pateiksim sia savaite, Via issiusta</text>
  </threadedComment>
  <threadedComment ref="E245" dT="2025-05-14T07:39:31.82" personId="{8FC2F3C1-05F0-4E34-917F-7A355472C835}" id="{D26A1BE0-9BDE-456B-B362-94233E7C7EF4}" parentId="{A0911D86-023A-4246-ADC2-8D930C9B05CF}">
    <text>Išsiaiškinta, šiek tiek pakeisti sprendiniai, aptariam ir teikiam pirminius</text>
  </threadedComment>
  <threadedComment ref="E245" dT="2025-05-19T04:25:02.50" personId="{8FC2F3C1-05F0-4E34-917F-7A355472C835}" id="{0462D01C-160E-4B3A-9521-A0B730440467}" parentId="{A0911D86-023A-4246-ADC2-8D930C9B05CF}">
    <text>Perduota kostui pateikti pirminiams</text>
  </threadedComment>
  <threadedComment ref="E245" dT="2025-05-19T13:46:54.35" personId="{8FC2F3C1-05F0-4E34-917F-7A355472C835}" id="{01C7DD53-BFE1-4845-A070-796D85177E77}" parentId="{A0911D86-023A-4246-ADC2-8D930C9B05CF}">
    <text xml:space="preserve">Toliau ruošiami informaciniai
</text>
  </threadedComment>
  <threadedComment ref="E245" dT="2025-05-20T14:12:56.38" personId="{8FC2F3C1-05F0-4E34-917F-7A355472C835}" id="{969A49C1-C9E3-473B-A755-70CEE3257215}" parentId="{A0911D86-023A-4246-ADC2-8D930C9B05CF}">
    <text>Gauta pastabų pirminiams bus pataisyta 05-21</text>
  </threadedComment>
  <threadedComment ref="E245" dT="2025-05-22T06:12:39.07" personId="{1AA69E5B-B443-4881-BBB8-C2908FF681E9}" id="{AD674597-2669-4411-84A1-FBE549A709B9}" parentId="{A0911D86-023A-4246-ADC2-8D930C9B05CF}">
    <text>Pateikti pirminiai po pastabu</text>
  </threadedComment>
  <threadedComment ref="E245" dT="2025-05-23T04:43:15.06" personId="{275467A3-C35B-408D-BC09-980133BF36D1}" id="{22962136-59D1-4F02-A523-1766A4312746}" parentId="{A0911D86-023A-4246-ADC2-8D930C9B05CF}">
    <text>Pateikti pirminiai</text>
  </threadedComment>
  <threadedComment ref="E245" dT="2025-05-23T09:28:30.27" personId="{8FC2F3C1-05F0-4E34-917F-7A355472C835}" id="{9201A3F4-9787-49FF-AAA9-141DB60B4BFF}" parentId="{A0911D86-023A-4246-ADC2-8D930C9B05CF}">
    <text>Gautos pastabos iš via lietuva, koreguojamas brėžinys, reikės pasirašyt kelių priedą</text>
  </threadedComment>
  <threadedComment ref="E245" dT="2025-05-26T05:02:30.32" personId="{8FC2F3C1-05F0-4E34-917F-7A355472C835}" id="{50EAC63F-9B1B-4222-9AD0-4BDAE6B10E4A}" parentId="{A0911D86-023A-4246-ADC2-8D930C9B05CF}">
    <text>Šiandien bus paruoštas kelių priedas išsiuntimui į ESO</text>
  </threadedComment>
  <threadedComment ref="E245" dT="2025-05-26T06:03:06.53" personId="{275467A3-C35B-408D-BC09-980133BF36D1}" id="{E2E3CA5E-F6E3-4C5E-AC13-B9505B27E61F}" parentId="{A0911D86-023A-4246-ADC2-8D930C9B05CF}">
    <text>Patvirtinti pirminiai</text>
  </threadedComment>
  <threadedComment ref="E245" dT="2025-05-27T10:05:25.36" personId="{8FC2F3C1-05F0-4E34-917F-7A355472C835}" id="{5CCDB549-7B55-4F71-A0C6-0B3DEF489839}" parentId="{A0911D86-023A-4246-ADC2-8D930C9B05CF}">
    <text>Informaciniai išsiųsti</text>
  </threadedComment>
  <threadedComment ref="E245" dT="2025-05-28T06:15:32.54" personId="{8FC2F3C1-05F0-4E34-917F-7A355472C835}" id="{26EBFD28-E8B6-4706-A765-E31F7DF65076}" parentId="{A0911D86-023A-4246-ADC2-8D930C9B05CF}">
    <text>Išsiųsta į ViaLietuva po pastabų</text>
  </threadedComment>
  <threadedComment ref="E245" dT="2025-05-29T05:02:00.08" personId="{8FC2F3C1-05F0-4E34-917F-7A355472C835}" id="{D37292C3-7D95-4965-A6F1-2BB5B67FBFB0}" parentId="{A0911D86-023A-4246-ADC2-8D930C9B05CF}">
    <text>Išsiųsta derinti kitoms institucijoms, reikia užsakyti melioracijos projektą</text>
  </threadedComment>
  <threadedComment ref="E245" dT="2025-06-06T07:22:58.20" personId="{8FC2F3C1-05F0-4E34-917F-7A355472C835}" id="{A7470E90-6ADC-43C4-AA89-B5ACBBB79C27}" parentId="{A0911D86-023A-4246-ADC2-8D930C9B05CF}">
    <text xml:space="preserve">VIA LIETUVA sakė šiandien arba pirmadienį pasistengs atsiųsti 
</text>
  </threadedComment>
  <threadedComment ref="E245" dT="2025-06-11T08:46:25.10" personId="{8FC2F3C1-05F0-4E34-917F-7A355472C835}" id="{8E83FB37-0A2E-47E0-B13A-E27DF307744A}" parentId="{A0911D86-023A-4246-ADC2-8D930C9B05CF}">
    <text>Išsiųsta apskaičiuoti sąmatą</text>
  </threadedComment>
  <threadedComment ref="E245" dT="2025-06-12T13:03:06.54" personId="{8FC2F3C1-05F0-4E34-917F-7A355472C835}" id="{798AF610-4A83-48E6-9523-06BE432BF068}" parentId="{A0911D86-023A-4246-ADC2-8D930C9B05CF}">
    <text>Gauta samata</text>
  </threadedComment>
  <threadedComment ref="E245" dT="2025-06-16T11:33:02.01" personId="{8FC2F3C1-05F0-4E34-917F-7A355472C835}" id="{5E14CB1E-84D0-4DBF-A12C-846952D02BAD}" parentId="{A0911D86-023A-4246-ADC2-8D930C9B05CF}">
    <text>Rengiama byla laukiam eso kelio priedo</text>
  </threadedComment>
  <threadedComment ref="E245" dT="2025-06-17T11:14:33.21" personId="{8FC2F3C1-05F0-4E34-917F-7A355472C835}" id="{41AD4C08-52EB-410F-8A7F-657EA6BAC68D}" parentId="{A0911D86-023A-4246-ADC2-8D930C9B05CF}">
    <text>Byla padaryta, liko via lietuva ir suva</text>
  </threadedComment>
  <threadedComment ref="E245" dT="2025-06-18T04:32:15.66" personId="{1AA69E5B-B443-4881-BBB8-C2908FF681E9}" id="{1D6B1DE9-954F-4AC0-9C40-E18544CBB9A0}" parentId="{A0911D86-023A-4246-ADC2-8D930C9B05CF}">
    <text>Pateiktas projektas be SUVA ir Via</text>
  </threadedComment>
  <threadedComment ref="E245" dT="2025-06-20T04:30:34.10" personId="{8FC2F3C1-05F0-4E34-917F-7A355472C835}" id="{3EDEB766-D9A0-46AA-A22A-5CCBD13BF526}" parentId="{A0911D86-023A-4246-ADC2-8D930C9B05CF}">
    <text xml:space="preserve">Pateikta suva via lietuva yra
</text>
  </threadedComment>
  <threadedComment ref="E245" dT="2025-06-26T05:32:21.74" personId="{8FC2F3C1-05F0-4E34-917F-7A355472C835}" id="{1074E337-87FF-4229-9AD4-06F50E501D00}" parentId="{A0911D86-023A-4246-ADC2-8D930C9B05CF}">
    <text>Pataisytos pastabos, trūksta suva ir GA derinimo</text>
  </threadedComment>
  <threadedComment ref="E245" dT="2025-06-26T05:44:03.33" personId="{1AA69E5B-B443-4881-BBB8-C2908FF681E9}" id="{049DDD8E-BAE4-4DFC-BC37-83038EEDCDDB}" parentId="{A0911D86-023A-4246-ADC2-8D930C9B05CF}">
    <text>Pateiktas projektas po pastabu</text>
  </threadedComment>
  <threadedComment ref="E245" dT="2025-06-26T10:07:00.10" personId="{8FC2F3C1-05F0-4E34-917F-7A355472C835}" id="{2AC5F341-D15C-413B-B709-7496F32DCBBE}" parentId="{A0911D86-023A-4246-ADC2-8D930C9B05CF}">
    <text>Išsiųsta gatvių apšvietimo derinimui</text>
  </threadedComment>
  <threadedComment ref="E245" dT="2025-07-04T05:33:45.86" personId="{275467A3-C35B-408D-BC09-980133BF36D1}" id="{737B2446-4745-46AD-AA19-21592972471D}" parentId="{A0911D86-023A-4246-ADC2-8D930C9B05CF}">
    <text xml:space="preserve">Ruošia paaiškinimus dėl negautų vartotojų derinimo </text>
  </threadedComment>
  <threadedComment ref="E245" dT="2025-07-04T05:45:22.08" personId="{8FC2F3C1-05F0-4E34-917F-7A355472C835}" id="{F5FF8E0A-40A6-4F13-9823-E3395D3584E9}" parentId="{A0911D86-023A-4246-ADC2-8D930C9B05CF}">
    <text>Gautas GA derinimas</text>
  </threadedComment>
  <threadedComment ref="E245" dT="2025-07-04T09:24:16.38" personId="{8FC2F3C1-05F0-4E34-917F-7A355472C835}" id="{6DDE237D-4A93-4CB2-A4A6-DD741DAD0913}" parentId="{A0911D86-023A-4246-ADC2-8D930C9B05CF}">
    <text>Gauta suva</text>
  </threadedComment>
  <threadedComment ref="E245" dT="2025-07-07T10:12:48.72" personId="{1AA69E5B-B443-4881-BBB8-C2908FF681E9}" id="{E9BB8A23-8321-4033-9B25-C3C9A0757E0E}" parentId="{A0911D86-023A-4246-ADC2-8D930C9B05CF}">
    <text>Pateikta su paaiskinimais</text>
  </threadedComment>
  <threadedComment ref="E245" dT="2025-07-08T11:19:47.75" personId="{275467A3-C35B-408D-BC09-980133BF36D1}" id="{C29CE718-CCDC-4C26-8C3E-A97980EBAB90}" parentId="{A0911D86-023A-4246-ADC2-8D930C9B05CF}">
    <text>Užklausta eso dėl nerastų vartotojų.</text>
  </threadedComment>
  <threadedComment ref="E245" dT="2025-07-22T07:12:33.86" personId="{275467A3-C35B-408D-BC09-980133BF36D1}" id="{4EEB29C3-DFED-441F-B037-AB0EAA3F9282}" parentId="{A0911D86-023A-4246-ADC2-8D930C9B05CF}">
    <text>Grigaliūnas turi atsakyti dėl vartotojų</text>
  </threadedComment>
  <threadedComment ref="E245" dT="2025-07-22T10:26:38.88" personId="{1AA69E5B-B443-4881-BBB8-C2908FF681E9}" id="{FE2A5AEC-C44E-43C4-B632-1D28E044302F}" parentId="{A0911D86-023A-4246-ADC2-8D930C9B05CF}">
    <text>Dovydas skambins del ketvirtadienio, Nuvaziuos Augustas (Pakeliui)</text>
  </threadedComment>
  <threadedComment ref="E245" dT="2025-07-24T05:45:26.13" personId="{A8D559AF-EDFF-4E5C-A9C6-041F763793B2}" id="{A7B61C36-68C5-47D0-9A76-766E67155B2A}" parentId="{A0911D86-023A-4246-ADC2-8D930C9B05CF}">
    <text>Apskambinta didžiajai daliai žmonių, kam buvo siųsti informaciniai, su daug vis tiek nepavyko susisiekti, bet pagal planą turime gauti dar 10+ parašų</text>
  </threadedComment>
  <threadedComment ref="E245" dT="2025-07-28T05:38:28.28" personId="{275467A3-C35B-408D-BC09-980133BF36D1}" id="{99A4EF1C-8255-492D-838A-D034CD875C66}" parentId="{A0911D86-023A-4246-ADC2-8D930C9B05CF}">
    <text>Gauta 10 papildomų sutarčių. Atnaujina sąrašą + bylą</text>
  </threadedComment>
  <threadedComment ref="E245" dT="2025-07-28T10:04:36.96" personId="{1AA69E5B-B443-4881-BBB8-C2908FF681E9}" id="{97A3F6B7-D61C-4252-9B9B-3F266E214B2D}" parentId="{A0911D86-023A-4246-ADC2-8D930C9B05CF}">
    <text>Pateiktas projektas su nauju sarasu</text>
  </threadedComment>
  <threadedComment ref="E245" dT="2025-08-01T10:14:34.46" personId="{275467A3-C35B-408D-BC09-980133BF36D1}" id="{9EEC6219-E973-49FB-B3AF-54E96DC1432B}" parentId="{A0911D86-023A-4246-ADC2-8D930C9B05CF}">
    <text>Užklausta ESO dėl vartotojų nesurinkimo</text>
  </threadedComment>
  <threadedComment ref="E245" dT="2025-08-21T11:29:28.16" personId="{275467A3-C35B-408D-BC09-980133BF36D1}" id="{F942612D-4CBB-4EDB-95DF-7B4FD0D94A35}" parentId="{A0911D86-023A-4246-ADC2-8D930C9B05CF}">
    <text>08-25 
Važiuoja perderinti su vartotojais</text>
  </threadedComment>
  <threadedComment ref="E245" dT="2025-08-26T07:56:18.57" personId="{A8D559AF-EDFF-4E5C-A9C6-041F763793B2}" id="{0B3AAD9A-6206-46E8-8B9D-CD78847022C2}" parentId="{A0911D86-023A-4246-ADC2-8D930C9B05CF}">
    <text>Atnaujinta byla su naujausia info, reikia pateikti kartu su apskaitos pastabom, konkursine</text>
  </threadedComment>
  <threadedComment ref="E245" dT="2025-08-26T12:26:29.46" personId="{1AA69E5B-B443-4881-BBB8-C2908FF681E9}" id="{E27A65B1-0AF7-47E3-A49C-1813A0604979}" parentId="{A0911D86-023A-4246-ADC2-8D930C9B05CF}">
    <text>Pateiktas projektas po pastabu ir papildomo vaziavimo</text>
  </threadedComment>
  <threadedComment ref="E245" dT="2025-09-01T11:47:10.45" personId="{275467A3-C35B-408D-BC09-980133BF36D1}" id="{55B93345-0442-4678-9A57-BFB9AE07A028}" parentId="{A0911D86-023A-4246-ADC2-8D930C9B05CF}">
    <text xml:space="preserve">Teikia iš naujo derinti projektą
</text>
  </threadedComment>
  <threadedComment ref="E245" dT="2025-09-09T09:52:37.43" personId="{275467A3-C35B-408D-BC09-980133BF36D1}" id="{B0C9E3AD-524A-4157-9C7F-BB42C70F4A43}" parentId="{A0911D86-023A-4246-ADC2-8D930C9B05CF}">
    <text>Grindžiam delspinigius</text>
  </threadedComment>
  <threadedComment ref="X245" dT="2025-05-29T04:59:27.17" personId="{8FC2F3C1-05F0-4E34-917F-7A355472C835}" id="{9E94DED4-E6DD-442E-9706-604D1ABA988F}">
    <text>05-29</text>
  </threadedComment>
  <threadedComment ref="X245" dT="2025-06-05T05:33:47.89" personId="{8FC2F3C1-05F0-4E34-917F-7A355472C835}" id="{3D836DF4-DFA1-4F17-86F5-6AC329EA1A57}" parentId="{9E94DED4-E6DD-442E-9706-604D1ABA988F}">
    <text>Skyriaus vedėjas atostogauja, išsiųsta pavaduojančiam pakartotinai, 06-05</text>
  </threadedComment>
  <threadedComment ref="X245" dT="2025-06-11T11:20:35.16" personId="{8FC2F3C1-05F0-4E34-917F-7A355472C835}" id="{0C507156-4043-486D-96BB-698D801A26A4}" parentId="{9E94DED4-E6DD-442E-9706-604D1ABA988F}">
    <text>06-12 atsiųs</text>
  </threadedComment>
  <threadedComment ref="Y245" dT="2025-05-29T04:59:35.03" personId="{8FC2F3C1-05F0-4E34-917F-7A355472C835}" id="{C84694EA-7BB3-4DDE-8866-750E3B06593B}">
    <text xml:space="preserve">05-29
</text>
  </threadedComment>
  <threadedComment ref="Z245" dT="2025-05-29T04:59:45.08" personId="{8FC2F3C1-05F0-4E34-917F-7A355472C835}" id="{B1B84536-AB9A-4B17-A493-989A48B46184}">
    <text>05-29</text>
  </threadedComment>
  <threadedComment ref="AA245" dT="2025-05-29T04:59:50.05" personId="{8FC2F3C1-05F0-4E34-917F-7A355472C835}" id="{102FC072-4E77-4848-B16A-AEABD4204CDC}">
    <text>05-29</text>
  </threadedComment>
  <threadedComment ref="AD245" dT="2025-06-26T07:01:48.54" personId="{8FC2F3C1-05F0-4E34-917F-7A355472C835}" id="{28ED7167-6D61-4CB0-BF29-94EE33A360EC}">
    <text xml:space="preserve">365619 </text>
  </threadedComment>
  <threadedComment ref="AJ245" dT="2025-05-08T05:14:03.60" personId="{8FC2F3C1-05F0-4E34-917F-7A355472C835}" id="{489E0757-6032-47A0-AA75-3F83003E99EF}">
    <text xml:space="preserve">1-25-13959
</text>
  </threadedComment>
  <threadedComment ref="AJ245" dT="2025-06-06T07:13:07.18" personId="{8FC2F3C1-05F0-4E34-917F-7A355472C835}" id="{0016EDCE-9DA5-47E4-8082-3C86310AEAC8}" parentId="{489E0757-6032-47A0-AA75-3F83003E99EF}">
    <text xml:space="preserve">Tel. nr. tikrintojos 067996044
</text>
  </threadedComment>
  <threadedComment ref="E246" dT="2024-07-16T09:57:48.35" personId="{275467A3-C35B-408D-BC09-980133BF36D1}" id="{EE8DE0FA-F8EF-4931-B548-3C3443C6EE3B}">
    <text>Užsakyta 07-16 Geoprojektai</text>
  </threadedComment>
  <threadedComment ref="E246" dT="2024-08-05T06:31:42.45" personId="{275467A3-C35B-408D-BC09-980133BF36D1}" id="{AA2A834A-6708-4429-A2F3-F8D3A7AD6336}" parentId="{EE8DE0FA-F8EF-4931-B548-3C3443C6EE3B}">
    <text>Reikia vykti į vietą suderinti su keliais žmonėm ir MT vietą. Klaudijus nuvažiuos</text>
  </threadedComment>
  <threadedComment ref="E246" dT="2024-08-12T07:27:19.15" personId="{275467A3-C35B-408D-BC09-980133BF36D1}" id="{4C55BFFF-B7AC-4FB0-B323-F76B57A0720D}" parentId="{EE8DE0FA-F8EF-4931-B548-3C3443C6EE3B}">
    <text>08-13 važiuos Klaudijus</text>
  </threadedComment>
  <threadedComment ref="E246" dT="2024-08-20T04:59:58.72" personId="{275467A3-C35B-408D-BC09-980133BF36D1}" id="{2F832781-130C-47BF-91A9-D38086A0DA9F}" parentId="{EE8DE0FA-F8EF-4931-B548-3C3443C6EE3B}">
    <text>Paulius surinko trūkstamus parašus</text>
  </threadedComment>
  <threadedComment ref="E246" dT="2024-09-01T08:41:17.10" personId="{275467A3-C35B-408D-BC09-980133BF36D1}" id="{413296F9-09C3-4754-B942-4302E91C38F1}" parentId="{EE8DE0FA-F8EF-4931-B548-3C3443C6EE3B}">
    <text>REIKIA PAPILDYTI TOPO</text>
  </threadedComment>
  <threadedComment ref="E246" dT="2024-09-16T06:08:26.88" personId="{275467A3-C35B-408D-BC09-980133BF36D1}" id="{E33D9C84-A3B8-464A-A405-54DB6B7CFE6A}" parentId="{EE8DE0FA-F8EF-4931-B548-3C3443C6EE3B}">
    <text>09-16 užsakytas topo papildymas</text>
  </threadedComment>
  <threadedComment ref="E246" dT="2024-10-01T16:32:30.72" personId="{275467A3-C35B-408D-BC09-980133BF36D1}" id="{D30DDB2B-3695-4842-BCD4-B7F36AB7A175}" parentId="{EE8DE0FA-F8EF-4931-B548-3C3443C6EE3B}">
    <text>Pateiktas topo papildymas</text>
  </threadedComment>
  <threadedComment ref="E246" dT="2024-10-17T07:00:20.51" personId="{275467A3-C35B-408D-BC09-980133BF36D1}" id="{AC8DC01A-7D91-42D0-B321-B0F54D6C6C0C}" parentId="{EE8DE0FA-F8EF-4931-B548-3C3443C6EE3B}">
    <text>Reikia daryti</text>
  </threadedComment>
  <threadedComment ref="E246" dT="2024-11-15T10:37:01.49" personId="{1AA69E5B-B443-4881-BBB8-C2908FF681E9}" id="{A140B856-5A3D-433E-9B71-6E4960655943}" parentId="{EE8DE0FA-F8EF-4931-B548-3C3443C6EE3B}">
    <text>Dovydas pradejo daryti</text>
  </threadedComment>
  <threadedComment ref="E246" dT="2024-11-20T06:55:30.88" personId="{A8D559AF-EDFF-4E5C-A9C6-041F763793B2}" id="{F627875F-0B86-4E54-A477-55727E6A10D1}" parentId="{EE8DE0FA-F8EF-4931-B548-3C3443C6EE3B}">
    <text xml:space="preserve">Trasa perbraižyta, sprendžiamas klausimas dėl apšvietimo ant naikinamų atramų, nusiųsta demontavimo schema atsakingai įmonei. </text>
  </threadedComment>
  <threadedComment ref="E246" dT="2024-11-25T09:01:19.68" personId="{A8D559AF-EDFF-4E5C-A9C6-041F763793B2}" id="{74ADD16A-DC20-42EF-A753-CE7254F68329}" parentId="{EE8DE0FA-F8EF-4931-B548-3C3443C6EE3B}">
    <text xml:space="preserve">11-25 išsiųsta derint Via Lietuva </text>
  </threadedComment>
  <threadedComment ref="E246" dT="2024-12-19T07:59:15.47" personId="{A8D559AF-EDFF-4E5C-A9C6-041F763793B2}" id="{18FC70BC-29C6-4085-8337-19A9E40DA540}" parentId="{EE8DE0FA-F8EF-4931-B548-3C3443C6EE3B}">
    <text xml:space="preserve">Via Lietuva suderino, derinama toliau
</text>
  </threadedComment>
  <threadedComment ref="E246" dT="2024-12-23T06:04:57.00" personId="{A8D559AF-EDFF-4E5C-A9C6-041F763793B2}" id="{962B057F-9527-43EA-B9B7-4522ADD99A32}" parentId="{EE8DE0FA-F8EF-4931-B548-3C3443C6EE3B}">
    <text xml:space="preserve">Gauta pastaba iš Telia dėl trūkstamų tinklų, reiks pasitikslint su geodezininku, tada su Telia atstovu </text>
  </threadedComment>
  <threadedComment ref="E246" dT="2024-12-31T05:46:05.59" personId="{A8D559AF-EDFF-4E5C-A9C6-041F763793B2}" id="{89AFC9BB-5F9D-44D0-A6A7-DACE285B3090}" parentId="{EE8DE0FA-F8EF-4931-B548-3C3443C6EE3B}">
    <text>12-23 siųsta užklausa geodezininkui dėl telia tinklų, atsakymo dar negavau</text>
  </threadedComment>
  <threadedComment ref="E246" dT="2024-12-31T08:37:54.74" personId="{1AA69E5B-B443-4881-BBB8-C2908FF681E9}" id="{E907E0F5-487A-404F-AA74-35BBC2A0AEA0}" parentId="{EE8DE0FA-F8EF-4931-B548-3C3443C6EE3B}">
    <text>Pateikta pirminiams</text>
  </threadedComment>
  <threadedComment ref="E246" dT="2025-01-05T09:01:47.90" personId="{275467A3-C35B-408D-BC09-980133BF36D1}" id="{82D7238C-97AE-44BF-A26B-21A75CD280C8}" parentId="{EE8DE0FA-F8EF-4931-B548-3C3443C6EE3B}">
    <text>Pateiktos pastabos, reikia taisyti schemą</text>
  </threadedComment>
  <threadedComment ref="E246" dT="2025-01-06T05:38:35.14" personId="{A8D559AF-EDFF-4E5C-A9C6-041F763793B2}" id="{02A4EF17-C36D-4A0E-BDC6-8DD072B37227}" parentId="{EE8DE0FA-F8EF-4931-B548-3C3443C6EE3B}">
    <text xml:space="preserve">Pateikti pirminiai po pastabų, laukiam atsakymo. </text>
  </threadedComment>
  <threadedComment ref="E246" dT="2025-01-07T08:07:01.67" personId="{275467A3-C35B-408D-BC09-980133BF36D1}" id="{0F992CAD-A590-471D-85AA-6491022E1F6D}" parentId="{EE8DE0FA-F8EF-4931-B548-3C3443C6EE3B}">
    <text>Taiso pastabas pirminių, 01-07 pateiks</text>
  </threadedComment>
  <threadedComment ref="E246" dT="2025-01-09T09:48:29.05" personId="{A8D559AF-EDFF-4E5C-A9C6-041F763793B2}" id="{6816CC2B-23A5-47ED-885C-4A68CBB38428}" parentId="{EE8DE0FA-F8EF-4931-B548-3C3443C6EE3B}">
    <text xml:space="preserve">Trūksta Telia ir Apšvietimo derinimo, skambinta paragint </text>
  </threadedComment>
  <threadedComment ref="E246" dT="2025-01-09T11:19:57.93" personId="{A8D559AF-EDFF-4E5C-A9C6-041F763793B2}" id="{7AFEF3C1-3405-473C-A94C-8E123888E3CE}" parentId="{EE8DE0FA-F8EF-4931-B548-3C3443C6EE3B}">
    <text>Likęs Telia derinimas</text>
  </threadedComment>
  <threadedComment ref="E246" dT="2025-01-13T06:18:51.71" personId="{A8D559AF-EDFF-4E5C-A9C6-041F763793B2}" id="{54288E88-3634-4E6A-BA17-0CC500C57FCC}" parentId="{EE8DE0FA-F8EF-4931-B548-3C3443C6EE3B}">
    <text xml:space="preserve">Susisiekta su geodezininkais, visi tinklai gauti iš telia užnešti, paprašėm jų papildyti su telia atstovu </text>
  </threadedComment>
  <threadedComment ref="E246" dT="2025-01-16T08:46:35.40" personId="{A8D559AF-EDFF-4E5C-A9C6-041F763793B2}" id="{5C8641FF-9E45-4D71-8BCF-D4501736D772}" parentId="{EE8DE0FA-F8EF-4931-B548-3C3443C6EE3B}">
    <text>Išsiųstas trūkstamas informacinis, liko Telia tinklai</text>
  </threadedComment>
  <threadedComment ref="E246" dT="2025-01-20T18:25:47.51" personId="{275467A3-C35B-408D-BC09-980133BF36D1}" id="{5A07E17A-1D71-4751-A7A7-350285059948}" parentId="{EE8DE0FA-F8EF-4931-B548-3C3443C6EE3B}">
    <text>Kokia situacija su telia papildymu ?</text>
  </threadedComment>
  <threadedComment ref="E246" dT="2025-01-21T06:28:12.13" personId="{1AA69E5B-B443-4881-BBB8-C2908FF681E9}" id="{EE935E17-50EF-41F2-9B4C-1B4F681F403C}" parentId="{EE8DE0FA-F8EF-4931-B548-3C3443C6EE3B}">
    <text>Geopojektai informuoti, kad reikia papildymo, atrase, kad dar susisieks su tavim</text>
  </threadedComment>
  <threadedComment ref="E246" dT="2025-01-27T05:23:46.04" personId="{A8D559AF-EDFF-4E5C-A9C6-041F763793B2}" id="{1817BB86-BE79-49DC-A7D0-067EE593901E}" parentId="{EE8DE0FA-F8EF-4931-B548-3C3443C6EE3B}">
    <text>Supildytas MKDŽ, perduotas Anai</text>
  </threadedComment>
  <threadedComment ref="E246" dT="2025-01-27T10:38:20.49" personId="{1AA69E5B-B443-4881-BBB8-C2908FF681E9}" id="{6B32F7E9-9530-4316-981C-9F96F317D44F}" parentId="{EE8DE0FA-F8EF-4931-B548-3C3443C6EE3B}">
    <text>Del telia papildymo pakartotas laiskas Geoprojektams</text>
  </threadedComment>
  <threadedComment ref="E246" dT="2025-01-28T06:56:54.16" personId="{275467A3-C35B-408D-BC09-980133BF36D1}" id="{DB520D12-27D8-4E56-8D07-A33F4B71FF03}" parentId="{EE8DE0FA-F8EF-4931-B548-3C3443C6EE3B}">
    <text>Trūksta Telia ir SUVA</text>
  </threadedComment>
  <threadedComment ref="E246" dT="2025-01-30T05:24:40.50" personId="{A8D559AF-EDFF-4E5C-A9C6-041F763793B2}" id="{608674E7-72C5-4BAB-835E-F90B6301839F}" parentId="{EE8DE0FA-F8EF-4931-B548-3C3443C6EE3B}">
    <text xml:space="preserve">Telia tinklai įkrito, sąmata gauta, žiniaraščiai jau suformuoti, 1-30 užnešiu tinklus, siųsiu Telia, gavus atsakymą teiksiu SUVA </text>
  </threadedComment>
  <threadedComment ref="E246" dT="2025-01-30T10:52:42.33" personId="{275467A3-C35B-408D-BC09-980133BF36D1}" id="{B9DC9E77-985E-455F-BC09-456121A0D167}" parentId="{EE8DE0FA-F8EF-4931-B548-3C3443C6EE3B}">
    <text>Liko tik SUVA</text>
  </threadedComment>
  <threadedComment ref="E246" dT="2025-02-03T06:06:22.77" personId="{A8D559AF-EDFF-4E5C-A9C6-041F763793B2}" id="{5C179E03-BE59-472C-BBBF-B9F103058602}" parentId="{EE8DE0FA-F8EF-4931-B548-3C3443C6EE3B}">
    <text xml:space="preserve">Pakoreguotas brežinys, pakelta sąmata, išsiųsti dar du likusieji informaciniai, formuojama pilna byla. Vis dar laukiam SUVA (pateiktas 01-30). </text>
  </threadedComment>
  <threadedComment ref="E246" dT="2025-02-03T10:44:55.31" personId="{1AA69E5B-B443-4881-BBB8-C2908FF681E9}" id="{49D52AE9-86C1-4537-8F3D-19050C45F3E7}" parentId="{EE8DE0FA-F8EF-4931-B548-3C3443C6EE3B}">
    <text>Pateiktas projektas</text>
  </threadedComment>
  <threadedComment ref="E246" dT="2025-02-03T13:03:18.93" personId="{1AA69E5B-B443-4881-BBB8-C2908FF681E9}" id="{22E602CE-A859-44F8-BB1D-BC0C2017F384}" parentId="{EE8DE0FA-F8EF-4931-B548-3C3443C6EE3B}">
    <text>Gautos pastabos, truksta SUVA</text>
  </threadedComment>
  <threadedComment ref="E246" dT="2025-02-05T13:57:21.51" personId="{275467A3-C35B-408D-BC09-980133BF36D1}" id="{D42198F0-CD2F-47B6-B725-932A32D4829C}" parentId="{EE8DE0FA-F8EF-4931-B548-3C3443C6EE3B}">
    <text>Pastabos pataisytos, laukiam SUVA</text>
  </threadedComment>
  <threadedComment ref="E246" dT="2025-02-07T13:35:28.66" personId="{275467A3-C35B-408D-BC09-980133BF36D1}" id="{77CDE0BF-27AF-42A5-81A5-7B19B99303E6}" parentId="{EE8DE0FA-F8EF-4931-B548-3C3443C6EE3B}">
    <text>Pateiktas iš naujo SUVA 02-07</text>
  </threadedComment>
  <threadedComment ref="E246" dT="2025-02-12T05:38:22.00" personId="{275467A3-C35B-408D-BC09-980133BF36D1}" id="{70E3A79E-AF07-4F01-AA48-771249E6E866}" parentId="{EE8DE0FA-F8EF-4931-B548-3C3443C6EE3B}">
    <text>SUVA gauta 02-12 teiks bylą</text>
  </threadedComment>
  <threadedComment ref="E246" dT="2025-02-12T07:31:15.28" personId="{1AA69E5B-B443-4881-BBB8-C2908FF681E9}" id="{F7D4E86D-E03D-4EFC-8170-6F2A34EB23A0}" parentId="{EE8DE0FA-F8EF-4931-B548-3C3443C6EE3B}">
    <text>Pateiktas projektas po pastabu</text>
  </threadedComment>
  <threadedComment ref="E246" dT="2025-02-12T19:04:35.39" personId="{275467A3-C35B-408D-BC09-980133BF36D1}" id="{3C594729-368B-4C51-BE48-16F162B52334}" parentId="{EE8DE0FA-F8EF-4931-B548-3C3443C6EE3B}">
    <text>Taiso pastabas</text>
  </threadedComment>
  <threadedComment ref="E246" dT="2025-02-13T10:31:17.37" personId="{1AA69E5B-B443-4881-BBB8-C2908FF681E9}" id="{7B0D1AC0-89BC-48B0-A906-182293EE0F09}" parentId="{EE8DE0FA-F8EF-4931-B548-3C3443C6EE3B}">
    <text>Pateiktas projektas po pastabu</text>
  </threadedComment>
  <threadedComment ref="E246" dT="2025-02-13T13:37:03.32" personId="{275467A3-C35B-408D-BC09-980133BF36D1}" id="{55CC96B3-7C11-42C3-984D-E8703F2F5111}" parentId="{EE8DE0FA-F8EF-4931-B548-3C3443C6EE3B}">
    <text>Kostas paleido žymas</text>
  </threadedComment>
  <threadedComment ref="W246" dT="2024-12-23T12:01:22.15" personId="{A8D559AF-EDFF-4E5C-A9C6-041F763793B2}" id="{8FB95481-0ED9-44D6-BA83-0675B954D701}">
    <text>Parašai gauti dėl KAS vietų Ievos</text>
  </threadedComment>
  <threadedComment ref="Y246" dT="2025-01-03T07:11:32.13" personId="{A8D559AF-EDFF-4E5C-A9C6-041F763793B2}" id="{BC6DAFAF-185C-4FE1-8A76-7045398AC42C}">
    <text>01/03</text>
  </threadedComment>
  <threadedComment ref="AA246" dT="2024-12-23T12:02:43.55" personId="{A8D559AF-EDFF-4E5C-A9C6-041F763793B2}" id="{DC8FB31E-00B3-432D-9405-20DDB1864272}">
    <text>12/23 siųsta, gauta pastaba dėl trūkstamų tinklų, parašyta užklausa geodezininkui</text>
  </threadedComment>
  <threadedComment ref="AA246" dT="2025-01-30T07:38:35.70" personId="{A8D559AF-EDFF-4E5C-A9C6-041F763793B2}" id="{73CCAB9A-304C-4624-B0F9-A0FD3A7CADBE}" parentId="{DC8FB31E-00B3-432D-9405-20DDB1864272}">
    <text>01/30 išsiųsta su užneštais tinklais</text>
  </threadedComment>
  <threadedComment ref="AD246" dT="2025-01-30T10:46:20.40" personId="{A8D559AF-EDFF-4E5C-A9C6-041F763793B2}" id="{11341693-CB36-4FA9-B3EE-57A3586C663A}">
    <text xml:space="preserve">Pateikta, 345123 </text>
  </threadedComment>
  <threadedComment ref="AD246" dT="2025-02-10T09:42:02.97" personId="{A8D559AF-EDFF-4E5C-A9C6-041F763793B2}" id="{20ADA71B-B75B-4C03-B740-31FC485CFC0A}" parentId="{11341693-CB36-4FA9-B3EE-57A3586C663A}">
    <text>346315 pakartotinis 02-07</text>
  </threadedComment>
  <threadedComment ref="AE246" dT="2024-12-23T12:03:32.09" personId="{A8D559AF-EDFF-4E5C-A9C6-041F763793B2}" id="{373A9C9E-33A8-4D34-AE7F-DAE5542F664F}">
    <text>12/23 siųsta pakartotinai, telefonu kalbėta kelis kartus, sakė galima demontuot ir pasirašys</text>
  </threadedComment>
  <threadedComment ref="E247" dT="2024-11-08T12:01:51.64" personId="{1AA69E5B-B443-4881-BBB8-C2908FF681E9}" id="{448D9294-CC9A-43C3-BA57-D6360A35589B}">
    <text>Pateikti pirminiai</text>
  </threadedComment>
  <threadedComment ref="E247" dT="2024-11-15T09:02:45.46" personId="{1AA69E5B-B443-4881-BBB8-C2908FF681E9}" id="{3FF97C31-7903-42E6-8402-694617A0980D}" parentId="{448D9294-CC9A-43C3-BA57-D6360A35589B}">
    <text>Pateikti pirminiai po pastabu</text>
  </threadedComment>
  <threadedComment ref="E247" dT="2024-11-20T06:54:39.12" personId="{A8D559AF-EDFF-4E5C-A9C6-041F763793B2}" id="{99C130C7-9EFF-4AF4-A1A0-521A466E747C}" parentId="{448D9294-CC9A-43C3-BA57-D6360A35589B}">
    <text xml:space="preserve">Vandenys sakė trūksta tinklų, susitarėm, kad sudės patys ant mano DWG failo. </text>
  </threadedComment>
  <threadedComment ref="E247" dT="2024-11-21T07:39:54.26" personId="{275467A3-C35B-408D-BC09-980133BF36D1}" id="{8076938B-7F14-43C0-A81B-E6E1191AB817}" parentId="{448D9294-CC9A-43C3-BA57-D6360A35589B}">
    <text>11-22 pateiks vandenims perbraižytą trasą</text>
  </threadedComment>
  <threadedComment ref="E247" dT="2024-11-22T05:41:24.56" personId="{A8D559AF-EDFF-4E5C-A9C6-041F763793B2}" id="{7091C62D-5F14-4355-919F-2558B4D78266}" parentId="{448D9294-CC9A-43C3-BA57-D6360A35589B}">
    <text>11-21 pateikta perbraižyta trasa vandenims</text>
  </threadedComment>
  <threadedComment ref="E247" dT="2024-11-26T06:09:56.13" personId="{A8D559AF-EDFF-4E5C-A9C6-041F763793B2}" id="{3CE8EDFB-34C0-49FA-8994-B2F34E3E5FD0}" parentId="{448D9294-CC9A-43C3-BA57-D6360A35589B}">
    <text>Vandenys suderino, suformuoti servitutai, reiks važiuot parašų</text>
  </threadedComment>
  <threadedComment ref="E247" dT="2024-11-26T13:42:55.67" personId="{A8D559AF-EDFF-4E5C-A9C6-041F763793B2}" id="{287D0A67-FFCA-4CAA-A860-CEA610C11A11}" parentId="{448D9294-CC9A-43C3-BA57-D6360A35589B}">
    <text>Servitutai pasirašymui nuomininkams išsiųsti el. paštu 11/26</text>
  </threadedComment>
  <threadedComment ref="E247" dT="2024-11-28T13:58:48.76" personId="{A8D559AF-EDFF-4E5C-A9C6-041F763793B2}" id="{F266B032-F8F1-41AF-A1D5-BBC0C830782B}" parentId="{448D9294-CC9A-43C3-BA57-D6360A35589B}">
    <text>Surinkti parašai, reikia tikslinti topkę dėl melioracijos statinių</text>
  </threadedComment>
  <threadedComment ref="E247" dT="2024-12-04T13:35:59.96" personId="{1AA69E5B-B443-4881-BBB8-C2908FF681E9}" id="{AA58742C-8EDD-41C1-92A3-2D74F8AAB5BA}" parentId="{448D9294-CC9A-43C3-BA57-D6360A35589B}">
    <text>Pateikti priminiai</text>
  </threadedComment>
  <threadedComment ref="E247" dT="2024-12-31T08:39:29.50" personId="{1AA69E5B-B443-4881-BBB8-C2908FF681E9}" id="{C68C84FC-F198-4390-ACB0-6C3503391BC0}" parentId="{448D9294-CC9A-43C3-BA57-D6360A35589B}">
    <text>12.23 pateikti pirminiai po pastabu</text>
  </threadedComment>
  <threadedComment ref="E247" dT="2025-01-06T05:38:17.30" personId="{A8D559AF-EDFF-4E5C-A9C6-041F763793B2}" id="{AA677464-E500-491B-8502-8EB8CABBB6AD}" parentId="{448D9294-CC9A-43C3-BA57-D6360A35589B}">
    <text xml:space="preserve">Pateikti pirminiai po pastabų, laukiam atsakymo </text>
  </threadedComment>
  <threadedComment ref="E247" dT="2025-01-07T08:13:22.08" personId="{275467A3-C35B-408D-BC09-980133BF36D1}" id="{54CE68F7-F481-4600-AEBF-A6062818D8AE}" parentId="{448D9294-CC9A-43C3-BA57-D6360A35589B}">
    <text>Servitutai+mel. Proj. + SUVA</text>
  </threadedComment>
  <threadedComment ref="E247" dT="2025-01-16T08:47:40.78" personId="{A8D559AF-EDFF-4E5C-A9C6-041F763793B2}" id="{6158DAFF-B547-49FF-96BD-857113323BE0}" parentId="{448D9294-CC9A-43C3-BA57-D6360A35589B}">
    <text>Užpildytas medžiagų kiekis, skaičiuojama sąmatą</text>
  </threadedComment>
  <threadedComment ref="E247" dT="2025-01-20T05:36:22.46" personId="{A8D559AF-EDFF-4E5C-A9C6-041F763793B2}" id="{ED0D5D11-7DD9-4997-B0C6-CFEDDCB6441A}" parentId="{448D9294-CC9A-43C3-BA57-D6360A35589B}">
    <text>Gauta sąmata, laukiam mel projekto ir bus galima teikti SUVA</text>
  </threadedComment>
  <threadedComment ref="E247" dT="2025-01-20T18:27:52.20" personId="{275467A3-C35B-408D-BC09-980133BF36D1}" id="{F80C3D9A-212F-4964-B2F2-50B849E28FFD}" parentId="{448D9294-CC9A-43C3-BA57-D6360A35589B}">
    <text>Kokia situacija su servitutais ?</text>
  </threadedComment>
  <threadedComment ref="E247" dT="2025-01-21T06:28:10.37" personId="{A8D559AF-EDFF-4E5C-A9C6-041F763793B2}" id="{5F379DED-2EB2-4802-AB9E-7F2352CF4C23}" parentId="{448D9294-CC9A-43C3-BA57-D6360A35589B}">
    <text>Servitutai pagal seną tvarką buvo kelti į ESO pasirašymui, sakė dar nepasirašyti, greičiausiai reiks kelt pagal naują tvarką į sistemą</text>
  </threadedComment>
  <threadedComment ref="E247" dT="2025-01-27T05:24:12.42" personId="{A8D559AF-EDFF-4E5C-A9C6-041F763793B2}" id="{BEC90FC1-F15E-4CE1-8850-2C87670A8862}" parentId="{448D9294-CC9A-43C3-BA57-D6360A35589B}">
    <text>Suformuoti servitutai per Geomatininkas</text>
  </threadedComment>
  <threadedComment ref="E247" dT="2025-01-27T10:40:57.19" personId="{1AA69E5B-B443-4881-BBB8-C2908FF681E9}" id="{5C0C52A4-4DC7-43D3-91E2-E54671A05CE8}" parentId="{448D9294-CC9A-43C3-BA57-D6360A35589B}">
    <text>Pateikti servitutai ESO pasirasymui, truksta mel. Projekto, kad teikti SUVA, jauciu keliam byla be situ derinimu</text>
  </threadedComment>
  <threadedComment ref="E247" dT="2025-01-28T07:32:23.02" personId="{275467A3-C35B-408D-BC09-980133BF36D1}" id="{422B294C-C9E7-4BE7-A5D0-5FA66D07FAA3}" parentId="{448D9294-CC9A-43C3-BA57-D6360A35589B}">
    <text>Mel. Projektas pateiktas</text>
  </threadedComment>
  <threadedComment ref="E247" dT="2025-01-30T05:23:34.25" personId="{A8D559AF-EDFF-4E5C-A9C6-041F763793B2}" id="{6160FD8C-10D8-4E69-9CBA-FB6D37C0E985}" parentId="{448D9294-CC9A-43C3-BA57-D6360A35589B}">
    <text>SUVA pateiktas, išsiųstas likęs informacinis, byla suformuota be NŽT kol kas</text>
  </threadedComment>
  <threadedComment ref="E247" dT="2025-02-03T06:07:03.10" personId="{A8D559AF-EDFF-4E5C-A9C6-041F763793B2}" id="{B675A9BA-5F2A-4B0E-8B3E-E72D5FCC0EAA}" parentId="{448D9294-CC9A-43C3-BA57-D6360A35589B}">
    <text>Patvirtino SUVA, sukelsiu į galutinę bylą</text>
  </threadedComment>
  <threadedComment ref="E247" dT="2025-02-03T13:45:05.97" personId="{275467A3-C35B-408D-BC09-980133BF36D1}" id="{1E9F642B-57A2-462A-BB29-2B138FFFD28D}" parentId="{448D9294-CC9A-43C3-BA57-D6360A35589B}">
    <text>RAA</text>
  </threadedComment>
  <threadedComment ref="E247" dT="2025-02-07T13:43:48.10" personId="{275467A3-C35B-408D-BC09-980133BF36D1}" id="{DCB1C7F3-7CD4-46C6-BE1B-0CB8E4F27A96}" parentId="{448D9294-CC9A-43C3-BA57-D6360A35589B}">
    <text>RAA dovydas skaičiuoja. Servitutai atiduoti šakių r. Sav.</text>
  </threadedComment>
  <threadedComment ref="E247" dT="2025-02-10T07:23:19.64" personId="{A8D559AF-EDFF-4E5C-A9C6-041F763793B2}" id="{B7F3D23C-161A-4EF3-8EE3-8B4C60521AFA}" parentId="{448D9294-CC9A-43C3-BA57-D6360A35589B}">
    <text>02-10 planas apskaičuoti RAA iki nuostatų, reikia susisiekti su Kaminsku, dar nepasirašė nusiųsto servituto el paštu</text>
  </threadedComment>
  <threadedComment ref="E247" dT="2025-02-10T11:28:50.06" personId="{A8D559AF-EDFF-4E5C-A9C6-041F763793B2}" id="{AA71956F-B3DD-4524-A4D2-8F6EB37C073A}" parentId="{448D9294-CC9A-43C3-BA57-D6360A35589B}">
    <text xml:space="preserve">Apskaičiuota RAA iki nuostatų, išsiųstas priminimas Kaminskui </text>
  </threadedComment>
  <threadedComment ref="E247" dT="2025-02-12T05:39:50.83" personId="{275467A3-C35B-408D-BC09-980133BF36D1}" id="{FC634F3A-2937-4506-A89F-3943686C9350}" parentId="{448D9294-CC9A-43C3-BA57-D6360A35589B}">
    <text>02-12 turi pateikti projektą su garantiniu dėl servituto</text>
  </threadedComment>
  <threadedComment ref="E247" dT="2025-02-12T12:57:32.87" personId="{A8D559AF-EDFF-4E5C-A9C6-041F763793B2}" id="{48BDDF29-B8A8-418B-90C0-0D9EBD77C53B}" parentId="{448D9294-CC9A-43C3-BA57-D6360A35589B}">
    <text>Pateiktas pataisytas, pasirašytas servitutas kompensacijai</text>
  </threadedComment>
  <threadedComment ref="E247" dT="2025-02-13T10:23:21.02" personId="{1AA69E5B-B443-4881-BBB8-C2908FF681E9}" id="{5474277D-6596-466A-860C-B2BC43729B47}" parentId="{448D9294-CC9A-43C3-BA57-D6360A35589B}">
    <text>Pateiktas projekas</text>
  </threadedComment>
  <threadedComment ref="E247" dT="2025-02-13T13:40:27.77" personId="{275467A3-C35B-408D-BC09-980133BF36D1}" id="{1FDEB828-9000-48FE-833C-C36E2A4F2BCE}" parentId="{448D9294-CC9A-43C3-BA57-D6360A35589B}">
    <text>ESO tikrina RAA, laukiam kompensacijų, servitutai su Šakių r. Sav.</text>
  </threadedComment>
  <threadedComment ref="E247" dT="2025-02-13T14:26:14.79" personId="{275467A3-C35B-408D-BC09-980133BF36D1}" id="{887B55E1-048C-4145-B40A-96A41005A6B5}" parentId="{448D9294-CC9A-43C3-BA57-D6360A35589B}">
    <text>Taiso RAA pastabas</text>
  </threadedComment>
  <threadedComment ref="E247" dT="2025-02-14T11:26:18.23" personId="{A8D559AF-EDFF-4E5C-A9C6-041F763793B2}" id="{A4916F17-4C11-4BC0-A1EC-CAC06A7D8E02}" parentId="{448D9294-CC9A-43C3-BA57-D6360A35589B}">
    <text>RAA pastabos pataisytos iki nuostatų, visi servitutai su prašymais išsiųsti savivaldybei</text>
  </threadedComment>
  <threadedComment ref="E247" dT="2025-02-14T11:31:54.41" personId="{1AA69E5B-B443-4881-BBB8-C2908FF681E9}" id="{394FD5C5-6A8F-44F0-BCBF-27C689674221}" parentId="{448D9294-CC9A-43C3-BA57-D6360A35589B}">
    <text>Pateiktas projektas su pataisyta RAA</text>
  </threadedComment>
  <threadedComment ref="E247" dT="2025-02-17T06:54:19.92" personId="{275467A3-C35B-408D-BC09-980133BF36D1}" id="{BDB38C4A-0E26-4CE4-8338-68FB14E0187D}" parentId="{448D9294-CC9A-43C3-BA57-D6360A35589B}">
    <text>Trūksta servitutų su Šakių r. Sav. Pateikti 14d</text>
  </threadedComment>
  <threadedComment ref="E247" dT="2025-02-17T07:06:29.28" personId="{A8D559AF-EDFF-4E5C-A9C6-041F763793B2}" id="{D885F1F2-7C65-4AF7-B9C7-49646A8D4936}" parentId="{448D9294-CC9A-43C3-BA57-D6360A35589B}">
    <text>02-14 Išsiųsti servitutai savivaldybei su prašymais</text>
  </threadedComment>
  <threadedComment ref="E247" dT="2025-02-24T05:36:00.27" personId="{A8D559AF-EDFF-4E5C-A9C6-041F763793B2}" id="{F1BEC25E-3FA7-427F-AFBE-C0C6E241AD15}" parentId="{448D9294-CC9A-43C3-BA57-D6360A35589B}">
    <text>02.24 skambinsiu savivaldybei pasiteiraut kokia situacija</text>
  </threadedComment>
  <threadedComment ref="E247" dT="2025-02-24T09:46:53.02" personId="{275467A3-C35B-408D-BC09-980133BF36D1}" id="{033BE927-CC30-4694-805C-200AC9B85281}" parentId="{448D9294-CC9A-43C3-BA57-D6360A35589B}">
    <text>Pateikti servitutai notarui, laukiam RAA derinimo</text>
  </threadedComment>
  <threadedComment ref="E247" dT="2025-03-06T06:56:58.53" personId="{275467A3-C35B-408D-BC09-980133BF36D1}" id="{0AD0B781-1E80-4558-8D45-6395C864BB4E}" parentId="{448D9294-CC9A-43C3-BA57-D6360A35589B}">
    <text>RAA patvirtinta + Servitutai pas notarę</text>
  </threadedComment>
  <threadedComment ref="E247" dT="2025-03-10T07:30:26.70" personId="{1AA69E5B-B443-4881-BBB8-C2908FF681E9}" id="{A18467E7-5BBA-4FA8-9F72-AE1AE88FDDCB}" parentId="{448D9294-CC9A-43C3-BA57-D6360A35589B}">
    <text>Pararytas priminimas, kad tvirtintu projketa</text>
  </threadedComment>
  <threadedComment ref="E247" dT="2025-03-12T12:44:22.19" personId="{A8D559AF-EDFF-4E5C-A9C6-041F763793B2}" id="{6BF92255-5F4A-43DB-A1B4-0A1E6EB2C5A1}" parentId="{448D9294-CC9A-43C3-BA57-D6360A35589B}">
    <text>Paskambinta notarei vėl, dar negavo atsakymo iš registrų centro dėl servitutų naujos tvarkos, paprašė persiųsti laiškus pakartotinai, pažiūrės vėl</text>
  </threadedComment>
  <threadedComment ref="E247" dT="2025-03-14T06:55:07.92" personId="{A8D559AF-EDFF-4E5C-A9C6-041F763793B2}" id="{B83CAAC9-91EE-4DC9-A573-46FEEB5CBD42}" parentId="{448D9294-CC9A-43C3-BA57-D6360A35589B}">
    <text>Sprendžiamas servitutų klausimas</text>
  </threadedComment>
  <threadedComment ref="E247" dT="2025-03-14T13:14:04.87" personId="{275467A3-C35B-408D-BC09-980133BF36D1}" id="{7140EFF0-C981-4381-9F42-CEEEDE8A4DE5}" parentId="{448D9294-CC9A-43C3-BA57-D6360A35589B}">
    <text>Jeigu pirmadienį negausim ATS, statom MT į tą pačia vietą</text>
  </threadedComment>
  <threadedComment ref="E247" dT="2025-03-18T12:57:01.50" personId="{275467A3-C35B-408D-BC09-980133BF36D1}" id="{4E729AD6-8D21-4576-9B26-3F9E6CF50326}" parentId="{448D9294-CC9A-43C3-BA57-D6360A35589B}">
    <text>Keičia projektą statant MT į tą pačią vietą.</text>
  </threadedComment>
  <threadedComment ref="E247" dT="2025-03-20T07:20:49.50" personId="{275467A3-C35B-408D-BC09-980133BF36D1}" id="{0E6743F7-EC40-4F41-B27C-2235D2887DEA}" parentId="{448D9294-CC9A-43C3-BA57-D6360A35589B}">
    <text>Pateiktas projektas po MT vietos pakeitimo</text>
  </threadedComment>
  <threadedComment ref="E247" dT="2025-03-24T05:27:21.39" personId="{A8D559AF-EDFF-4E5C-A9C6-041F763793B2}" id="{260105DD-0546-474B-89DB-B91B86A11641}" parentId="{448D9294-CC9A-43C3-BA57-D6360A35589B}">
    <text>Sklypų nuomininkai sakė išsiųs laišką notarei, suderintas susitikimo laikas</text>
  </threadedComment>
  <threadedComment ref="E247" dT="2025-03-26T09:06:34.82" personId="{275467A3-C35B-408D-BC09-980133BF36D1}" id="{F5C9867C-3289-4297-A3F0-1B81BFAD2776}" parentId="{448D9294-CC9A-43C3-BA57-D6360A35589B}">
    <text>Pateikta konkursinė</text>
  </threadedComment>
  <threadedComment ref="E247" dT="2025-03-30T18:54:44.06" personId="{275467A3-C35B-408D-BC09-980133BF36D1}" id="{81F2B860-E11E-4D22-A459-E4FFF5DC5043}" parentId="{448D9294-CC9A-43C3-BA57-D6360A35589B}">
    <text>Pateiktos žymos</text>
  </threadedComment>
  <threadedComment ref="X247" dT="2024-11-05T10:54:18.30" personId="{A8D559AF-EDFF-4E5C-A9C6-041F763793B2}" id="{D0E91F3F-549D-404B-8E66-52B30DBFEF52}">
    <text>Išsiųsta 11/05</text>
  </threadedComment>
  <threadedComment ref="X247" dT="2024-12-23T11:33:31.45" personId="{A8D559AF-EDFF-4E5C-A9C6-041F763793B2}" id="{967895C5-F25E-4745-9D2B-067D1C719568}" parentId="{D0E91F3F-549D-404B-8E66-52B30DBFEF52}">
    <text xml:space="preserve">Trūksta melioracijos
</text>
  </threadedComment>
  <threadedComment ref="Z247" dT="2024-11-05T10:54:24.07" personId="{A8D559AF-EDFF-4E5C-A9C6-041F763793B2}" id="{ED541E30-A2C8-4843-9CAE-A03CDB31D672}">
    <text>Išsiųsta 11/05</text>
  </threadedComment>
  <threadedComment ref="AA247" dT="2024-11-05T10:54:29.05" personId="{A8D559AF-EDFF-4E5C-A9C6-041F763793B2}" id="{49002E33-F156-4DB9-9652-3895E6E1F9FE}">
    <text>Išsiųsta 11/05</text>
  </threadedComment>
  <threadedComment ref="AA247" dT="2024-11-07T06:55:27.69" personId="{A8D559AF-EDFF-4E5C-A9C6-041F763793B2}" id="{0C53589D-7102-4554-8623-5CDB7EB55239}" parentId="{49002E33-F156-4DB9-9652-3895E6E1F9FE}">
    <text xml:space="preserve">11-05 suderinta
</text>
  </threadedComment>
  <threadedComment ref="AD247" dT="2025-01-29T06:37:29.14" personId="{A8D559AF-EDFF-4E5C-A9C6-041F763793B2}" id="{BA5C8EAD-0374-4C54-847A-E272579898E5}">
    <text xml:space="preserve">Pateiktas, 344878 </text>
  </threadedComment>
  <threadedComment ref="AF247" dT="2024-12-23T11:37:18.32" personId="{A8D559AF-EDFF-4E5C-A9C6-041F763793B2}" id="{53E85782-4E17-4BC2-87E4-87A23E3F2110}">
    <text xml:space="preserve">Paruošta
</text>
  </threadedComment>
  <threadedComment ref="AF247" dT="2025-01-28T08:08:26.06" personId="{A8D559AF-EDFF-4E5C-A9C6-041F763793B2}" id="{11A8B6D3-4594-42E4-9F56-F8C9503A5B3D}" parentId="{53E85782-4E17-4BC2-87E4-87A23E3F2110}">
    <text>Laukiama ESO parašų</text>
  </threadedComment>
  <threadedComment ref="AF247" dT="2025-02-17T06:59:22.53" personId="{A8D559AF-EDFF-4E5C-A9C6-041F763793B2}" id="{4D6FCA11-D399-46C8-B63D-6923C18D2E5F}" parentId="{53E85782-4E17-4BC2-87E4-87A23E3F2110}">
    <text>02-14 išsiųsti Šakių savivaldybei po apskaičiavimo</text>
  </threadedComment>
  <threadedComment ref="AH247" dT="2024-12-23T11:33:19.61" personId="{A8D559AF-EDFF-4E5C-A9C6-041F763793B2}" id="{30D9CD5B-38A3-4646-8C5D-D5659B329A16}">
    <text>Reikia mel. Projekto ir užnešti melioracijos statinius</text>
  </threadedComment>
  <threadedComment ref="AH247" dT="2025-01-09T13:09:04.33" personId="{1AA69E5B-B443-4881-BBB8-C2908FF681E9}" id="{EF62BAA1-9094-4773-8704-C6B77438E749}" parentId="{30D9CD5B-38A3-4646-8C5D-D5659B329A16}">
    <text>Uzsakyta</text>
  </threadedComment>
  <threadedComment ref="E248" dT="2024-09-16T05:47:37.31" personId="{275467A3-C35B-408D-BC09-980133BF36D1}" id="{02370D25-B269-4D4F-80A4-6624996D6D84}">
    <text>Subraižyta trasa, reikia derinti su gyventojais</text>
  </threadedComment>
  <threadedComment ref="E248" dT="2024-10-17T07:03:33.54" personId="{275467A3-C35B-408D-BC09-980133BF36D1}" id="{DF8E5C96-FE0E-45DE-A578-C3AAAD811B6D}" parentId="{02370D25-B269-4D4F-80A4-6624996D6D84}">
    <text>Donatas matuoja topo 10-21</text>
  </threadedComment>
  <threadedComment ref="E248" dT="2024-11-15T10:52:39.56" personId="{1AA69E5B-B443-4881-BBB8-C2908FF681E9}" id="{09B5EC8B-FE1F-4966-9479-D8009E4B2B1F}" parentId="{02370D25-B269-4D4F-80A4-6624996D6D84}">
    <text>Gautas papildymas, reikia rengti pirminiams</text>
  </threadedComment>
  <threadedComment ref="E248" dT="2024-11-21T07:42:53.25" personId="{275467A3-C35B-408D-BC09-980133BF36D1}" id="{1C952A92-5EE5-43E7-BCE2-F7568CFD4D1D}" parentId="{02370D25-B269-4D4F-80A4-6624996D6D84}">
    <text>11-22 planas teikti pirminius</text>
  </threadedComment>
  <threadedComment ref="E248" dT="2024-11-25T13:22:18.73" personId="{1AA69E5B-B443-4881-BBB8-C2908FF681E9}" id="{EDE91375-E77A-4008-AE74-953D1E104B47}" parentId="{02370D25-B269-4D4F-80A4-6624996D6D84}">
    <text>11.25 pateikti pirminiai</text>
  </threadedComment>
  <threadedComment ref="E248" dT="2024-12-31T10:16:15.27" personId="{1AA69E5B-B443-4881-BBB8-C2908FF681E9}" id="{ED652FEB-C72C-4EC9-86F0-EA3810EC2E40}" parentId="{02370D25-B269-4D4F-80A4-6624996D6D84}">
    <text>Pateikti pirminiai po pastabu</text>
  </threadedComment>
  <threadedComment ref="E248" dT="2025-01-07T08:18:00.44" personId="{275467A3-C35B-408D-BC09-980133BF36D1}" id="{960F0BB1-9E75-4E12-B048-E9A5CC5D5369}" parentId="{02370D25-B269-4D4F-80A4-6624996D6D84}">
    <text>Taiso pastabas + servitutai</text>
  </threadedComment>
  <threadedComment ref="E248" dT="2025-01-08T11:49:58.74" personId="{1AA69E5B-B443-4881-BBB8-C2908FF681E9}" id="{E1CA8580-2CFC-4392-B69E-0363011250A5}" parentId="{02370D25-B269-4D4F-80A4-6624996D6D84}">
    <text>Pateikta po pastabu</text>
  </threadedComment>
  <threadedComment ref="E248" dT="2025-01-13T13:13:40.16" personId="{09BE7D98-4DE0-4A95-BE21-8CDFB976921C}" id="{7D842F84-CEEB-4340-9CCA-C473B3B064D6}" parentId="{02370D25-B269-4D4F-80A4-6624996D6D84}">
    <text>Skaičiuoja sąmatą, servitutas liko</text>
  </threadedComment>
  <threadedComment ref="E248" dT="2025-01-17T08:00:42.32" personId="{1AA69E5B-B443-4881-BBB8-C2908FF681E9}" id="{7F4F6743-C179-445F-BFBF-67AB8F31A70B}" parentId="{02370D25-B269-4D4F-80A4-6624996D6D84}">
    <text>Samata gauta</text>
  </threadedComment>
  <threadedComment ref="E248" dT="2025-01-17T14:22:44.06" personId="{1AA69E5B-B443-4881-BBB8-C2908FF681E9}" id="{14E977B4-BACE-4BBC-B1DB-C82F0C2B8DB1}" parentId="{02370D25-B269-4D4F-80A4-6624996D6D84}">
    <text>Pateiktas projektas be servitutu ir informaciniu</text>
  </threadedComment>
  <threadedComment ref="E248" dT="2025-01-31T12:25:26.50" personId="{275467A3-C35B-408D-BC09-980133BF36D1}" id="{D0D4121F-FAA4-4D4F-BE86-6D9F5A42CF5A}" parentId="{02370D25-B269-4D4F-80A4-6624996D6D84}">
    <text>Reikia sodų bendrijos susirinkimo pritarimo</text>
  </threadedComment>
  <threadedComment ref="E248" dT="2025-01-31T15:02:47.38" personId="{1AA69E5B-B443-4881-BBB8-C2908FF681E9}" id="{950E2BFF-77C9-48E5-92CF-6BC94F819FAD}" parentId="{02370D25-B269-4D4F-80A4-6624996D6D84}">
    <text>Pateiktas projektas su garantinius servitutui</text>
  </threadedComment>
  <threadedComment ref="E248" dT="2025-02-06T07:57:47.28" personId="{1AA69E5B-B443-4881-BBB8-C2908FF681E9}" id="{F127D2B2-622D-4DBD-B71F-59A6EF192C55}" parentId="{02370D25-B269-4D4F-80A4-6624996D6D84}">
    <text>02.05 pateikta su garantiniu servitutui ir SUVA</text>
  </threadedComment>
  <threadedComment ref="E248" dT="2025-02-08T07:19:01.29" personId="{275467A3-C35B-408D-BC09-980133BF36D1}" id="{94645CC1-8C4D-4870-8AAE-E1D0D6E0F688}" parentId="{02370D25-B269-4D4F-80A4-6624996D6D84}">
    <text>SUVA atmestas, servitutų kokia situacija ?</text>
  </threadedComment>
  <threadedComment ref="E248" dT="2025-02-10T11:29:20.69" personId="{09BE7D98-4DE0-4A95-BE21-8CDFB976921C}" id="{69ABAFAA-4E34-40D7-A3DF-A68C589B0F14}" parentId="{02370D25-B269-4D4F-80A4-6624996D6D84}">
    <text>Suva pateikta, servitutas pas ESO pasirašyme</text>
  </threadedComment>
  <threadedComment ref="E248" dT="2025-02-11T11:30:25.72" personId="{1AA69E5B-B443-4881-BBB8-C2908FF681E9}" id="{F906EB88-8DB3-4EED-8C96-DAB2F3C89CBC}" parentId="{02370D25-B269-4D4F-80A4-6624996D6D84}">
    <text>Pateiktas projektas su garantiniu</text>
  </threadedComment>
  <threadedComment ref="E248" dT="2025-02-13T13:43:15.18" personId="{275467A3-C35B-408D-BC09-980133BF36D1}" id="{6A39FF2F-AB10-4491-83F0-F7B927351698}" parentId="{02370D25-B269-4D4F-80A4-6624996D6D84}">
    <text>SUVA, Laukiam kompensacijos, Servitutas su NŽT</text>
  </threadedComment>
  <threadedComment ref="E248" dT="2025-02-24T14:03:17.77" personId="{275467A3-C35B-408D-BC09-980133BF36D1}" id="{D398D3F5-3127-4038-920D-3495FDC7D141}" parentId="{02370D25-B269-4D4F-80A4-6624996D6D84}">
    <text>SUVA pareikalavo KRS ir ESO derinimų. KRS pateikta</text>
  </threadedComment>
  <threadedComment ref="E248" dT="2025-03-03T12:07:16.13" personId="{275467A3-C35B-408D-BC09-980133BF36D1}" id="{C2110675-A96D-4A38-9906-9FE78DC35FD9}" parentId="{02370D25-B269-4D4F-80A4-6624996D6D84}">
    <text>Pakartotinai pateikta SUVA</text>
  </threadedComment>
  <threadedComment ref="E248" dT="2025-03-08T09:22:28.14" personId="{275467A3-C35B-408D-BC09-980133BF36D1}" id="{1A7073F7-D383-4DFE-B786-834D75E111E3}" parentId="{02370D25-B269-4D4F-80A4-6624996D6D84}">
    <text>Atmestas suva</text>
  </threadedComment>
  <threadedComment ref="E248" dT="2025-03-12T06:22:58.06" personId="{275467A3-C35B-408D-BC09-980133BF36D1}" id="{771E62ED-573C-4123-8189-030D564E9574}" parentId="{02370D25-B269-4D4F-80A4-6624996D6D84}">
    <text>Pateikta iš naujo suva</text>
  </threadedComment>
  <threadedComment ref="E248" dT="2025-03-14T13:18:05.68" personId="{275467A3-C35B-408D-BC09-980133BF36D1}" id="{57464847-DC0A-4BFE-96B8-DA3DAAE82BF6}" parentId="{02370D25-B269-4D4F-80A4-6624996D6D84}">
    <text>Kostas pateiks SUVA</text>
  </threadedComment>
  <threadedComment ref="E248" dT="2025-03-19T11:10:34.30" personId="{275467A3-C35B-408D-BC09-980133BF36D1}" id="{373970AB-A036-4E4C-A198-393E9A9302DF}" parentId="{02370D25-B269-4D4F-80A4-6624996D6D84}">
    <text>Nusiųsta SB pirmininkei dėl sutikimo korekcijos 03-19</text>
  </threadedComment>
  <threadedComment ref="E248" dT="2025-03-19T11:38:43.71" personId="{275467A3-C35B-408D-BC09-980133BF36D1}" id="{0448F17D-074E-471D-89E5-A8FAD636802F}" parentId="{02370D25-B269-4D4F-80A4-6624996D6D84}">
    <text>SB susirinkimas bus tik 06 viduryje</text>
  </threadedComment>
  <threadedComment ref="E248" dT="2025-03-28T09:09:34.05" personId="{1AA69E5B-B443-4881-BBB8-C2908FF681E9}" id="{BFD19B21-6F3E-433A-A2CC-65506BF3EA03}" parentId="{02370D25-B269-4D4F-80A4-6624996D6D84}">
    <text>Gautas servituto derinimas, laukiam komp apmokejimo</text>
  </threadedComment>
  <threadedComment ref="E248" dT="2025-04-01T04:44:39.87" personId="{1AA69E5B-B443-4881-BBB8-C2908FF681E9}" id="{30BE5493-4535-4FCE-8C1F-9269C3944510}" parentId="{02370D25-B269-4D4F-80A4-6624996D6D84}">
    <text>Komp komanda nesutinka su NZT sprendimu, bendrauja tarpusavyje</text>
  </threadedComment>
  <threadedComment ref="E248" dT="2025-04-03T05:22:04.46" personId="{1AA69E5B-B443-4881-BBB8-C2908FF681E9}" id="{07BE4A5F-EBE8-4372-9CA6-05B790DCB8B4}" parentId="{02370D25-B269-4D4F-80A4-6624996D6D84}">
    <text>Servitutas pas notare</text>
  </threadedComment>
  <threadedComment ref="E248" dT="2025-05-19T09:23:08.30" personId="{275467A3-C35B-408D-BC09-980133BF36D1}" id="{21E197D5-192A-476E-B928-D986B6B7A9D5}" parentId="{02370D25-B269-4D4F-80A4-6624996D6D84}">
    <text>Pasiteiraus pas savivaldybę kokia situacija</text>
  </threadedComment>
  <threadedComment ref="E248" dT="2025-05-27T09:34:32.80" personId="{1AA69E5B-B443-4881-BBB8-C2908FF681E9}" id="{B4776A7D-D208-4CDD-AEA3-58E7D6E61FC9}" parentId="{02370D25-B269-4D4F-80A4-6624996D6D84}">
    <text>Tavo komentaras buvo, kad SB susirinkimas bus tik 06mėn viduryje. Servitutas pasirasytas</text>
  </threadedComment>
  <threadedComment ref="E248" dT="2025-06-19T05:11:50.17" personId="{275467A3-C35B-408D-BC09-980133BF36D1}" id="{993D2645-E33B-4E03-BB00-7774BC14169D}" parentId="{02370D25-B269-4D4F-80A4-6624996D6D84}">
    <text xml:space="preserve">SB pirmininkei pateiktas protokolo pvz </text>
  </threadedComment>
  <threadedComment ref="E248" dT="2025-06-26T11:30:05.31" personId="{275467A3-C35B-408D-BC09-980133BF36D1}" id="{7F05EED8-BFFF-4F29-B60A-D9C08B33BCFA}" parentId="{02370D25-B269-4D4F-80A4-6624996D6D84}">
    <text>SB protokolas gautas, teikia SUVA</text>
  </threadedComment>
  <threadedComment ref="E248" dT="2025-06-27T06:15:14.07" personId="{F5283759-9946-4865-A022-E520B30F9158}" id="{A0D528FB-8BC4-4FFB-BA31-727849E35EC9}" parentId="{02370D25-B269-4D4F-80A4-6624996D6D84}">
    <text xml:space="preserve">06-27 pateikta SUVA 365814 </text>
  </threadedComment>
  <threadedComment ref="E248" dT="2025-07-01T12:41:09.02" personId="{275467A3-C35B-408D-BC09-980133BF36D1}" id="{233819D6-4440-4524-B1C0-F8AFBEAABEE0}" parentId="{02370D25-B269-4D4F-80A4-6624996D6D84}">
    <text>Pateiktas komentaras dėl objekto perkėlimo ant gretutinės sutarties</text>
  </threadedComment>
  <threadedComment ref="E248" dT="2025-07-07T05:06:05.53" personId="{F5283759-9946-4865-A022-E520B30F9158}" id="{D11475A4-56F3-4447-887A-EB75E590D6A7}" parentId="{02370D25-B269-4D4F-80A4-6624996D6D84}">
    <text>Gauta SUVA 07-07</text>
  </threadedComment>
  <threadedComment ref="E248" dT="2025-07-08T09:49:04.24" personId="{1AA69E5B-B443-4881-BBB8-C2908FF681E9}" id="{C06D869B-236F-4B9E-8226-C5D5A7870F55}" parentId="{02370D25-B269-4D4F-80A4-6624996D6D84}">
    <text>Pateiktas projektas po pastabu</text>
  </threadedComment>
  <threadedComment ref="E248" dT="2025-07-14T07:20:30.07" personId="{1AA69E5B-B443-4881-BBB8-C2908FF681E9}" id="{F5C7BE34-FDDE-4347-BC9E-43D48D374668}" parentId="{02370D25-B269-4D4F-80A4-6624996D6D84}">
    <text>Pateiktas projektas po pastabu</text>
  </threadedComment>
  <threadedComment ref="E248" dT="2025-07-18T05:53:55.57" personId="{275467A3-C35B-408D-BC09-980133BF36D1}" id="{6EB3B4CD-19D1-4E03-9586-991DD05244A7}" parentId="{02370D25-B269-4D4F-80A4-6624996D6D84}">
    <text>Reikia pateikti delspinigių netaikymo raštą</text>
  </threadedComment>
  <threadedComment ref="E248" dT="2025-07-21T08:55:07.66" personId="{1AA69E5B-B443-4881-BBB8-C2908FF681E9}" id="{9F6D8EA1-928B-488F-8052-208825740DBB}" parentId="{02370D25-B269-4D4F-80A4-6624996D6D84}">
    <text>Pateiktas projektas ant naujos sutarties</text>
  </threadedComment>
  <threadedComment ref="E248" dT="2025-07-24T06:04:06.54" personId="{1AA69E5B-B443-4881-BBB8-C2908FF681E9}" id="{1274DEA0-BFE7-42A7-BD80-07E297466F2F}" parentId="{02370D25-B269-4D4F-80A4-6624996D6D84}">
    <text>Pateikta po pastabu</text>
  </threadedComment>
  <threadedComment ref="E248" dT="2025-07-29T05:48:22.25" personId="{275467A3-C35B-408D-BC09-980133BF36D1}" id="{EBB3B635-9949-47A0-BD4C-7B784B733B3A}" parentId="{02370D25-B269-4D4F-80A4-6624996D6D84}">
    <text>Taiso pastabas</text>
  </threadedComment>
  <threadedComment ref="E248" dT="2025-07-29T06:05:46.89" personId="{1AA69E5B-B443-4881-BBB8-C2908FF681E9}" id="{BFEFE5DC-B437-4A1D-A0AB-EE849FA1ED66}" parentId="{02370D25-B269-4D4F-80A4-6624996D6D84}">
    <text>Pateikta po pastabu</text>
  </threadedComment>
  <threadedComment ref="AD248" dT="2025-03-07T10:33:00.66" personId="{09BE7D98-4DE0-4A95-BE21-8CDFB976921C}" id="{9E434561-6CEC-4835-B6C8-EF5ECCA82F23}">
    <text xml:space="preserve">349851 </text>
  </threadedComment>
  <threadedComment ref="AD248" dT="2025-06-27T06:14:55.99" personId="{F5283759-9946-4865-A022-E520B30F9158}" id="{F4E7BDE2-9413-426F-8C20-6DF7E16BA409}" parentId="{9E434561-6CEC-4835-B6C8-EF5ECCA82F23}">
    <text xml:space="preserve">06-27 365814 </text>
  </threadedComment>
  <threadedComment ref="AD248" dT="2025-07-07T05:06:21.54" personId="{F5283759-9946-4865-A022-E520B30F9158}" id="{CCD752D5-E9E5-4F89-809E-9C5A4E7621C0}" parentId="{9E434561-6CEC-4835-B6C8-EF5ECCA82F23}">
    <text>07-04 gauta</text>
  </threadedComment>
  <threadedComment ref="AF248" dT="2025-01-06T06:52:13.32" personId="{09BE7D98-4DE0-4A95-BE21-8CDFB976921C}" id="{0CC52649-329C-40EF-8F38-558F929771A9}">
    <text>Parengta, reikia ESO parašo</text>
  </threadedComment>
  <threadedComment ref="AF248" dT="2025-02-24T12:01:31.27" personId="{09BE7D98-4DE0-4A95-BE21-8CDFB976921C}" id="{18BE2396-A45A-48D8-96D4-F9E56AE1F44B}" parentId="{0CC52649-329C-40EF-8F38-558F929771A9}">
    <text>Pateikta NŽT Nr. 1GD-13035
Nežinau kam priskirta</text>
  </threadedComment>
  <threadedComment ref="E249" dT="2024-09-12T14:26:40.59" personId="{1AA69E5B-B443-4881-BBB8-C2908FF681E9}" id="{A46B1766-3649-414F-85BF-4DC91AFAB3B2}">
    <text>Laukiam pozemio papildymo</text>
  </threadedComment>
  <threadedComment ref="E249" dT="2024-10-17T07:05:48.49" personId="{275467A3-C35B-408D-BC09-980133BF36D1}" id="{7786AB4D-CBDA-4D89-A85D-E92EEDDDAC0F}" parentId="{A46B1766-3649-414F-85BF-4DC91AFAB3B2}">
    <text>Reikia daryti</text>
  </threadedComment>
  <threadedComment ref="E249" dT="2024-10-29T13:21:38.80" personId="{275467A3-C35B-408D-BC09-980133BF36D1}" id="{4D06F603-6C22-48B9-A329-3DECED0F146C}" parentId="{A46B1766-3649-414F-85BF-4DC91AFAB3B2}">
    <text>Matuoja Ovidijus/Donatas 11-04</text>
  </threadedComment>
  <threadedComment ref="E249" dT="2024-11-06T11:59:55.77" personId="{275467A3-C35B-408D-BC09-980133BF36D1}" id="{48897A4D-D858-4D74-9029-B25DB6CAACC6}" parentId="{A46B1766-3649-414F-85BF-4DC91AFAB3B2}">
    <text>Įkelta topo</text>
  </threadedComment>
  <threadedComment ref="E249" dT="2024-11-21T07:59:30.24" personId="{275467A3-C35B-408D-BC09-980133BF36D1}" id="{4E83FBF8-8185-438B-BC6F-2BCC0CEFAC83}" parentId="{A46B1766-3649-414F-85BF-4DC91AFAB3B2}">
    <text>Tautvydas keičia trasą ir vyks derinti su sklp. Sav.</text>
  </threadedComment>
  <threadedComment ref="E249" dT="2024-12-31T10:24:39.67" personId="{65DA027D-5C49-4EE2-A34F-BC2FA0C6B7F3}" id="{8E3532AC-3A58-41C1-9763-E287724C77CD}" parentId="{A46B1766-3649-414F-85BF-4DC91AFAB3B2}">
    <text>KPD esamos trasos nederina, prašo išlaikyti kuo didesni atstumą nuo paminklo, siūlo kabelį tiesti ties sklypo riba. Teikiant naujus sprendinius pakartotiniam derinimui pateikti ir aiškinamąjį projekto raštą.</text>
  </threadedComment>
  <threadedComment ref="E249" dT="2025-01-06T10:47:07.30" personId="{65DA027D-5C49-4EE2-A34F-BC2FA0C6B7F3}" id="{285464C9-1154-46D4-8DBA-7D55BD3A2A9E}" parentId="{A46B1766-3649-414F-85BF-4DC91AFAB3B2}">
    <text>Užsakytas topo papildymas 2024.12.31</text>
  </threadedComment>
  <threadedComment ref="E249" dT="2025-01-06T12:47:52.64" personId="{1AA69E5B-B443-4881-BBB8-C2908FF681E9}" id="{7C014F42-D430-4E84-86E6-68A90BB09E37}" parentId="{A46B1766-3649-414F-85BF-4DC91AFAB3B2}">
    <text>Su gyventojais suderinta, liko issiust 4 informacinius</text>
  </threadedComment>
  <threadedComment ref="E249" dT="2025-01-07T08:23:20.49" personId="{275467A3-C35B-408D-BC09-980133BF36D1}" id="{23F1815B-93E0-4BD4-9B93-7A29D6940526}" parentId="{A46B1766-3649-414F-85BF-4DC91AFAB3B2}">
    <text>Reikia topo papildymo</text>
  </threadedComment>
  <threadedComment ref="E249" dT="2025-01-17T08:01:46.35" personId="{1AA69E5B-B443-4881-BBB8-C2908FF681E9}" id="{A2055DDF-FDB4-42B7-A56E-B19C3BB176D2}" parentId="{A46B1766-3649-414F-85BF-4DC91AFAB3B2}">
    <text>Topo papildymas gautas, reikia koreguoti</text>
  </threadedComment>
  <threadedComment ref="E249" dT="2025-01-20T18:29:05.06" personId="{275467A3-C35B-408D-BC09-980133BF36D1}" id="{6D85A2EB-F6F2-4C1A-9553-5FB94AB7BFD5}" parentId="{A46B1766-3649-414F-85BF-4DC91AFAB3B2}">
    <text>Kam bus priskirta ?</text>
  </threadedComment>
  <threadedComment ref="E249" dT="2025-01-21T06:03:02.20" personId="{1AA69E5B-B443-4881-BBB8-C2908FF681E9}" id="{6A285B50-1AC1-4FAC-ADE8-1415D3E06A63}" parentId="{A46B1766-3649-414F-85BF-4DC91AFAB3B2}">
    <text>Yra priskirta Ridui</text>
  </threadedComment>
  <threadedComment ref="E249" dT="2025-01-28T06:58:37.06" personId="{275467A3-C35B-408D-BC09-980133BF36D1}" id="{B14FCD94-EDE7-4D3D-A78E-6FDE77DE990E}" parentId="{A46B1766-3649-414F-85BF-4DC91AFAB3B2}">
    <text>KPD+SUVA+Servitutas</text>
  </threadedComment>
  <threadedComment ref="E249" dT="2025-02-04T08:25:29.75" personId="{275467A3-C35B-408D-BC09-980133BF36D1}" id="{C47DE62E-5DEE-4D32-AB91-CD53EF03E879}" parentId="{A46B1766-3649-414F-85BF-4DC91AFAB3B2}">
    <text>Perderina projektą</text>
  </threadedComment>
  <threadedComment ref="E249" dT="2025-02-04T13:07:03.92" personId="{8FC2F3C1-05F0-4E34-917F-7A355472C835}" id="{09750822-3778-4415-A682-D94B17F92D4F}" parentId="{A46B1766-3649-414F-85BF-4DC91AFAB3B2}">
    <text>Išsiųsta KPD, Žydų bendruomenei, Kauno raj. Sav. Reikia suderinti su 2 gyventojais</text>
  </threadedComment>
  <threadedComment ref="E249" dT="2025-02-06T06:47:09.17" personId="{8FC2F3C1-05F0-4E34-917F-7A355472C835}" id="{B6CA015A-91CA-4775-B016-9C118343F767}" parentId="{A46B1766-3649-414F-85BF-4DC91AFAB3B2}">
    <text>KPD derinimas gautas, žydu bendruomenė paprašė patikslinimo apie projektą, nusiunčiau situacijos planą su išnašais ant ortofoto</text>
  </threadedComment>
  <threadedComment ref="E249" dT="2025-02-08T08:30:21.36" personId="{275467A3-C35B-408D-BC09-980133BF36D1}" id="{4CF35DFB-ADE2-42F8-9043-DFF17B0C0B43}" parentId="{A46B1766-3649-414F-85BF-4DC91AFAB3B2}">
    <text>@Kostas Vilcinskas kam reikalingas derinimas su žydų bendruomene ? Kokia situacija su servitutu  ar jis iš vis reikalingas ?</text>
    <mentions>
      <mention mentionpersonId="{E53FFC70-CE29-47D1-9BF6-13A146E48CBD}" mentionId="{8328EC1A-7FDA-4ABF-AB0D-935281D2CB9F}" startIndex="0" length="18"/>
    </mentions>
  </threadedComment>
  <threadedComment ref="E249" dT="2025-02-13T08:15:46.91" personId="{8FC2F3C1-05F0-4E34-917F-7A355472C835}" id="{6178F6E3-176A-4A13-A2F5-1B45443CFA72}" parentId="{A46B1766-3649-414F-85BF-4DC91AFAB3B2}">
    <text>Servitutai pateikti kompensacijai 02-13</text>
  </threadedComment>
  <threadedComment ref="E249" dT="2025-02-13T08:37:00.43" personId="{8FC2F3C1-05F0-4E34-917F-7A355472C835}" id="{F3E12284-7ACB-496D-BA9A-949420171680}" parentId="{A46B1766-3649-414F-85BF-4DC91AFAB3B2}">
    <text xml:space="preserve">Išsiųsta į KRS 02-04 
GD-1619
</text>
  </threadedComment>
  <threadedComment ref="E249" dT="2025-02-17T08:43:46.42" personId="{8FC2F3C1-05F0-4E34-917F-7A355472C835}" id="{9CD377CB-7D6E-4C91-A96D-7BBE5B4EBD21}" parentId="{A46B1766-3649-414F-85BF-4DC91AFAB3B2}">
    <text xml:space="preserve">Skambinau į KRS, terminas 03-04, bet laukti tikrai tiek nereikės
Pateikta giraitės vandenims pakartotiniam derinimui. 02-17
</text>
  </threadedComment>
  <threadedComment ref="E249" dT="2025-02-27T07:45:21.10" personId="{275467A3-C35B-408D-BC09-980133BF36D1}" id="{AFBA5380-43BF-4951-940D-2195AC9708B5}" parentId="{A46B1766-3649-414F-85BF-4DC91AFAB3B2}">
    <text>KRS laukiam derinimo
Servitutas laukiam kompensacijos
Sodų bendrijos sutikimas</text>
  </threadedComment>
  <threadedComment ref="E249" dT="2025-02-27T08:28:08.99" personId="{8FC2F3C1-05F0-4E34-917F-7A355472C835}" id="{1B8A278E-FC42-469A-9244-59E6E1D46A16}" parentId="{A46B1766-3649-414F-85BF-4DC91AFAB3B2}">
    <text>Servituto kompensacija sakė paskaičiuos šiandien</text>
  </threadedComment>
  <threadedComment ref="E249" dT="2025-03-03T11:44:24.17" personId="{8FC2F3C1-05F0-4E34-917F-7A355472C835}" id="{1EC2A3AD-F2D0-4171-ABFC-083F6B35AEC3}" parentId="{A46B1766-3649-414F-85BF-4DC91AFAB3B2}">
    <text>Nusiųsta pirmininkui pasirašyti ant servituto, taip pat turi surengti tarybos posėdį pasirašymui ant plano
Kompensaciją paskaičiavo tik ant vienos servituto dalies, skambinau sakė paskaičiuos abiejų.
Išsiųsta seniūnijai, tęsiami derinimai su gyventojais
seniūnija atsiuntė derinimą</text>
  </threadedComment>
  <threadedComment ref="E249" dT="2025-03-06T08:02:26.93" personId="{8FC2F3C1-05F0-4E34-917F-7A355472C835}" id="{CA6F7DD9-7608-4954-A92D-D616C25ADED9}" parentId="{A46B1766-3649-414F-85BF-4DC91AFAB3B2}">
    <text>Gautas savivaldybės derinimas, laukiam parašo iš sodų bendrijos pirmininko servituto derinimui. Taip pat laukiama tautvydo el. pašto, nes projekte trūksta derinimų, o excelyje pažymėta, jog suderinta, galbūt rasime el. pašte.</text>
  </threadedComment>
  <threadedComment ref="E249" dT="2025-03-12T08:11:54.14" personId="{8FC2F3C1-05F0-4E34-917F-7A355472C835}" id="{6297AE09-9A1B-4339-98F9-30EA09559F57}" parentId="{A46B1766-3649-414F-85BF-4DC91AFAB3B2}">
    <text>Tautvydo el. pašto nėra, teks perderint su sklypų savininkais, sodų pirmininkas neatsiliepia į skambučius</text>
  </threadedComment>
  <threadedComment ref="E249" dT="2025-03-14T06:55:17.20" personId="{8FC2F3C1-05F0-4E34-917F-7A355472C835}" id="{EABAABEF-09EA-4EF4-BE0B-F76F57791CEF}" parentId="{A46B1766-3649-414F-85BF-4DC91AFAB3B2}">
    <text>Sodų pirmininkas atsakė į laišką, laukiam parašo, tuo tarpu siunčiu savivaldybei pasirašyti servitutą be pirmininko parašo</text>
  </threadedComment>
  <threadedComment ref="E249" dT="2025-03-14T12:06:37.06" personId="{8FC2F3C1-05F0-4E34-917F-7A355472C835}" id="{C40450F3-5CC2-456A-BC89-E402EA5B8F02}" parentId="{A46B1766-3649-414F-85BF-4DC91AFAB3B2}">
    <text>Išsiųstas servitutas savivaldybei</text>
  </threadedComment>
  <threadedComment ref="E249" dT="2025-03-19T07:24:08.48" personId="{8FC2F3C1-05F0-4E34-917F-7A355472C835}" id="{1324CDDB-9F60-42DE-8EAB-CB22B00DEE51}" parentId="{A46B1766-3649-414F-85BF-4DC91AFAB3B2}">
    <text>Derinama su likusiais gyventojais</text>
  </threadedComment>
  <threadedComment ref="E249" dT="2025-03-27T08:45:11.92" personId="{8FC2F3C1-05F0-4E34-917F-7A355472C835}" id="{C424A643-7DD3-446A-8584-4EA050ED91D5}" parentId="{A46B1766-3649-414F-85BF-4DC91AFAB3B2}">
    <text>Laukiama paskutinio parašo dėl AZ sutikimo, savivaldybės parašo ant servituto. Reikės siųsti servitutą notarui, sodų pirmininkas turi suorganizuoti tarybos posėdį. Tada bus MZDZ, sąmata, SUVA, byla.</text>
  </threadedComment>
  <threadedComment ref="E249" dT="2025-04-01T07:11:54.64" personId="{8FC2F3C1-05F0-4E34-917F-7A355472C835}" id="{4ABE1E20-5A3B-4F98-AD52-D8AC496017FF}" parentId="{A46B1766-3649-414F-85BF-4DC91AFAB3B2}">
    <text>Skambinau į krs dėl servituto, terminas balandžio 11</text>
  </threadedComment>
  <threadedComment ref="E249" dT="2025-04-02T09:36:23.22" personId="{8FC2F3C1-05F0-4E34-917F-7A355472C835}" id="{24CB8ED6-8A36-4870-BA40-EE82CA4359A2}" parentId="{A46B1766-3649-414F-85BF-4DC91AFAB3B2}">
    <text>MZ baigtas nusiųsta sąmatai, byla pradėta</text>
  </threadedComment>
  <threadedComment ref="E249" dT="2025-04-04T07:02:20.80" personId="{8FC2F3C1-05F0-4E34-917F-7A355472C835}" id="{3BFC3528-3A84-41AB-814D-397A9F0EFACB}" parentId="{A46B1766-3649-414F-85BF-4DC91AFAB3B2}">
    <text>Savivaldybė servituto dar nepasirašė, skambinau sodų pirmininkui paraginau kiek įmanoma operatyviau surengti SB valdybos posėdį, be posėdžio protokolo nepatvirtins suva. Taip pat trūksta dar vieno sutikimo dėl az, vis žada atsiųst, bet nesulaukiu, šiandien skambinau- neatsiliepia.</text>
  </threadedComment>
  <threadedComment ref="E249" dT="2025-04-04T08:00:01.45" personId="{8FC2F3C1-05F0-4E34-917F-7A355472C835}" id="{91EF4BC0-B381-479F-B652-50FB53AD5032}" parentId="{A46B1766-3649-414F-85BF-4DC91AFAB3B2}">
    <text>Gauta sąmata</text>
  </threadedComment>
  <threadedComment ref="E249" dT="2025-04-10T06:17:06.90" personId="{8FC2F3C1-05F0-4E34-917F-7A355472C835}" id="{FB1938F0-666C-4ED3-994E-C13980277BC8}" parentId="{A46B1766-3649-414F-85BF-4DC91AFAB3B2}">
    <text>Gautas sutikimas dėl AZ, iš KRS aplinkos skyriaus teiraujasi dėl situacijos su litvakais, parašiau, kad derinimo pagal turimus dabartinius duomenis mus nereikia.</text>
  </threadedComment>
  <threadedComment ref="E249" dT="2025-04-11T05:47:39.77" personId="{1AA69E5B-B443-4881-BBB8-C2908FF681E9}" id="{24411AC6-C987-46FF-AB19-678B67013496}" parentId="{A46B1766-3649-414F-85BF-4DC91AFAB3B2}">
    <text>Truksta tik bendrijos protokolo SUVAI (Pirmadieni skambina Ridas) Siandien yra savivaldybes terminas del servituto. Rengiama byla sukelimui be SUVA ir servituto.</text>
  </threadedComment>
  <threadedComment ref="E249" dT="2025-04-11T09:25:36.27" personId="{8FC2F3C1-05F0-4E34-917F-7A355472C835}" id="{362B3642-E121-4653-B695-8B136518BEE2}" parentId="{A46B1766-3649-414F-85BF-4DC91AFAB3B2}">
    <text>Byla padaryta</text>
  </threadedComment>
  <threadedComment ref="E249" dT="2025-04-14T06:20:16.01" personId="{8FC2F3C1-05F0-4E34-917F-7A355472C835}" id="{4889D517-48BA-49F8-B72E-2B59FC0B8F75}" parentId="{A46B1766-3649-414F-85BF-4DC91AFAB3B2}">
    <text>Servituto nepasirašė, nes trūko SB derinimo, kai klausiau ar nieko netrūksta sakė jei kas susisieks, o dabar jau atsiuntė su pastabom ir sako teikti iš naujo
Pateiktas servitutas į KRS su sodų bendrijos derinimu 04-14</text>
  </threadedComment>
  <threadedComment ref="E249" dT="2025-04-14T11:28:28.94" personId="{1AA69E5B-B443-4881-BBB8-C2908FF681E9}" id="{12267492-7924-42C5-8F34-F6AF22AD61C8}" parentId="{A46B1766-3649-414F-85BF-4DC91AFAB3B2}">
    <text>Pateiktas projektas be servituto ir SUVA</text>
  </threadedComment>
  <threadedComment ref="E249" dT="2025-04-17T12:53:15.34" personId="{8FC2F3C1-05F0-4E34-917F-7A355472C835}" id="{B2BB76AE-1762-4B5D-860D-2040F3DDC43B}" parentId="{A46B1766-3649-414F-85BF-4DC91AFAB3B2}">
    <text>04.18 skambinu SB pirmininkui dėl tarybos posėdžio, kurio vis dar neturim</text>
  </threadedComment>
  <threadedComment ref="E249" dT="2025-04-18T04:31:57.41" personId="{1AA69E5B-B443-4881-BBB8-C2908FF681E9}" id="{3D33066C-606D-4E7C-86D4-920E2E147240}" parentId="{A46B1766-3649-414F-85BF-4DC91AFAB3B2}">
    <text>04.18 pateiksim projekta po pastabu</text>
  </threadedComment>
  <threadedComment ref="E249" dT="2025-04-18T09:27:18.29" personId="{8FC2F3C1-05F0-4E34-917F-7A355472C835}" id="{357BE412-230C-4EA3-8478-7E7506E68D7B}" parentId="{A46B1766-3649-414F-85BF-4DC91AFAB3B2}">
    <text>Skambinau SB pirmininkui, tikisi iki kitos savaitės paruošti</text>
  </threadedComment>
  <threadedComment ref="E249" dT="2025-04-23T06:13:24.64" personId="{8FC2F3C1-05F0-4E34-917F-7A355472C835}" id="{0CF3552A-FAF9-4BD2-9EB1-998438B8D1E2}" parentId="{A46B1766-3649-414F-85BF-4DC91AFAB3B2}">
    <text>Gautas savivaldybės derinimas ant servituto, siųsim notarei</text>
  </threadedComment>
  <threadedComment ref="E249" dT="2025-04-24T10:26:22.81" personId="{8FC2F3C1-05F0-4E34-917F-7A355472C835}" id="{0A497C0D-8E98-4246-8A2B-C9EF625E0E68}" parentId="{A46B1766-3649-414F-85BF-4DC91AFAB3B2}">
    <text>Servitutas išsiųstas notarei, SB pirmininkas juda su tarybos protokolu, atsiųs kai turės</text>
  </threadedComment>
  <threadedComment ref="E249" dT="2025-05-07T08:09:09.13" personId="{8FC2F3C1-05F0-4E34-917F-7A355472C835}" id="{7C5C2F35-8BF6-441C-8FAD-5EE17D6647A3}" parentId="{A46B1766-3649-414F-85BF-4DC91AFAB3B2}">
    <text>Toliau laukiam valdybos protokolo, skambinta SB pirmininkui, neatsiliepia</text>
  </threadedComment>
  <threadedComment ref="E249" dT="2025-05-08T09:36:24.00" personId="{8FC2F3C1-05F0-4E34-917F-7A355472C835}" id="{9A2D144E-A50D-4ED6-8423-6D35D5EE6F5E}" parentId="{A46B1766-3649-414F-85BF-4DC91AFAB3B2}">
    <text>Pažadėjo atsiųsti pirmadienį, savaitgalį važiuos gauti paskutinio parašo ant protokolo</text>
  </threadedComment>
  <threadedComment ref="E249" dT="2025-05-12T07:20:21.72" personId="{8FC2F3C1-05F0-4E34-917F-7A355472C835}" id="{1FA601F1-C359-407A-8CB2-F6DA537DBD84}" parentId="{A46B1766-3649-414F-85BF-4DC91AFAB3B2}">
    <text>Gautas protokolas, pateikta suva</text>
  </threadedComment>
  <threadedComment ref="E249" dT="2025-05-13T06:49:11.90" personId="{275467A3-C35B-408D-BC09-980133BF36D1}" id="{035F8C75-86D9-46DC-BB65-124BC49D10C1}" parentId="{A46B1766-3649-414F-85BF-4DC91AFAB3B2}">
    <text>Turi gauti SUVA šiandien ir teiksim bylą</text>
  </threadedComment>
  <threadedComment ref="E249" dT="2025-05-14T09:55:58.81" personId="{8FC2F3C1-05F0-4E34-917F-7A355472C835}" id="{7C9A13EF-6997-46BC-8C9A-314AD2129EAB}" parentId="{A46B1766-3649-414F-85BF-4DC91AFAB3B2}">
    <text xml:space="preserve">Vis dar laukiam suva
</text>
  </threadedComment>
  <threadedComment ref="E249" dT="2025-05-15T11:12:47.56" personId="{8FC2F3C1-05F0-4E34-917F-7A355472C835}" id="{A81E7D89-23BF-4BA0-A0E6-DFAB6B0502C0}" parentId="{A46B1766-3649-414F-85BF-4DC91AFAB3B2}">
    <text>Suva yra keliam byla po pastabų</text>
  </threadedComment>
  <threadedComment ref="E249" dT="2025-05-15T11:53:37.98" personId="{1AA69E5B-B443-4881-BBB8-C2908FF681E9}" id="{6183B557-4BC2-4073-9DE4-B0C827E6647F}" parentId="{A46B1766-3649-414F-85BF-4DC91AFAB3B2}">
    <text>Pateikta po pastabu</text>
  </threadedComment>
  <threadedComment ref="E249" dT="2025-05-19T12:43:03.07" personId="{8FC2F3C1-05F0-4E34-917F-7A355472C835}" id="{E46488FC-3E89-43D5-87C2-9246F40EC8B6}" parentId="{A46B1766-3649-414F-85BF-4DC91AFAB3B2}">
    <text>Gauta pastabų, pataisyta ir perduota įkėlimui</text>
  </threadedComment>
  <threadedComment ref="E249" dT="2025-05-20T04:48:04.05" personId="{1AA69E5B-B443-4881-BBB8-C2908FF681E9}" id="{6AEAAC34-1371-4730-9A3B-597C0F60A914}" parentId="{A46B1766-3649-414F-85BF-4DC91AFAB3B2}">
    <text>05.20 pateikta po ppastabu</text>
  </threadedComment>
  <threadedComment ref="E249" dT="2025-05-22T06:40:30.78" personId="{8FC2F3C1-05F0-4E34-917F-7A355472C835}" id="{7FC218DF-3E71-40E0-A83E-EE985E6F628C}" parentId="{A46B1766-3649-414F-85BF-4DC91AFAB3B2}">
    <text>Skambinau ESO PV sakė teikti dar sykį pasižiūrės atidžiau</text>
  </threadedComment>
  <threadedComment ref="E249" dT="2025-05-22T12:06:29.86" personId="{1AA69E5B-B443-4881-BBB8-C2908FF681E9}" id="{1F457D1F-A3A2-40D2-A6A6-D4906356E19C}" parentId="{A46B1766-3649-414F-85BF-4DC91AFAB3B2}">
    <text>Pateiktas projektas pakartotinai</text>
  </threadedComment>
  <threadedComment ref="E249" dT="2025-05-23T08:08:33.80" personId="{275467A3-C35B-408D-BC09-980133BF36D1}" id="{7FF29416-D3CC-445D-8B1C-4599E9A6AE4D}" parentId="{A46B1766-3649-414F-85BF-4DC91AFAB3B2}">
    <text>Daro AZ</text>
  </threadedComment>
  <threadedComment ref="E249" dT="2025-05-28T10:31:38.14" personId="{275467A3-C35B-408D-BC09-980133BF36D1}" id="{21E6C0C2-373F-4ADB-98B7-1A588FD2DAE1}" parentId="{A46B1766-3649-414F-85BF-4DC91AFAB3B2}">
    <text>Pateikta maciuk ADA</text>
  </threadedComment>
  <threadedComment ref="T249" dT="2024-12-23T10:52:21.46" personId="{65DA027D-5C49-4EE2-A34F-BC2FA0C6B7F3}" id="{B14D2789-C7ED-478B-B0E7-5978BCD84111}">
    <text>ZUJIENĖ EDITA Ramioji g. 2 dėl apskaitos iškėlimo iš KAS-100392 į KAS-91231</text>
  </threadedComment>
  <threadedComment ref="T249" dT="2025-01-08T08:36:16.60" personId="{65DA027D-5C49-4EE2-A34F-BC2FA0C6B7F3}" id="{2D2FA2E9-307A-4DCE-8B7D-3C0E54490C14}" parentId="{B14D2789-C7ED-478B-B0E7-5978BCD84111}">
    <text>Išsiųsti informaciniai 4 sklypams 01.10</text>
  </threadedComment>
  <threadedComment ref="X249" dT="2024-12-31T05:30:12.21" personId="{65DA027D-5C49-4EE2-A34F-BC2FA0C6B7F3}" id="{E346B9CF-2F0B-4884-BB95-31354487DDE2}">
    <text>Pateikta 12.31 Kauno raj. sav.</text>
  </threadedComment>
  <threadedComment ref="X249" dT="2024-12-31T11:09:23.69" personId="{65DA027D-5C49-4EE2-A34F-BC2FA0C6B7F3}" id="{35172262-0B65-4683-A0AA-819DA762B0ED}" parentId="{E346B9CF-2F0B-4884-BB95-31354487DDE2}">
    <text>Gauta pastaba, kad turi būti teikiamas formalus prašymas. Pakartotinai bus teikiamas pakeitus kabelio trasą dėl kpd derinimo</text>
  </threadedComment>
  <threadedComment ref="X249" dT="2025-02-17T13:40:21.81" personId="{8FC2F3C1-05F0-4E34-917F-7A355472C835}" id="{73B97360-8FC5-47AE-AF68-6DDEAE88C10C}" parentId="{E346B9CF-2F0B-4884-BB95-31354487DDE2}">
    <text>Pateikta su prašymu terminas iki 03-04
GD-1619</text>
  </threadedComment>
  <threadedComment ref="Y249" dT="2024-12-31T05:27:24.13" personId="{65DA027D-5C49-4EE2-A34F-BC2FA0C6B7F3}" id="{12A7A96A-F2F6-488C-A4D7-C9AE7604B5A9}">
    <text>Pateikta 12.31 Zapyškio sen.</text>
  </threadedComment>
  <threadedComment ref="Y249" dT="2024-12-31T11:10:19.54" personId="{65DA027D-5C49-4EE2-A34F-BC2FA0C6B7F3}" id="{188FD645-2EFD-47B9-965C-F46B9DC79FAC}" parentId="{12A7A96A-F2F6-488C-A4D7-C9AE7604B5A9}">
    <text>Gauta pastaba: kabelį tiesti kuo įmanoma toliau nuo kpd paminklo</text>
  </threadedComment>
  <threadedComment ref="Z249" dT="2024-12-31T05:19:48.08" personId="{65DA027D-5C49-4EE2-A34F-BC2FA0C6B7F3}" id="{1186F1E5-C9DA-487A-A821-AB9E7689A0F5}">
    <text>Pateikta 12.31 giraitės vandenims</text>
  </threadedComment>
  <threadedComment ref="Z249" dT="2025-03-06T08:04:35.42" personId="{8FC2F3C1-05F0-4E34-917F-7A355472C835}" id="{DBD83C40-411C-4511-BE18-80DC4DB7829C}" parentId="{1186F1E5-C9DA-487A-A821-AB9E7689A0F5}">
    <text>Išsiųsta giraitės vandenims pakartotinai, tačiau derinimas neaktualus, nes vandentiekio tinklų nėra.</text>
  </threadedComment>
  <threadedComment ref="AA249" dT="2024-12-31T05:21:49.48" personId="{65DA027D-5C49-4EE2-A34F-BC2FA0C6B7F3}" id="{FF4FAD45-DD23-4452-A751-2AA4EFA512D7}">
    <text>Pateikta 12.31</text>
  </threadedComment>
  <threadedComment ref="AA249" dT="2025-01-08T10:58:08.35" personId="{65DA027D-5C49-4EE2-A34F-BC2FA0C6B7F3}" id="{FBD4D35B-D976-4060-A608-D4519C288BC5}" parentId="{FF4FAD45-DD23-4452-A751-2AA4EFA512D7}">
    <text>Suderinta 01.08</text>
  </threadedComment>
  <threadedComment ref="AD249" dT="2025-05-12T10:14:02.48" personId="{8FC2F3C1-05F0-4E34-917F-7A355472C835}" id="{45C1120C-260A-4281-8120-1917CA3C62D4}">
    <text xml:space="preserve">05-12
359164 </text>
  </threadedComment>
  <threadedComment ref="AF249" dT="2025-01-10T09:34:11.65" personId="{65DA027D-5C49-4EE2-A34F-BC2FA0C6B7F3}" id="{8585C6E7-1F61-42C8-A5F3-3F026D9D6178}">
    <text>Pienių g. suformuotas sklypas</text>
  </threadedComment>
  <threadedComment ref="AF249" dT="2025-02-17T13:38:43.88" personId="{8FC2F3C1-05F0-4E34-917F-7A355472C835}" id="{1C9ABB94-68EC-48B7-9923-F6F1C42F5253}" parentId="{8585C6E7-1F61-42C8-A5F3-3F026D9D6178}">
    <text>Išsiųsta kompensacijai</text>
  </threadedComment>
  <threadedComment ref="AF249" dT="2025-03-06T08:05:05.21" personId="{8FC2F3C1-05F0-4E34-917F-7A355472C835}" id="{B225B599-02B9-4AD8-9FFF-4731D884A5A1}" parentId="{8585C6E7-1F61-42C8-A5F3-3F026D9D6178}">
    <text>Kompensacija gauta, po sodų pirmininko parašo siųsim savivaldybei</text>
  </threadedComment>
  <threadedComment ref="AF249" dT="2025-03-14T10:34:37.84" personId="{8FC2F3C1-05F0-4E34-917F-7A355472C835}" id="{83004039-1892-457D-A177-B05AB4A9BD04}" parentId="{8585C6E7-1F61-42C8-A5F3-3F026D9D6178}">
    <text>GD-3753
Pateikta KRS be sodų parašo
03-14</text>
  </threadedComment>
  <threadedComment ref="AF249" dT="2025-04-01T07:11:46.54" personId="{8FC2F3C1-05F0-4E34-917F-7A355472C835}" id="{A12087D8-EED3-4F0A-9173-6F92FF3A4E99}" parentId="{8585C6E7-1F61-42C8-A5F3-3F026D9D6178}">
    <text>Skambinau į krs dėl servituto, terminas balandžio 11</text>
  </threadedComment>
  <threadedComment ref="AF249" dT="2025-04-14T06:20:34.00" personId="{8FC2F3C1-05F0-4E34-917F-7A355472C835}" id="{57DB963F-580F-4FAE-BFB8-63FBDA7B43AB}" parentId="{8585C6E7-1F61-42C8-A5F3-3F026D9D6178}">
    <text>Pateikta po pastabų 04-14 pakartotinai</text>
  </threadedComment>
  <threadedComment ref="AF249" dT="2025-04-14T10:37:52.66" personId="{8FC2F3C1-05F0-4E34-917F-7A355472C835}" id="{EADC77A7-98C5-4FFC-809F-7FB41E8D1477}" parentId="{8585C6E7-1F61-42C8-A5F3-3F026D9D6178}">
    <text xml:space="preserve">GD-5717 
</text>
  </threadedComment>
  <threadedComment ref="AF249" dT="2025-04-30T11:44:41.94" personId="{8FC2F3C1-05F0-4E34-917F-7A355472C835}" id="{4A822DC3-A050-472D-9A53-DAE6E1B55436}" parentId="{8585C6E7-1F61-42C8-A5F3-3F026D9D6178}">
    <text>Pasirašys gegužės 7 dieną</text>
  </threadedComment>
  <threadedComment ref="AI249" dT="2024-12-31T05:16:18.14" personId="{65DA027D-5C49-4EE2-A34F-BC2FA0C6B7F3}" id="{56028F23-EA96-4737-9513-150C407122D3}">
    <text>Pateikta 12.31</text>
  </threadedComment>
  <threadedComment ref="AI249" dT="2024-12-31T11:10:38.84" personId="{65DA027D-5C49-4EE2-A34F-BC2FA0C6B7F3}" id="{DD1263FA-0A22-417D-906E-6CE993335D92}" parentId="{56028F23-EA96-4737-9513-150C407122D3}">
    <text>Gautos pastabos, teikiant pakartotiniam derinimui pateikt projekto aiškinamąjį raštą ir papildomai suderint kabelio trasą su Lietuvos žydų bendruomene</text>
  </threadedComment>
  <threadedComment ref="E250" dT="2024-09-13T13:39:13.31" personId="{1AA69E5B-B443-4881-BBB8-C2908FF681E9}" id="{4828DC3F-B354-461D-803E-B5365CCCB44F}">
    <text>Pateikti pirminiai</text>
  </threadedComment>
  <threadedComment ref="E250" dT="2024-09-16T05:48:45.59" personId="{275467A3-C35B-408D-BC09-980133BF36D1}" id="{47B7F52A-68F5-41DD-828B-7FC302CC88B1}" parentId="{4828DC3F-B354-461D-803E-B5365CCCB44F}">
    <text>Ruošti dokumentus derinimams su sklypais</text>
  </threadedComment>
  <threadedComment ref="E250" dT="2024-10-17T07:07:18.49" personId="{275467A3-C35B-408D-BC09-980133BF36D1}" id="{9A0674F9-0E6D-4DEE-8B75-EB0520C2288C}" parentId="{4828DC3F-B354-461D-803E-B5365CCCB44F}">
    <text>Derinama su institucijomis. Laukiam kol ESO pasirašys servitutinius br.</text>
  </threadedComment>
  <threadedComment ref="E250" dT="2024-11-08T10:32:51.05" personId="{1AA69E5B-B443-4881-BBB8-C2908FF681E9}" id="{1D548B2E-8181-4EEE-A0C0-F3A82B87CC6E}" parentId="{4828DC3F-B354-461D-803E-B5365CCCB44F}">
    <text>Pasirase ESO servitutus, kaukiam kompensaciju</text>
  </threadedComment>
  <threadedComment ref="E250" dT="2024-11-18T09:06:44.89" personId="{1AA69E5B-B443-4881-BBB8-C2908FF681E9}" id="{2A9F58BB-C783-4D47-988B-F4EF2AACFEE1}" parentId="{4828DC3F-B354-461D-803E-B5365CCCB44F}">
    <text>Gauta pastaba is kompensacju, kad reikia taisyt servitutus</text>
  </threadedComment>
  <threadedComment ref="E250" dT="2024-11-21T07:47:42.68" personId="{275467A3-C35B-408D-BC09-980133BF36D1}" id="{18C1A48B-AB9F-4541-B81E-AF86564BE0FE}" parentId="{4828DC3F-B354-461D-803E-B5365CCCB44F}">
    <text>Pateikti servitutai ESO perderinimui</text>
  </threadedComment>
  <threadedComment ref="E250" dT="2024-12-31T08:02:17.56" personId="{09BE7D98-4DE0-4A95-BE21-8CDFB976921C}" id="{67CDF589-F0F5-47CA-A6F5-2D98ED001E9A}" parentId="{4828DC3F-B354-461D-803E-B5365CCCB44F}">
    <text xml:space="preserve">Topo papildymo reikia. </text>
  </threadedComment>
  <threadedComment ref="E250" dT="2025-01-27T10:48:49.60" personId="{1AA69E5B-B443-4881-BBB8-C2908FF681E9}" id="{79368C42-EE4A-4299-9574-AC35E78AF010}" parentId="{4828DC3F-B354-461D-803E-B5365CCCB44F}">
    <text>Niekas nedaryta, reikia koreguoti trasa</text>
  </threadedComment>
  <threadedComment ref="E250" dT="2025-01-28T06:59:50.47" personId="{275467A3-C35B-408D-BC09-980133BF36D1}" id="{0AB76C32-6ABD-4C22-91D1-3FBCF0C14E2B}" parentId="{4828DC3F-B354-461D-803E-B5365CCCB44F}">
    <text>Keisti trasą + servitutas</text>
  </threadedComment>
  <threadedComment ref="E250" dT="2025-02-03T08:42:20.41" personId="{09BE7D98-4DE0-4A95-BE21-8CDFB976921C}" id="{38A3ED09-E627-4AC9-8F53-92846C4E9152}" parentId="{4828DC3F-B354-461D-803E-B5365CCCB44F}">
    <text>Vyksta koregavimas</text>
  </threadedComment>
  <threadedComment ref="E250" dT="2025-02-05T06:15:01.33" personId="{275467A3-C35B-408D-BC09-980133BF36D1}" id="{C8B7B46E-DD25-461B-8351-9AD462718084}" parentId="{4828DC3F-B354-461D-803E-B5365CCCB44F}">
    <text>Teikiam pilną bylą be servituto</text>
  </threadedComment>
  <threadedComment ref="E250" dT="2025-02-06T08:00:46.67" personId="{1AA69E5B-B443-4881-BBB8-C2908FF681E9}" id="{EEEE7863-63DA-4C64-9113-469FE51D46E0}" parentId="{4828DC3F-B354-461D-803E-B5365CCCB44F}">
    <text>02.05 pateiktas projektas su garantiniu</text>
  </threadedComment>
  <threadedComment ref="E250" dT="2025-02-08T07:30:58.66" personId="{275467A3-C35B-408D-BC09-980133BF36D1}" id="{66B1E6A8-95A5-4E3E-A55A-C43CC920523F}" parentId="{4828DC3F-B354-461D-803E-B5365CCCB44F}">
    <text>@Karolis Gylys Ar gautas nuomininko parašas ant SB ?</text>
    <mentions>
      <mention mentionpersonId="{BE6C3254-E172-4FCD-B952-52FA5D252DD5}" mentionId="{872DAA14-4ABA-4221-91B2-8A1FCB031C03}" startIndex="0" length="14"/>
    </mentions>
  </threadedComment>
  <threadedComment ref="E250" dT="2025-02-10T11:30:05.96" personId="{09BE7D98-4DE0-4A95-BE21-8CDFB976921C}" id="{2875ADAA-33B7-4509-818B-75381B5F021B}" parentId="{4828DC3F-B354-461D-803E-B5365CCCB44F}">
    <text>Išsiųstas servitutas nuomininkui</text>
  </threadedComment>
  <threadedComment ref="E250" dT="2025-02-11T13:14:51.21" personId="{1AA69E5B-B443-4881-BBB8-C2908FF681E9}" id="{F185863A-16C6-48E0-9A13-640B1F36BB24}" parentId="{4828DC3F-B354-461D-803E-B5365CCCB44F}">
    <text>Pateiktas projektas po pastabu</text>
  </threadedComment>
  <threadedComment ref="E250" dT="2025-02-12T14:48:55.61" personId="{275467A3-C35B-408D-BC09-980133BF36D1}" id="{8349EBB0-B2FE-421A-A843-4F8CC7DA9EF8}" parentId="{4828DC3F-B354-461D-803E-B5365CCCB44F}">
    <text>Reikia gauti nuomininko parašą ant servituto ir teikiam su garantiniu tada</text>
  </threadedComment>
  <threadedComment ref="E250" dT="2025-02-20T13:24:53.72" personId="{275467A3-C35B-408D-BC09-980133BF36D1}" id="{BE349CA7-8FC9-4F54-B409-CFF69E2E527A}" parentId="{4828DC3F-B354-461D-803E-B5365CCCB44F}">
    <text>RC perduota ESO</text>
  </threadedComment>
  <threadedComment ref="E250" dT="2025-03-14T07:23:48.56" personId="{1AA69E5B-B443-4881-BBB8-C2908FF681E9}" id="{313F871B-DE7B-4EA0-B0F4-DE46DE4ED460}" parentId="{4828DC3F-B354-461D-803E-B5365CCCB44F}">
    <text>Rakauskaitei perduoti servitutai, kita savaite bus tarybos posedis</text>
  </threadedComment>
  <threadedComment ref="E250" dT="2025-04-03T13:48:48.97" personId="{1AA69E5B-B443-4881-BBB8-C2908FF681E9}" id="{11936CC9-0F68-4F00-8795-724306AB483E}" parentId="{4828DC3F-B354-461D-803E-B5365CCCB44F}">
    <text>Nusiustas paskutinis derinimas, dabar jau darbo grupe turi tvirtint</text>
  </threadedComment>
  <threadedComment ref="E250" dT="2025-04-25T05:18:00.36" personId="{1AA69E5B-B443-4881-BBB8-C2908FF681E9}" id="{EFE7A193-D00B-4AC2-9E2F-B655895783FB}" parentId="{4828DC3F-B354-461D-803E-B5365CCCB44F}">
    <text>Atmete vel darbo grupe, nes ne ant ortofoto... Pateikem is naujo</text>
  </threadedComment>
  <threadedComment ref="E250" dT="2025-05-19T12:12:37.77" personId="{1AA69E5B-B443-4881-BBB8-C2908FF681E9}" id="{42FFBC51-6C5E-40A6-BABE-C53AF2B42AF9}" parentId="{4828DC3F-B354-461D-803E-B5365CCCB44F}">
    <text>Jei pavyks 27d pasirasymas</text>
  </threadedComment>
  <threadedComment ref="E250" dT="2025-09-25T10:48:54.34" personId="{F5283759-9946-4865-A022-E520B30F9158}" id="{8CDE1FD3-3726-4B29-B872-907BD8AD3495}" parentId="{4828DC3F-B354-461D-803E-B5365CCCB44F}">
    <text>Servitutus pasirašo 09-30 pas notarę.</text>
  </threadedComment>
  <threadedComment ref="E250" dT="2025-10-08T11:00:58.94" personId="{F5283759-9946-4865-A022-E520B30F9158}" id="{2305DAA0-43EA-44EA-AFDF-9383EE849D48}" parentId="{4828DC3F-B354-461D-803E-B5365CCCB44F}">
    <text>(sklypo unikalus nr. 4400-3125-5633) buvo pasirašytas Kauno m. 27 notarų biure 2025-08-05. Kiti 3 servitutai pasirašyti 09-30</text>
  </threadedComment>
  <threadedComment ref="T250" dT="2025-01-06T06:55:15.15" personId="{09BE7D98-4DE0-4A95-BE21-8CDFB976921C}" id="{5B8D7348-E1EC-4E16-A283-76E8F5747655}">
    <text>1 savivaldybei, trūksta topo planui</text>
  </threadedComment>
  <threadedComment ref="T250" dT="2025-03-12T07:40:14.39" personId="{09BE7D98-4DE0-4A95-BE21-8CDFB976921C}" id="{BE938776-FCF1-4EF1-9945-9637C801038C}" parentId="{5B8D7348-E1EC-4E16-A283-76E8F5747655}">
    <text xml:space="preserve">Atsiuntė prieštaravimą, reikia esamo servituto planą pateikti. </text>
  </threadedComment>
  <threadedComment ref="AF250" dT="2025-01-06T07:12:58.86" personId="{09BE7D98-4DE0-4A95-BE21-8CDFB976921C}" id="{4FA5092A-58EC-4C27-9CDD-1B509FB35E47}">
    <text>Trūksta nuomininko sutikimo</text>
  </threadedComment>
  <threadedComment ref="AF250" dT="2025-03-12T06:56:38.97" personId="{09BE7D98-4DE0-4A95-BE21-8CDFB976921C}" id="{33254F94-9D3D-4C66-B040-A67E95D130AA}" parentId="{4FA5092A-58EC-4C27-9CDD-1B509FB35E47}">
    <text>Išsiųsta savivaldybei 03-07, atsakymo negauta</text>
  </threadedComment>
  <threadedComment ref="E251" dT="2024-10-08T05:18:46.22" personId="{1AA69E5B-B443-4881-BBB8-C2908FF681E9}" id="{1546E898-D573-4297-811B-19C07E0E124E}">
    <text>Pateikti pirminiai</text>
  </threadedComment>
  <threadedComment ref="E251" dT="2024-10-12T07:42:25.80" personId="{1AA69E5B-B443-4881-BBB8-C2908FF681E9}" id="{B7EDD150-B01F-40EA-B02F-3CF8C387390B}" parentId="{1546E898-D573-4297-811B-19C07E0E124E}">
    <text>Pateikti pirminiai po pastabu</text>
  </threadedComment>
  <threadedComment ref="E251" dT="2024-10-17T07:09:05.62" personId="{275467A3-C35B-408D-BC09-980133BF36D1}" id="{CF28ECF8-FBAB-470B-BFAF-59FA5EF3DB8E}" parentId="{1546E898-D573-4297-811B-19C07E0E124E}">
    <text>Laukiam Vainoro atsakymo dėl esamo kabelio naikinimo.</text>
  </threadedComment>
  <threadedComment ref="E251" dT="2024-11-20T07:12:48.90" personId="{09BE7D98-4DE0-4A95-BE21-8CDFB976921C}" id="{E9174197-5CDC-4BB1-A74C-E709EB7AF63E}" parentId="{1546E898-D573-4297-811B-19C07E0E124E}">
    <text xml:space="preserve">Trūksta KPD derinimo, servitutas </text>
  </threadedComment>
  <threadedComment ref="E251" dT="2024-12-18T06:32:23.87" personId="{09BE7D98-4DE0-4A95-BE21-8CDFB976921C}" id="{59CC4E29-C37A-49FF-9879-CB23C44329FA}" parentId="{1546E898-D573-4297-811B-19C07E0E124E}">
    <text>Reikia TOPO papildymo</text>
  </threadedComment>
  <threadedComment ref="E251" dT="2025-01-20T18:31:41.41" personId="{275467A3-C35B-408D-BC09-980133BF36D1}" id="{23FD9D21-C84F-4D72-912A-2AE1477D318A}" parentId="{1546E898-D573-4297-811B-19C07E0E124E}">
    <text>Kas vyksta su projektu ?</text>
  </threadedComment>
  <threadedComment ref="E251" dT="2025-01-21T06:05:22.33" personId="{1AA69E5B-B443-4881-BBB8-C2908FF681E9}" id="{632608F6-D2F9-419D-AF4D-071D7C90790C}" parentId="{1546E898-D573-4297-811B-19C07E0E124E}">
    <text>Niekas, reikia keisti trasa</text>
  </threadedComment>
  <threadedComment ref="E251" dT="2025-02-03T08:42:34.47" personId="{09BE7D98-4DE0-4A95-BE21-8CDFB976921C}" id="{9FE3BB96-8D0F-45FD-BDEB-6A9DC80CA6C9}" parentId="{1546E898-D573-4297-811B-19C07E0E124E}">
    <text>Vyksta koregavimas</text>
  </threadedComment>
  <threadedComment ref="E251" dT="2025-02-04T07:43:46.67" personId="{275467A3-C35B-408D-BC09-980133BF36D1}" id="{66739D79-318E-41B0-A8F9-1ABE01976BEA}" parentId="{1546E898-D573-4297-811B-19C07E0E124E}">
    <text xml:space="preserve">Pateikta perderinti institucijoms </text>
  </threadedComment>
  <threadedComment ref="E251" dT="2025-02-08T07:41:36.55" personId="{275467A3-C35B-408D-BC09-980133BF36D1}" id="{DA7FFCE0-E03E-459F-9887-E7A4DE2EED24}" parentId="{1546E898-D573-4297-811B-19C07E0E124E}">
    <text>@Karolis Gylys paspausk institucijas kad operatyviai suderintų.</text>
    <mentions>
      <mention mentionpersonId="{BE6C3254-E172-4FCD-B952-52FA5D252DD5}" mentionId="{D9AAF751-569A-4862-9E43-2B4BB7173AD4}" startIndex="0" length="14"/>
    </mentions>
  </threadedComment>
  <threadedComment ref="E251" dT="2025-02-10T11:30:23.16" personId="{09BE7D98-4DE0-4A95-BE21-8CDFB976921C}" id="{ABF1CB09-8FBA-41B7-A5D5-E9596CC5808B}" parentId="{1546E898-D573-4297-811B-19C07E0E124E}">
    <text>Vyksta spaudimas</text>
  </threadedComment>
  <threadedComment ref="E251" dT="2025-02-11T10:44:43.98" personId="{1AA69E5B-B443-4881-BBB8-C2908FF681E9}" id="{FDCFB567-5BC5-4440-AA77-C51C1369E0DC}" parentId="{1546E898-D573-4297-811B-19C07E0E124E}">
    <text>Pateiktas projektas</text>
  </threadedComment>
  <threadedComment ref="E251" dT="2025-02-12T15:02:25.92" personId="{275467A3-C35B-408D-BC09-980133BF36D1}" id="{ACEAE554-C154-454B-B291-BE7A689E2A1D}" parentId="{1546E898-D573-4297-811B-19C07E0E124E}">
    <text>Taiso pastabas (servituto nebereikia)</text>
  </threadedComment>
  <threadedComment ref="E251" dT="2025-02-17T10:10:55.86" personId="{1AA69E5B-B443-4881-BBB8-C2908FF681E9}" id="{D1D0AE6B-B39B-4230-89EB-6863974EFA41}" parentId="{1546E898-D573-4297-811B-19C07E0E124E}">
    <text>02.14 gautas atsakymas, kad uzklausa del duju altitudziu perduota archyvininkams</text>
  </threadedComment>
  <threadedComment ref="E251" dT="2025-02-20T06:08:55.30" personId="{275467A3-C35B-408D-BC09-980133BF36D1}" id="{99CD41CF-1777-444E-901F-FFEF5D43E86D}" parentId="{1546E898-D573-4297-811B-19C07E0E124E}">
    <text>Karolis skambina dėl SUVA</text>
  </threadedComment>
  <threadedComment ref="E251" dT="2025-03-03T12:19:18.86" personId="{275467A3-C35B-408D-BC09-980133BF36D1}" id="{9A529731-2792-41C4-97BA-6977B40CD230}" parentId="{1546E898-D573-4297-811B-19C07E0E124E}">
    <text>02-28 pateikta SUVA po pastabų</text>
  </threadedComment>
  <threadedComment ref="E251" dT="2025-03-06T13:16:57.19" personId="{1AA69E5B-B443-4881-BBB8-C2908FF681E9}" id="{BC90FE66-25EF-4974-BFBA-9C1FBE16B495}" parentId="{1546E898-D573-4297-811B-19C07E0E124E}">
    <text>Pateiktas projektas</text>
  </threadedComment>
  <threadedComment ref="E251" dT="2025-03-12T12:45:41.63" personId="{275467A3-C35B-408D-BC09-980133BF36D1}" id="{503E5BA9-9E97-4EBD-9003-D8E843C8D2C6}" parentId="{1546E898-D573-4297-811B-19C07E0E124E}">
    <text>Taiso pastabas</text>
  </threadedComment>
  <threadedComment ref="E251" dT="2025-03-12T13:44:46.77" personId="{1AA69E5B-B443-4881-BBB8-C2908FF681E9}" id="{8E769ED5-34C3-4DD8-B49B-7304714F47BE}" parentId="{1546E898-D573-4297-811B-19C07E0E124E}">
    <text>Pateiktas projektas po pastabu</text>
  </threadedComment>
  <threadedComment ref="E251" dT="2025-03-14T13:17:24.34" personId="{275467A3-C35B-408D-BC09-980133BF36D1}" id="{9319C698-FEFC-4BA6-97A4-11CE1A13AF78}" parentId="{1546E898-D573-4297-811B-19C07E0E124E}">
    <text>Žymos pateiktos į tivi</text>
  </threadedComment>
  <threadedComment ref="E251" dT="2025-03-17T10:50:36.26" personId="{275467A3-C35B-408D-BC09-980133BF36D1}" id="{5545C1EC-89AE-490B-BC00-F34228965A3E}" parentId="{1546E898-D573-4297-811B-19C07E0E124E}">
    <text>Pateikta ADA ESO</text>
  </threadedComment>
  <threadedComment ref="R251" dT="2025-01-06T07:09:51.06" personId="{09BE7D98-4DE0-4A95-BE21-8CDFB976921C}" id="{FDD0CB2D-4954-4FB7-A098-2989F16E5039}">
    <text>Reikės koreguoti</text>
  </threadedComment>
  <threadedComment ref="T251" dT="2025-01-06T06:55:15.15" personId="{09BE7D98-4DE0-4A95-BE21-8CDFB976921C}" id="{14E460CD-F132-47B4-8FC2-43B0F6743CA0}">
    <text>1 savivaldybei, trūksta topo planui</text>
  </threadedComment>
  <threadedComment ref="T251" dT="2025-03-12T07:40:14.39" personId="{09BE7D98-4DE0-4A95-BE21-8CDFB976921C}" id="{ED5F7C45-B827-49A8-AE61-29DD3FD33671}" parentId="{14E460CD-F132-47B4-8FC2-43B0F6743CA0}">
    <text xml:space="preserve">Atsiuntė prieštaravimą, reikia esamo servituto planą pateikti. </text>
  </threadedComment>
  <threadedComment ref="U251" dT="2025-01-06T07:09:07.84" personId="{09BE7D98-4DE0-4A95-BE21-8CDFB976921C}" id="{18279342-CBBA-4655-8670-15254BAA72BC}">
    <text>Reikės koreguoti</text>
  </threadedComment>
  <threadedComment ref="V251" dT="2025-01-06T07:09:22.18" personId="{09BE7D98-4DE0-4A95-BE21-8CDFB976921C}" id="{9D8A0C85-9470-4871-A051-0F6664245810}">
    <text>Reikės koreguoti</text>
  </threadedComment>
  <threadedComment ref="E252" dT="2024-11-07T10:26:47.97" personId="{1AA69E5B-B443-4881-BBB8-C2908FF681E9}" id="{56F74B0E-543B-48DC-BCB9-DBDCE26FAA01}">
    <text>Pateikti pirminiai</text>
  </threadedComment>
  <threadedComment ref="E252" dT="2024-11-15T09:04:30.12" personId="{1AA69E5B-B443-4881-BBB8-C2908FF681E9}" id="{967363AE-F2A3-4A59-89FC-919990B3AD8D}" parentId="{56F74B0E-543B-48DC-BCB9-DBDCE26FAA01}">
    <text>Kauno energija liepe 2m atsitraukt, pakoreguota trasa, laukiam vainoro atsakymo ar leis asfalta pjaut (11.11)</text>
  </threadedComment>
  <threadedComment ref="E252" dT="2024-11-26T12:51:30.52" personId="{A8D559AF-EDFF-4E5C-A9C6-041F763793B2}" id="{7B0B1D73-AF41-4A7B-AAFD-068E5ECEB20B}" parentId="{56F74B0E-543B-48DC-BCB9-DBDCE26FAA01}">
    <text xml:space="preserve">11.26 paskambinta Vainorui ir išsiųsta pakartotinai </text>
  </threadedComment>
  <threadedComment ref="E252" dT="2024-12-19T06:58:04.22" personId="{A8D559AF-EDFF-4E5C-A9C6-041F763793B2}" id="{7EB3E973-9753-4AB4-B0C9-62860989988B}" parentId="{56F74B0E-543B-48DC-BCB9-DBDCE26FAA01}">
    <text>12.16 vėl skambinta Vainorui paskubint derinimą, vėl prašė siųst pakartotinai</text>
  </threadedComment>
  <threadedComment ref="E252" dT="2024-12-31T06:30:39.52" personId="{A8D559AF-EDFF-4E5C-A9C6-041F763793B2}" id="{48D880B5-F45B-473E-BEF3-1FC7FFC8DAD0}" parentId="{56F74B0E-543B-48DC-BCB9-DBDCE26FAA01}">
    <text>Vainoras suderino, brėžinys išsiųstas kitoms institucijoms pakartotinai, reikia spręsti klausimą su Telia, nes nederina, nesutampa su faktu šuliniai</text>
  </threadedComment>
  <threadedComment ref="E252" dT="2025-01-07T08:28:22.90" personId="{275467A3-C35B-408D-BC09-980133BF36D1}" id="{36BAD28C-4D24-444D-BD2A-FBC1783D7833}" parentId="{56F74B0E-543B-48DC-BCB9-DBDCE26FAA01}">
    <text>Turi suderinti su Telia ir sklp. Sav.</text>
  </threadedComment>
  <threadedComment ref="E252" dT="2025-01-13T06:17:41.81" personId="{A8D559AF-EDFF-4E5C-A9C6-041F763793B2}" id="{66D586C6-E3E0-43FA-BE6B-46709DC6D8AF}" parentId="{56F74B0E-543B-48DC-BCB9-DBDCE26FAA01}">
    <text>Buvo Gytis derinti gyvai, nesutinka, reiks vykti gyvai su ESO atstovu apžiūrėt situaciją ir keisti sprendinius, nes Telia nederina taip pat</text>
  </threadedComment>
  <threadedComment ref="E252" dT="2025-01-20T18:32:12.16" personId="{275467A3-C35B-408D-BC09-980133BF36D1}" id="{EBF812D0-A7BD-43F9-ACF9-6D4DF9BE1068}" parentId="{56F74B0E-543B-48DC-BCB9-DBDCE26FAA01}">
    <text>Kada suplanuotas vykimas ?</text>
  </threadedComment>
  <threadedComment ref="E252" dT="2025-01-21T09:52:21.98" personId="{A8D559AF-EDFF-4E5C-A9C6-041F763793B2}" id="{B1F37A7C-E4BC-4837-840F-D3F9E70E396B}" parentId="{56F74B0E-543B-48DC-BCB9-DBDCE26FAA01}">
    <text>Susisiekta, 01-22 planuojama paskambinti ir vykti į vietą</text>
  </threadedComment>
  <threadedComment ref="E252" dT="2025-01-23T05:45:06.49" personId="{A8D559AF-EDFF-4E5C-A9C6-041F763793B2}" id="{E51D45D4-DF98-40E8-967C-D87D4E089017}" parentId="{56F74B0E-543B-48DC-BCB9-DBDCE26FAA01}">
    <text>Znutas sakė, kad tarp esamų kabelių pragręžt nėra šansų, ardant dangą per kiemą prieštarauja savininkė, perduota situacija ESO</text>
  </threadedComment>
  <threadedComment ref="E252" dT="2025-01-27T05:25:12.45" personId="{A8D559AF-EDFF-4E5C-A9C6-041F763793B2}" id="{491E547E-A44C-4960-8641-70EAFEC8B8A9}" parentId="{56F74B0E-543B-48DC-BCB9-DBDCE26FAA01}">
    <text>Laukiam ESO atsakymo</text>
  </threadedComment>
  <threadedComment ref="E252" dT="2025-01-30T13:31:06.01" personId="{A8D559AF-EDFF-4E5C-A9C6-041F763793B2}" id="{5132111F-1BAD-47A3-9023-4EF370FD2AD1}" parentId="{56F74B0E-543B-48DC-BCB9-DBDCE26FAA01}">
    <text xml:space="preserve">Paskambinta Kauno energijai paraginti derinimą, Ovidijus pamatuos šulinį, dėl kurio Telia nederina </text>
  </threadedComment>
  <threadedComment ref="E252" dT="2025-02-03T06:08:32.20" personId="{A8D559AF-EDFF-4E5C-A9C6-041F763793B2}" id="{89F41F45-0B50-4087-A049-6DFEA2E50106}" parentId="{56F74B0E-543B-48DC-BCB9-DBDCE26FAA01}">
    <text>Kauno Energija prašė patikslinti pjūvį, patikslinus gaunasi per didelis kabelio gylis nuo prieduobės</text>
  </threadedComment>
  <threadedComment ref="E252" dT="2025-02-04T08:28:51.08" personId="{275467A3-C35B-408D-BC09-980133BF36D1}" id="{0F64AC40-BF82-45D9-9534-B4E98DCDDC1F}" parentId="{56F74B0E-543B-48DC-BCB9-DBDCE26FAA01}">
    <text>Objektas laikinai pristabdomas</text>
  </threadedComment>
  <threadedComment ref="E252" dT="2025-02-05T06:51:43.29" personId="{275467A3-C35B-408D-BC09-980133BF36D1}" id="{797495AF-A4A0-481E-943D-2F2E8FE164AB}" parentId="{56F74B0E-543B-48DC-BCB9-DBDCE26FAA01}">
    <text>Pateikti sprendinius KMS</text>
  </threadedComment>
  <threadedComment ref="E252" dT="2025-02-06T05:20:31.51" personId="{A8D559AF-EDFF-4E5C-A9C6-041F763793B2}" id="{4BB7415F-4548-402E-A427-795D13A60F30}" parentId="{56F74B0E-543B-48DC-BCB9-DBDCE26FAA01}">
    <text>Gavom Kauno energijos derinimą gręžti 3 metrų gylyje</text>
  </threadedComment>
  <threadedComment ref="E252" dT="2025-02-06T11:10:04.32" personId="{A8D559AF-EDFF-4E5C-A9C6-041F763793B2}" id="{197FE2F9-69FC-4666-ABAF-E822A55E8B5F}" parentId="{56F74B0E-543B-48DC-BCB9-DBDCE26FAA01}">
    <text>Derinama su Telia toliau po nuvykimo pamatuot šulinį</text>
  </threadedComment>
  <threadedComment ref="E252" dT="2025-02-08T07:54:18.89" personId="{275467A3-C35B-408D-BC09-980133BF36D1}" id="{CECF80A0-9CE1-4FFC-AA63-675BE8439C04}" parentId="{56F74B0E-543B-48DC-BCB9-DBDCE26FAA01}">
    <text>Keičia trasą/ siunčia informacinį/ teikia perderinti</text>
  </threadedComment>
  <threadedComment ref="E252" dT="2025-02-17T12:11:42.93" personId="{1AA69E5B-B443-4881-BBB8-C2908FF681E9}" id="{1FFFD935-BE21-4A9E-985B-640CC67268B6}" parentId="{56F74B0E-543B-48DC-BCB9-DBDCE26FAA01}">
    <text>Laukiam VERT arba moters atsakymo I siusta Maciukeviaciaus laiska</text>
  </threadedComment>
  <threadedComment ref="E252" dT="2025-02-27T12:19:00.17" personId="{275467A3-C35B-408D-BC09-980133BF36D1}" id="{04C50CB4-5B55-4426-8130-D964B8FB78BC}" parentId="{56F74B0E-543B-48DC-BCB9-DBDCE26FAA01}">
    <text>Laukiam informacijos iš ESO, greičiausiai Kovo mėn objektas nepajudės dar</text>
  </threadedComment>
  <threadedComment ref="E252" dT="2025-03-13T06:18:56.37" personId="{1AA69E5B-B443-4881-BBB8-C2908FF681E9}" id="{8C5BA76C-AC0B-4D23-B637-28A822D2EF69}" parentId="{56F74B0E-543B-48DC-BCB9-DBDCE26FAA01}">
    <text>"Supratau. Perdaviau eksploatavimo komandai.
Jie turi nuspręsti kokiu būdu pakeisti kabelius.
Manau truks apie mėnesį."</text>
  </threadedComment>
  <threadedComment ref="E252" dT="2025-03-24T05:46:57.22" personId="{275467A3-C35B-408D-BC09-980133BF36D1}" id="{03F93BA7-865A-42CC-B928-2BEEBF2D18DD}" parentId="{56F74B0E-543B-48DC-BCB9-DBDCE26FAA01}">
    <text xml:space="preserve">Arūnas Maciukevičius 2025-03-19 12:53:16Iki 2025.05.02 planuojame turėti sprendimą. </text>
  </threadedComment>
  <threadedComment ref="E252" dT="2025-05-08T10:03:29.68" personId="{1AA69E5B-B443-4881-BBB8-C2908FF681E9}" id="{2556B9C3-0E24-4794-8FBE-DD379A8C0832}" parentId="{56F74B0E-543B-48DC-BCB9-DBDCE26FAA01}">
    <text>Iki 06.01 sklypo savininke turi issiimti iskelimo saygas arba irodyti, kad tinklai yra teiseti. Maciukevicius informuos</text>
  </threadedComment>
  <threadedComment ref="E252" dT="2025-06-18T10:34:03.48" personId="{1AA69E5B-B443-4881-BBB8-C2908FF681E9}" id="{B7BBC70E-F085-49D4-9E54-AE52F7AC4C85}" parentId="{56F74B0E-543B-48DC-BCB9-DBDCE26FAA01}">
    <text xml:space="preserve">Laukiame atsakymo iš teisininko iki 2025-07-03 d. </text>
  </threadedComment>
  <threadedComment ref="E252" dT="2025-07-01T07:51:35.81" personId="{A8D559AF-EDFF-4E5C-A9C6-041F763793B2}" id="{F4C00C03-C25E-4F35-95C7-17D8EBEB8A3C}" parentId="{56F74B0E-543B-48DC-BCB9-DBDCE26FAA01}">
    <text>Pakoreguoti sprendiniai, Išsiųsta sklypo savininkei planas el paštu</text>
  </threadedComment>
  <threadedComment ref="E252" dT="2025-07-09T09:07:42.74" personId="{A8D559AF-EDFF-4E5C-A9C6-041F763793B2}" id="{2D41A102-56FB-422B-BE6A-937F79216DF7}" parentId="{56F74B0E-543B-48DC-BCB9-DBDCE26FAA01}">
    <text xml:space="preserve">Savininkė nesutinka, perduota info Kostui parašyti į Tivį </text>
  </threadedComment>
  <threadedComment ref="E252" dT="2025-07-09T14:39:47.18" personId="{1AA69E5B-B443-4881-BBB8-C2908FF681E9}" id="{1D9E18CB-E13A-44F4-A340-0D48C97C3EDC}" parentId="{56F74B0E-543B-48DC-BCB9-DBDCE26FAA01}">
    <text>Parasyta i TIVIS, kad vis tiek nesutinka</text>
  </threadedComment>
  <threadedComment ref="E252" dT="2025-07-18T06:11:48.81" personId="{275467A3-C35B-408D-BC09-980133BF36D1}" id="{251B68E7-AC23-4EEA-B259-1EFB753788AD}" parentId="{56F74B0E-543B-48DC-BCB9-DBDCE26FAA01}">
    <text>Keičiam sprendinius pagal eso prašymą</text>
  </threadedComment>
  <threadedComment ref="E252" dT="2025-07-18T11:22:10.54" personId="{A8D559AF-EDFF-4E5C-A9C6-041F763793B2}" id="{33F8A3B0-1D45-4DEF-A3C0-AD4A3D3F4243}" parentId="{56F74B0E-543B-48DC-BCB9-DBDCE26FAA01}">
    <text xml:space="preserve">Pakoreguoti BR1 ir BR2, būtų gerai pateikti ESO ar jiems tiks </text>
  </threadedComment>
  <threadedComment ref="E252" dT="2025-07-22T11:13:13.00" personId="{1AA69E5B-B443-4881-BBB8-C2908FF681E9}" id="{E5AF1D5A-8B06-4957-8C47-BCFC7D500765}" parentId="{56F74B0E-543B-48DC-BCB9-DBDCE26FAA01}">
    <text>Pateikti pirminiai po Maciuko komentaro, laukiam sprendimo</text>
  </threadedComment>
  <threadedComment ref="E252" dT="2025-07-28T04:45:53.95" personId="{A8D559AF-EDFF-4E5C-A9C6-041F763793B2}" id="{C2D3EA61-041C-43DA-A131-9A91E65467E6}" parentId="{56F74B0E-543B-48DC-BCB9-DBDCE26FAA01}">
    <text>Duota užklausa dėl suvyto kabelio</text>
  </threadedComment>
  <threadedComment ref="E252" dT="2025-08-05T06:27:41.53" personId="{1AA69E5B-B443-4881-BBB8-C2908FF681E9}" id="{127C0193-1702-4D30-840A-F4B3840EBAD5}" parentId="{56F74B0E-543B-48DC-BCB9-DBDCE26FAA01}">
    <text>Perduota info i tivis del kabelio uzsakymo</text>
  </threadedComment>
  <threadedComment ref="E252" dT="2025-08-11T05:56:11.11" personId="{1AA69E5B-B443-4881-BBB8-C2908FF681E9}" id="{18EF98A0-3C5C-45AB-A7A2-68D79450C6E0}" parentId="{56F74B0E-543B-48DC-BCB9-DBDCE26FAA01}">
    <text>Pateikti pirminiai po pastabu</text>
  </threadedComment>
  <threadedComment ref="E252" dT="2025-08-18T07:36:35.64" personId="{1AA69E5B-B443-4881-BBB8-C2908FF681E9}" id="{DC07D8DF-2680-49B8-8603-BFB0D0E1A8B1}" parentId="{56F74B0E-543B-48DC-BCB9-DBDCE26FAA01}">
    <text>Perderina su vainoru</text>
  </threadedComment>
  <threadedComment ref="E252" dT="2025-08-18T07:49:45.14" personId="{A8D559AF-EDFF-4E5C-A9C6-041F763793B2}" id="{F83A4D22-4E8F-4F81-99FB-420CD0738412}" parentId="{56F74B0E-543B-48DC-BCB9-DBDCE26FAA01}">
    <text>Pataisytas BR1 dėl vamzdžių ir prieduobių, išsiųsta Vainorui ir Telia pakartotinai</text>
  </threadedComment>
  <threadedComment ref="E252" dT="2025-08-22T06:14:30.40" personId="{A8D559AF-EDFF-4E5C-A9C6-041F763793B2}" id="{AC80A314-9750-41F8-8636-D2207A1E0EBD}" parentId="{56F74B0E-543B-48DC-BCB9-DBDCE26FAA01}">
    <text>Paruoštas medžiagų žiniaraštis, jeigu nesugalvos pastabų, siųsiu apskaičiuoti</text>
  </threadedComment>
  <threadedComment ref="E252" dT="2025-08-26T07:51:44.69" personId="{A8D559AF-EDFF-4E5C-A9C6-041F763793B2}" id="{8107955A-3B26-443A-B587-7ECB02A8A715}" parentId="{56F74B0E-543B-48DC-BCB9-DBDCE26FAA01}">
    <text>Gauti Telia ir savivaldybės derinimai, perduotas sąmatos skaičiavimui</text>
  </threadedComment>
  <threadedComment ref="E252" dT="2025-08-28T06:30:40.38" personId="{A8D559AF-EDFF-4E5C-A9C6-041F763793B2}" id="{12055F0D-1EF2-43D9-BA5A-CA10C452FCD0}" parentId="{56F74B0E-543B-48DC-BCB9-DBDCE26FAA01}">
    <text>Gauta sąmata, pateikta SUVA, paruošta byla be konkursinės</text>
  </threadedComment>
  <threadedComment ref="E252" dT="2025-08-29T09:10:08.81" personId="{1AA69E5B-B443-4881-BBB8-C2908FF681E9}" id="{2DE08155-37F1-4F5B-BBFF-3DE2B784B1F0}" parentId="{56F74B0E-543B-48DC-BCB9-DBDCE26FAA01}">
    <text>Pateiktas projektas be SUVA ir konkursines</text>
  </threadedComment>
  <threadedComment ref="E252" dT="2025-09-08T04:30:16.26" personId="{A8D559AF-EDFF-4E5C-A9C6-041F763793B2}" id="{AB2CF11D-7A31-464D-8255-13916A41DB11}" parentId="{56F74B0E-543B-48DC-BCB9-DBDCE26FAA01}">
    <text>Pataisytos pastabos, laukiam suvos</text>
  </threadedComment>
  <threadedComment ref="E252" dT="2025-09-15T11:18:28.94" personId="{1AA69E5B-B443-4881-BBB8-C2908FF681E9}" id="{B3B60795-4BCE-484B-9D8F-682CB47EE3A5}" parentId="{56F74B0E-543B-48DC-BCB9-DBDCE26FAA01}">
    <text>Pateiktas projektas su SUVA garantiniu</text>
  </threadedComment>
  <threadedComment ref="E252" dT="2025-09-18T07:36:08.91" personId="{275467A3-C35B-408D-BC09-980133BF36D1}" id="{B3857B78-4A3C-4277-92A7-6F041198F0E3}" parentId="{56F74B0E-543B-48DC-BCB9-DBDCE26FAA01}">
    <text>Projektas atmestas, trūksta tik SUVA</text>
  </threadedComment>
  <threadedComment ref="E252" dT="2025-09-29T06:38:47.34" personId="{A8D559AF-EDFF-4E5C-A9C6-041F763793B2}" id="{1DDDE144-8EA7-4E4A-A614-9B3ABDC4F78B}" parentId="{56F74B0E-543B-48DC-BCB9-DBDCE26FAA01}">
    <text xml:space="preserve">Teiksiu SUVA iš naujo, bet tikėtina Kauno savivaldybė iškart atmes, nes prašo teikt prisijungus ESO vardu  </text>
  </threadedComment>
  <threadedComment ref="E252" dT="2025-10-06T04:31:51.68" personId="{A8D559AF-EDFF-4E5C-A9C6-041F763793B2}" id="{29923128-B895-4016-A23F-DA53D597A3EC}" parentId="{56F74B0E-543B-48DC-BCB9-DBDCE26FAA01}">
    <text>Laukiam suvos ir bus galima teikt</text>
  </threadedComment>
  <threadedComment ref="E252" dT="2025-10-21T11:09:52.98" personId="{275467A3-C35B-408D-BC09-980133BF36D1}" id="{09B3E9ED-8199-4536-AC42-009B8B19FC24}" parentId="{56F74B0E-543B-48DC-BCB9-DBDCE26FAA01}">
    <text>Skambina dėl SUVA</text>
  </threadedComment>
  <threadedComment ref="E252" dT="2025-10-21T11:56:49.67" personId="{A8D559AF-EDFF-4E5C-A9C6-041F763793B2}" id="{B85BB1F9-E0DE-4D81-A5F4-3912E7068D00}" parentId="{56F74B0E-543B-48DC-BCB9-DBDCE26FAA01}">
    <text>Paskambinta savivaldybei dėl SUVA, sakė, jog projektas buvo pateiktas komisijai, kada gaus atsakymą nežino, paskubint negali irgi</text>
  </threadedComment>
  <threadedComment ref="E252" dT="2025-10-30T08:03:09.29" personId="{A8D559AF-EDFF-4E5C-A9C6-041F763793B2}" id="{D2DE8B5D-E8B5-4D3B-A2E8-5419C8DF0515}" parentId="{56F74B0E-543B-48DC-BCB9-DBDCE26FAA01}">
    <text>paruošta pilna byla su SUVA</text>
  </threadedComment>
  <threadedComment ref="E252" dT="2025-10-30T08:48:24.32" personId="{1AA69E5B-B443-4881-BBB8-C2908FF681E9}" id="{69319D4A-555C-4C82-A8EE-EC1A78727002}" parentId="{56F74B0E-543B-48DC-BCB9-DBDCE26FAA01}">
    <text>Pateiktas galutinis projektas su SUVA</text>
  </threadedComment>
  <threadedComment ref="E252" dT="2025-10-31T12:30:34.00" personId="{1AA69E5B-B443-4881-BBB8-C2908FF681E9}" id="{0DB19490-B2C2-4275-B387-84FF9EB91AB0}" parentId="{56F74B0E-543B-48DC-BCB9-DBDCE26FAA01}">
    <text>Taiso pastabas</text>
  </threadedComment>
  <threadedComment ref="E252" dT="2025-11-03T07:38:33.28" personId="{A8D559AF-EDFF-4E5C-A9C6-041F763793B2}" id="{08F93E30-A9C6-4D93-81F7-21EA9C20B2F4}" parentId="{56F74B0E-543B-48DC-BCB9-DBDCE26FAA01}">
    <text>Perduota sąmatos korekcijai</text>
  </threadedComment>
  <threadedComment ref="E252" dT="2025-11-03T11:57:22.82" personId="{A8D559AF-EDFF-4E5C-A9C6-041F763793B2}" id="{31B23E5E-26C0-41EE-83CB-4A0D8D966D69}" parentId="{56F74B0E-543B-48DC-BCB9-DBDCE26FAA01}">
    <text>gauta sąmata, pataisyta byla</text>
  </threadedComment>
  <threadedComment ref="E252" dT="2025-11-04T08:25:22.76" personId="{1AA69E5B-B443-4881-BBB8-C2908FF681E9}" id="{45246F56-6EA6-4AAE-AB21-BBA4D34C5A4D}" parentId="{56F74B0E-543B-48DC-BCB9-DBDCE26FAA01}">
    <text>Pateiktas pakoreguotas projektas</text>
  </threadedComment>
  <threadedComment ref="E252" dT="2025-11-06T11:44:22.43" personId="{1AA69E5B-B443-4881-BBB8-C2908FF681E9}" id="{9B8C0A4B-B11F-458B-9A33-A1C264C43B75}" parentId="{56F74B0E-543B-48DC-BCB9-DBDCE26FAA01}">
    <text>Pateitkas projektas po pastabu</text>
  </threadedComment>
  <threadedComment ref="E252" dT="2025-11-13T07:40:02.85" personId="{275467A3-C35B-408D-BC09-980133BF36D1}" id="{2E6F17F3-DE5E-4304-964A-39D38A2180E3}" parentId="{56F74B0E-543B-48DC-BCB9-DBDCE26FAA01}">
    <text>Pateikti įkainiai tvirtinimui</text>
  </threadedComment>
  <threadedComment ref="E252" dT="2026-01-05T07:12:04.72" personId="{275467A3-C35B-408D-BC09-980133BF36D1}" id="{FA869703-974F-4DCB-BCE0-BB28987C2A88}" parentId="{56F74B0E-543B-48DC-BCB9-DBDCE26FAA01}">
    <text>pateikti įkainiai</text>
  </threadedComment>
  <threadedComment ref="E252" dT="2026-01-06T06:23:50.39" personId="{275467A3-C35B-408D-BC09-980133BF36D1}" id="{41F58449-A0B0-4955-91D2-B9BDF8106430}" parentId="{56F74B0E-543B-48DC-BCB9-DBDCE26FAA01}">
    <text>Pateikta ADA</text>
  </threadedComment>
  <threadedComment ref="E252" dT="2026-01-06T11:12:20.65" personId="{275467A3-C35B-408D-BC09-980133BF36D1}" id="{DEA8C2E7-1AFE-4A9C-BAEE-F3CEE62DAE12}" parentId="{56F74B0E-543B-48DC-BCB9-DBDCE26FAA01}">
    <text>REIKIA DELSPINIGIŲ RAŠTO</text>
  </threadedComment>
  <threadedComment ref="W252" dT="2024-12-23T11:58:07.46" personId="{A8D559AF-EDFF-4E5C-A9C6-041F763793B2}" id="{CC8411EB-E95D-4C74-BA6C-9FA08CF0EE58}">
    <text>Jeigu Vainoras suderins, reiks derinti toliau, jeigu ne, ieškot naujų sprendinių</text>
  </threadedComment>
  <threadedComment ref="W252" dT="2025-01-09T05:43:40.84" personId="{A8D559AF-EDFF-4E5C-A9C6-041F763793B2}" id="{AEEB8928-0EDC-40CE-945B-FBD6E30B70C4}" parentId="{CC8411EB-E95D-4C74-BA6C-9FA08CF0EE58}">
    <text xml:space="preserve">Sklypo savininkė prie TR kategoriškai prieš
</text>
  </threadedComment>
  <threadedComment ref="X252" dT="2024-10-23T04:25:04.83" personId="{A8D559AF-EDFF-4E5C-A9C6-041F763793B2}" id="{EF97D362-F921-420A-928F-31151B90D7F2}">
    <text>Išsiųsta 10-22</text>
  </threadedComment>
  <threadedComment ref="X252" dT="2024-10-30T13:50:24.58" personId="{A8D559AF-EDFF-4E5C-A9C6-041F763793B2}" id="{CFEBDB15-CFF4-45C4-A581-ABDA29588304}" parentId="{EF97D362-F921-420A-928F-31151B90D7F2}">
    <text>Suderinta 10-30</text>
  </threadedComment>
  <threadedComment ref="X252" dT="2024-12-23T11:55:42.39" personId="{A8D559AF-EDFF-4E5C-A9C6-041F763793B2}" id="{474A0F56-C61A-4ECB-9465-6CC9628417A4}" parentId="{EF97D362-F921-420A-928F-31151B90D7F2}">
    <text>Kauno energija nederino, Vainorui siųsta pakartotinai (12-16 paskutinis)</text>
  </threadedComment>
  <threadedComment ref="Z252" dT="2024-10-23T04:25:51.46" personId="{A8D559AF-EDFF-4E5C-A9C6-041F763793B2}" id="{7C4704F7-B3FF-4AFC-AD50-AFC47F99220D}">
    <text>Išsiųsta 10-22</text>
  </threadedComment>
  <threadedComment ref="Z252" dT="2024-10-30T13:50:35.65" personId="{A8D559AF-EDFF-4E5C-A9C6-041F763793B2}" id="{C097E71C-CE47-448C-9327-7102A30471DF}" parentId="{7C4704F7-B3FF-4AFC-AD50-AFC47F99220D}">
    <text>Suderinta 10-30</text>
  </threadedComment>
  <threadedComment ref="Z252" dT="2024-12-31T06:31:52.28" personId="{A8D559AF-EDFF-4E5C-A9C6-041F763793B2}" id="{D6B1533D-6352-4452-A71A-D4C5F76B96E5}" parentId="{7C4704F7-B3FF-4AFC-AD50-AFC47F99220D}">
    <text>Išsiųstas atnaujintas brėžinys 12-31</text>
  </threadedComment>
  <threadedComment ref="AA252" dT="2024-10-23T04:25:33.51" personId="{A8D559AF-EDFF-4E5C-A9C6-041F763793B2}" id="{F09FBA1A-67E3-42C3-802B-51DE8CF9BC37}">
    <text>Išsiųsta 10-22</text>
  </threadedComment>
  <threadedComment ref="AA252" dT="2024-10-30T13:51:01.90" personId="{A8D559AF-EDFF-4E5C-A9C6-041F763793B2}" id="{D40D9B63-EDB4-41BF-9DB7-E71F74DF16F0}" parentId="{F09FBA1A-67E3-42C3-802B-51DE8CF9BC37}">
    <text>10-30 gautos pastabos, problemos su ryšių šulinių vietomis, pakoreguota ir išsiųsta vėl</text>
  </threadedComment>
  <threadedComment ref="AA252" dT="2024-12-23T11:57:10.16" personId="{A8D559AF-EDFF-4E5C-A9C6-041F763793B2}" id="{1FE59024-FD79-4C9C-9675-F998D1A32F8F}" parentId="{F09FBA1A-67E3-42C3-802B-51DE8CF9BC37}">
    <text>Telia nederina dėl ryšių šulinių, kurie nesutampa su faktine vieta, išsiuntus su naujais žymėjimais, gautos identiškos pastabos</text>
  </threadedComment>
  <threadedComment ref="AA252" dT="2025-01-09T05:44:14.28" personId="{A8D559AF-EDFF-4E5C-A9C6-041F763793B2}" id="{BAF1B968-39FA-4AE0-842B-1343BD8993F6}" parentId="{F09FBA1A-67E3-42C3-802B-51DE8CF9BC37}">
    <text>01-07 skambinta ir išsiųsta pakartotinai</text>
  </threadedComment>
  <threadedComment ref="AA252" dT="2025-02-10T11:34:45.95" personId="{A8D559AF-EDFF-4E5C-A9C6-041F763793B2}" id="{C2BA20A5-5F7E-4D0E-9005-5ED418CC1A19}" parentId="{F09FBA1A-67E3-42C3-802B-51DE8CF9BC37}">
    <text xml:space="preserve">02-06 išsiųsta pakartotinai, po to, kai Ovidujus buvo nuvykęs, 02-10 skambinta, nekelia </text>
  </threadedComment>
  <threadedComment ref="AA252" dT="2025-07-18T09:20:57.64" personId="{A8D559AF-EDFF-4E5C-A9C6-041F763793B2}" id="{A5645C2D-A2E5-459F-A38B-5C89350DF938}" parentId="{F09FBA1A-67E3-42C3-802B-51DE8CF9BC37}">
    <text>07-18 pakoreguotas išsiųstas</text>
  </threadedComment>
  <threadedComment ref="AB252" dT="2024-12-31T06:32:26.00" personId="{A8D559AF-EDFF-4E5C-A9C6-041F763793B2}" id="{36F85CEE-E234-481D-8412-ED63B2C13335}">
    <text>Išsiųstas atnaujintas brėžinys 12-31 su pjūviais</text>
  </threadedComment>
  <threadedComment ref="AD252" dT="2025-08-28T11:50:00.42" personId="{A8D559AF-EDFF-4E5C-A9C6-041F763793B2}" id="{E9FC42E9-B6FD-4348-851B-7D7FB118C4EB}">
    <text>Nr. 25SUT-3918</text>
  </threadedComment>
  <threadedComment ref="AD252" dT="2025-09-29T09:55:50.73" personId="{A8D559AF-EDFF-4E5C-A9C6-041F763793B2}" id="{D2847E51-2FB5-494D-9F0F-0B24DD71A3A3}" parentId="{E9FC42E9-B6FD-4348-851B-7D7FB118C4EB}">
    <text>25SUT-9836</text>
  </threadedComment>
  <threadedComment ref="E253" dT="2024-11-21T08:22:04.89" personId="{275467A3-C35B-408D-BC09-980133BF36D1}" id="{9D2B01BA-5E16-4C98-89FD-5C57EE6223A5}">
    <text>Derinama dėl MT vietos</text>
  </threadedComment>
  <threadedComment ref="E253" dT="2024-11-21T08:27:39.77" personId="{1AA69E5B-B443-4881-BBB8-C2908FF681E9}" id="{97D454E6-9482-480F-9F78-62A9226396C5}" parentId="{9D2B01BA-5E16-4C98-89FD-5C57EE6223A5}">
    <text>Issiusta institucijoms, Via Lietuva</text>
  </threadedComment>
  <threadedComment ref="E253" dT="2024-12-05T14:47:10.78" personId="{1AA69E5B-B443-4881-BBB8-C2908FF681E9}" id="{01317EBE-B716-4990-94CC-F7794E0A725E}" parentId="{9D2B01BA-5E16-4C98-89FD-5C57EE6223A5}">
    <text>Pateikti pirminiai</text>
  </threadedComment>
  <threadedComment ref="E253" dT="2025-01-06T12:51:09.92" personId="{1AA69E5B-B443-4881-BBB8-C2908FF681E9}" id="{06F421A6-73F2-4DB5-957F-C3CA9CB8BD69}" parentId="{9D2B01BA-5E16-4C98-89FD-5C57EE6223A5}">
    <text>Laukiam kol ESO pasirasys kelio prieda, kai gausim galutini Via suderinima teiksim SUVA</text>
  </threadedComment>
  <threadedComment ref="E253" dT="2025-01-07T08:30:13.56" personId="{275467A3-C35B-408D-BC09-980133BF36D1}" id="{CFB04D84-4D12-4495-866D-39ACAB762FBE}" parentId="{9D2B01BA-5E16-4C98-89FD-5C57EE6223A5}">
    <text>Tautvdas taiso kelių priedą.</text>
  </threadedComment>
  <threadedComment ref="E253" dT="2025-01-13T07:46:13.09" personId="{1AA69E5B-B443-4881-BBB8-C2908FF681E9}" id="{F614D84F-F74C-4283-9028-BC176D225750}" parentId="{9D2B01BA-5E16-4C98-89FD-5C57EE6223A5}">
    <text>Pateiktas Keliu priedas Via, gauta samata, galima formuoti bylą</text>
  </threadedComment>
  <threadedComment ref="E253" dT="2025-01-20T18:45:41.73" personId="{275467A3-C35B-408D-BC09-980133BF36D1}" id="{219AA8B6-E476-49EA-944F-FF8A8CB6EB19}" parentId="{9D2B01BA-5E16-4C98-89FD-5C57EE6223A5}">
    <text>SUVA yra ? Kas ir kada formuos bylą</text>
  </threadedComment>
  <threadedComment ref="E253" dT="2025-01-21T06:06:40.08" personId="{1AA69E5B-B443-4881-BBB8-C2908FF681E9}" id="{6B201F92-3FCA-435E-AE6B-9D3551EC5125}" parentId="{9D2B01BA-5E16-4C98-89FD-5C57EE6223A5}">
    <text>Ridas, kai pasidarys savo darbus</text>
  </threadedComment>
  <threadedComment ref="E253" dT="2025-01-27T05:13:13.89" personId="{8FC2F3C1-05F0-4E34-917F-7A355472C835}" id="{5ECD1BA5-4081-4C2E-9A85-64259CE1E93B}" parentId="{9D2B01BA-5E16-4C98-89FD-5C57EE6223A5}">
    <text>Byla ruošiama</text>
  </threadedComment>
  <threadedComment ref="E253" dT="2025-01-27T10:51:46.48" personId="{1AA69E5B-B443-4881-BBB8-C2908FF681E9}" id="{9B996E5D-58DD-4F1C-910E-C9A41F0E4AA3}" parentId="{9D2B01BA-5E16-4C98-89FD-5C57EE6223A5}">
    <text>01.27 bus pateiktas projektas ESO</text>
  </threadedComment>
  <threadedComment ref="E253" dT="2025-01-28T07:05:08.63" personId="{275467A3-C35B-408D-BC09-980133BF36D1}" id="{6E5B663A-A039-4682-BD4C-89628B93F9DC}" parentId="{9D2B01BA-5E16-4C98-89FD-5C57EE6223A5}">
    <text>VIA (psirašyti priedą) + SUVA</text>
  </threadedComment>
  <threadedComment ref="E253" dT="2025-01-31T15:09:24.73" personId="{1AA69E5B-B443-4881-BBB8-C2908FF681E9}" id="{AF566FB0-AF56-4618-B6D9-0E834AE93078}" parentId="{9D2B01BA-5E16-4C98-89FD-5C57EE6223A5}">
    <text>Issiusta Via pasirayti prieda</text>
  </threadedComment>
  <threadedComment ref="E253" dT="2025-02-05T06:38:33.47" personId="{275467A3-C35B-408D-BC09-980133BF36D1}" id="{89A58759-2500-4FEB-948B-F48A412487F9}" parentId="{9D2B01BA-5E16-4C98-89FD-5C57EE6223A5}">
    <text>Laukiu RC prisijuingimo prie sąskaitų</text>
  </threadedComment>
  <threadedComment ref="X253" dT="2024-11-20T08:26:43.37" personId="{65DA027D-5C49-4EE2-A34F-BC2FA0C6B7F3}" id="{0A60B069-8C17-4473-922A-4A0FEFFF2EA8}">
    <text>Nusiųsta į Kazlų Rūdos ir Prienų sav.</text>
  </threadedComment>
  <threadedComment ref="X253" dT="2024-12-31T05:24:50.59" personId="{65DA027D-5C49-4EE2-A34F-BC2FA0C6B7F3}" id="{DF41097A-3031-4B11-A4E4-3F8188D2C22C}" parentId="{0A60B069-8C17-4473-922A-4A0FEFFF2EA8}">
    <text>Kazlū Rūdos derinimo nebereikia, Prienų sav. sako, kad ant projektų nebepasirašinėja</text>
  </threadedComment>
  <threadedComment ref="AD253" dT="2024-12-12T07:24:42.08" personId="{65DA027D-5C49-4EE2-A34F-BC2FA0C6B7F3}" id="{5ECB8363-4891-4759-98B7-A4B60407EAC3}">
    <text>340133 12-12</text>
  </threadedComment>
  <threadedComment ref="AD253" dT="2024-12-23T11:02:35.42" personId="{65DA027D-5C49-4EE2-A34F-BC2FA0C6B7F3}" id="{5B867BF9-BE82-4839-9FD4-96F6B4C1754C}" parentId="{5ECB8363-4891-4759-98B7-A4B60407EAC3}">
    <text>12.13 Prienų sav. atmetė, reikia teikt į nžt. Bus teikiamas, kada bus gautas via lietuvos derinimas</text>
  </threadedComment>
  <threadedComment ref="AP253" dT="2024-11-20T08:37:10.20" personId="{65DA027D-5C49-4EE2-A34F-BC2FA0C6B7F3}" id="{79D48025-0C60-4A81-9D73-DC6CD8FF9EF1}">
    <text>Pateikta 11.20</text>
  </threadedComment>
  <threadedComment ref="AP253" dT="2024-12-04T05:10:00.76" personId="{65DA027D-5C49-4EE2-A34F-BC2FA0C6B7F3}" id="{FF41D05E-1063-4D29-86B9-C362ECA1F46E}" parentId="{79D48025-0C60-4A81-9D73-DC6CD8FF9EF1}">
    <text>Gautos pastabos 12.03</text>
  </threadedComment>
  <threadedComment ref="E254" dT="2024-11-13T10:40:19.68" personId="{1AA69E5B-B443-4881-BBB8-C2908FF681E9}" id="{F32C93AA-137C-44A7-9895-B15C3F68C97A}">
    <text>Pateikti pirminiai sprendiniai</text>
  </threadedComment>
  <threadedComment ref="E254" dT="2024-11-15T09:04:51.84" personId="{1AA69E5B-B443-4881-BBB8-C2908FF681E9}" id="{D1CF828F-A984-4562-97A3-303AAC2B54B4}" parentId="{F32C93AA-137C-44A7-9895-B15C3F68C97A}">
    <text>Bus atsauktas, jau darbai padaryti....</text>
  </threadedComment>
  <threadedComment ref="E255" dT="2025-07-01T05:42:31.81" personId="{8FC2F3C1-05F0-4E34-917F-7A355472C835}" id="{38698E5D-16CE-40A3-ACF2-CDB5F5F2A260}">
    <text>Nusibraižyta trasa, reikia 3 sutikimų dėl az, kitiems galima paleist informacinius, bandysiu derint nuotoliu</text>
  </threadedComment>
  <threadedComment ref="E255" dT="2025-07-08T06:46:00.57" personId="{1AA69E5B-B443-4881-BBB8-C2908FF681E9}" id="{75BCFA87-C829-46BE-B53F-9077D45D4671}" parentId="{38698E5D-16CE-40A3-ACF2-CDB5F5F2A260}">
    <text>Gauti kontaktai, skambina, derina</text>
  </threadedComment>
  <threadedComment ref="E255" dT="2025-07-16T12:42:53.07" personId="{8FC2F3C1-05F0-4E34-917F-7A355472C835}" id="{E5F5EE1A-4085-48CC-A7B3-C12AC16E4ABB}" parentId="{38698E5D-16CE-40A3-ACF2-CDB5F5F2A260}">
    <text xml:space="preserve">Dominykas važiuoja paimti viena derinima, jei pavyks, liks 1 sutikimas del AZ ir 1 informacinis. Principinė pradėta bet dėl derinimu neturėjimo nebaigta
</text>
  </threadedComment>
  <threadedComment ref="E255" dT="2025-07-24T07:02:13.42" personId="{1AA69E5B-B443-4881-BBB8-C2908FF681E9}" id="{23F2C3A9-EC0B-4DF3-B2B0-43C89FE0C30D}" parentId="{38698E5D-16CE-40A3-ACF2-CDB5F5F2A260}">
    <text>Kol kas planas 07.29 vaziuoti paimti sutikimus (vienas Utenoj) ir Augustui rysius pamatuot</text>
  </threadedComment>
  <threadedComment ref="E255" dT="2025-07-25T04:22:29.11" personId="{5710D45C-C18F-4E5A-842E-2E8E9F9A8EE2}" id="{9DA6A208-9633-45FF-A6D9-75D8B06EB9E3}" parentId="{38698E5D-16CE-40A3-ACF2-CDB5F5F2A260}">
    <text>Važiuot sutikimo nebėra plano, sklypo savininkė nesutinka</text>
  </threadedComment>
  <threadedComment ref="E255" dT="2025-08-06T09:14:10.65" personId="{1AA69E5B-B443-4881-BBB8-C2908FF681E9}" id="{76341268-5E5A-4172-B69C-26456D51CAE3}" parentId="{38698E5D-16CE-40A3-ACF2-CDB5F5F2A260}">
    <text>Parasytas pasiulymas trasos pakeitimo i tivis</text>
  </threadedComment>
  <threadedComment ref="E255" dT="2025-08-11T06:51:44.80" personId="{1AA69E5B-B443-4881-BBB8-C2908FF681E9}" id="{B8DE8617-80A1-43E6-9AB5-D28A0732A38D}" parentId="{38698E5D-16CE-40A3-ACF2-CDB5F5F2A260}">
    <text>Kontaktu nera, reikia nebent nuvaziuot i vieta paziuret ar ten gyvena kazkas, nes Gedas kaip suprantu nenori ilgint trasos</text>
  </threadedComment>
  <threadedComment ref="E255" dT="2025-08-11T12:20:57.11" personId="{275467A3-C35B-408D-BC09-980133BF36D1}" id="{72BCC0B6-DD9F-435C-B22E-7F644AFFB16E}" parentId="{38698E5D-16CE-40A3-ACF2-CDB5F5F2A260}">
    <text>08-13 važiuoja derinti su sklp sav.</text>
  </threadedComment>
  <threadedComment ref="E255" dT="2025-08-13T10:33:45.35" personId="{5710D45C-C18F-4E5A-842E-2E8E9F9A8EE2}" id="{6BB86E49-2EF8-42BE-B14F-23D685237240}" parentId="{38698E5D-16CE-40A3-ACF2-CDB5F5F2A260}">
    <text>Paskutinis parašas dėl apskaitos gautas. Išsiųstas paskutinis sutikimas sklypo savininkei, sakė pasitars su vyru</text>
  </threadedComment>
  <threadedComment ref="E255" dT="2025-08-14T07:55:07.59" personId="{5710D45C-C18F-4E5A-842E-2E8E9F9A8EE2}" id="{F74EECA3-B231-4C28-B3F8-307B6FEED81C}" parentId="{38698E5D-16CE-40A3-ACF2-CDB5F5F2A260}">
    <text>Pirminiai paruošti, laukiam atsakymo del paskutinio sutikimo</text>
  </threadedComment>
  <threadedComment ref="E255" dT="2025-08-18T07:57:45.34" personId="{1AA69E5B-B443-4881-BBB8-C2908FF681E9}" id="{034AA89D-641C-4714-9AFF-8AB7534C9C3B}" parentId="{38698E5D-16CE-40A3-ACF2-CDB5F5F2A260}">
    <text>Nekelia sklp savininke, dar pabandysim</text>
  </threadedComment>
  <threadedComment ref="E255" dT="2025-08-21T10:20:42.22" personId="{1AA69E5B-B443-4881-BBB8-C2908FF681E9}" id="{227BE014-7DDA-4132-BEA7-ED2AD137084D}" parentId="{38698E5D-16CE-40A3-ACF2-CDB5F5F2A260}">
    <text>Kol kas nekelia ir is kito nr pasukus, jei pirmadieni bus tas pats, tada rasysim Gedui</text>
  </threadedComment>
  <threadedComment ref="E255" dT="2025-09-01T09:53:42.80" personId="{1AA69E5B-B443-4881-BBB8-C2908FF681E9}" id="{1B452E0B-FFC3-41D9-86F3-6257F67866AA}" parentId="{38698E5D-16CE-40A3-ACF2-CDB5F5F2A260}">
    <text>Parasyta i tivis, kad nebekelia</text>
  </threadedComment>
  <threadedComment ref="E255" dT="2025-09-09T06:47:44.41" personId="{1AA69E5B-B443-4881-BBB8-C2908FF681E9}" id="{C45D95C1-ADDC-4394-A576-425D0BDCFA93}" parentId="{38698E5D-16CE-40A3-ACF2-CDB5F5F2A260}">
    <text>Pakartotas klausimas TIVIS</text>
  </threadedComment>
  <threadedComment ref="E255" dT="2025-10-03T10:03:23.39" personId="{5710D45C-C18F-4E5A-842E-2E8E9F9A8EE2}" id="{A6B906C2-19A4-4DCF-A447-9043D0679018}" parentId="{38698E5D-16CE-40A3-ACF2-CDB5F5F2A260}">
    <text>Paskambinta sodu 13 del kabelio pravedimo vienas sake sutiktu laukiam kito numerio</text>
  </threadedComment>
  <threadedComment ref="E255" dT="2025-10-08T11:43:45.47" personId="{1AA69E5B-B443-4881-BBB8-C2908FF681E9}" id="{1E878443-A76B-4B79-B648-089C0E57F677}" parentId="{38698E5D-16CE-40A3-ACF2-CDB5F5F2A260}">
    <text>Sugedo komentarai</text>
  </threadedComment>
  <threadedComment ref="E255" dT="2025-10-08T11:43:57.30" personId="{1AA69E5B-B443-4881-BBB8-C2908FF681E9}" id="{6BC727AF-B5CB-4AF0-91CF-B86072B216CB}" parentId="{38698E5D-16CE-40A3-ACF2-CDB5F5F2A260}">
    <text>Pateiktas galutinis projektas</text>
  </threadedComment>
  <threadedComment ref="E255" dT="2025-10-21T11:13:33.87" personId="{275467A3-C35B-408D-BC09-980133BF36D1}" id="{B4E0F82E-35E9-4FF8-A2B5-154A768B7934}" parentId="{38698E5D-16CE-40A3-ACF2-CDB5F5F2A260}">
    <text>pateikti įkainiai</text>
  </threadedComment>
  <threadedComment ref="E256" dT="2024-10-22T11:49:25.33" personId="{275467A3-C35B-408D-BC09-980133BF36D1}" id="{9656EB45-E1D2-494C-B943-31B3DC6071B2}">
    <text>Derinama su Vainoru</text>
  </threadedComment>
  <threadedComment ref="E256" dT="2024-11-20T06:53:26.35" personId="{A8D559AF-EDFF-4E5C-A9C6-041F763793B2}" id="{EFC42B44-25C6-4680-8C6D-8B785A30E2CB}" parentId="{9656EB45-E1D2-494C-B943-31B3DC6071B2}">
    <text>11-14 pakartotinai išsiųsta Vainorui su argumentais, o tiesiant per sklypus, vienas buto savininkas griežtai nesutinka</text>
  </threadedComment>
  <threadedComment ref="E256" dT="2024-11-27T06:53:54.32" personId="{A8D559AF-EDFF-4E5C-A9C6-041F763793B2}" id="{1E98BCB3-F831-4020-8C03-789F573AB40B}" parentId="{9656EB45-E1D2-494C-B943-31B3DC6071B2}">
    <text xml:space="preserve">11-27 išsiųsta pakartotinai
</text>
  </threadedComment>
  <threadedComment ref="E256" dT="2024-12-09T05:58:49.37" personId="{A8D559AF-EDFF-4E5C-A9C6-041F763793B2}" id="{365576B3-DB5B-4E80-BB33-58AD8D1690A7}" parentId="{9656EB45-E1D2-494C-B943-31B3DC6071B2}">
    <text>12-06 Vainoras atsiuntė suderintą, tęsiamas toliau</text>
  </threadedComment>
  <threadedComment ref="E256" dT="2024-12-31T08:57:45.64" personId="{1AA69E5B-B443-4881-BBB8-C2908FF681E9}" id="{44AF6002-4EF7-4D52-98AC-AF02699DCE79}" parentId="{9656EB45-E1D2-494C-B943-31B3DC6071B2}">
    <text>Pateikti pirminiai</text>
  </threadedComment>
  <threadedComment ref="E256" dT="2025-01-06T05:31:39.10" personId="{A8D559AF-EDFF-4E5C-A9C6-041F763793B2}" id="{B8EAA5F8-BBA5-4ABF-9D49-B85A054A9EAE}" parentId="{9656EB45-E1D2-494C-B943-31B3DC6071B2}">
    <text>Kalbėta su sklypo savininku, sako leistų tiest kabelius, jeigu iškels atramą iš jo sklypo, kitu atveju ne</text>
  </threadedComment>
  <threadedComment ref="E256" dT="2025-01-07T08:34:35.77" personId="{275467A3-C35B-408D-BC09-980133BF36D1}" id="{434718B7-55EE-441A-B248-8B6420F1CEAC}" parentId="{9656EB45-E1D2-494C-B943-31B3DC6071B2}">
    <text>Reikia atsakyti į ESO komentarą dėl PU keitimo, jeigu sutiks keisti PU reikės pildyti topo ir papildomų deirnimų</text>
  </threadedComment>
  <threadedComment ref="E256" dT="2025-01-07T12:04:38.49" personId="{1AA69E5B-B443-4881-BBB8-C2908FF681E9}" id="{EC939105-8C43-483F-8904-D158E7E422F9}" parentId="{9656EB45-E1D2-494C-B943-31B3DC6071B2}">
    <text>Kalbeta su Maciukevicium, sake jokiu linijos iskelimu, darysim po esama ir siusim informacini. Kai gausim energijos derinima vaziuosim i vieta su Maciukevicium apsiziureti vieta</text>
  </threadedComment>
  <threadedComment ref="E256" dT="2025-01-13T06:20:43.97" personId="{A8D559AF-EDFF-4E5C-A9C6-041F763793B2}" id="{14BF74E3-04FE-4E5F-A45C-722736DF91EC}" parentId="{9656EB45-E1D2-494C-B943-31B3DC6071B2}">
    <text xml:space="preserve">Padaryti šiluminių vamzdžių pjūviai, bet reikia koreguoti trasą </text>
  </threadedComment>
  <threadedComment ref="E256" dT="2025-01-20T08:52:18.32" personId="{275467A3-C35B-408D-BC09-980133BF36D1}" id="{81E3CF4C-7311-462A-887E-042E5992FC67}" parentId="{9656EB45-E1D2-494C-B943-31B3DC6071B2}">
    <text>01-21 dovydas apžiūri objektą vietoje. Siunčia derinti kauno energijai</text>
  </threadedComment>
  <threadedComment ref="E256" dT="2025-01-23T05:41:41.08" personId="{A8D559AF-EDFF-4E5C-A9C6-041F763793B2}" id="{460AFAE3-90BD-4233-8C88-F964D24CC4AC}" parentId="{9656EB45-E1D2-494C-B943-31B3DC6071B2}">
    <text xml:space="preserve">Pakoreguota trasa, padaryti pjūviai ir pririšimai, išsiųsta Kauno energijai </text>
  </threadedComment>
  <threadedComment ref="E256" dT="2025-01-27T05:30:12.02" personId="{A8D559AF-EDFF-4E5C-A9C6-041F763793B2}" id="{26C34E19-4E60-4868-A022-D8F339895EF8}" parentId="{9656EB45-E1D2-494C-B943-31B3DC6071B2}">
    <text>Laukiam energijos atsakymo, 01-30d reiks skambint</text>
  </threadedComment>
  <threadedComment ref="E256" dT="2025-01-30T05:25:05.84" personId="{A8D559AF-EDFF-4E5C-A9C6-041F763793B2}" id="{95F74112-E8F5-4AFF-B4BE-5E6B19629335}" parentId="{9656EB45-E1D2-494C-B943-31B3DC6071B2}">
    <text>Skambinsiu raginti derinimus</text>
  </threadedComment>
  <threadedComment ref="E256" dT="2025-01-30T13:30:35.38" personId="{A8D559AF-EDFF-4E5C-A9C6-041F763793B2}" id="{D21E498C-5439-4E88-995B-88FA715E7143}" parentId="{9656EB45-E1D2-494C-B943-31B3DC6071B2}">
    <text>Paskambinta Kauno energijai paraginti derinimą</text>
  </threadedComment>
  <threadedComment ref="E256" dT="2025-02-03T06:12:01.87" personId="{A8D559AF-EDFF-4E5C-A9C6-041F763793B2}" id="{0AA6FAC9-BDBE-4396-9361-C44BADAAA372}" parentId="{9656EB45-E1D2-494C-B943-31B3DC6071B2}">
    <text>Jurgita buvo atsidarius brėžinį po pastabų, bet derinimo dar negavau</text>
  </threadedComment>
  <threadedComment ref="E256" dT="2025-02-04T08:39:53.99" personId="{275467A3-C35B-408D-BC09-980133BF36D1}" id="{5725FD9D-8D18-4FCA-A3E0-35D95C1C8233}" parentId="{9656EB45-E1D2-494C-B943-31B3DC6071B2}">
    <text>Objektais laikina sustabdytas</text>
  </threadedComment>
  <threadedComment ref="E256" dT="2025-03-14T06:55:54.35" personId="{A8D559AF-EDFF-4E5C-A9C6-041F763793B2}" id="{9C63A10B-FCC0-49AC-BB8E-F10B3441DAC0}" parentId="{9656EB45-E1D2-494C-B943-31B3DC6071B2}">
    <text>Gavom derinimą Kauno energijos</text>
  </threadedComment>
  <threadedComment ref="E256" dT="2025-03-19T09:34:45.10" personId="{275467A3-C35B-408D-BC09-980133BF36D1}" id="{EE6633EF-8FCA-48A1-BAEA-A539312685E6}" parentId="{9656EB45-E1D2-494C-B943-31B3DC6071B2}">
    <text>ESO derina su sklp. Sav. ( Kostas turi perduoti Kauno energijos derinimą)</text>
  </threadedComment>
  <threadedComment ref="E256" dT="2025-04-04T05:39:55.02" personId="{275467A3-C35B-408D-BC09-980133BF36D1}" id="{C6C673A9-52EE-4D07-9ACB-74D3462652F4}" parentId="{9656EB45-E1D2-494C-B943-31B3DC6071B2}">
    <text>Keičia trasą po esama AZ, teikia SUVA, rengia MZ</text>
  </threadedComment>
  <threadedComment ref="E256" dT="2025-04-10T05:38:11.36" personId="{1AA69E5B-B443-4881-BBB8-C2908FF681E9}" id="{279F37F9-65C4-4040-B4E9-6EC3BA2F7ED2}" parentId="{9656EB45-E1D2-494C-B943-31B3DC6071B2}">
    <text>Pateiktas projektas be SUVA</text>
  </threadedComment>
  <threadedComment ref="E256" dT="2025-04-15T04:08:49.81" personId="{275467A3-C35B-408D-BC09-980133BF36D1}" id="{61B3FEE2-F461-4FCF-AE9D-00957A28359E}" parentId="{9656EB45-E1D2-494C-B943-31B3DC6071B2}">
    <text>Taiso pastabas, laukiam SUVA</text>
  </threadedComment>
  <threadedComment ref="E256" dT="2025-04-18T04:34:59.15" personId="{1AA69E5B-B443-4881-BBB8-C2908FF681E9}" id="{D340DAE4-BA24-4DE5-8554-C5CADB352D6C}" parentId="{9656EB45-E1D2-494C-B943-31B3DC6071B2}">
    <text>04.25 terminas</text>
  </threadedComment>
  <threadedComment ref="E256" dT="2025-05-06T11:21:50.59" personId="{5710D45C-C18F-4E5A-842E-2E8E9F9A8EE2}" id="{5CED35E3-80D1-4272-BAAC-5434BC0CE6B3}" parentId="{9656EB45-E1D2-494C-B943-31B3DC6071B2}">
    <text>Suva gauta, byla pataisyta</text>
  </threadedComment>
  <threadedComment ref="E256" dT="2025-05-06T14:46:36.07" personId="{1AA69E5B-B443-4881-BBB8-C2908FF681E9}" id="{DE055F26-E321-45AF-A94C-BE3FE38B718B}" parentId="{9656EB45-E1D2-494C-B943-31B3DC6071B2}">
    <text>Pateiktas galutinis projektas</text>
  </threadedComment>
  <threadedComment ref="E256" dT="2025-05-12T12:40:33.54" personId="{275467A3-C35B-408D-BC09-980133BF36D1}" id="{1220FA9F-1A3A-4D33-BDEE-84780D3E57A9}" parentId="{9656EB45-E1D2-494C-B943-31B3DC6071B2}">
    <text>Laukiam žymų</text>
  </threadedComment>
  <threadedComment ref="E256" dT="2025-05-13T10:56:07.67" personId="{275467A3-C35B-408D-BC09-980133BF36D1}" id="{963AFF02-D0CF-4D35-839F-F116889245C3}" parentId="{9656EB45-E1D2-494C-B943-31B3DC6071B2}">
    <text>Žymos pateiktos 05-13</text>
  </threadedComment>
  <threadedComment ref="E256" dT="2025-05-21T07:35:59.99" personId="{275467A3-C35B-408D-BC09-980133BF36D1}" id="{225F994F-BC38-4B57-8B87-BF30AFA855D2}" parentId="{9656EB45-E1D2-494C-B943-31B3DC6071B2}">
    <text>Pateikta ADA maciukevičiui</text>
  </threadedComment>
  <threadedComment ref="U256" dT="2025-04-08T09:43:02.80" personId="{5710D45C-C18F-4E5A-842E-2E8E9F9A8EE2}" id="{27651874-1CD6-4D75-830A-D17754AB016E}">
    <text>Išsiųsta skaičiuot</text>
  </threadedComment>
  <threadedComment ref="X256" dT="2024-12-23T11:54:07.24" personId="{A8D559AF-EDFF-4E5C-A9C6-041F763793B2}" id="{15830635-4F0D-434B-B140-20CC16571409}">
    <text>Vainoras suderino, trūksta Kauno energijos (12-10)</text>
  </threadedComment>
  <threadedComment ref="AB256" dT="2024-12-31T07:37:06.84" personId="{A8D559AF-EDFF-4E5C-A9C6-041F763793B2}" id="{7FACB9A7-B469-41F7-AFBF-44D5B3F773B3}">
    <text>trūksta Kauno energijos (siųsta 12-10)</text>
  </threadedComment>
  <threadedComment ref="AB256" dT="2025-01-09T05:54:41.78" personId="{A8D559AF-EDFF-4E5C-A9C6-041F763793B2}" id="{AB599643-F2FF-4E08-BBEF-03417102088F}" parentId="{7FACB9A7-B469-41F7-AFBF-44D5B3F773B3}">
    <text xml:space="preserve">Skambinta Kauno energijai, gauti trasos brėžiniai ir pastabos, reiks koreguoti trasą ir daryti pjūvius </text>
  </threadedComment>
  <threadedComment ref="AD256" dT="2024-12-23T11:53:16.18" personId="{A8D559AF-EDFF-4E5C-A9C6-041F763793B2}" id="{E512189C-8235-4A0B-B3FA-2AD2EF0BAB11}">
    <text>Vainoras suderino, trūksta Kauno energijos (12-10)</text>
  </threadedComment>
  <threadedComment ref="AD256" dT="2025-04-07T10:57:55.12" personId="{5710D45C-C18F-4E5A-842E-2E8E9F9A8EE2}" id="{B705275A-C22C-47DE-B4D6-148CC88E6849}" parentId="{E512189C-8235-4A0B-B3FA-2AD2EF0BAB11}">
    <text xml:space="preserve">354238 </text>
  </threadedComment>
  <threadedComment ref="AD256" dT="2025-04-11T11:02:55.52" personId="{5710D45C-C18F-4E5A-842E-2E8E9F9A8EE2}" id="{7D40BC7C-5B86-48C5-AF97-782C4502C38F}" parentId="{E512189C-8235-4A0B-B3FA-2AD2EF0BAB11}">
    <text xml:space="preserve">355108 
</text>
  </threadedComment>
  <threadedComment ref="E257" dT="2024-10-22T11:45:07.73" personId="{275467A3-C35B-408D-BC09-980133BF36D1}" id="{B5F7368B-47E6-4336-92AB-452CF4EFC91E}">
    <text>Derina su institucijoms</text>
  </threadedComment>
  <threadedComment ref="E257" dT="2025-01-07T08:36:05.14" personId="{275467A3-C35B-408D-BC09-980133BF36D1}" id="{C3AC302D-1484-423B-8F98-0F340018295B}" parentId="{B5F7368B-47E6-4336-92AB-452CF4EFC91E}">
    <text>SUVA + servitutai</text>
  </threadedComment>
  <threadedComment ref="E257" dT="2025-01-31T12:33:35.36" personId="{275467A3-C35B-408D-BC09-980133BF36D1}" id="{AE3B2A15-A4E1-4333-A051-2EE673417D4C}" parentId="{B5F7368B-47E6-4336-92AB-452CF4EFC91E}">
    <text>Servitutas, laukiam kol atsiųs pilną bylą</text>
  </threadedComment>
  <threadedComment ref="E257" dT="2025-02-05T05:48:02.29" personId="{1AA69E5B-B443-4881-BBB8-C2908FF681E9}" id="{25FD07A4-7326-4D9D-99EE-3E80F47CAA0E}" parentId="{B5F7368B-47E6-4336-92AB-452CF4EFC91E}">
    <text>Pateiktas projektas</text>
  </threadedComment>
  <threadedComment ref="E257" dT="2025-02-08T08:02:51.58" personId="{275467A3-C35B-408D-BC09-980133BF36D1}" id="{270DDC62-D4B4-4B72-80D0-5362831CC38D}" parentId="{B5F7368B-47E6-4336-92AB-452CF4EFC91E}">
    <text>ESO pateikė pastabas- pateikti pjūvius su realiom altitudėm. @Kostas Vilcinskas jeigu pirmadienį Audingas nepasirašys servitutų- paskambink jam ir paragink. Ačiū</text>
    <mentions>
      <mention mentionpersonId="{E53FFC70-CE29-47D1-9BF6-13A146E48CBD}" mentionId="{F5A0CEB3-438F-47AF-A44E-445C3B63B56C}" startIndex="61" length="18"/>
    </mentions>
  </threadedComment>
  <threadedComment ref="E257" dT="2025-02-12T07:47:25.56" personId="{275467A3-C35B-408D-BC09-980133BF36D1}" id="{B5EFBB6D-7463-4913-9209-CEE9FF302791}" parentId="{B5F7368B-47E6-4336-92AB-452CF4EFC91E}">
    <text>02-14 Rimantas turi pataisyti pastabas. Reikės teikti projektą su garantiniu raštu dėl servitutų</text>
  </threadedComment>
  <threadedComment ref="E257" dT="2025-02-12T13:37:22.36" personId="{A8D559AF-EDFF-4E5C-A9C6-041F763793B2}" id="{4B6D1F38-67AD-4FA7-8514-FD8AB1A2BFDE}" parentId="{B5F7368B-47E6-4336-92AB-452CF4EFC91E}">
    <text>Pateikti servitutai kompensacijoms</text>
  </threadedComment>
  <threadedComment ref="E257" dT="2025-02-17T10:11:39.41" personId="{1AA69E5B-B443-4881-BBB8-C2908FF681E9}" id="{9CC88AB1-25D2-4062-A4BD-718C73C02682}" parentId="{B5F7368B-47E6-4336-92AB-452CF4EFC91E}">
    <text>02.17 issiusti servitutai savivaldybei</text>
  </threadedComment>
  <threadedComment ref="E257" dT="2025-02-24T05:36:21.18" personId="{A8D559AF-EDFF-4E5C-A9C6-041F763793B2}" id="{EE5CFC64-EC9E-481E-8816-B7DEFE09B40D}" parentId="{B5F7368B-47E6-4336-92AB-452CF4EFC91E}">
    <text>Gautos servitutų pastabos, reikia perdaryt ant ortofoto</text>
  </threadedComment>
  <threadedComment ref="E257" dT="2025-02-24T08:55:38.35" personId="{275467A3-C35B-408D-BC09-980133BF36D1}" id="{06AC1AE5-F506-4C3C-8E06-A25A68613EF6}" parentId="{B5F7368B-47E6-4336-92AB-452CF4EFC91E}">
    <text>Derinamas aktavimas su garantiniu, pateikta info Žliobai</text>
  </threadedComment>
  <threadedComment ref="E257" dT="2025-02-25T18:38:59.86" personId="{275467A3-C35B-408D-BC09-980133BF36D1}" id="{0E37298F-26E3-4336-89F8-44CEF57400DF}" parentId="{B5F7368B-47E6-4336-92AB-452CF4EFC91E}">
    <text>Taiso pastabas</text>
  </threadedComment>
  <threadedComment ref="E257" dT="2025-03-04T11:02:16.96" personId="{275467A3-C35B-408D-BC09-980133BF36D1}" id="{AC8BACA1-EB74-48C2-A613-B36A5F35B3ED}" parentId="{B5F7368B-47E6-4336-92AB-452CF4EFC91E}">
    <text>Patvirtintas. Lauikiam servitutų kada aktuot galėsim</text>
  </threadedComment>
  <threadedComment ref="E257" dT="2025-03-27T12:56:42.46" personId="{A8D559AF-EDFF-4E5C-A9C6-041F763793B2}" id="{ABCC0BEF-0197-4047-859A-ED56039EC97A}" parentId="{B5F7368B-47E6-4336-92AB-452CF4EFC91E}">
    <text>vizuojami servitutai , 04-15 posėdis bus savivaldybėje, vienas sklypas KMS nuosavybė</text>
  </threadedComment>
  <threadedComment ref="E257" dT="2025-04-25T05:52:28.74" personId="{1AA69E5B-B443-4881-BBB8-C2908FF681E9}" id="{2A14103B-524E-4478-B798-5DCC2D2871A8}" parentId="{B5F7368B-47E6-4336-92AB-452CF4EFC91E}">
    <text>04.25 issiusta notarei ir KMS (uzklausta kada pasirasymas)</text>
  </threadedComment>
  <threadedComment ref="E257" dT="2025-04-30T07:08:07.07" personId="{1AA69E5B-B443-4881-BBB8-C2908FF681E9}" id="{AB66700A-474D-47F7-ACD2-89951C0AD3FB}" parentId="{B5F7368B-47E6-4336-92AB-452CF4EFC91E}">
    <text>Pasirasymas pas notare 05.06 14val.</text>
  </threadedComment>
  <threadedComment ref="E257" dT="2025-05-14T06:13:16.47" personId="{275467A3-C35B-408D-BC09-980133BF36D1}" id="{52FAC43E-BFD5-48BA-81A8-6C73D0F02B65}" parentId="{B5F7368B-47E6-4336-92AB-452CF4EFC91E}">
    <text>Pateikta ADA maciukevičiui, reikės po patvirtinimo teikti delspinigių pagrindimą</text>
  </threadedComment>
  <threadedComment ref="E257" dT="2025-05-15T12:05:59.72" personId="{275467A3-C35B-408D-BC09-980133BF36D1}" id="{9F92B245-BE5F-4C90-9C43-A08B63FBC09B}" parentId="{B5F7368B-47E6-4336-92AB-452CF4EFC91E}">
    <text>DELSPINIGIŲ GRINDIMAS</text>
  </threadedComment>
  <threadedComment ref="E258" dT="2025-01-28T07:08:01.59" personId="{275467A3-C35B-408D-BC09-980133BF36D1}" id="{556DAC76-C05F-488B-84E6-BFD7EBF35D05}">
    <text>Rengiami sprendiniai</text>
  </threadedComment>
  <threadedComment ref="E258" dT="2025-02-17T12:23:34.92" personId="{275467A3-C35B-408D-BC09-980133BF36D1}" id="{6B87631A-F3ED-4E50-93F3-6010A86526B9}" parentId="{556DAC76-C05F-488B-84E6-BFD7EBF35D05}">
    <text>Pakamaris matuoja papildymą</text>
  </threadedComment>
  <threadedComment ref="E258" dT="2025-03-06T18:12:47.81" personId="{275467A3-C35B-408D-BC09-980133BF36D1}" id="{6609B5B9-E369-4FE9-AFA2-C71682BFA3AE}" parentId="{556DAC76-C05F-488B-84E6-BFD7EBF35D05}">
    <text>Topo gauta</text>
  </threadedComment>
  <threadedComment ref="E258" dT="2025-03-19T14:21:47.86" personId="{275467A3-C35B-408D-BC09-980133BF36D1}" id="{39E8863B-5B14-44D0-8076-19DCE2CC21F2}" parentId="{556DAC76-C05F-488B-84E6-BFD7EBF35D05}">
    <text>Taiso pastabas</text>
  </threadedComment>
  <threadedComment ref="E258" dT="2025-04-08T06:54:02.79" personId="{275467A3-C35B-408D-BC09-980133BF36D1}" id="{912A433A-B480-4233-8612-0042109C548E}" parentId="{556DAC76-C05F-488B-84E6-BFD7EBF35D05}">
    <text>Taiso pastabas</text>
  </threadedComment>
  <threadedComment ref="E258" dT="2025-04-15T09:52:28.14" personId="{275467A3-C35B-408D-BC09-980133BF36D1}" id="{A3781281-E55E-4D03-AEB9-DD134C6EF6C8}" parentId="{556DAC76-C05F-488B-84E6-BFD7EBF35D05}">
    <text>Laukia kelininko, teiks SUVA</text>
  </threadedComment>
  <threadedComment ref="E258" dT="2025-05-19T06:45:18.88" personId="{275467A3-C35B-408D-BC09-980133BF36D1}" id="{D72D2D05-D347-4BBA-98D2-530C180D447C}" parentId="{556DAC76-C05F-488B-84E6-BFD7EBF35D05}">
    <text xml:space="preserve">Pateikta byla
</text>
  </threadedComment>
  <threadedComment ref="E258" dT="2025-05-21T06:36:31.82" personId="{275467A3-C35B-408D-BC09-980133BF36D1}" id="{CF6B8020-5E99-4FD2-8DCA-3CC9D3565CCF}" parentId="{556DAC76-C05F-488B-84E6-BFD7EBF35D05}">
    <text>Pateikta po pastabų</text>
  </threadedComment>
  <threadedComment ref="E258" dT="2025-05-26T07:31:57.48" personId="{275467A3-C35B-408D-BC09-980133BF36D1}" id="{5BB97C00-4203-417A-8834-689A861D792A}" parentId="{556DAC76-C05F-488B-84E6-BFD7EBF35D05}">
    <text>Turi pateikti po pastabų</text>
  </threadedComment>
  <threadedComment ref="E258" dT="2025-05-28T10:33:26.02" personId="{275467A3-C35B-408D-BC09-980133BF36D1}" id="{A0B0BE89-8411-46B4-BEE0-D86EFC7CFA1A}" parentId="{556DAC76-C05F-488B-84E6-BFD7EBF35D05}">
    <text>Registruoja AZ</text>
  </threadedComment>
  <threadedComment ref="E258" dT="2025-06-02T10:00:45.51" personId="{275467A3-C35B-408D-BC09-980133BF36D1}" id="{FAE3EA98-E842-4AFD-8868-A0791A1009F5}" parentId="{556DAC76-C05F-488B-84E6-BFD7EBF35D05}">
    <text>Perduoti įkainiai</text>
  </threadedComment>
  <threadedComment ref="AJ258" dT="2025-03-14T08:29:23.29" personId="{1AA69E5B-B443-4881-BBB8-C2908FF681E9}" id="{73E52CC6-0913-4871-9781-F6D86D45A8CE}">
    <text xml:space="preserve">1-25-7913 </text>
  </threadedComment>
  <threadedComment ref="AN258" dT="2025-03-14T09:28:12.31" personId="{1AA69E5B-B443-4881-BBB8-C2908FF681E9}" id="{A1E33C3C-0EE6-4311-A9CE-41C89606755B}">
    <text xml:space="preserve">Nr. G1-    666 </text>
  </threadedComment>
  <threadedComment ref="E259" dT="2025-01-08T06:34:59.94" personId="{275467A3-C35B-408D-BC09-980133BF36D1}" id="{C0FC76CB-F7B9-49BA-840D-DA878E786D25}">
    <text>Pateikė sprendinius- visiška nesamonė</text>
  </threadedComment>
  <threadedComment ref="E259" dT="2025-02-21T06:30:18.00" personId="{275467A3-C35B-408D-BC09-980133BF36D1}" id="{65F778EA-42E6-48FE-A17C-3A78B3EE9B1E}" parentId="{C0FC76CB-F7B9-49BA-840D-DA878E786D25}">
    <text>Pateikti pirminiai</text>
  </threadedComment>
  <threadedComment ref="E259" dT="2025-02-24T13:46:58.83" personId="{275467A3-C35B-408D-BC09-980133BF36D1}" id="{3C2B2EBF-005C-48D6-926E-B1FF0F1CC891}" parentId="{C0FC76CB-F7B9-49BA-840D-DA878E786D25}">
    <text>Taiso pirminių pastabas</text>
  </threadedComment>
  <threadedComment ref="E259" dT="2025-03-14T13:14:31.25" personId="{275467A3-C35B-408D-BC09-980133BF36D1}" id="{19A915B1-4A75-459D-B0B4-63BA9840CD64}" parentId="{C0FC76CB-F7B9-49BA-840D-DA878E786D25}">
    <text>Pateiks pirminius Kostas</text>
  </threadedComment>
  <threadedComment ref="E259" dT="2025-03-16T11:31:37.62" personId="{1AA69E5B-B443-4881-BBB8-C2908FF681E9}" id="{C344EE7A-2C73-422C-9C50-BA012F434398}" parentId="{C0FC76CB-F7B9-49BA-840D-DA878E786D25}">
    <text>Pateikta po pastabu</text>
  </threadedComment>
  <threadedComment ref="E259" dT="2025-03-19T13:50:21.61" personId="{275467A3-C35B-408D-BC09-980133BF36D1}" id="{3735BB32-C307-45E6-8F19-79A80E1B2458}" parentId="{C0FC76CB-F7B9-49BA-840D-DA878E786D25}">
    <text>Taiso pastabas</text>
  </threadedComment>
  <threadedComment ref="E259" dT="2025-03-31T07:49:54.75" personId="{1AA69E5B-B443-4881-BBB8-C2908FF681E9}" id="{BD36765B-F6D8-4CBD-BF76-B26F5755603C}" parentId="{C0FC76CB-F7B9-49BA-840D-DA878E786D25}">
    <text>Pateikti pirminiai po pastabu</text>
  </threadedComment>
  <threadedComment ref="E259" dT="2025-04-14T06:37:01.15" personId="{1AA69E5B-B443-4881-BBB8-C2908FF681E9}" id="{32DDCE5E-AEF0-4C1E-86E2-2AED5A480982}" parentId="{C0FC76CB-F7B9-49BA-840D-DA878E786D25}">
    <text>Pateiktos pastabos taisymui</text>
  </threadedComment>
  <threadedComment ref="E259" dT="2025-04-16T13:58:37.81" personId="{1AA69E5B-B443-4881-BBB8-C2908FF681E9}" id="{6B11B35A-F057-4395-91A6-37A1CBDA6A73}" parentId="{C0FC76CB-F7B9-49BA-840D-DA878E786D25}">
    <text>Pateikti pirminiai po pastabu</text>
  </threadedComment>
  <threadedComment ref="E259" dT="2025-06-03T06:01:07.69" personId="{275467A3-C35B-408D-BC09-980133BF36D1}" id="{F8B23369-94C8-42CF-B192-CDEF0D91E1AE}" parentId="{C0FC76CB-F7B9-49BA-840D-DA878E786D25}">
    <text>Perduotas teisininkei</text>
  </threadedComment>
  <threadedComment ref="E259" dT="2025-07-02T04:46:38.87" personId="{BF941DBC-49BC-4D35-B639-EC5DED99621C}" id="{511F52AA-5E93-4CA4-B25E-B7DE047E70AB}" parentId="{C0FC76CB-F7B9-49BA-840D-DA878E786D25}">
    <text>Pateikta viai, laukiam kol esrova atsiųs kontaktus, reikia du sklypus suderint.</text>
  </threadedComment>
  <threadedComment ref="E259" dT="2025-07-14T10:58:01.49" personId="{BF941DBC-49BC-4D35-B639-EC5DED99621C}" id="{19E57DA1-63F1-42C4-98AB-B77A210C1F9A}" parentId="{C0FC76CB-F7B9-49BA-840D-DA878E786D25}">
    <text>Kontaktus iš esrovos gavau, laukiu via atsakymo.</text>
  </threadedComment>
  <threadedComment ref="E259" dT="2025-07-15T07:52:36.00" personId="{BF941DBC-49BC-4D35-B639-EC5DED99621C}" id="{752E4C96-00F7-40BB-8797-9CD45E0A0D6E}" parentId="{C0FC76CB-F7B9-49BA-840D-DA878E786D25}">
    <text>Viai reikia tik priedą paruošt, bet laukiu KPD ir seniūnijos derinimų.</text>
  </threadedComment>
  <threadedComment ref="E259" dT="2025-07-16T10:45:55.51" personId="{BF941DBC-49BC-4D35-B639-EC5DED99621C}" id="{D2363F77-300B-4C95-A859-9174E7807DC6}" parentId="{C0FC76CB-F7B9-49BA-840D-DA878E786D25}">
    <text>Derinimai gauti, 16d viai išsiunčiau variantą su spinta jų sklype, nes nėra galimybės suderinti AZ.</text>
  </threadedComment>
  <threadedComment ref="E259" dT="2025-07-24T06:06:55.63" personId="{BF941DBC-49BC-4D35-B639-EC5DED99621C}" id="{10FFF978-C14D-4167-98C0-77539DDFD210}" parentId="{C0FC76CB-F7B9-49BA-840D-DA878E786D25}">
    <text>Sužiūrima kiek žmonių derinimų trūksta, planuosiu bendrą važiavimą kartu su 259 objektu.</text>
  </threadedComment>
  <threadedComment ref="E259" dT="2025-07-29T05:50:07.91" personId="{275467A3-C35B-408D-BC09-980133BF36D1}" id="{EB5DCD4F-2964-4389-B3DA-F347FA0252EE}" parentId="{C0FC76CB-F7B9-49BA-840D-DA878E786D25}">
    <text>Gyentojų derinimai yra</text>
  </threadedComment>
  <threadedComment ref="E259" dT="2025-07-30T04:29:46.80" personId="{BF941DBC-49BC-4D35-B639-EC5DED99621C}" id="{ACF88076-9C3B-45F4-978F-3784F7DD48DF}" parentId="{C0FC76CB-F7B9-49BA-840D-DA878E786D25}">
    <text>Vieną derinimą 07-31 Arvydas dar paims, kitiem Eso leido siųst informacinius, suruošti informaciniai. Trūksta tik VIA derinimo, pateikta ESO pasirašyt priedą.</text>
  </threadedComment>
  <threadedComment ref="E259" dT="2025-07-31T12:34:48.29" personId="{BF941DBC-49BC-4D35-B639-EC5DED99621C}" id="{7B4587B1-A108-473E-92C3-54EC372B700C}" parentId="{C0FC76CB-F7B9-49BA-840D-DA878E786D25}">
    <text xml:space="preserve">07-31 surinkti įmanomi parašai, pateikta viai, ESO leido siųst informacinius likusiems, 08-01 išsiunčiu suruoštus informacinius. </text>
  </threadedComment>
  <threadedComment ref="E259" dT="2025-08-07T06:01:08.93" personId="{BF941DBC-49BC-4D35-B639-EC5DED99621C}" id="{EBE5D659-8B0B-43CA-ABA1-B3E95C67B275}" parentId="{C0FC76CB-F7B9-49BA-840D-DA878E786D25}">
    <text xml:space="preserve">Vieno derinimo reikia dėl spintos vietos, 07-06 aptarėm vietoje, 07-07 skambinau, sakė šią sav. atsiųs. Iš derinimų trūksta tik via, informacinius išsiunčiau. </text>
  </threadedComment>
  <threadedComment ref="E259" dT="2025-08-11T06:10:45.39" personId="{1AA69E5B-B443-4881-BBB8-C2908FF681E9}" id="{264ACB08-85E7-4894-996F-1554619A918E}" parentId="{C0FC76CB-F7B9-49BA-840D-DA878E786D25}">
    <text>Sia savaite keliam byla be VIA ir SUVA</text>
  </threadedComment>
  <threadedComment ref="E259" dT="2025-08-12T11:01:53.83" personId="{1AA69E5B-B443-4881-BBB8-C2908FF681E9}" id="{952B063A-A25D-42E8-A307-AF115F435937}" parentId="{C0FC76CB-F7B9-49BA-840D-DA878E786D25}">
    <text>Pateiktas projektas be SUVA ir VIA</text>
  </threadedComment>
  <threadedComment ref="E259" dT="2025-08-18T04:35:05.58" personId="{BF941DBC-49BC-4D35-B639-EC5DED99621C}" id="{33118A5B-2CA2-459A-8540-F118F0656FF7}" parentId="{C0FC76CB-F7B9-49BA-840D-DA878E786D25}">
    <text>Pateikta SUVA, ištaisytos pastabos.</text>
  </threadedComment>
  <threadedComment ref="E259" dT="2025-08-25T04:42:35.94" personId="{275467A3-C35B-408D-BC09-980133BF36D1}" id="{CA47C72A-D477-4ED9-BCFA-5791FD0159F5}" parentId="{C0FC76CB-F7B9-49BA-840D-DA878E786D25}">
    <text>SUVA terminas 09-01</text>
  </threadedComment>
  <threadedComment ref="E259" dT="2025-09-03T07:09:52.83" personId="{1AA69E5B-B443-4881-BBB8-C2908FF681E9}" id="{BE25DB4E-734A-4608-B06F-5EDD5D22BFB3}" parentId="{C0FC76CB-F7B9-49BA-840D-DA878E786D25}">
    <text>Pateikta po pastabu be SUVA</text>
  </threadedComment>
  <threadedComment ref="E259" dT="2025-09-04T12:39:56.26" personId="{BF941DBC-49BC-4D35-B639-EC5DED99621C}" id="{92D0FCF9-CC37-4D1E-8E85-3A21E83EE582}" parentId="{C0FC76CB-F7B9-49BA-840D-DA878E786D25}">
    <text>Ištaisytos pastabos, trūksta SUVA</text>
  </threadedComment>
  <threadedComment ref="E259" dT="2025-09-09T06:33:42.01" personId="{BF941DBC-49BC-4D35-B639-EC5DED99621C}" id="{64844F02-69DE-4E8A-87A3-54DD5C2ADCB1}" parentId="{C0FC76CB-F7B9-49BA-840D-DA878E786D25}">
    <text>25SUT-2355 pateikta papildomi dok.</text>
  </threadedComment>
  <threadedComment ref="E259" dT="2025-09-12T12:43:31.92" personId="{1AA69E5B-B443-4881-BBB8-C2908FF681E9}" id="{0A191FA3-EAD7-45C4-8B6E-EFAB7D0464C3}" parentId="{C0FC76CB-F7B9-49BA-840D-DA878E786D25}">
    <text>Pateiktas projektas su SUVA garantiniu</text>
  </threadedComment>
  <threadedComment ref="E259" dT="2025-09-22T09:45:53.61" personId="{1AA69E5B-B443-4881-BBB8-C2908FF681E9}" id="{59282884-C4E0-4ED7-BC17-ECF385FC01ED}" parentId="{C0FC76CB-F7B9-49BA-840D-DA878E786D25}">
    <text xml:space="preserve">SS - nėra NŽT sutikimo </text>
  </threadedComment>
  <threadedComment ref="E259" dT="2025-09-29T05:08:51.91" personId="{BF941DBC-49BC-4D35-B639-EC5DED99621C}" id="{824C5FC9-16FE-4D14-9839-37BBA98A89E8}" parentId="{C0FC76CB-F7B9-49BA-840D-DA878E786D25}">
    <text>25SUT-9617 
09-29</text>
  </threadedComment>
  <threadedComment ref="E259" dT="2025-10-03T05:55:52.84" personId="{1AA69E5B-B443-4881-BBB8-C2908FF681E9}" id="{734B9866-E643-4F2F-990E-8682A2B2A656}" parentId="{C0FC76CB-F7B9-49BA-840D-DA878E786D25}">
    <text>Pateiktas projektas su SUVA</text>
  </threadedComment>
  <threadedComment ref="E259" dT="2025-10-03T11:28:26.66" personId="{275467A3-C35B-408D-BC09-980133BF36D1}" id="{96CDF105-D952-425B-AE49-89E85A45630B}" parentId="{C0FC76CB-F7B9-49BA-840D-DA878E786D25}">
    <text>patvirtintas</text>
  </threadedComment>
  <threadedComment ref="E259" dT="2025-10-08T10:45:10.18" personId="{275467A3-C35B-408D-BC09-980133BF36D1}" id="{B5F72207-E023-4D6A-8606-0C3773BA507B}" parentId="{C0FC76CB-F7B9-49BA-840D-DA878E786D25}">
    <text>Pateikti įkainiai</text>
  </threadedComment>
  <threadedComment ref="AE259" dT="2025-07-15T07:30:34.44" personId="{BF941DBC-49BC-4D35-B639-EC5DED99621C}" id="{4DED9BA2-18C1-470C-876C-F265D467767A}">
    <text>Apšvietimas kita linija iš pp-310 prijungtas, nereikia perjungt</text>
  </threadedComment>
  <threadedComment ref="AJ259" dT="2025-07-04T04:34:59.06" personId="{BF941DBC-49BC-4D35-B639-EC5DED99621C}" id="{57564931-DA27-4C1D-8183-44DC69C409D7}">
    <text>07-02 pateikta</text>
  </threadedComment>
  <threadedComment ref="E260" dT="2025-02-21T06:49:52.69" personId="{275467A3-C35B-408D-BC09-980133BF36D1}" id="{5E2CA10C-4274-48F5-8C75-69E944A467BB}">
    <text>Pateikti pirminiai</text>
  </threadedComment>
  <threadedComment ref="E260" dT="2025-02-24T14:47:22.22" personId="{275467A3-C35B-408D-BC09-980133BF36D1}" id="{6C27B772-1D68-41A2-BF3B-AB03DC7651C5}" parentId="{5E2CA10C-4274-48F5-8C75-69E944A467BB}">
    <text xml:space="preserve">Taiso pastabas
</text>
  </threadedComment>
  <threadedComment ref="E260" dT="2025-03-14T13:14:34.90" personId="{275467A3-C35B-408D-BC09-980133BF36D1}" id="{0FCE903E-560C-44F1-B6AE-CD72BFCB0403}" parentId="{5E2CA10C-4274-48F5-8C75-69E944A467BB}">
    <text xml:space="preserve">Pateiks pirminius Kostas
</text>
  </threadedComment>
  <threadedComment ref="E260" dT="2025-03-16T11:30:15.62" personId="{1AA69E5B-B443-4881-BBB8-C2908FF681E9}" id="{3B1B17AE-3123-4C2A-A29A-06160C59582B}" parentId="{5E2CA10C-4274-48F5-8C75-69E944A467BB}">
    <text>Pateikta po pastabu</text>
  </threadedComment>
  <threadedComment ref="E260" dT="2025-03-18T18:23:39.96" personId="{275467A3-C35B-408D-BC09-980133BF36D1}" id="{B73A4810-4D54-4984-8780-862CE453443C}" parentId="{5E2CA10C-4274-48F5-8C75-69E944A467BB}">
    <text>Pirminiai patvirtinti</text>
  </threadedComment>
  <threadedComment ref="E260" dT="2025-06-03T06:01:12.32" personId="{275467A3-C35B-408D-BC09-980133BF36D1}" id="{619FFFFC-3236-4CD1-9C11-06F875F79862}" parentId="{5E2CA10C-4274-48F5-8C75-69E944A467BB}">
    <text xml:space="preserve">Perduotas teisininkei
</text>
  </threadedComment>
  <threadedComment ref="E260" dT="2025-06-21T11:22:55.16" personId="{BF941DBC-49BC-4D35-B639-EC5DED99621C}" id="{87074B3C-A674-4619-8FE7-87D776AF3E24}" parentId="{5E2CA10C-4274-48F5-8C75-69E944A467BB}">
    <text>06-21 pakeisti sprendiniai ir pateikta Via ir Telia derinti.</text>
  </threadedComment>
  <threadedComment ref="E260" dT="2025-06-30T09:19:09.86" personId="{BF941DBC-49BC-4D35-B639-EC5DED99621C}" id="{119A0B7A-0245-433D-8AF2-69404BF19E25}" parentId="{5E2CA10C-4274-48F5-8C75-69E944A467BB}">
    <text>06-30 pateikta geoprojektam pildyt topo ryšių tinklais.</text>
  </threadedComment>
  <threadedComment ref="E260" dT="2025-07-10T05:51:26.89" personId="{BF941DBC-49BC-4D35-B639-EC5DED99621C}" id="{07A2CE8A-E68E-42A3-ADA1-DE693E3C43AF}" parentId="{5E2CA10C-4274-48F5-8C75-69E944A467BB}">
    <text>Via atmetė, pakeičiau trasą, nusiunčiau tiesiai derintojui, kad pasižėtų, jei viskas tiks, paruošiu priedą ir pateiksiu per naujo bendru paštu derint.</text>
  </threadedComment>
  <threadedComment ref="E260" dT="2025-07-11T10:11:10.75" personId="{BF941DBC-49BC-4D35-B639-EC5DED99621C}" id="{62702027-7972-4F99-A62E-09D74105482C}" parentId="{5E2CA10C-4274-48F5-8C75-69E944A467BB}">
    <text>Ištaisytos VIA pastabos, laukiu ryšių papildomo prieš teikdamas viai per naujo.</text>
  </threadedComment>
  <threadedComment ref="E260" dT="2025-07-14T10:58:23.62" personId="{BF941DBC-49BC-4D35-B639-EC5DED99621C}" id="{FDDFD7DE-1613-4A58-A86D-59CB89B671F9}" parentId="{5E2CA10C-4274-48F5-8C75-69E944A467BB}">
    <text xml:space="preserve">Trūksta topo, perduota geoprojektai 06-30, rašyta papildomai, Tomas skambino, atsakymo nėra.
Reikia vieno AZ sutikimo, ESO pateikti kontaktai ne tų žmonių. Kai papildys topo ir jei ryšiai nemaišys, bandysiu ieškot per kaimynus.
</text>
  </threadedComment>
  <threadedComment ref="E260" dT="2025-07-18T06:55:38.06" personId="{275467A3-C35B-408D-BC09-980133BF36D1}" id="{C9BBCDB9-74DD-4756-82EB-CD346FD52D36}" parentId="{5E2CA10C-4274-48F5-8C75-69E944A467BB}">
    <text>Pateiktas papildymas</text>
  </threadedComment>
  <threadedComment ref="E260" dT="2025-07-18T07:24:03.05" personId="{BF941DBC-49BC-4D35-B639-EC5DED99621C}" id="{FA004C78-29FB-4682-8B1A-63FC5FE49AC7}" parentId="{5E2CA10C-4274-48F5-8C75-69E944A467BB}">
    <text>Topo papildyme trūksta pusės pastabose pažymėtų tinklų, paklausta ar buvo matuota.</text>
  </threadedComment>
  <threadedComment ref="E260" dT="2025-07-21T09:40:04.46" personId="{BF941DBC-49BC-4D35-B639-EC5DED99621C}" id="{166B8987-9B95-4118-A58A-A2E86BACBFE0}" parentId="{5E2CA10C-4274-48F5-8C75-69E944A467BB}">
    <text>Telia suderino, pateikta Viai 07-21</text>
  </threadedComment>
  <threadedComment ref="E260" dT="2025-07-24T06:07:06.38" personId="{BF941DBC-49BC-4D35-B639-EC5DED99621C}" id="{85583735-7E96-4CE9-B2AA-A192F3539A19}" parentId="{5E2CA10C-4274-48F5-8C75-69E944A467BB}">
    <text xml:space="preserve">Sužiūrima kiek žmonių derinimų trūksta, planuosiu bendrą važiavimą kartu su 258 objektu.
</text>
  </threadedComment>
  <threadedComment ref="E260" dT="2025-07-29T05:50:29.21" personId="{275467A3-C35B-408D-BC09-980133BF36D1}" id="{B6BCF053-2675-4221-BFAA-9AB029F6386E}" parentId="{5E2CA10C-4274-48F5-8C75-69E944A467BB}">
    <text>Laukiam kontaktų iš ESO</text>
  </threadedComment>
  <threadedComment ref="E260" dT="2025-07-29T12:49:28.77" personId="{BF941DBC-49BC-4D35-B639-EC5DED99621C}" id="{14E5E1E4-04D9-4470-B62F-2B199D8D23E9}" parentId="{5E2CA10C-4274-48F5-8C75-69E944A467BB}">
    <text>08-05 važiuoju į vietą likusių derinimų susirinkt.</text>
  </threadedComment>
  <threadedComment ref="E260" dT="2025-08-05T12:21:17.02" personId="{BF941DBC-49BC-4D35-B639-EC5DED99621C}" id="{81FCF35A-E3A7-4FD5-B371-C5D5C75A0B49}" parentId="{5E2CA10C-4274-48F5-8C75-69E944A467BB}">
    <text>Gauti trūkstami parašai, iki penktadienio turėtų atsiųst AZ sutikimus vieno sklypo ir bus viskas.</text>
  </threadedComment>
  <threadedComment ref="E260" dT="2025-08-07T06:02:54.64" personId="{BF941DBC-49BC-4D35-B639-EC5DED99621C}" id="{E332F891-A1BF-4086-B5EC-D47FB8F08CC8}" parentId="{5E2CA10C-4274-48F5-8C75-69E944A467BB}">
    <text>Pagal realią situaciją pakeisti sprendiniai, nes žmonės prieštaravo prieš tai buvusiems esrovos sprendiniams. 08-07 gavau AZ sutikimus, pateiksiu perderint Telia ir savivaldybe.</text>
  </threadedComment>
  <threadedComment ref="E260" dT="2025-08-12T10:53:21.39" personId="{BF941DBC-49BC-4D35-B639-EC5DED99621C}" id="{04E8B963-1212-4DC1-A850-8C855D474800}" parentId="{5E2CA10C-4274-48F5-8C75-69E944A467BB}">
    <text>Pateikta skaičiuot sąmatą, trūksta savivaldybės derinimo.</text>
  </threadedComment>
  <threadedComment ref="E260" dT="2025-08-13T13:00:58.78" personId="{BF941DBC-49BC-4D35-B639-EC5DED99621C}" id="{155A7084-E428-4036-8FD1-97EA4A250B68}" parentId="{5E2CA10C-4274-48F5-8C75-69E944A467BB}">
    <text>Sudėta visa byla, laukiam savivaldybės derinimo.</text>
  </threadedComment>
  <threadedComment ref="E260" dT="2025-08-21T11:28:27.58" personId="{BF941DBC-49BC-4D35-B639-EC5DED99621C}" id="{B1C4BC4A-4808-43AB-9BE4-F153C8254483}" parentId="{5E2CA10C-4274-48F5-8C75-69E944A467BB}">
    <text>08-17 skambinau kelininkui, atostogavo, sakė šią sav turėtumėm gaut, bandysiu pasiskambint dar, jei šiandien neatsiųs.</text>
  </threadedComment>
  <threadedComment ref="E260" dT="2025-08-22T10:43:22.27" personId="{BF941DBC-49BC-4D35-B639-EC5DED99621C}" id="{D26C29E3-E7F2-48F5-9D47-E1761CFBA090}" parentId="{5E2CA10C-4274-48F5-8C75-69E944A467BB}">
    <text>08-22 skambinau kelininkui, neatsiliepia.</text>
  </threadedComment>
  <threadedComment ref="E260" dT="2025-08-25T04:44:06.35" personId="{275467A3-C35B-408D-BC09-980133BF36D1}" id="{D22FD299-77C0-4D9B-B061-59E1E4B1E8B1}" parentId="{5E2CA10C-4274-48F5-8C75-69E944A467BB}">
    <text>Trūksta tik SUVA ir kelininko</text>
  </threadedComment>
  <threadedComment ref="E260" dT="2025-08-25T10:55:22.39" personId="{BF941DBC-49BC-4D35-B639-EC5DED99621C}" id="{1305F80E-F5DF-494B-BB5C-4590088A4C5C}" parentId="{5E2CA10C-4274-48F5-8C75-69E944A467BB}">
    <text>08-25 Kelininkas du kartus neatsiliepė</text>
  </threadedComment>
  <threadedComment ref="E260" dT="2025-08-29T11:22:53.12" personId="{BF941DBC-49BC-4D35-B639-EC5DED99621C}" id="{96D62947-D305-4689-9F24-317C49BF366A}" parentId="{5E2CA10C-4274-48F5-8C75-69E944A467BB}">
    <text>08-29 pateikta SUVA 25SUT-4579. Paruošta byla įkėlimui be SUVA.</text>
  </threadedComment>
  <threadedComment ref="E260" dT="2025-08-29T12:02:36.53" personId="{1AA69E5B-B443-4881-BBB8-C2908FF681E9}" id="{54D0D1F7-C0DC-4D12-BAF9-746996F1D4F8}" parentId="{5E2CA10C-4274-48F5-8C75-69E944A467BB}">
    <text>Pateiktas projektas</text>
  </threadedComment>
  <threadedComment ref="E260" dT="2025-09-03T12:57:23.71" personId="{BF941DBC-49BC-4D35-B639-EC5DED99621C}" id="{CB28E4A3-9840-4CA5-A91C-D5C7F0C093B5}" parentId="{5E2CA10C-4274-48F5-8C75-69E944A467BB}">
    <text>Pastabos ištaisytos, paruošta konkursinė, laukiam SUVA.</text>
  </threadedComment>
  <threadedComment ref="E260" dT="2025-09-09T06:34:08.88" personId="{BF941DBC-49BC-4D35-B639-EC5DED99621C}" id="{AA481395-6EF8-4AB4-A374-C9C2C7065459}" parentId="{5E2CA10C-4274-48F5-8C75-69E944A467BB}">
    <text>25SUT-4579</text>
  </threadedComment>
  <threadedComment ref="E260" dT="2025-09-12T12:53:21.56" personId="{1AA69E5B-B443-4881-BBB8-C2908FF681E9}" id="{63F60A2F-5FD3-4308-8437-7FCD468B810B}" parentId="{5E2CA10C-4274-48F5-8C75-69E944A467BB}">
    <text>Pateiktas projektas su SUVA garantiniu</text>
  </threadedComment>
  <threadedComment ref="E260" dT="2025-09-22T09:46:36.57" personId="{1AA69E5B-B443-4881-BBB8-C2908FF681E9}" id="{12DE7F3D-97B9-439B-B023-830436DE3347}" parentId="{5E2CA10C-4274-48F5-8C75-69E944A467BB}">
    <text xml:space="preserve">SS - nėra NŽT sutikimo </text>
  </threadedComment>
  <threadedComment ref="E260" dT="2025-09-29T05:15:38.51" personId="{BF941DBC-49BC-4D35-B639-EC5DED99621C}" id="{38610198-FBBB-4E42-AB36-4ECE5D02DEC2}" parentId="{5E2CA10C-4274-48F5-8C75-69E944A467BB}">
    <text>25SUT-9626
09-29</text>
  </threadedComment>
  <threadedComment ref="E260" dT="2025-10-07T04:49:09.76" personId="{1AA69E5B-B443-4881-BBB8-C2908FF681E9}" id="{DFD4ABA5-EEAF-40BC-B025-EEE3B7F6B4F3}" parentId="{5E2CA10C-4274-48F5-8C75-69E944A467BB}">
    <text>Pateiktas projektas su SUVA</text>
  </threadedComment>
  <threadedComment ref="E260" dT="2025-10-08T13:08:03.23" personId="{275467A3-C35B-408D-BC09-980133BF36D1}" id="{4277EE60-BC2B-4668-BBDA-738AA02D1BD3}" parentId="{5E2CA10C-4274-48F5-8C75-69E944A467BB}">
    <text>patvirtintas</text>
  </threadedComment>
  <threadedComment ref="AA260" dT="2025-08-07T10:06:21.22" personId="{BF941DBC-49BC-4D35-B639-EC5DED99621C}" id="{98175754-8877-46AC-B306-5778C14CD4E3}">
    <text>Atsakė kad tinka senasis derinimas.</text>
  </threadedComment>
  <threadedComment ref="E261" dT="2024-11-26T06:43:13.86" personId="{8FC2F3C1-05F0-4E34-917F-7A355472C835}" id="{78D1E94D-0747-44AC-BCBE-68F5D84FA935}">
    <text>11/26 vykstu derinti su vartotojais</text>
  </threadedComment>
  <threadedComment ref="E261" dT="2024-12-04T12:31:55.90" personId="{1AA69E5B-B443-4881-BBB8-C2908FF681E9}" id="{A6FA81D4-317D-4834-A2AF-33D5050E7DED}" parentId="{78D1E94D-0747-44AC-BCBE-68F5D84FA935}">
    <text>Pateikti pirminiai</text>
  </threadedComment>
  <threadedComment ref="E261" dT="2024-12-05T06:16:25.21" personId="{8FC2F3C1-05F0-4E34-917F-7A355472C835}" id="{06BE708E-26BE-4979-B6B6-A9E1E174A89C}" parentId="{78D1E94D-0747-44AC-BCBE-68F5D84FA935}">
    <text>Derinama su institucijom 12/04</text>
  </threadedComment>
  <threadedComment ref="E261" dT="2024-12-06T05:54:31.45" personId="{8FC2F3C1-05F0-4E34-917F-7A355472C835}" id="{60250468-25C8-4CCD-8207-B3CC9353CEA8}" parentId="{78D1E94D-0747-44AC-BCBE-68F5D84FA935}">
    <text>Reikia melioracijos projekto</text>
  </threadedComment>
  <threadedComment ref="E261" dT="2024-12-12T12:40:02.81" personId="{1AA69E5B-B443-4881-BBB8-C2908FF681E9}" id="{B52DE1E6-9B30-4F62-99E8-59987E3804AE}" parentId="{78D1E94D-0747-44AC-BCBE-68F5D84FA935}">
    <text>Uzsakytas mel projektas</text>
  </threadedComment>
  <threadedComment ref="E261" dT="2024-12-23T10:32:33.92" personId="{8FC2F3C1-05F0-4E34-917F-7A355472C835}" id="{A97159A4-466E-48DF-B9DD-9763D90EED8A}" parentId="{78D1E94D-0747-44AC-BCBE-68F5D84FA935}">
    <text>Trūksta sutikimo iš parko g. 13 (kontaktuota 12/19) ir sklypo kur numatoma  MT (siųsta 12/23)</text>
  </threadedComment>
  <threadedComment ref="E261" dT="2024-12-23T10:57:18.06" personId="{8FC2F3C1-05F0-4E34-917F-7A355472C835}" id="{4E389F7B-EBB1-4174-9B70-5D9AB3D15854}" parentId="{78D1E94D-0747-44AC-BCBE-68F5D84FA935}">
    <text>Seniųnija turi pateikti prašymą dėl atramų gatvių apšvietimui</text>
  </threadedComment>
  <threadedComment ref="E261" dT="2025-01-06T09:07:40.30" personId="{8FC2F3C1-05F0-4E34-917F-7A355472C835}" id="{1C7FAE1C-A0B0-475F-B2B4-3DAFE1165501}" parentId="{78D1E94D-0747-44AC-BCBE-68F5D84FA935}">
    <text>01-06 skambinau parko g. 13 ir MT sklypo savininkei, sutikimus pažadėjo atsiųsti</text>
  </threadedComment>
  <threadedComment ref="E261" dT="2025-01-06T10:35:05.28" personId="{8FC2F3C1-05F0-4E34-917F-7A355472C835}" id="{44E5C180-8552-46E3-BADD-42DAC99A69F5}" parentId="{78D1E94D-0747-44AC-BCBE-68F5D84FA935}">
    <text xml:space="preserve">Gautas seniūnijos prašymas dėl atramų </text>
  </threadedComment>
  <threadedComment ref="E261" dT="2025-01-06T11:23:35.39" personId="{8FC2F3C1-05F0-4E34-917F-7A355472C835}" id="{D9C7E8ED-2F1A-4D09-A856-60C4C727B04A}" parentId="{78D1E94D-0747-44AC-BCBE-68F5D84FA935}">
    <text>01-06 kontaktuota su ViaLietuva, dokumentas nagrinėjamas, terminas jų teigimu iki sausio 21 d.</text>
  </threadedComment>
  <threadedComment ref="E261" dT="2025-01-06T13:05:51.46" personId="{8FC2F3C1-05F0-4E34-917F-7A355472C835}" id="{93C9E1AA-D98A-44F8-B66A-69A4C8CF1B78}" parentId="{78D1E94D-0747-44AC-BCBE-68F5D84FA935}">
    <text>Parko g. 13 gautas sutikimas</text>
  </threadedComment>
  <threadedComment ref="E261" dT="2025-01-14T11:16:49.59" personId="{8FC2F3C1-05F0-4E34-917F-7A355472C835}" id="{1ACC1E6E-6B70-4BD9-AA9A-D4D1C5B5B446}" parentId="{78D1E94D-0747-44AC-BCBE-68F5D84FA935}">
    <text>Gautos pastabos is ViaLietuva</text>
  </threadedComment>
  <threadedComment ref="E261" dT="2025-01-14T14:39:27.69" personId="{1AA69E5B-B443-4881-BBB8-C2908FF681E9}" id="{54335C6B-BCF0-4A69-8C1D-94ABFFB15696}" parentId="{78D1E94D-0747-44AC-BCBE-68F5D84FA935}">
    <text>Pateiktas kelio priedas ESO pasirasymui</text>
  </threadedComment>
  <threadedComment ref="E261" dT="2025-01-16T06:39:31.30" personId="{8FC2F3C1-05F0-4E34-917F-7A355472C835}" id="{B89B3157-7BED-49A8-911B-31D95D48B1F1}" parentId="{78D1E94D-0747-44AC-BCBE-68F5D84FA935}">
    <text>Išsiųsta Via Lietuva pakartotinai</text>
  </threadedComment>
  <threadedComment ref="E261" dT="2025-01-20T12:58:58.05" personId="{8FC2F3C1-05F0-4E34-917F-7A355472C835}" id="{24ABFCE0-A6A2-4047-940E-EF0A3C6FE163}" parentId="{78D1E94D-0747-44AC-BCBE-68F5D84FA935}">
    <text>Gautas sutikimas iš MT sklypo savininkės</text>
  </threadedComment>
  <threadedComment ref="E261" dT="2025-01-20T12:59:59.83" personId="{8FC2F3C1-05F0-4E34-917F-7A355472C835}" id="{32B52AD4-C38A-4095-84FD-AA2B59E3E5FD}" parentId="{78D1E94D-0747-44AC-BCBE-68F5D84FA935}">
    <text>Ruošiamas MZDZ</text>
  </threadedComment>
  <threadedComment ref="E261" dT="2025-01-24T07:03:52.69" personId="{8FC2F3C1-05F0-4E34-917F-7A355472C835}" id="{04FA51EB-A11A-4230-BACA-27F13E02CA03}" parentId="{78D1E94D-0747-44AC-BCBE-68F5D84FA935}">
    <text>ViaLietuva suderinta</text>
  </threadedComment>
  <threadedComment ref="E261" dT="2025-01-27T05:11:02.49" personId="{8FC2F3C1-05F0-4E34-917F-7A355472C835}" id="{89B4B827-8F01-4F82-8E3C-7446C1044888}" parentId="{78D1E94D-0747-44AC-BCBE-68F5D84FA935}">
    <text>Pradėta rengti byla</text>
  </threadedComment>
  <threadedComment ref="E261" dT="2025-01-27T11:12:16.53" personId="{1AA69E5B-B443-4881-BBB8-C2908FF681E9}" id="{3CAAED79-EDAA-47FA-B554-612DAF6A8FF0}" parentId="{78D1E94D-0747-44AC-BCBE-68F5D84FA935}">
    <text>Gavus Mel. Projekta, reikti SUVA, kelti byla</text>
  </threadedComment>
  <threadedComment ref="E261" dT="2025-01-28T11:34:32.44" personId="{8FC2F3C1-05F0-4E34-917F-7A355472C835}" id="{06435555-8524-483C-B6FC-CFD7DF71B3D5}" parentId="{78D1E94D-0747-44AC-BCBE-68F5D84FA935}">
    <text>Gauta samata</text>
  </threadedComment>
  <threadedComment ref="E261" dT="2025-02-08T08:14:11.84" personId="{275467A3-C35B-408D-BC09-980133BF36D1}" id="{721F78C7-5416-4272-AE61-DDF039B522AE}" parentId="{78D1E94D-0747-44AC-BCBE-68F5D84FA935}">
    <text>Liko SUVA ir Mel. projektas</text>
  </threadedComment>
  <threadedComment ref="E261" dT="2025-02-11T12:44:01.06" personId="{1AA69E5B-B443-4881-BBB8-C2908FF681E9}" id="{4063060D-0EC6-4B04-9083-2A6B72B113A7}" parentId="{78D1E94D-0747-44AC-BCBE-68F5D84FA935}">
    <text>Pateiktas projektas</text>
  </threadedComment>
  <threadedComment ref="E261" dT="2025-02-17T10:12:57.59" personId="{1AA69E5B-B443-4881-BBB8-C2908FF681E9}" id="{C7CA1F9F-C398-4426-B337-C0559C8E75CB}" parentId="{78D1E94D-0747-44AC-BCBE-68F5D84FA935}">
    <text>Parasytas priminimas, kad pateiktas projketas tvirtinimui</text>
  </threadedComment>
  <threadedComment ref="E261" dT="2025-02-17T11:16:31.87" personId="{8FC2F3C1-05F0-4E34-917F-7A355472C835}" id="{415D0F95-F9B5-4CDC-B606-AD830FC17259}" parentId="{78D1E94D-0747-44AC-BCBE-68F5D84FA935}">
    <text xml:space="preserve">SUVA teikta 02-11 
346529 </text>
  </threadedComment>
  <threadedComment ref="E261" dT="2025-02-19T07:22:53.51" personId="{275467A3-C35B-408D-BC09-980133BF36D1}" id="{6D3780D7-D6FC-4E65-B71E-5000F53811D7}" parentId="{78D1E94D-0747-44AC-BCBE-68F5D84FA935}">
    <text>Atmetė SUVA</text>
  </threadedComment>
  <threadedComment ref="E261" dT="2025-02-19T10:37:13.24" personId="{8FC2F3C1-05F0-4E34-917F-7A355472C835}" id="{7577286B-119F-4676-9668-27C51E65D497}" parentId="{78D1E94D-0747-44AC-BCBE-68F5D84FA935}">
    <text>Pakoreguoti sprendiniai pagal NŽT pastabas
Nusiųsta MT sklypo savininkei naujų sprendinių derinimui
Gautas derinimas iš sklypo, SUVA pateikta pakartotinai
02-19</text>
  </threadedComment>
  <threadedComment ref="E261" dT="2025-02-20T10:51:23.43" personId="{8FC2F3C1-05F0-4E34-917F-7A355472C835}" id="{7EC347DF-EF38-4032-976E-BBD2D51C1B16}" parentId="{78D1E94D-0747-44AC-BCBE-68F5D84FA935}">
    <text>Derinimai pataisyti ir sukelti į bylą
Melioracijos projektas pataisytas</text>
  </threadedComment>
  <threadedComment ref="E261" dT="2025-02-20T14:03:23.67" personId="{275467A3-C35B-408D-BC09-980133BF36D1}" id="{0A1B4205-0F73-4984-86BE-B844C94A3716}" parentId="{78D1E94D-0747-44AC-BCBE-68F5D84FA935}">
    <text>Laukiam SUVA</text>
  </threadedComment>
  <threadedComment ref="E261" dT="2025-02-27T07:48:11.40" personId="{275467A3-C35B-408D-BC09-980133BF36D1}" id="{937D9EC1-06B2-4BA0-B79D-E4101D15C8D7}" parentId="{78D1E94D-0747-44AC-BCBE-68F5D84FA935}">
    <text>Kostas registruoja žymas</text>
  </threadedComment>
  <threadedComment ref="E261" dT="2025-02-27T13:37:11.45" personId="{275467A3-C35B-408D-BC09-980133BF36D1}" id="{D5BE2AEB-6747-47E5-817C-F325E20DE97E}" parentId="{78D1E94D-0747-44AC-BCBE-68F5D84FA935}">
    <text>Laukiam įkainiu atmetimo</text>
  </threadedComment>
  <threadedComment ref="W261" dT="2024-12-23T10:44:10.89" personId="{8FC2F3C1-05F0-4E34-917F-7A355472C835}" id="{71725271-C625-4690-A03C-A83AED593E3E}">
    <text>Trūksta parko g. 13 az sutikimo (kontaktuota 12/19 )</text>
  </threadedComment>
  <threadedComment ref="W261" dT="2024-12-23T11:48:18.11" personId="{8FC2F3C1-05F0-4E34-917F-7A355472C835}" id="{3B3BB5C0-BDE8-4FB6-A474-35C00283DB36}" parentId="{71725271-C625-4690-A03C-A83AED593E3E}">
    <text>12/23 siųstas sutikimas dėl az, sklypo, kur numtoma MT, savininkei.</text>
  </threadedComment>
  <threadedComment ref="W261" dT="2025-01-20T12:59:23.50" personId="{8FC2F3C1-05F0-4E34-917F-7A355472C835}" id="{ADC19F65-29F2-4919-906E-0FB579F756A1}" parentId="{71725271-C625-4690-A03C-A83AED593E3E}">
    <text>Gautas MT sklypo savininkės sutikimas</text>
  </threadedComment>
  <threadedComment ref="X261" dT="2024-12-05T06:13:48.30" personId="{8FC2F3C1-05F0-4E34-917F-7A355472C835}" id="{9A0B6711-60D5-4092-AACA-2A01D13C1EF5}">
    <text>Išsiųsta 12/04</text>
  </threadedComment>
  <threadedComment ref="Y261" dT="2024-12-05T06:14:16.38" personId="{8FC2F3C1-05F0-4E34-917F-7A355472C835}" id="{7C02F109-8A1F-4DF6-80C6-E14932DAE5C7}">
    <text xml:space="preserve">Išsiųsta 12/04
</text>
  </threadedComment>
  <threadedComment ref="Y261" dT="2024-12-23T09:00:38.84" personId="{8FC2F3C1-05F0-4E34-917F-7A355472C835}" id="{A532C8D1-2969-447B-ACEE-40EE9A1B7F87}" parentId="{7C02F109-8A1F-4DF6-80C6-E14932DAE5C7}">
    <text xml:space="preserve">Turi pateikti prašymą dėl atramų
</text>
  </threadedComment>
  <threadedComment ref="Z261" dT="2024-12-05T06:14:28.49" personId="{8FC2F3C1-05F0-4E34-917F-7A355472C835}" id="{F3D6AAF1-A48E-48DC-BAD1-FC9A117AB286}">
    <text xml:space="preserve">Išsiųsta 12/04
</text>
  </threadedComment>
  <threadedComment ref="AA261" dT="2024-12-05T06:14:36.63" personId="{8FC2F3C1-05F0-4E34-917F-7A355472C835}" id="{08EB03BB-6A4B-453D-9285-190BBBC2F5FA}">
    <text xml:space="preserve">Išsiųsta 12/04
</text>
  </threadedComment>
  <threadedComment ref="AE261" dT="2024-12-31T07:40:06.14" personId="{8FC2F3C1-05F0-4E34-917F-7A355472C835}" id="{CBC5CD93-FE84-464A-96F8-830A92235589}">
    <text>Seniūnija turi pateikti prašymą dėl atramų išpirkimo gatvių apšvietimui</text>
  </threadedComment>
  <threadedComment ref="AE261" dT="2025-01-06T10:35:53.38" personId="{8FC2F3C1-05F0-4E34-917F-7A355472C835}" id="{3FFECB5E-ADD8-4781-804B-6C5815EBCB83}" parentId="{CBC5CD93-FE84-464A-96F8-830A92235589}">
    <text>Prašymas gautas</text>
  </threadedComment>
  <threadedComment ref="AG261" dT="2024-12-05T06:14:49.86" personId="{8FC2F3C1-05F0-4E34-917F-7A355472C835}" id="{CDDF12F6-AE2C-4AC6-8A0B-4342AC7E451C}">
    <text xml:space="preserve">Išsiųsta 12/04
</text>
  </threadedComment>
  <threadedComment ref="AH261" dT="2024-12-06T05:55:00.12" personId="{8FC2F3C1-05F0-4E34-917F-7A355472C835}" id="{44451D4A-6AC5-4798-92B6-997FBB843AF9}">
    <text>Reikia daryti</text>
  </threadedComment>
  <threadedComment ref="AH261" dT="2024-12-31T08:06:40.37" personId="{1AA69E5B-B443-4881-BBB8-C2908FF681E9}" id="{A6EFA3CF-AE99-4BF0-8696-D7E35FB01A4E}" parentId="{44451D4A-6AC5-4798-92B6-997FBB843AF9}">
    <text>12.12 uzsakytas mel projektas</text>
  </threadedComment>
  <threadedComment ref="AJ261" dT="2024-12-05T06:15:04.62" personId="{8FC2F3C1-05F0-4E34-917F-7A355472C835}" id="{A2E335AE-1DD9-435C-9577-FF632F6A998A}">
    <text xml:space="preserve">Išsiųsta 12/04
</text>
  </threadedComment>
  <threadedComment ref="E262" dT="2024-10-22T12:08:25.68" personId="{275467A3-C35B-408D-BC09-980133BF36D1}" id="{E494314C-4468-4953-83F8-C63FA62F43EF}">
    <text>Kostas padarys RAA 10-23</text>
  </threadedComment>
  <threadedComment ref="E262" dT="2024-10-30T05:30:07.51" personId="{275467A3-C35B-408D-BC09-980133BF36D1}" id="{F6972433-773A-4065-A1A9-2E2E19A1DDA8}" parentId="{E494314C-4468-4953-83F8-C63FA62F43EF}">
    <text xml:space="preserve">Taiso pastabas </text>
  </threadedComment>
  <threadedComment ref="E263" dT="2025-02-05T15:01:21.04" personId="{275467A3-C35B-408D-BC09-980133BF36D1}" id="{22ED840A-B687-48DB-AE8F-A86D051F5663}">
    <text>Derinama su vartotojais</text>
  </threadedComment>
  <threadedComment ref="E263" dT="2025-03-06T18:14:13.82" personId="{275467A3-C35B-408D-BC09-980133BF36D1}" id="{BFED26CA-AFEF-49B7-9E0E-3CE95A5AFBA0}" parentId="{22ED840A-B687-48DB-AE8F-A86D051F5663}">
    <text>Servitutai, MŽ</text>
  </threadedComment>
  <threadedComment ref="E263" dT="2025-03-25T05:56:33.58" personId="{275467A3-C35B-408D-BC09-980133BF36D1}" id="{9222615B-3E2E-463D-A905-0DE6861CD18B}" parentId="{22ED840A-B687-48DB-AE8F-A86D051F5663}">
    <text>Servitutai pateikti savivaldybei</text>
  </threadedComment>
  <threadedComment ref="E263" dT="2025-04-28T07:47:15.90" personId="{275467A3-C35B-408D-BC09-980133BF36D1}" id="{66C81815-51C0-4B51-B5B9-4BD3FC6A965C}" parentId="{22ED840A-B687-48DB-AE8F-A86D051F5663}">
    <text>Servitutai, KPD, informaciniai, SUVA</text>
  </threadedComment>
  <threadedComment ref="E263" dT="2025-06-02T11:40:05.23" personId="{275467A3-C35B-408D-BC09-980133BF36D1}" id="{839A1106-6A7B-4DD5-BF8C-4EA18C43A7B1}" parentId="{22ED840A-B687-48DB-AE8F-A86D051F5663}">
    <text>Laukiam servitutų</text>
  </threadedComment>
  <threadedComment ref="E263" dT="2025-06-21T07:35:15.93" personId="{275467A3-C35B-408D-BC09-980133BF36D1}" id="{EBB15F77-BC86-435B-9CCF-2B10499B06D9}" parentId="{22ED840A-B687-48DB-AE8F-A86D051F5663}">
    <text>Pateiktas pilnas projektas</text>
  </threadedComment>
  <threadedComment ref="E263" dT="2025-06-27T11:10:06.17" personId="{275467A3-C35B-408D-BC09-980133BF36D1}" id="{6B41F0F1-3EA9-4390-8BA2-75B644DF706E}" parentId="{22ED840A-B687-48DB-AE8F-A86D051F5663}">
    <text>Registruojam žymas</text>
  </threadedComment>
  <threadedComment ref="E263" dT="2025-07-01T05:11:38.13" personId="{275467A3-C35B-408D-BC09-980133BF36D1}" id="{5EAE5CD4-59A0-46FA-BF80-805793B40E8B}" parentId="{22ED840A-B687-48DB-AE8F-A86D051F5663}">
    <text>ESO tvirtina AZ</text>
  </threadedComment>
  <threadedComment ref="E264" dT="2025-01-07T08:39:02.95" personId="{275467A3-C35B-408D-BC09-980133BF36D1}" id="{273D85CE-401B-4659-A3AF-C420240CADD3}">
    <text>Niekas nedaryta kol kas</text>
  </threadedComment>
  <threadedComment ref="E264" dT="2025-01-20T18:49:19.73" personId="{275467A3-C35B-408D-BC09-980133BF36D1}" id="{FC573F3E-5245-4011-A52C-A4250302F74D}" parentId="{273D85CE-401B-4659-A3AF-C420240CADD3}">
    <text>Kada planas pradėti ?</text>
  </threadedComment>
  <threadedComment ref="E264" dT="2025-01-21T06:11:18.86" personId="{A8D559AF-EDFF-4E5C-A9C6-041F763793B2}" id="{B4C70FC2-1723-4CEE-8E1A-37E476FB7148}" parentId="{273D85CE-401B-4659-A3AF-C420240CADD3}">
    <text>01mėn. 23-24 d., sutvarkius esamus objektus, bus derinama MT vieta ir projektuojama toliau</text>
  </threadedComment>
  <threadedComment ref="E264" dT="2025-01-28T07:09:12.75" personId="{275467A3-C35B-408D-BC09-980133BF36D1}" id="{B6A45512-C3F9-4D65-A89A-36442B5EDF31}" parentId="{273D85CE-401B-4659-A3AF-C420240CADD3}">
    <text>Niekas nedaryta</text>
  </threadedComment>
  <threadedComment ref="E264" dT="2025-02-04T08:46:27.15" personId="{275467A3-C35B-408D-BC09-980133BF36D1}" id="{13DB88BF-89B3-49B2-8C8D-6399253130FF}" parentId="{273D85CE-401B-4659-A3AF-C420240CADD3}">
    <text>Laikinai stabdom</text>
  </threadedComment>
  <threadedComment ref="E264" dT="2025-05-19T04:24:54.24" personId="{A8D559AF-EDFF-4E5C-A9C6-041F763793B2}" id="{E2DBB889-CE42-4A72-AB71-81B16A9429F2}" parentId="{273D85CE-401B-4659-A3AF-C420240CADD3}">
    <text>Surasta preliminari MT vieta, pagalvotos spintų vietos</text>
  </threadedComment>
  <threadedComment ref="E264" dT="2025-05-26T07:58:50.67" personId="{275467A3-C35B-408D-BC09-980133BF36D1}" id="{CA1EDD2F-C4D5-44B0-B79F-0558E638D8D3}" parentId="{273D85CE-401B-4659-A3AF-C420240CADD3}">
    <text>29 važiuoja derinti</text>
  </threadedComment>
  <threadedComment ref="E264" dT="2025-05-27T08:44:49.06" personId="{A8D559AF-EDFF-4E5C-A9C6-041F763793B2}" id="{78830A7E-B41A-4E4C-8F11-FC39895C2C1C}" parentId="{273D85CE-401B-4659-A3AF-C420240CADD3}">
    <text>Nusiųsta info topo geodezams patikslinti sklypų ribas</text>
  </threadedComment>
  <threadedComment ref="E264" dT="2025-06-02T04:20:59.03" personId="{A8D559AF-EDFF-4E5C-A9C6-041F763793B2}" id="{6FDE45A1-634A-4BF3-B498-23359C8D2947}" parentId="{273D85CE-401B-4659-A3AF-C420240CADD3}">
    <text>Buvau derinti, koreguojamas brėžinys pagal gyventojų norus</text>
  </threadedComment>
  <threadedComment ref="E264" dT="2025-06-05T04:17:44.12" personId="{A8D559AF-EDFF-4E5C-A9C6-041F763793B2}" id="{9B8DFA8C-FFA7-4659-8637-15C1B45E97BF}" parentId="{273D85CE-401B-4659-A3AF-C420240CADD3}">
    <text>BR1 pilnai užbaigtas, dar išsiųsti sprendiniai keturiems gyventojams el. paštu, išsiųsta Via Lietuvai, ruošiamas BR2</text>
  </threadedComment>
  <threadedComment ref="E264" dT="2025-06-09T04:21:46.38" personId="{A8D559AF-EDFF-4E5C-A9C6-041F763793B2}" id="{142AF66A-7A75-4EA7-BF2E-324F18F45B55}" parentId="{273D85CE-401B-4659-A3AF-C420240CADD3}">
    <text>Gauti dar pora derinimų el. paštu, likę keli informaciniai, 06-09 pateiksim pirminius</text>
  </threadedComment>
  <threadedComment ref="E264" dT="2025-06-09T10:48:02.79" personId="{1AA69E5B-B443-4881-BBB8-C2908FF681E9}" id="{FE23D745-4B14-43D3-BFCF-CF4F457CEF61}" parentId="{273D85CE-401B-4659-A3AF-C420240CADD3}">
    <text>Pateikti pirminiai</text>
  </threadedComment>
  <threadedComment ref="E264" dT="2025-06-10T12:52:05.08" personId="{A8D559AF-EDFF-4E5C-A9C6-041F763793B2}" id="{756C692A-92C3-4586-B287-6A65A87C4993}" parentId="{273D85CE-401B-4659-A3AF-C420240CADD3}">
    <text>Pataisytos pastabos</text>
  </threadedComment>
  <threadedComment ref="E264" dT="2025-06-10T12:56:19.52" personId="{1AA69E5B-B443-4881-BBB8-C2908FF681E9}" id="{F3F405BE-9585-4E4D-958D-F8F190AD79A1}" parentId="{273D85CE-401B-4659-A3AF-C420240CADD3}">
    <text>Pateikta po pastabu</text>
  </threadedComment>
  <threadedComment ref="E264" dT="2025-06-12T04:10:59.10" personId="{A8D559AF-EDFF-4E5C-A9C6-041F763793B2}" id="{477F9DB8-3955-463C-95EA-12DBA445AEE8}" parentId="{273D85CE-401B-4659-A3AF-C420240CADD3}">
    <text xml:space="preserve">Pataisytos pastabos, parašyti argumentai BR1 sprendiniams </text>
  </threadedComment>
  <threadedComment ref="E264" dT="2025-06-12T04:46:44.98" personId="{1AA69E5B-B443-4881-BBB8-C2908FF681E9}" id="{6360DC33-D65F-4B0F-8335-CBB65D4EFCE8}" parentId="{273D85CE-401B-4659-A3AF-C420240CADD3}">
    <text>Pateikta po pastabu</text>
  </threadedComment>
  <threadedComment ref="E264" dT="2025-06-16T04:31:05.06" personId="{A8D559AF-EDFF-4E5C-A9C6-041F763793B2}" id="{D6FA1AFD-C2B3-4922-96DA-941A24613133}" parentId="{273D85CE-401B-4659-A3AF-C420240CADD3}">
    <text>Vis tiek nurodė sumažinti KS/KAS kiekį, planas 06/16 perderinti su gyventojais, perbraižyti ir pateikti</text>
  </threadedComment>
  <threadedComment ref="E264" dT="2025-06-19T04:43:12.79" personId="{A8D559AF-EDFF-4E5C-A9C6-041F763793B2}" id="{3EA810E9-6AD4-419E-8030-08B7C00243D5}" parentId="{273D85CE-401B-4659-A3AF-C420240CADD3}">
    <text>Turėtų ant dienų pareit Via Lietuva atsakymas, jei nebus rimtų pastabų, bus ruošiamas žiniaraštis</text>
  </threadedComment>
  <threadedComment ref="E264" dT="2025-06-19T13:03:24.68" personId="{A8D559AF-EDFF-4E5C-A9C6-041F763793B2}" id="{3390F0AB-DA9E-4360-83E3-3C9DE9FAEB16}" parentId="{273D85CE-401B-4659-A3AF-C420240CADD3}">
    <text>Išsiųsta derinti visom institucijom</text>
  </threadedComment>
  <threadedComment ref="E264" dT="2025-06-20T13:49:23.11" personId="{A8D559AF-EDFF-4E5C-A9C6-041F763793B2}" id="{DA0ED79D-2B98-4849-9B4C-F507681806EF}" parentId="{273D85CE-401B-4659-A3AF-C420240CADD3}">
    <text>Gautas Via Lietuva atsakymas, didelių pastabų trasai nėra, ruošiamas kelių priedas, gauti statybos ir žemės ūkio skyrių derinimai</text>
  </threadedComment>
  <threadedComment ref="E264" dT="2025-06-27T04:39:36.19" personId="{A8D559AF-EDFF-4E5C-A9C6-041F763793B2}" id="{574FE727-BDC7-43EA-8105-359362FF36A3}" parentId="{273D85CE-401B-4659-A3AF-C420240CADD3}">
    <text xml:space="preserve">Laukiam pasirašyto priedo, perduotas sąmatos skaičiavimui </text>
  </threadedComment>
  <threadedComment ref="E264" dT="2025-07-03T12:57:48.39" personId="{A8D559AF-EDFF-4E5C-A9C6-041F763793B2}" id="{9507B547-1C7B-466A-BF8F-8B6701496C5C}" parentId="{273D85CE-401B-4659-A3AF-C420240CADD3}">
    <text>Gavom sąmatą, reikia gaut pasirašytą priedą ir nusiųsti via lietuva</text>
  </threadedComment>
  <threadedComment ref="E264" dT="2025-07-08T05:06:49.37" personId="{1AA69E5B-B443-4881-BBB8-C2908FF681E9}" id="{9F290659-A2BC-4DF5-A2C3-327C2BBFCAD2}" parentId="{273D85CE-401B-4659-A3AF-C420240CADD3}">
    <text>Pateikta byla be VIA, SUVA</text>
  </threadedComment>
  <threadedComment ref="E264" dT="2025-07-08T10:55:17.13" personId="{A8D559AF-EDFF-4E5C-A9C6-041F763793B2}" id="{9B3C2ABC-B2C2-4BCA-966C-2765E106424E}" parentId="{273D85CE-401B-4659-A3AF-C420240CADD3}">
    <text>Išsiųsta Via Lietuvai su pasirašytu priedu, dar dėl visa ko išsiųsta ir Telia</text>
  </threadedComment>
  <threadedComment ref="E264" dT="2025-07-14T04:31:23.05" personId="{A8D559AF-EDFF-4E5C-A9C6-041F763793B2}" id="{54E38E5F-94FA-4ED0-AEC7-1BDAA5EB7195}" parentId="{273D85CE-401B-4659-A3AF-C420240CADD3}">
    <text>Gautas pasirašytas kelių priedas, bus teikiama SUVA, ruošiama konkursinė medžiaga</text>
  </threadedComment>
  <threadedComment ref="E264" dT="2025-07-16T11:33:30.19" personId="{A8D559AF-EDFF-4E5C-A9C6-041F763793B2}" id="{6DB8CD8B-B1C4-490E-826E-B79837C021DB}" parentId="{273D85CE-401B-4659-A3AF-C420240CADD3}">
    <text>Pateiktos dvi suva, nes persipina ribos, parengta konkursinė medžiaga, sulaukus suvos bus galima kelti bylą</text>
  </threadedComment>
  <threadedComment ref="E264" dT="2025-07-16T12:17:23.94" personId="{A8D559AF-EDFF-4E5C-A9C6-041F763793B2}" id="{81964792-ADDC-4C96-B10E-56F243E832A1}" parentId="{273D85CE-401B-4659-A3AF-C420240CADD3}">
    <text>Susisiekta su apšvietimo įmone, sakė elektrikas peržiūrai priskirtas</text>
  </threadedComment>
  <threadedComment ref="E264" dT="2025-07-17T11:34:10.42" personId="{A8D559AF-EDFF-4E5C-A9C6-041F763793B2}" id="{E28315DF-0977-4A67-92E5-E9279016297B}" parentId="{273D85CE-401B-4659-A3AF-C420240CADD3}">
    <text>Gauta SUVA iš NŽT, reikia nuspręst ar kelti bylą taip, ar palaukti dar savivaldybės suvos. Gautas apšvietimo derinimas</text>
  </threadedComment>
  <threadedComment ref="E264" dT="2025-07-22T07:23:12.98" personId="{275467A3-C35B-408D-BC09-980133BF36D1}" id="{0E4764EF-5AF0-4437-A408-E01DA784B7EC}" parentId="{273D85CE-401B-4659-A3AF-C420240CADD3}">
    <text>Keliam bylą</text>
  </threadedComment>
  <threadedComment ref="E264" dT="2025-07-22T10:29:56.19" personId="{1AA69E5B-B443-4881-BBB8-C2908FF681E9}" id="{6A22CBC3-9263-4A76-A589-1CE73C47EDEA}" parentId="{273D85CE-401B-4659-A3AF-C420240CADD3}">
    <text>Pateiktas projektas be vienos SUVA</text>
  </threadedComment>
  <threadedComment ref="E264" dT="2025-07-25T10:03:41.37" personId="{1AA69E5B-B443-4881-BBB8-C2908FF681E9}" id="{659F39F8-5C27-4181-AF93-6FE5C57EC4AB}" parentId="{273D85CE-401B-4659-A3AF-C420240CADD3}">
    <text>Pateikta po pastabu</text>
  </threadedComment>
  <threadedComment ref="E264" dT="2025-07-29T05:38:49.70" personId="{275467A3-C35B-408D-BC09-980133BF36D1}" id="{B4FD826D-998F-40E8-9156-F820BA984BAF}" parentId="{273D85CE-401B-4659-A3AF-C420240CADD3}">
    <text>Grindžiam delspinigius</text>
  </threadedComment>
  <threadedComment ref="E264" dT="2025-07-31T11:56:33.75" personId="{275467A3-C35B-408D-BC09-980133BF36D1}" id="{630B910D-671A-4BEB-9C86-ADAEF69A3A19}" parentId="{273D85CE-401B-4659-A3AF-C420240CADD3}">
    <text>Tikslina delspinigių raštą</text>
  </threadedComment>
  <threadedComment ref="X264" dT="2025-06-19T13:04:17.47" personId="{A8D559AF-EDFF-4E5C-A9C6-041F763793B2}" id="{A2C9A98B-69BA-42EA-B4F3-7FB59C16864D}">
    <text>06-19</text>
  </threadedComment>
  <threadedComment ref="Y264" dT="2025-06-19T13:05:51.65" personId="{A8D559AF-EDFF-4E5C-A9C6-041F763793B2}" id="{E9A8739D-33B4-4E64-8C65-CF4223CF3484}">
    <text>06-19</text>
  </threadedComment>
  <threadedComment ref="AD264" dT="2025-07-15T05:03:01.22" personId="{A8D559AF-EDFF-4E5C-A9C6-041F763793B2}" id="{1A667BBB-4D39-46FE-B21C-AA390FDD36DB}">
    <text xml:space="preserve">07-15 savivaldybė
368198 </text>
  </threadedComment>
  <threadedComment ref="AD264" dT="2025-07-16T04:51:40.13" personId="{A8D559AF-EDFF-4E5C-A9C6-041F763793B2}" id="{C51F220F-2527-4274-AD09-ED1E2E844353}" parentId="{1A667BBB-4D39-46FE-B21C-AA390FDD36DB}">
    <text xml:space="preserve">07-16 nzt
368202 </text>
  </threadedComment>
  <threadedComment ref="AE264" dT="2025-06-30T06:19:54.28" personId="{A8D559AF-EDFF-4E5C-A9C6-041F763793B2}" id="{5E66E665-CA43-48D1-81D3-FB7128AEC82C}">
    <text>06-27 pakartotinai</text>
  </threadedComment>
  <threadedComment ref="AJ264" dT="2025-06-05T04:34:03.16" personId="{A8D559AF-EDFF-4E5C-A9C6-041F763793B2}" id="{86A9D604-4EC0-4FB5-9435-A69ADA6E20D8}">
    <text>06-04</text>
  </threadedComment>
  <threadedComment ref="AJ264" dT="2025-07-08T10:54:22.01" personId="{A8D559AF-EDFF-4E5C-A9C6-041F763793B2}" id="{7726D6E7-ED91-43D0-BE48-253A7681C549}" parentId="{86A9D604-4EC0-4FB5-9435-A69ADA6E20D8}">
    <text xml:space="preserve">07-08 su pasirašytu priedu
</text>
  </threadedComment>
  <threadedComment ref="E265" dT="2025-01-07T08:39:33.89" personId="{275467A3-C35B-408D-BC09-980133BF36D1}" id="{764C2172-E339-40B2-9D9F-B1963029CA45}">
    <text>01-08 derina su gyventojais + daro foto</text>
  </threadedComment>
  <threadedComment ref="E265" dT="2025-01-09T05:08:29.27" personId="{8FC2F3C1-05F0-4E34-917F-7A355472C835}" id="{7634A9C8-5228-491E-BDA4-CF91252380F3}" parentId="{764C2172-E339-40B2-9D9F-B1963029CA45}">
    <text>Trūksta 3 parašų, 2 iš jų eina susisiekti, todėl tęsim el. paštu, 1 moteris atsisako pasirašyti, nes savininkė dukra, kuri gyvena Norvegijoje, viena iš kaimo gyventojų sutiko paprašyti kontaktų ir atsiųsti man.</text>
  </threadedComment>
  <threadedComment ref="E265" dT="2025-01-09T11:06:21.34" personId="{8FC2F3C1-05F0-4E34-917F-7A355472C835}" id="{838ACEF5-8D0B-4FE1-A754-1F8B410F045F}" parentId="{764C2172-E339-40B2-9D9F-B1963029CA45}">
    <text>Koreguojamas planas pagal derinimus</text>
  </threadedComment>
  <threadedComment ref="E265" dT="2025-01-13T13:19:53.03" personId="{1AA69E5B-B443-4881-BBB8-C2908FF681E9}" id="{E3569203-F8F9-4FB3-8AEC-736675E7EB9B}" parentId="{764C2172-E339-40B2-9D9F-B1963029CA45}">
    <text>Koreguojama trasa pagal pastabas</text>
  </threadedComment>
  <threadedComment ref="E265" dT="2025-01-16T06:40:51.53" personId="{8FC2F3C1-05F0-4E34-917F-7A355472C835}" id="{051AA797-0A6B-4E73-8CD0-471F72598D46}" parentId="{764C2172-E339-40B2-9D9F-B1963029CA45}">
    <text>Trasa pakoreguota, siunčiami derinimai el. paštu, laukiama kontaktų iš dirbamos žemės sklypų</text>
  </threadedComment>
  <threadedComment ref="E265" dT="2025-01-16T13:55:54.94" personId="{8FC2F3C1-05F0-4E34-917F-7A355472C835}" id="{873E023E-A24D-488E-8A3B-B0AF53A8917F}" parentId="{764C2172-E339-40B2-9D9F-B1963029CA45}">
    <text>Derinimai el. paštu pradėti, informaciniai išsiųsti, laukiam info. ką daryti dėl atramų, kurias vartotojas nori pasilikti sau.</text>
  </threadedComment>
  <threadedComment ref="E265" dT="2025-01-17T11:36:55.11" personId="{8FC2F3C1-05F0-4E34-917F-7A355472C835}" id="{AE88C7E6-0AF7-4405-9983-EC509532CDA8}" parentId="{764C2172-E339-40B2-9D9F-B1963029CA45}">
    <text>Išsiųsta institucijoms</text>
  </threadedComment>
  <threadedComment ref="E265" dT="2025-01-20T08:42:18.08" personId="{8FC2F3C1-05F0-4E34-917F-7A355472C835}" id="{8D0B07A4-7FF9-4D5B-983E-E0879058ACA5}" parentId="{764C2172-E339-40B2-9D9F-B1963029CA45}">
    <text>Gautas atsakymas iš telia- reikia pildyti tinklus</text>
  </threadedComment>
  <threadedComment ref="E265" dT="2025-01-20T09:03:20.61" personId="{8FC2F3C1-05F0-4E34-917F-7A355472C835}" id="{4146CDE8-C049-4659-A385-8AF070EB0AC3}" parentId="{764C2172-E339-40B2-9D9F-B1963029CA45}">
    <text>Gautas atsakymas iš melioracijos, reikia projekto</text>
  </threadedComment>
  <threadedComment ref="E265" dT="2025-01-20T18:51:30.61" personId="{275467A3-C35B-408D-BC09-980133BF36D1}" id="{AE3CEB6D-0CED-4984-9F15-F5122C14EBB1}" parentId="{764C2172-E339-40B2-9D9F-B1963029CA45}">
    <text>Ar trasa galutinė ?</text>
  </threadedComment>
  <threadedComment ref="E265" dT="2025-01-21T05:07:16.95" personId="{8FC2F3C1-05F0-4E34-917F-7A355472C835}" id="{7D1501B7-6970-404B-96D7-0B65DE9EA056}" parentId="{764C2172-E339-40B2-9D9F-B1963029CA45}">
    <text>Galutinė</text>
  </threadedComment>
  <threadedComment ref="E265" dT="2025-01-27T05:09:55.60" personId="{8FC2F3C1-05F0-4E34-917F-7A355472C835}" id="{BCF95802-6101-4CB7-9A02-367B8E0718CA}" parentId="{764C2172-E339-40B2-9D9F-B1963029CA45}">
    <text>Gauti dar du parašai, liko paskutinis gyventojas, prašymas dėl atramų gautas.</text>
  </threadedComment>
  <threadedComment ref="E265" dT="2025-01-27T07:30:24.65" personId="{8FC2F3C1-05F0-4E34-917F-7A355472C835}" id="{893F784C-A99C-45E0-91E8-3BFAABA6D5DB}" parentId="{764C2172-E339-40B2-9D9F-B1963029CA45}">
    <text>Ruošiama kabelių lentelė</text>
  </threadedComment>
  <threadedComment ref="E265" dT="2025-01-27T11:18:34.08" personId="{1AA69E5B-B443-4881-BBB8-C2908FF681E9}" id="{CD188951-ECB2-4D6D-B150-6E263B771176}" parentId="{764C2172-E339-40B2-9D9F-B1963029CA45}">
    <text>Reikia pildyti Telia, ar pateikta topografam?</text>
  </threadedComment>
  <threadedComment ref="E265" dT="2025-03-04T11:23:17.49" personId="{275467A3-C35B-408D-BC09-980133BF36D1}" id="{BCD1CDC4-88E4-4AB9-A553-7EA68F420C57}" parentId="{764C2172-E339-40B2-9D9F-B1963029CA45}">
    <text>03-04 perduota geoprojektams papildyti tinklus</text>
  </threadedComment>
  <threadedComment ref="E265" dT="2025-03-19T08:38:53.69" personId="{275467A3-C35B-408D-BC09-980133BF36D1}" id="{1295C902-DA93-4B01-9E4E-AE9747108F02}" parentId="{764C2172-E339-40B2-9D9F-B1963029CA45}">
    <text>Gautas papildymas</text>
  </threadedComment>
  <threadedComment ref="E265" dT="2025-03-19T13:42:30.05" personId="{8FC2F3C1-05F0-4E34-917F-7A355472C835}" id="{64115934-5D9A-48FA-8C17-F60421D51E62}" parentId="{764C2172-E339-40B2-9D9F-B1963029CA45}">
    <text>Išsiųsta derinti institucijoms</text>
  </threadedComment>
  <threadedComment ref="E265" dT="2025-03-20T07:14:47.46" personId="{8FC2F3C1-05F0-4E34-917F-7A355472C835}" id="{DED4859C-A25E-49DB-904A-B854AAC647E0}" parentId="{764C2172-E339-40B2-9D9F-B1963029CA45}">
    <text>Gautas telia derinimas, laukiam savivaldybės derinimo, tada užsakom melioracijos projektą.</text>
  </threadedComment>
  <threadedComment ref="E265" dT="2025-03-21T05:44:56.92" personId="{275467A3-C35B-408D-BC09-980133BF36D1}" id="{EA422CE7-AD87-426C-BBAA-6CED7863AA0F}" parentId="{764C2172-E339-40B2-9D9F-B1963029CA45}">
    <text>Rengia MZ. Mel proj užsakytas</text>
  </threadedComment>
  <threadedComment ref="E265" dT="2025-03-25T12:58:43.93" personId="{1AA69E5B-B443-4881-BBB8-C2908FF681E9}" id="{B371A3AE-8BE0-48C1-8F00-E157C85E9167}" parentId="{764C2172-E339-40B2-9D9F-B1963029CA45}">
    <text>Pateikti pirminiai</text>
  </threadedComment>
  <threadedComment ref="E265" dT="2025-04-01T09:44:48.97" personId="{1AA69E5B-B443-4881-BBB8-C2908FF681E9}" id="{69B9778C-6EBA-42DF-93A0-82DA68B180F0}" parentId="{764C2172-E339-40B2-9D9F-B1963029CA45}">
    <text>Pateikti pirminiai po pastabu</text>
  </threadedComment>
  <threadedComment ref="E265" dT="2025-04-03T12:18:30.72" personId="{275467A3-C35B-408D-BC09-980133BF36D1}" id="{1DA9A07A-CAAA-4F5F-84C1-46833A15B2FE}" parentId="{764C2172-E339-40B2-9D9F-B1963029CA45}">
    <text>Taiso pastabas</text>
  </threadedComment>
  <threadedComment ref="E265" dT="2025-04-04T05:08:22.93" personId="{8FC2F3C1-05F0-4E34-917F-7A355472C835}" id="{3915CB27-EBC8-4AD1-9506-B5D41E9CFDBD}" parentId="{764C2172-E339-40B2-9D9F-B1963029CA45}">
    <text>pataisyta</text>
  </threadedComment>
  <threadedComment ref="E265" dT="2025-04-04T10:39:22.68" personId="{1AA69E5B-B443-4881-BBB8-C2908FF681E9}" id="{7C1B615F-41C2-4CFD-BD88-0BC35E7930B1}" parentId="{764C2172-E339-40B2-9D9F-B1963029CA45}">
    <text>Pateikti pirminiai po pastabu</text>
  </threadedComment>
  <threadedComment ref="E265" dT="2025-04-07T04:45:36.70" personId="{275467A3-C35B-408D-BC09-980133BF36D1}" id="{8E115CD4-07AA-4DE8-A88A-0910B0A0D4B3}" parentId="{764C2172-E339-40B2-9D9F-B1963029CA45}">
    <text>Pirminiai patvirtinti</text>
  </threadedComment>
  <threadedComment ref="E265" dT="2025-04-08T07:00:53.63" personId="{275467A3-C35B-408D-BC09-980133BF36D1}" id="{959545B2-785B-4246-8D78-9529026F9AE6}" parentId="{764C2172-E339-40B2-9D9F-B1963029CA45}">
    <text>MŽ + sąmata + SUVA</text>
  </threadedComment>
  <threadedComment ref="E265" dT="2025-04-10T06:16:28.15" personId="{8FC2F3C1-05F0-4E34-917F-7A355472C835}" id="{8E451C38-8072-44F0-AD94-FC9D0815F8F6}" parentId="{764C2172-E339-40B2-9D9F-B1963029CA45}">
    <text>Suva pateikta, MZ padaryta, nusiųsta sąmatai</text>
  </threadedComment>
  <threadedComment ref="E265" dT="2025-04-10T07:53:42.51" personId="{8FC2F3C1-05F0-4E34-917F-7A355472C835}" id="{8B51CDB5-FA8B-475C-834B-8DAD9FD3A0F5}" parentId="{764C2172-E339-40B2-9D9F-B1963029CA45}">
    <text xml:space="preserve">Sąmata gauta
</text>
  </threadedComment>
  <threadedComment ref="E265" dT="2025-04-10T12:35:16.34" personId="{8FC2F3C1-05F0-4E34-917F-7A355472C835}" id="{2388680F-FB60-47A3-A678-9B35F434CEB0}" parentId="{764C2172-E339-40B2-9D9F-B1963029CA45}">
    <text>Reikia suderint su dviem sklypų savininkėm dėl spintų apjungimo į vieną. Viena iš jų neatsiliepia kita prieštarauja- nori turėti savo asmeninę spinta, sako reikia atvažiuoti į vietą ir tartis, galbūt sutiktų, bet telefonu nesivelia į kalbas.</text>
  </threadedComment>
  <threadedComment ref="E265" dT="2025-04-11T05:47:15.65" personId="{8FC2F3C1-05F0-4E34-917F-7A355472C835}" id="{433C3C50-DB0F-4A09-AD38-6B6260BD7883}" parentId="{764C2172-E339-40B2-9D9F-B1963029CA45}">
    <text>Kitas variantas išsiųsti informacinius ir laukti, spinta į jokį sklypą nepatenka.</text>
  </threadedComment>
  <threadedComment ref="E265" dT="2025-04-11T05:51:13.64" personId="{1AA69E5B-B443-4881-BBB8-C2908FF681E9}" id="{393EFB7B-6E43-4D1F-9AA0-A9D9F4CB89E2}" parentId="{764C2172-E339-40B2-9D9F-B1963029CA45}">
    <text>Spintas apjungti i viena liepe Slicius, manau siunciam informacini ir viskas. Turim samata, darom byla ir keliam be SUVA (24d terminas)</text>
  </threadedComment>
  <threadedComment ref="E265" dT="2025-04-14T10:43:23.12" personId="{8FC2F3C1-05F0-4E34-917F-7A355472C835}" id="{02D4F412-3148-405A-9280-BDA96E320E3F}" parentId="{764C2172-E339-40B2-9D9F-B1963029CA45}">
    <text>Byla paruošta</text>
  </threadedComment>
  <threadedComment ref="E265" dT="2025-04-14T13:07:10.55" personId="{1AA69E5B-B443-4881-BBB8-C2908FF681E9}" id="{261F2FCB-8EEE-4060-B0C5-6DE291E7B9C6}" parentId="{764C2172-E339-40B2-9D9F-B1963029CA45}">
    <text>Pateiktas projektas</text>
  </threadedComment>
  <threadedComment ref="E265" dT="2025-04-15T09:59:43.99" personId="{275467A3-C35B-408D-BC09-980133BF36D1}" id="{448825C1-86C9-4CB0-8E92-6FD57A24CE43}" parentId="{764C2172-E339-40B2-9D9F-B1963029CA45}">
    <text>SUVA atmetė, reikia ESO derinimo, Kostas užprašė</text>
  </threadedComment>
  <threadedComment ref="E265" dT="2025-04-15T12:13:25.59" personId="{8FC2F3C1-05F0-4E34-917F-7A355472C835}" id="{C48DF3B5-81B9-4EE5-A950-AE6D8650A43A}" parentId="{764C2172-E339-40B2-9D9F-B1963029CA45}">
    <text>Pateikta iš naujo suva</text>
  </threadedComment>
  <threadedComment ref="E265" dT="2025-04-16T08:32:51.92" personId="{275467A3-C35B-408D-BC09-980133BF36D1}" id="{BB671730-8AAE-4630-BD51-DE57256BFA4F}" parentId="{764C2172-E339-40B2-9D9F-B1963029CA45}">
    <text>Atmestas projektas. Reikia SUVA ir konkursinės</text>
  </threadedComment>
  <threadedComment ref="E265" dT="2025-04-17T12:54:26.65" personId="{8FC2F3C1-05F0-4E34-917F-7A355472C835}" id="{4DE32331-8CC2-4E3C-8248-A63762E6EE5D}" parentId="{764C2172-E339-40B2-9D9F-B1963029CA45}">
    <text>Suva terminas 04-29, konkursinė bus ruošiama</text>
  </threadedComment>
  <threadedComment ref="E265" dT="2025-04-18T10:36:05.96" personId="{8FC2F3C1-05F0-4E34-917F-7A355472C835}" id="{F1B238F9-6979-404A-8B40-5B3CF27DEBCF}" parentId="{764C2172-E339-40B2-9D9F-B1963029CA45}">
    <text>Konkursinė paruošta, trūksta tik suvos</text>
  </threadedComment>
  <threadedComment ref="E265" dT="2025-04-22T04:32:32.85" personId="{8FC2F3C1-05F0-4E34-917F-7A355472C835}" id="{014F6230-E34B-4AD5-8A61-2A300D8AE795}" parentId="{764C2172-E339-40B2-9D9F-B1963029CA45}">
    <text>Suva turim, atiduoti projektą</text>
  </threadedComment>
  <threadedComment ref="E265" dT="2025-04-22T05:31:33.34" personId="{1AA69E5B-B443-4881-BBB8-C2908FF681E9}" id="{B15DB30F-82F7-4942-9746-4F1F1E0F3694}" parentId="{764C2172-E339-40B2-9D9F-B1963029CA45}">
    <text>Pateiktas pilnas projektas</text>
  </threadedComment>
  <threadedComment ref="E265" dT="2025-04-25T11:06:27.07" personId="{275467A3-C35B-408D-BC09-980133BF36D1}" id="{DC29DFD2-597A-493A-864E-ADD40D8CC81F}" parentId="{764C2172-E339-40B2-9D9F-B1963029CA45}">
    <text>Delspinigių raštas</text>
  </threadedComment>
  <threadedComment ref="U265" dT="2025-03-25T11:13:53.92" personId="{8FC2F3C1-05F0-4E34-917F-7A355472C835}" id="{FCE22747-3A4D-44F8-A356-9913B7AA30FD}">
    <text>ruošiamas</text>
  </threadedComment>
  <threadedComment ref="U265" dT="2025-04-03T09:56:56.73" personId="{8FC2F3C1-05F0-4E34-917F-7A355472C835}" id="{3898EADE-43D0-426F-A310-9F118F4D910E}" parentId="{FCE22747-3A4D-44F8-A356-9913B7AA30FD}">
    <text>Reikės pakoreguot</text>
  </threadedComment>
  <threadedComment ref="X265" dT="2025-01-17T11:38:04.74" personId="{8FC2F3C1-05F0-4E34-917F-7A355472C835}" id="{71571CC0-633B-409E-A4BC-95FF603FDA78}">
    <text>01-17 siųsta</text>
  </threadedComment>
  <threadedComment ref="X265" dT="2025-03-19T13:43:28.25" personId="{8FC2F3C1-05F0-4E34-917F-7A355472C835}" id="{7F9833CA-0A42-49B5-AC5F-EA02A6D5C0F4}" parentId="{71571CC0-633B-409E-A4BC-95FF603FDA78}">
    <text>03-19 naujai</text>
  </threadedComment>
  <threadedComment ref="Y265" dT="2025-01-17T11:38:09.61" personId="{8FC2F3C1-05F0-4E34-917F-7A355472C835}" id="{EED348B7-DCD0-4D96-A65F-2B15DFD39847}">
    <text xml:space="preserve">01-17 siųsta
</text>
  </threadedComment>
  <threadedComment ref="Y265" dT="2025-03-19T13:43:34.31" personId="{8FC2F3C1-05F0-4E34-917F-7A355472C835}" id="{E4AD763C-3B97-4333-BC81-D735EF4F2490}" parentId="{EED348B7-DCD0-4D96-A65F-2B15DFD39847}">
    <text>03-19 naujai</text>
  </threadedComment>
  <threadedComment ref="Z265" dT="2025-01-17T11:38:13.28" personId="{8FC2F3C1-05F0-4E34-917F-7A355472C835}" id="{FA9CC8A8-5F44-4F8D-BF95-2D9F1876D865}">
    <text xml:space="preserve">01-17 siųsta
</text>
  </threadedComment>
  <threadedComment ref="Z265" dT="2025-01-21T05:04:34.56" personId="{8FC2F3C1-05F0-4E34-917F-7A355472C835}" id="{ACC6D3F8-24BA-435B-B9E6-F74182FF011B}" parentId="{FA9CC8A8-5F44-4F8D-BF95-2D9F1876D865}">
    <text>Gautas 01-21</text>
  </threadedComment>
  <threadedComment ref="AA265" dT="2025-01-17T11:38:17.17" personId="{8FC2F3C1-05F0-4E34-917F-7A355472C835}" id="{CFC73FB9-72AD-4CB7-B592-ABDA9E02F9A5}">
    <text xml:space="preserve">01-17 siųsta
</text>
  </threadedComment>
  <threadedComment ref="AA265" dT="2025-01-20T08:42:38.05" personId="{8FC2F3C1-05F0-4E34-917F-7A355472C835}" id="{C122F28A-6D17-4563-8D66-18EF8B80E3EB}" parentId="{CFC73FB9-72AD-4CB7-B592-ABDA9E02F9A5}">
    <text>Pildyti tinklus</text>
  </threadedComment>
  <threadedComment ref="AA265" dT="2025-03-19T13:43:41.25" personId="{8FC2F3C1-05F0-4E34-917F-7A355472C835}" id="{2843D129-9D7E-49FD-B6C0-5EBB02354A84}" parentId="{CFC73FB9-72AD-4CB7-B592-ABDA9E02F9A5}">
    <text>03-19 naujai</text>
  </threadedComment>
  <threadedComment ref="AD265" dT="2025-04-10T06:20:37.01" personId="{8FC2F3C1-05F0-4E34-917F-7A355472C835}" id="{791019E9-EDF6-4C99-AA4B-734EF940AF56}">
    <text xml:space="preserve">354445 </text>
  </threadedComment>
  <threadedComment ref="AD265" dT="2025-04-15T12:13:02.42" personId="{8FC2F3C1-05F0-4E34-917F-7A355472C835}" id="{F8A06C00-A4FB-47B1-80E5-FA8D5C6A5300}" parentId="{791019E9-EDF6-4C99-AA4B-734EF940AF56}">
    <text xml:space="preserve">355527 </text>
  </threadedComment>
  <threadedComment ref="AG265" dT="2025-01-17T11:38:22.92" personId="{8FC2F3C1-05F0-4E34-917F-7A355472C835}" id="{7764A429-2B1D-4A52-B412-6E1420078927}">
    <text xml:space="preserve">01-17 siųsta
</text>
  </threadedComment>
  <threadedComment ref="AG265" dT="2025-01-20T09:03:41.10" personId="{8FC2F3C1-05F0-4E34-917F-7A355472C835}" id="{5266A37B-88ED-4B76-ADBA-54058A9A09AB}" parentId="{7764A429-2B1D-4A52-B412-6E1420078927}">
    <text>Nederina, reikia projekto</text>
  </threadedComment>
  <threadedComment ref="AH265" dT="2025-01-20T09:04:34.72" personId="{8FC2F3C1-05F0-4E34-917F-7A355472C835}" id="{76D04402-7CA3-4E44-9F12-2C962B61B716}">
    <text>Reikia užsakyti</text>
  </threadedComment>
  <threadedComment ref="AH265" dT="2025-03-21T12:40:04.34" personId="{8FC2F3C1-05F0-4E34-917F-7A355472C835}" id="{408D7E8D-86E5-4522-93F7-994E80319254}" parentId="{76D04402-7CA3-4E44-9F12-2C962B61B716}">
    <text>Užsakyta 03-21</text>
  </threadedComment>
  <threadedComment ref="E266" dT="2025-01-13T08:29:11.95" personId="{F5283759-9946-4865-A022-E520B30F9158}" id="{9844F30F-3281-46E7-B9C6-153559C0CBA8}">
    <text>Braižoma trasa</text>
  </threadedComment>
  <threadedComment ref="E266" dT="2025-01-17T12:29:38.45" personId="{F5283759-9946-4865-A022-E520B30F9158}" id="{629C8D62-E754-461F-8581-8B7AF5A2F104}" parentId="{9844F30F-3281-46E7-B9C6-153559C0CBA8}">
    <text xml:space="preserve">Pirmadieni skambinu žmonėm antradieni arba trečdn. važiuoju </text>
  </threadedComment>
  <threadedComment ref="E266" dT="2025-01-21T08:54:46.10" personId="{F5283759-9946-4865-A022-E520B30F9158}" id="{A7C1C350-7E79-43C1-B29F-AB54A0EC518A}" parentId="{9844F30F-3281-46E7-B9C6-153559C0CBA8}">
    <text xml:space="preserve">Trečiadienį važiuoju
</text>
  </threadedComment>
  <threadedComment ref="E266" dT="2025-01-24T08:55:42.51" personId="{F5283759-9946-4865-A022-E520B30F9158}" id="{4E1536C3-493E-44AC-ABB2-7FA3C3FAB681}" parentId="{9844F30F-3281-46E7-B9C6-153559C0CBA8}">
    <text>01-30 važiuoju likusių parašų</text>
  </threadedComment>
  <threadedComment ref="E266" dT="2025-01-27T11:23:15.06" personId="{F5283759-9946-4865-A022-E520B30F9158}" id="{944A2354-E882-4FB0-AA14-280ED5E0E740}" parentId="{9844F30F-3281-46E7-B9C6-153559C0CBA8}">
    <text>Liko 65 proc. Parašų, bet kažkiek nebus nes nėra kontaktų/negyvena</text>
  </threadedComment>
  <threadedComment ref="E266" dT="2025-02-03T07:49:16.80" personId="{F5283759-9946-4865-A022-E520B30F9158}" id="{AC25FA31-62C6-4B26-8C38-E9AF378C8DB8}" parentId="{9844F30F-3281-46E7-B9C6-153559C0CBA8}">
    <text>Šiom dienom pasibaigsiu iki galo trasos korekcijas po derinimų ir bus galima pasiteikt pirminius.</text>
  </threadedComment>
  <threadedComment ref="E266" dT="2025-03-14T06:54:54.82" personId="{F5283759-9946-4865-A022-E520B30F9158}" id="{E47A2EA4-A4FE-49E9-84DF-6BB947B8744E}" parentId="{9844F30F-3281-46E7-B9C6-153559C0CBA8}">
    <text>Baigiau tvarkytis BR01
Darausi KL, principinę ir teiksim pirminius.</text>
  </threadedComment>
  <threadedComment ref="E266" dT="2025-03-17T14:25:02.32" personId="{F5283759-9946-4865-A022-E520B30F9158}" id="{194CD2FE-AB9E-451E-969D-5AD1E55B1754}" parentId="{9844F30F-3281-46E7-B9C6-153559C0CBA8}">
    <text>Liko susirašyt ilgius BR02, abonentų , trumpus pasiskaičiuot ir bus galima teikt pirminius.</text>
  </threadedComment>
  <threadedComment ref="E266" dT="2025-03-22T09:57:24.39" personId="{F5283759-9946-4865-A022-E520B30F9158}" id="{92240366-25A4-420B-98E8-973B811B67FB}" parentId="{9844F30F-3281-46E7-B9C6-153559C0CBA8}">
    <text>Reik pateikt pirminius</text>
  </threadedComment>
  <threadedComment ref="E266" dT="2025-03-24T10:34:56.77" personId="{275467A3-C35B-408D-BC09-980133BF36D1}" id="{E5ECC061-6E42-40FB-B143-F8CCA7CB11A0}" parentId="{9844F30F-3281-46E7-B9C6-153559C0CBA8}">
    <text>Pateikti pirminiai</text>
  </threadedComment>
  <threadedComment ref="E266" dT="2025-03-27T06:43:31.59" personId="{F5283759-9946-4865-A022-E520B30F9158}" id="{2CC15CFF-576B-492F-A1DC-6F9A20377D48}" parentId="{9844F30F-3281-46E7-B9C6-153559C0CBA8}">
    <text>Išsiųsta institucijoms</text>
  </threadedComment>
  <threadedComment ref="E266" dT="2025-04-10T12:37:29.05" personId="{F5283759-9946-4865-A022-E520B30F9158}" id="{D698E7DD-D2FF-48F0-84F7-670734BF4409}" parentId="{9844F30F-3281-46E7-B9C6-153559C0CBA8}">
    <text>Trūksta vandenų, ViaLT suderinimo.
Kai gausiu tada rengsiu servitutą, SUVA, informacinius likusius ir t.t.</text>
  </threadedComment>
  <threadedComment ref="E266" dT="2025-04-11T05:51:03.07" personId="{F5283759-9946-4865-A022-E520B30F9158}" id="{C1AAB25D-14B7-4D86-B4A7-C3DB515DA169}" parentId="{9844F30F-3281-46E7-B9C6-153559C0CBA8}">
    <text xml:space="preserve">Vandenys suderino, Via derinimas nėra reikalingas, todėl nelaukiu jų.
Parengti du servitutai, perduota Kostui, kad įkeltų į TIVI pasirašymui. Su vienu nuomininku reiks suderinti. </text>
  </threadedComment>
  <threadedComment ref="E266" dT="2025-04-11T06:00:59.32" personId="{1AA69E5B-B443-4881-BBB8-C2908FF681E9}" id="{CC968EFB-D644-4E42-BD97-E43F9640E58A}" parentId="{9844F30F-3281-46E7-B9C6-153559C0CBA8}">
    <text>Reikia parengt informacinius ir SUVA pateikt</text>
  </threadedComment>
  <threadedComment ref="E266" dT="2025-04-14T07:44:09.52" personId="{F5283759-9946-4865-A022-E520B30F9158}" id="{22CF1CF9-9BD1-4E69-8494-3F6ECDCFD485}" parentId="{9844F30F-3281-46E7-B9C6-153559C0CBA8}">
    <text>Informacinius išsiunčiau, SUVA pateikiau, servitutus padariau ir perdaviau Kostui kad įkeltų į TIVĮ pasirašymui, man atrodo, kad įkėlė.</text>
  </threadedComment>
  <threadedComment ref="E266" dT="2025-04-14T12:48:50.74" personId="{F5283759-9946-4865-A022-E520B30F9158}" id="{FB4CB44D-A44E-4486-B2E3-FBEBE0ABBCDE}" parentId="{9844F30F-3281-46E7-B9C6-153559C0CBA8}">
    <text>Dėl servituto reik suderint su nuominku vieną, skambinau seniūnei, kad duotų kontaktą, nekėlė, ryt skambinsiu vėl.</text>
  </threadedComment>
  <threadedComment ref="E266" dT="2025-04-15T06:18:02.95" personId="{F5283759-9946-4865-A022-E520B30F9158}" id="{DA57AE79-03CE-45FD-B3A7-5225FE077B9B}" parentId="{9844F30F-3281-46E7-B9C6-153559C0CBA8}">
    <text>Nuomininkę radau, servitutą išsiunčiau el. paštu. ESO servitutus pasirašė, pateikiau kompensacijoms.</text>
  </threadedComment>
  <threadedComment ref="E266" dT="2025-04-15T06:59:04.05" personId="{F5283759-9946-4865-A022-E520B30F9158}" id="{ED7F6EB5-23B4-4B44-81CB-2B91CC589B42}" parentId="{9844F30F-3281-46E7-B9C6-153559C0CBA8}">
    <text>Trūksta Via suderinimo dar. 
Skambinau šiandien, terminas Gegužės 2d.</text>
  </threadedComment>
  <threadedComment ref="E266" dT="2025-04-15T07:04:22.32" personId="{1AA69E5B-B443-4881-BBB8-C2908FF681E9}" id="{1671E857-AF7C-4214-9B07-A470E107967D}" parentId="{9844F30F-3281-46E7-B9C6-153559C0CBA8}">
    <text>Gavus Via daryti MZDZ, byla</text>
  </threadedComment>
  <threadedComment ref="E266" dT="2025-04-18T04:29:47.19" personId="{F5283759-9946-4865-A022-E520B30F9158}" id="{39BAD3AB-9922-48E7-AC0F-3A6487EFEA97}" parentId="{9844F30F-3281-46E7-B9C6-153559C0CBA8}">
    <text>Via gavau, baiginėju MZDZ, rengiu dokus bylai.
Nuomininkė pasirašys servitutą po švenčių, tada teikiu Rokiškio savivaldybei abu servitutus.</text>
  </threadedComment>
  <threadedComment ref="E266" dT="2025-04-18T06:49:57.85" personId="{F5283759-9946-4865-A022-E520B30F9158}" id="{DE931077-02F4-47EA-B7A1-0496A3020CD3}" parentId="{9844F30F-3281-46E7-B9C6-153559C0CBA8}">
    <text>Pateiktas MZDZ sąmatai.</text>
  </threadedComment>
  <threadedComment ref="E266" dT="2025-04-18T11:10:07.49" personId="{F5283759-9946-4865-A022-E520B30F9158}" id="{1098B6DB-BE6F-409C-9923-D4ED6536673C}" parentId="{9844F30F-3281-46E7-B9C6-153559C0CBA8}">
    <text>Viskas paruošta, likę SUVA ir servitutai.</text>
  </threadedComment>
  <threadedComment ref="E266" dT="2025-04-23T10:34:32.61" personId="{F5283759-9946-4865-A022-E520B30F9158}" id="{3D9A2B5D-144C-4499-9F21-D03319131008}" parentId="{9844F30F-3281-46E7-B9C6-153559C0CBA8}">
    <text>Servitutai pateikti savivaldybei 04-23</text>
  </threadedComment>
  <threadedComment ref="E266" dT="2025-04-24T09:40:04.91" personId="{F5283759-9946-4865-A022-E520B30F9158}" id="{BC106672-BF75-41E6-B9FD-8C84BCC45C81}" parentId="{9844F30F-3281-46E7-B9C6-153559C0CBA8}">
    <text>04-24 pateikti servitutai po pastabų. Buvau pamiršęs prašymus prikabint ADOC'e.
Kostui perduota, kad gali pateikt pilną bylą be servitutų.</text>
  </threadedComment>
  <threadedComment ref="E266" dT="2025-04-24T12:04:35.90" personId="{1AA69E5B-B443-4881-BBB8-C2908FF681E9}" id="{547DDF23-A329-4D31-9B84-AB6967AAB0FB}" parentId="{9844F30F-3281-46E7-B9C6-153559C0CBA8}">
    <text>Pateiktas projektas be servitutu</text>
  </threadedComment>
  <threadedComment ref="E266" dT="2025-04-29T06:47:21.83" personId="{275467A3-C35B-408D-BC09-980133BF36D1}" id="{9FB84AC5-77DF-4274-990B-FFB83D7E763E}" parentId="{9844F30F-3281-46E7-B9C6-153559C0CBA8}">
    <text>Taiso pastabas</text>
  </threadedComment>
  <threadedComment ref="E266" dT="2025-04-29T11:11:10.09" personId="{1AA69E5B-B443-4881-BBB8-C2908FF681E9}" id="{D0C24973-F41C-42AD-8B69-CFC563102F21}" parentId="{9844F30F-3281-46E7-B9C6-153559C0CBA8}">
    <text>Pateiktas po pastabu</text>
  </threadedComment>
  <threadedComment ref="E266" dT="2025-05-06T12:49:09.45" personId="{F5283759-9946-4865-A022-E520B30F9158}" id="{7CAC3740-FA8E-48A1-8D13-5986257DCF4A}" parentId="{9844F30F-3281-46E7-B9C6-153559C0CBA8}">
    <text>Servitutai pateikti po pastabų 05-06</text>
  </threadedComment>
  <threadedComment ref="E266" dT="2025-05-12T11:57:05.87" personId="{F5283759-9946-4865-A022-E520B30F9158}" id="{52ED7456-5620-43A1-A05B-FF3CCBA2B059}" parentId="{9844F30F-3281-46E7-B9C6-153559C0CBA8}">
    <text>Skambinsiuos ryt techniniui, koreguot šiek tiek trasą reik.</text>
  </threadedComment>
  <threadedComment ref="E266" dT="2025-05-15T06:28:10.46" personId="{F5283759-9946-4865-A022-E520B30F9158}" id="{0AC6DFA7-D770-47F7-9787-70FB1A759313}" parentId="{9844F30F-3281-46E7-B9C6-153559C0CBA8}">
    <text xml:space="preserve">ESO techninis iki 19d atostogose, jį pavaduoja bet jis nieko nežino, tai pirmadieni skambinsiuos techniniui vėl išsiaiškint situacija. </text>
  </threadedComment>
  <threadedComment ref="E266" dT="2025-05-19T12:41:07.93" personId="{F5283759-9946-4865-A022-E520B30F9158}" id="{5EA6EAFD-028C-44D9-A53A-2C96842D0671}" parentId="{9844F30F-3281-46E7-B9C6-153559C0CBA8}">
    <text>Šiandien paskambinau, pasirodo iki ketvirtadienio atostogose, DALIUS VAIŽMUŽIS, 8 686 99145. 
Sakė ketvirtadieni bus prie kompo tada pasižiūrėsim.</text>
  </threadedComment>
  <threadedComment ref="E266" dT="2025-05-22T10:57:21.62" personId="{F5283759-9946-4865-A022-E520B30F9158}" id="{7E1DD112-0439-4D7D-966B-F16057C5D3A1}" parentId="{9844F30F-3281-46E7-B9C6-153559C0CBA8}">
    <text>Skambinau techniniui, rytoj nuvažiuos į vietą, pirmadienį sakė pasiskambinam.</text>
  </threadedComment>
  <threadedComment ref="E266" dT="2025-05-26T07:32:41.75" personId="{F5283759-9946-4865-A022-E520B30F9158}" id="{1D442F0E-2723-464C-9727-4B624DD18299}" parentId="{9844F30F-3281-46E7-B9C6-153559C0CBA8}">
    <text>Su techniniui „išsiaiškinom“, išsiunčiau sprendinius savivaldybės atstovui. 
Bus likęs vienas servitutas, kuris pateiktas savivaldybei, reikia sulaukt derintojo suderinimo.</text>
  </threadedComment>
  <threadedComment ref="E266" dT="2025-05-27T06:53:37.29" personId="{F5283759-9946-4865-A022-E520B30F9158}" id="{E2108B24-17FE-44D5-89BA-A81C178F279D}" parentId="{9844F30F-3281-46E7-B9C6-153559C0CBA8}">
    <text>Savivaldybės atstovas turėjo pastabų, pakoregavau sprendinius ir pateikiau atgal jam</text>
  </threadedComment>
  <threadedComment ref="E266" dT="2025-05-28T15:25:10.37" personId="{F5283759-9946-4865-A022-E520B30F9158}" id="{639117AE-6D5B-4EAC-889D-9DF06DEF64C4}" parentId="{9844F30F-3281-46E7-B9C6-153559C0CBA8}">
    <text>Savivaldybė suderino sprendinius. 
Pateikiau servitutą kompensacijoms, tada pateiksiu savivaldybei.
Reikės pasikoreguot pilną bylą, atsirado pora papildomų gręžimų ir pan.</text>
  </threadedComment>
  <threadedComment ref="E266" dT="2025-06-02T10:04:02.86" personId="{F5283759-9946-4865-A022-E520B30F9158}" id="{53180638-3FC7-4346-81C9-D3DE8E015405}" parentId="{9844F30F-3281-46E7-B9C6-153559C0CBA8}">
    <text>Servitutą pateikiau savivaldybei.</text>
  </threadedComment>
  <threadedComment ref="E266" dT="2025-06-05T06:39:22.30" personId="{F5283759-9946-4865-A022-E520B30F9158}" id="{BF32F3CB-AB69-42F4-8A5E-436FEDA6BBF4}" parentId="{9844F30F-3281-46E7-B9C6-153559C0CBA8}">
    <text>Viskas sutvarkyta, likęs servitutas</text>
  </threadedComment>
  <threadedComment ref="E266" dT="2025-06-06T07:51:12.49" personId="{F5283759-9946-4865-A022-E520B30F9158}" id="{1CA61716-AE9B-420B-A7B0-FFAA3CB8B0A9}" parentId="{9844F30F-3281-46E7-B9C6-153559C0CBA8}">
    <text>Šiandien/pirmadieni atsiųs teigiamą atsakymą dėl servituto. Pasiteiksiu kompensacijoms kad apmokėtų ir kreipsimės į notarę Ritą Šabanskienę</text>
  </threadedComment>
  <threadedComment ref="E266" dT="2025-06-09T09:26:06.09" personId="{F5283759-9946-4865-A022-E520B30F9158}" id="{BFFA2CAD-B8D7-4E63-8EB5-4855C77CB0AD}" parentId="{9844F30F-3281-46E7-B9C6-153559C0CBA8}">
    <text>Iš savivaldybės pritarimą gavau, perdaviau kompensacijoms kad apmokėtų.</text>
  </threadedComment>
  <threadedComment ref="E266" dT="2025-06-09T10:38:42.51" personId="{F5283759-9946-4865-A022-E520B30F9158}" id="{6D88B5E1-9A11-4E80-B33C-D3408C2FCA5F}" parentId="{9844F30F-3281-46E7-B9C6-153559C0CBA8}">
    <text>Mokėjimą padarys 12d ir įkels į TIVĮ</text>
  </threadedComment>
  <threadedComment ref="E266" dT="2025-06-10T04:52:09.24" personId="{1AA69E5B-B443-4881-BBB8-C2908FF681E9}" id="{81798782-F360-4A14-A9B0-255739EB938E}" parentId="{9844F30F-3281-46E7-B9C6-153559C0CBA8}">
    <text>Gedas nori palaukt kol bus zinoma pasirasymo data, tik tada tvirtins garantini rasta</text>
  </threadedComment>
  <threadedComment ref="E266" dT="2025-06-13T05:28:02.79" personId="{F5283759-9946-4865-A022-E520B30F9158}" id="{E9828D5C-3B51-49A8-A419-00B6BFB75382}" parentId="{9844F30F-3281-46E7-B9C6-153559C0CBA8}">
    <text>Servitutas pateiktas notarams, pirmadieni pasisuksiu pasiklaust dėl pasirašymo laiko.</text>
  </threadedComment>
  <threadedComment ref="E266" dT="2025-06-16T10:30:02.07" personId="{F5283759-9946-4865-A022-E520B30F9158}" id="{E44DAEF6-FF08-4195-9354-09A5D07D2F9D}" parentId="{9844F30F-3281-46E7-B9C6-153559C0CBA8}">
    <text>Skambinau notarei, sakė dokai tinkami, per 5d.d. paruoš sutartį, ją pateikti reikės savivaldybei, ir tada beliks laikus susiderint</text>
  </threadedComment>
  <threadedComment ref="E266" dT="2025-06-20T07:45:59.13" personId="{F5283759-9946-4865-A022-E520B30F9158}" id="{0FAA5190-C122-4CBF-8E3B-3190FD913FE1}" parentId="{9844F30F-3281-46E7-B9C6-153559C0CBA8}">
    <text>Su savivaldybe ir viskas suderinta. Likę susiderint pasirašymo laiką. Notarė nederina, reikės man, davė laikus kada ji gali, dabar derinu su savivaldybe, poto su ESO atstovu.</text>
  </threadedComment>
  <threadedComment ref="E266" dT="2025-06-20T11:22:33.23" personId="{F5283759-9946-4865-A022-E520B30F9158}" id="{1DEECF06-2AED-4487-A7B0-48646B6B98BF}" parentId="{9844F30F-3281-46E7-B9C6-153559C0CBA8}">
    <text xml:space="preserve">06-30 11:00 pasirašomi servitutai pas notarę Rita Šabanskienė </text>
  </threadedComment>
  <threadedComment ref="E266" dT="2025-06-25T10:14:39.75" personId="{1AA69E5B-B443-4881-BBB8-C2908FF681E9}" id="{047B2573-BEE1-43CE-B1A5-B9C5128C249B}" parentId="{9844F30F-3281-46E7-B9C6-153559C0CBA8}">
    <text>Pateikta su garantiniu rastu</text>
  </threadedComment>
  <threadedComment ref="E266" dT="2025-06-26T06:34:38.77" personId="{1AA69E5B-B443-4881-BBB8-C2908FF681E9}" id="{B5C9BE92-EC86-4783-9A3E-04343C8EA39D}" parentId="{9844F30F-3281-46E7-B9C6-153559C0CBA8}">
    <text>Atmete del didelio kiekio nesuderintu vartotoju</text>
  </threadedComment>
  <threadedComment ref="E266" dT="2025-06-26T11:05:02.13" personId="{275467A3-C35B-408D-BC09-980133BF36D1}" id="{7E5EC1AF-431C-4365-AFFE-3057FFF6B506}" parentId="{9844F30F-3281-46E7-B9C6-153559C0CBA8}">
    <text>Augustas 30d. Važiuoja derinti</text>
  </threadedComment>
  <threadedComment ref="E266" dT="2025-07-01T05:08:51.36" personId="{1AA69E5B-B443-4881-BBB8-C2908FF681E9}" id="{7E2BBC05-5204-4F52-A618-F06C9E01F2F6}" parentId="{9844F30F-3281-46E7-B9C6-153559C0CBA8}">
    <text xml:space="preserve">Gedo komentaras: “Mindaugo vadovas Vilius Grigaliūnas. Tai dar palaukime 😊” </text>
  </threadedComment>
  <threadedComment ref="E266" dT="2025-07-02T06:36:17.94" personId="{275467A3-C35B-408D-BC09-980133BF36D1}" id="{3691BCCA-43C9-404D-B1B4-772C038541B9}" parentId="{9844F30F-3281-46E7-B9C6-153559C0CBA8}">
    <text>Teiks projektą pakartotinai su paaiškinimais</text>
  </threadedComment>
  <threadedComment ref="E266" dT="2025-07-08T05:07:29.26" personId="{1AA69E5B-B443-4881-BBB8-C2908FF681E9}" id="{1395FA76-33B3-47B8-8F21-9CF8378B829E}" parentId="{9844F30F-3281-46E7-B9C6-153559C0CBA8}">
    <text>ESO nori suderinti su zmonemis, atsiunte kontaktus, Augustas skambins</text>
  </threadedComment>
  <threadedComment ref="E266" dT="2025-07-11T06:17:35.03" personId="{F5283759-9946-4865-A022-E520B30F9158}" id="{006C511F-CBA1-4DA5-A8E2-9C30F6917904}" parentId="{9844F30F-3281-46E7-B9C6-153559C0CBA8}">
    <text>Kontaktai tie patys, kurie buvo prieš tai. Lyg sakėt, kad atrašysit į TIVI</text>
  </threadedComment>
  <threadedComment ref="E266" dT="2025-07-22T10:30:16.89" personId="{1AA69E5B-B443-4881-BBB8-C2908FF681E9}" id="{7F755473-7FB7-4EBD-96A1-E68D2D33359E}" parentId="{9844F30F-3281-46E7-B9C6-153559C0CBA8}">
    <text>Ketvirtadieni Augustas vaziuoja pora parasu paimt</text>
  </threadedComment>
  <threadedComment ref="E266" dT="2025-07-25T12:28:24.38" personId="{1AA69E5B-B443-4881-BBB8-C2908FF681E9}" id="{BEE24D07-0A85-4755-96DF-45D681753A60}" parentId="{9844F30F-3281-46E7-B9C6-153559C0CBA8}">
    <text>Pateiktas projektas po papildomo vaziavimo su papildyta derinimo suvestine</text>
  </threadedComment>
  <threadedComment ref="E266" dT="2025-07-31T11:56:40.03" personId="{275467A3-C35B-408D-BC09-980133BF36D1}" id="{7F23AC17-22B7-45C9-93C7-DC5E3D79A4DD}" parentId="{9844F30F-3281-46E7-B9C6-153559C0CBA8}">
    <text>Tikslina delspinigių raštą</text>
  </threadedComment>
  <threadedComment ref="T266" dT="2025-04-24T09:04:43.74" personId="{F5283759-9946-4865-A022-E520B30F9158}" id="{5837D8C0-9D44-4AF0-833A-2C738E871E97}">
    <text>04-23 perduota adm.</text>
  </threadedComment>
  <threadedComment ref="X266" dT="2025-03-27T06:20:28.33" personId="{F5283759-9946-4865-A022-E520B30F9158}" id="{2F527D05-11D1-4164-A978-40873967C954}">
    <text>03-26 išsiųsta</text>
  </threadedComment>
  <threadedComment ref="Y266" dT="2025-03-27T06:20:28.33" personId="{F5283759-9946-4865-A022-E520B30F9158}" id="{A6DDB7A2-B622-40A7-91B4-55AB88C83240}">
    <text>03-26 išsiųsta l.zolubiene@rokiskis.lt</text>
    <extLst>
      <x:ext xmlns:xltc2="http://schemas.microsoft.com/office/spreadsheetml/2020/threadedcomments2" uri="{F7C98A9C-CBB3-438F-8F68-D28B6AF4A901}">
        <xltc2:checksum>3574575234</xltc2:checksum>
        <xltc2:hyperlink startIndex="15" length="23" url="l.zolubiene@rokiskis.lt"/>
      </x:ext>
    </extLst>
  </threadedComment>
  <threadedComment ref="Y266" dT="2025-03-27T12:35:33.00" personId="{F5283759-9946-4865-A022-E520B30F9158}" id="{107052A0-7EFD-457F-9944-CCF71A8D044D}" parentId="{A6DDB7A2-B622-40A7-91B4-55AB88C83240}">
    <text>03-27 suderinta</text>
  </threadedComment>
  <threadedComment ref="Z266" dT="2025-03-27T06:20:28.33" personId="{F5283759-9946-4865-A022-E520B30F9158}" id="{BAD1DDB8-FAF0-4690-B05B-264E62E4FC0D}">
    <text>03-26 išsiųsta</text>
  </threadedComment>
  <threadedComment ref="Z266" dT="2025-04-10T12:36:49.73" personId="{F5283759-9946-4865-A022-E520B30F9158}" id="{BE74254F-BDFB-49A3-B9D3-AB2053508E79}" parentId="{BAD1DDB8-FAF0-4690-B05B-264E62E4FC0D}">
    <text>04-09 persiunčiau į kitą emailą.</text>
  </threadedComment>
  <threadedComment ref="Z266" dT="2025-04-11T04:08:11.03" personId="{F5283759-9946-4865-A022-E520B30F9158}" id="{8CF1582F-4F0F-46D3-8F3C-C7002A35EB80}" parentId="{BAD1DDB8-FAF0-4690-B05B-264E62E4FC0D}">
    <text>04-10 suderinta</text>
  </threadedComment>
  <threadedComment ref="AD266" dT="2025-04-11T07:37:32.75" personId="{F5283759-9946-4865-A022-E520B30F9158}" id="{257646F8-8A54-4EAC-9059-17D084103C87}">
    <text>355035
04-11 pateikta</text>
  </threadedComment>
  <threadedComment ref="AD266" dT="2025-04-23T13:00:05.21" personId="{F5283759-9946-4865-A022-E520B30F9158}" id="{39612AA2-81F3-475E-8D91-15ACBA215C76}" parentId="{257646F8-8A54-4EAC-9059-17D084103C87}">
    <text>04-23 suderinta</text>
  </threadedComment>
  <threadedComment ref="AE266" dT="2025-03-27T06:21:20.39" personId="{F5283759-9946-4865-A022-E520B30F9158}" id="{947902B7-5E48-4E24-83E0-532136E70166}">
    <text>Išsiųsta seniūnijai</text>
  </threadedComment>
  <threadedComment ref="AF266" dT="2025-01-29T12:55:23.66" personId="{F5283759-9946-4865-A022-E520B30F9158}" id="{9F701A94-5A9E-4F0E-84FE-F6AFB558F958}">
    <text>2 servitutai su Rokiškio sav.
+reiks vieno parašo iš nuomininko</text>
  </threadedComment>
  <threadedComment ref="AF266" dT="2025-04-16T07:35:03.79" personId="{F5283759-9946-4865-A022-E520B30F9158}" id="{F5A07FA2-C707-43A6-8038-DA32306514DB}" parentId="{9F701A94-5A9E-4F0E-84FE-F6AFB558F958}">
    <text>Nuomininkė pasirašys po vėlykų, viskas jai tinka, tik neturi galimybės dabar nes yra užsienyje. Kai gausiu jos parašą, abu servitutus pateiksiu Rokiškio raj. sav.</text>
  </threadedComment>
  <threadedComment ref="AF266" dT="2025-04-23T13:00:12.72" personId="{F5283759-9946-4865-A022-E520B30F9158}" id="{DEA96C98-FA30-41E6-8DFB-21E014087213}" parentId="{9F701A94-5A9E-4F0E-84FE-F6AFB558F958}">
    <text>04-23 pateikta savivaldybei.</text>
  </threadedComment>
  <threadedComment ref="AF266" dT="2025-05-06T12:49:20.39" personId="{F5283759-9946-4865-A022-E520B30F9158}" id="{E153089D-2A42-403D-8A82-5ED50C14AB7B}" parentId="{9F701A94-5A9E-4F0E-84FE-F6AFB558F958}">
    <text>Servitutai pateikti po pastabų 05-06</text>
  </threadedComment>
  <threadedComment ref="AI266" dT="2025-03-27T06:20:28.33" personId="{F5283759-9946-4865-A022-E520B30F9158}" id="{D5DAA7E3-865A-4FA7-926D-0D55933292A5}">
    <text>03-26 išsiųsta</text>
  </threadedComment>
  <threadedComment ref="AI266" dT="2025-03-27T12:35:48.51" personId="{F5283759-9946-4865-A022-E520B30F9158}" id="{70C027A9-9F57-4C74-A4A4-40AFF6C275FF}" parentId="{D5DAA7E3-865A-4FA7-926D-0D55933292A5}">
    <text>03-27 suderinta su pastaba</text>
  </threadedComment>
  <threadedComment ref="AJ266" dT="2025-03-27T06:20:28.33" personId="{F5283759-9946-4865-A022-E520B30F9158}" id="{58C43FD4-F800-47DC-9C37-36D402061534}">
    <text>03-26 išsiųsta</text>
  </threadedComment>
  <threadedComment ref="AJ266" dT="2025-04-15T06:58:33.29" personId="{F5283759-9946-4865-A022-E520B30F9158}" id="{80B1E98D-8B2A-4D40-937E-C029A04BE099}" parentId="{58C43FD4-F800-47DC-9C37-36D402061534}">
    <text>Skambinau, terminas Gegužės 2d, projektas pas specialistą</text>
  </threadedComment>
  <threadedComment ref="AJ266" dT="2025-04-17T06:04:56.18" personId="{F5283759-9946-4865-A022-E520B30F9158}" id="{22427F38-D084-45C4-9E86-0A9F36A3F7BE}" parentId="{58C43FD4-F800-47DC-9C37-36D402061534}">
    <text>04-17 suderinta</text>
  </threadedComment>
  <threadedComment ref="AL266" dT="2025-03-27T06:20:28.33" personId="{F5283759-9946-4865-A022-E520B30F9158}" id="{701EABBB-4074-416A-B35F-89991C805785}">
    <text>03-26 išsiųsta</text>
  </threadedComment>
  <threadedComment ref="AL266" dT="2025-04-07T06:50:12.41" personId="{F5283759-9946-4865-A022-E520B30F9158}" id="{2A055468-70D4-475B-AB14-16FFEC473979}" parentId="{701EABBB-4074-416A-B35F-89991C805785}">
    <text>Nereikia derintis.</text>
  </threadedComment>
  <threadedComment ref="E267" dT="2025-01-13T08:30:27.96" personId="{F5283759-9946-4865-A022-E520B30F9158}" id="{AEE3CE7A-34E0-465F-A0F5-3421B17957BD}">
    <text>Susisiekta su moterim dėl ST pas ją sklype. Neprieštarauja, trasa +- preliminari yra pabraižyta, bandysiu derintis su žmonėm laikus, tuo pačiu ir su 265 obj (nes netoli vienas kito). Dabar braižausi trasą 265.</text>
  </threadedComment>
  <threadedComment ref="E267" dT="2025-01-17T12:29:41.30" personId="{F5283759-9946-4865-A022-E520B30F9158}" id="{E5EE6976-EF9A-42D9-82C0-72643A71BB44}" parentId="{AEE3CE7A-34E0-465F-A0F5-3421B17957BD}">
    <text xml:space="preserve">Pirmadieni skambinu žmonėm antradieni arba trečdn. važiuoju </text>
  </threadedComment>
  <threadedComment ref="E267" dT="2025-01-21T08:54:48.90" personId="{F5283759-9946-4865-A022-E520B30F9158}" id="{D0B0725A-09D1-41A9-8DBA-BBF116487D60}" parentId="{AEE3CE7A-34E0-465F-A0F5-3421B17957BD}">
    <text>Trečiadienį važiuoju</text>
  </threadedComment>
  <threadedComment ref="E267" dT="2025-01-24T08:55:27.92" personId="{F5283759-9946-4865-A022-E520B30F9158}" id="{3B68EFA2-36F5-41B0-B126-ACAE54F051A2}" parentId="{AEE3CE7A-34E0-465F-A0F5-3421B17957BD}">
    <text>Galima pateikt pirminiams.</text>
  </threadedComment>
  <threadedComment ref="E267" dT="2025-01-24T08:56:02.53" personId="{F5283759-9946-4865-A022-E520B30F9158}" id="{4D418FED-FBAC-478E-9434-A8985CCF0F78}" parentId="{AEE3CE7A-34E0-465F-A0F5-3421B17957BD}">
    <text xml:space="preserve">01-30 važiuoju likusio parašo
</text>
  </threadedComment>
  <threadedComment ref="E267" dT="2025-01-27T11:22:12.92" personId="{F5283759-9946-4865-A022-E520B30F9158}" id="{A90CD060-06DA-4450-AC2E-5DD1711F59D3}" parentId="{AEE3CE7A-34E0-465F-A0F5-3421B17957BD}">
    <text>Liko 20 proc parašų</text>
  </threadedComment>
  <threadedComment ref="E267" dT="2025-01-27T11:27:40.49" personId="{1AA69E5B-B443-4881-BBB8-C2908FF681E9}" id="{300846E7-3ADD-4593-B2BF-A11C603AA7CE}" parentId="{AEE3CE7A-34E0-465F-A0F5-3421B17957BD}">
    <text>Pirminiai pateikti</text>
  </threadedComment>
  <threadedComment ref="E267" dT="2025-01-31T08:57:47.00" personId="{F5283759-9946-4865-A022-E520B30F9158}" id="{EA282C82-054A-4C92-824A-E3FF750AE50C}" parentId="{AEE3CE7A-34E0-465F-A0F5-3421B17957BD}">
    <text>Likę dviejų sklypų sutikimai (mama ir sūnus).
Sūnus pasirašys el. parašu, mamai nuveš popierinius variantus ir atsiųs man, bet gyvena skirtinguose miestuose, sakė pasirašys ne greičiau nei per 2 sav.</text>
  </threadedComment>
  <threadedComment ref="E267" dT="2025-02-03T07:49:47.99" personId="{F5283759-9946-4865-A022-E520B30F9158}" id="{47247D0B-0493-4A3B-8169-B2F64C28DCA6}" parentId="{AEE3CE7A-34E0-465F-A0F5-3421B17957BD}">
    <text>Sutikimų nelauksiu, yra pastabų dėl pirminių, pasidarysiu demontavimo schemą iki ryt ir galima bus kelt po postabų.</text>
  </threadedComment>
  <threadedComment ref="E267" dT="2025-02-04T07:58:19.73" personId="{F5283759-9946-4865-A022-E520B30F9158}" id="{1F4DB816-0919-4783-927F-1C9C27F67915}" parentId="{AEE3CE7A-34E0-465F-A0F5-3421B17957BD}">
    <text>Kostas įkels pirminius po pastabų.</text>
  </threadedComment>
  <threadedComment ref="E267" dT="2025-02-07T12:45:51.52" personId="{F5283759-9946-4865-A022-E520B30F9158}" id="{B38AB770-5B43-4891-BFA9-06E290F40801}" parentId="{AEE3CE7A-34E0-465F-A0F5-3421B17957BD}">
    <text>Reikės topo papildymo, nes ESO nori ST ant kitos atramos nei kad buvo numatyta sąlygose.</text>
  </threadedComment>
  <threadedComment ref="E267" dT="2025-03-13T08:33:28.25" personId="{F5283759-9946-4865-A022-E520B30F9158}" id="{924F0D80-C824-4A38-A8CC-F92F2F982C48}" parentId="{AEE3CE7A-34E0-465F-A0F5-3421B17957BD}">
    <text>Pakoreguoti sprendiniai dėl stulpinės ir išsiųsti sklypo savininkui. Su juo kalbėjau telefonu, kaip ir viskas ok, tik užtruks pasirašymas, nes turi vežt atsispaudinęs dokus mamai, nežino kada tiksliai su ja susitiks, pats pasirašys el. parašu.</text>
  </threadedComment>
  <threadedComment ref="E267" dT="2025-03-13T10:18:40.75" personId="{F5283759-9946-4865-A022-E520B30F9158}" id="{B84D4111-E56A-4FB0-A98C-DD868E0B829E}" parentId="{AEE3CE7A-34E0-465F-A0F5-3421B17957BD}">
    <text>Galima pateikt pirminius po pastabų</text>
  </threadedComment>
  <threadedComment ref="E267" dT="2025-03-13T10:23:19.38" personId="{1AA69E5B-B443-4881-BBB8-C2908FF681E9}" id="{6403DD29-C065-4117-94E6-B5C770CBE78E}" parentId="{AEE3CE7A-34E0-465F-A0F5-3421B17957BD}">
    <text>Pateikta po pastabu</text>
  </threadedComment>
  <threadedComment ref="E267" dT="2025-03-18T05:41:01.77" personId="{275467A3-C35B-408D-BC09-980133BF36D1}" id="{AEDF3205-FE69-4105-AF90-FD4B0DE227AD}" parentId="{AEE3CE7A-34E0-465F-A0F5-3421B17957BD}">
    <text>Patvirtinti pirminiai</text>
  </threadedComment>
  <threadedComment ref="E267" dT="2025-03-18T13:47:44.64" personId="{F5283759-9946-4865-A022-E520B30F9158}" id="{2196756A-637E-490A-A009-362E49177510}" parentId="{AEE3CE7A-34E0-465F-A0F5-3421B17957BD}">
    <text>Išsiųsta institucijoms.</text>
  </threadedComment>
  <threadedComment ref="E267" dT="2025-03-27T06:43:21.23" personId="{F5283759-9946-4865-A022-E520B30F9158}" id="{2829F5BF-DCFA-4175-899F-D5F4DC9F0663}" parentId="{AEE3CE7A-34E0-465F-A0F5-3421B17957BD}">
    <text>Pateikta SUVA. Likęs sutikimas iš privataus sklypo, bylos dokumentai, sąmata.</text>
  </threadedComment>
  <threadedComment ref="E267" dT="2025-03-28T09:17:31.33" personId="{F5283759-9946-4865-A022-E520B30F9158}" id="{265A090A-D8EB-4479-A43F-254B0E13DDF8}" parentId="{AEE3CE7A-34E0-465F-A0F5-3421B17957BD}">
    <text>Vėliausiai pirmadienį pasirašys ir atsius dokus.</text>
  </threadedComment>
  <threadedComment ref="E267" dT="2025-04-04T05:08:36.04" personId="{275467A3-C35B-408D-BC09-980133BF36D1}" id="{9356C4C3-0E5B-4ADD-94E7-2F0546A18826}" parentId="{AEE3CE7A-34E0-465F-A0F5-3421B17957BD}">
    <text>Laukiam tik mel projekto</text>
  </threadedComment>
  <threadedComment ref="E267" dT="2025-04-04T05:12:56.66" personId="{275467A3-C35B-408D-BC09-980133BF36D1}" id="{ED6BA93B-903E-4570-8707-19B961DEA5DD}" parentId="{AEE3CE7A-34E0-465F-A0F5-3421B17957BD}">
    <text>Galim teikti pilną bylą</text>
  </threadedComment>
  <threadedComment ref="E267" dT="2025-04-08T07:08:31.24" personId="{1AA69E5B-B443-4881-BBB8-C2908FF681E9}" id="{772FAA1A-3E73-4BFA-A860-53EC0011268E}" parentId="{AEE3CE7A-34E0-465F-A0F5-3421B17957BD}">
    <text>Pateikta byla pilna</text>
  </threadedComment>
  <threadedComment ref="E267" dT="2025-04-11T04:41:50.55" personId="{1AA69E5B-B443-4881-BBB8-C2908FF681E9}" id="{BC809FBD-40CA-40B9-B35C-F835DFC62285}" parentId="{AEE3CE7A-34E0-465F-A0F5-3421B17957BD}">
    <text>Pateikta po pastabu</text>
  </threadedComment>
  <threadedComment ref="E267" dT="2025-04-14T10:46:13.78" personId="{F5283759-9946-4865-A022-E520B30F9158}" id="{1FE51A39-C300-4E7A-974B-DD90EFAECF6B}" parentId="{AEE3CE7A-34E0-465F-A0F5-3421B17957BD}">
    <text>Atsiuntė pastabas. Pataisiau, reik pateikt konkursinę atgal, Kostui perdaviau.</text>
  </threadedComment>
  <threadedComment ref="E267" dT="2025-04-15T04:28:23.92" personId="{275467A3-C35B-408D-BC09-980133BF36D1}" id="{9E944FE0-F34D-4538-979D-E852DE63B7AA}" parentId="{AEE3CE7A-34E0-465F-A0F5-3421B17957BD}">
    <text>Taiso pastaba</text>
  </threadedComment>
  <threadedComment ref="E267" dT="2025-04-15T07:14:29.63" personId="{1AA69E5B-B443-4881-BBB8-C2908FF681E9}" id="{0B4EFB76-3EFC-487B-943D-7018752B11D1}" parentId="{AEE3CE7A-34E0-465F-A0F5-3421B17957BD}">
    <text>Pateiktas projektas po pastabu</text>
  </threadedComment>
  <threadedComment ref="E267" dT="2025-04-16T08:36:32.03" personId="{275467A3-C35B-408D-BC09-980133BF36D1}" id="{96A98350-C842-4404-B80F-04DDC40ED146}" parentId="{AEE3CE7A-34E0-465F-A0F5-3421B17957BD}">
    <text>Pateiktos žymos ESO</text>
  </threadedComment>
  <threadedComment ref="T267" dT="2025-03-27T13:18:19.53" personId="{F5283759-9946-4865-A022-E520B30F9158}" id="{7F2D511C-35EA-4955-855C-30C18E558EC6}">
    <text>Perduota išsiuntimui 03-27</text>
  </threadedComment>
  <threadedComment ref="X267" dT="2025-03-18T13:23:58.36" personId="{F5283759-9946-4865-A022-E520B30F9158}" id="{5D7034A1-C044-4CEE-B58D-8284ECCA4150}">
    <text xml:space="preserve">03-18 išsiųsta
</text>
  </threadedComment>
  <threadedComment ref="X267" dT="2025-03-18T13:38:14.77" personId="{F5283759-9946-4865-A022-E520B30F9158}" id="{8553E054-AFD6-4C40-8835-A079CF175860}" parentId="{5D7034A1-C044-4CEE-B58D-8284ECCA4150}">
    <text xml:space="preserve">GD-1148
</text>
  </threadedComment>
  <threadedComment ref="X267" dT="2025-03-21T10:42:56.43" personId="{F5283759-9946-4865-A022-E520B30F9158}" id="{C7BBD1AE-D835-44B4-9D80-8CB290E05676}" parentId="{5D7034A1-C044-4CEE-B58D-8284ECCA4150}">
    <text>03-21 suderinta</text>
  </threadedComment>
  <threadedComment ref="Y267" dT="2025-03-18T13:23:58.36" personId="{F5283759-9946-4865-A022-E520B30F9158}" id="{5FC820D3-BA9D-4B57-8D61-20BA7289C99F}">
    <text xml:space="preserve">03-18 išsiųsta
</text>
  </threadedComment>
  <threadedComment ref="Y267" dT="2025-03-18T13:51:36.59" personId="{F5283759-9946-4865-A022-E520B30F9158}" id="{59D0C10E-389A-465A-868B-C7E441D14C01}" parentId="{5FC820D3-BA9D-4B57-8D61-20BA7289C99F}">
    <text>03-18 suderinta</text>
  </threadedComment>
  <threadedComment ref="AD267" dT="2025-03-27T06:17:51.45" personId="{F5283759-9946-4865-A022-E520B30F9158}" id="{0291EABC-E727-4278-B1FE-9CED70C9661F}">
    <text>352494 03-26</text>
  </threadedComment>
  <threadedComment ref="AD267" dT="2025-04-07T12:13:50.58" personId="{F5283759-9946-4865-A022-E520B30F9158}" id="{E4BD8F06-75F2-40BB-8542-EBB39EEB2106}" parentId="{0291EABC-E727-4278-B1FE-9CED70C9661F}">
    <text>04-07 gauta</text>
  </threadedComment>
  <threadedComment ref="E268" dT="2025-01-05T08:42:29.06" personId="{275467A3-C35B-408D-BC09-980133BF36D1}" id="{B3FB4A0C-5D94-4A5E-8FAF-23A524895B7C}">
    <text xml:space="preserve">Užklausta dėl informacijos </text>
  </threadedComment>
  <threadedComment ref="E268" dT="2025-02-08T09:47:57.98" personId="{275467A3-C35B-408D-BC09-980133BF36D1}" id="{45E50966-541E-4076-80EB-DB7C7DAE6A21}" parentId="{B3FB4A0C-5D94-4A5E-8FAF-23A524895B7C}">
    <text>Pateikta visa info rangovui. Laukiam sprrendinių</text>
  </threadedComment>
  <threadedComment ref="E268" dT="2025-04-25T09:45:38.47" personId="{1AA69E5B-B443-4881-BBB8-C2908FF681E9}" id="{1654D645-62E5-498F-89FE-93CDE0D27CAB}" parentId="{B3FB4A0C-5D94-4A5E-8FAF-23A524895B7C}">
    <text>04.28 pateiks medziaga pirminiams</text>
  </threadedComment>
  <threadedComment ref="E268" dT="2025-05-27T05:29:38.08" personId="{1AA69E5B-B443-4881-BBB8-C2908FF681E9}" id="{7B8CA7E1-C6DB-435C-BDB7-DDB34383CAC7}" parentId="{B3FB4A0C-5D94-4A5E-8FAF-23A524895B7C}">
    <text>05.27 pateiks dokus</text>
  </threadedComment>
  <threadedComment ref="E268" dT="2025-08-11T12:39:01.54" personId="{275467A3-C35B-408D-BC09-980133BF36D1}" id="{613C1CD3-E046-4C26-909A-ABABE4A84530}" parentId="{B3FB4A0C-5D94-4A5E-8FAF-23A524895B7C}">
    <text>Kostas peržiūri sprendinius, teikia pastabas</text>
  </threadedComment>
  <threadedComment ref="E268" dT="2025-08-28T09:42:05.45" personId="{1AA69E5B-B443-4881-BBB8-C2908FF681E9}" id="{A3037838-DDA5-49C5-839E-2E2B9A4DACCB}" parentId="{B3FB4A0C-5D94-4A5E-8FAF-23A524895B7C}">
    <text>Pateikti pirminiai</text>
  </threadedComment>
  <threadedComment ref="E268" dT="2025-09-09T11:07:24.91" personId="{275467A3-C35B-408D-BC09-980133BF36D1}" id="{D825FBB5-F98D-44EA-B711-3EC63554A7BA}" parentId="{B3FB4A0C-5D94-4A5E-8FAF-23A524895B7C}">
    <text>Taiso pastabas</text>
  </threadedComment>
  <threadedComment ref="E268" dT="2025-09-22T06:25:42.65" personId="{1AA69E5B-B443-4881-BBB8-C2908FF681E9}" id="{8F920850-3C8F-4F5F-838E-312F72594E0A}" parentId="{B3FB4A0C-5D94-4A5E-8FAF-23A524895B7C}">
    <text>Pateikti pirminiai po pastabu</text>
  </threadedComment>
  <threadedComment ref="E268" dT="2025-09-23T12:59:36.89" personId="{275467A3-C35B-408D-BC09-980133BF36D1}" id="{DF515BDB-7009-4DFB-B1AF-758CEF9A0DD8}" parentId="{B3FB4A0C-5D94-4A5E-8FAF-23A524895B7C}">
    <text>Taiso pastabas</text>
  </threadedComment>
  <threadedComment ref="E268" dT="2025-10-01T06:38:34.85" personId="{1AA69E5B-B443-4881-BBB8-C2908FF681E9}" id="{F62F3E09-3940-4F51-8F13-68C6501562BA}" parentId="{B3FB4A0C-5D94-4A5E-8FAF-23A524895B7C}">
    <text>Vis dar taiso pastabas</text>
  </threadedComment>
  <threadedComment ref="E268" dT="2025-10-09T10:16:58.55" personId="{1AA69E5B-B443-4881-BBB8-C2908FF681E9}" id="{C3830655-F564-4B25-AE4A-F701D2238286}" parentId="{B3FB4A0C-5D94-4A5E-8FAF-23A524895B7C}">
    <text>Pateikta po pastabu</text>
  </threadedComment>
  <threadedComment ref="E268" dT="2025-10-22T04:46:13.41" personId="{1AA69E5B-B443-4881-BBB8-C2908FF681E9}" id="{7EF9F1AA-3AD1-46D5-96A3-BD8B1FF564A3}" parentId="{B3FB4A0C-5D94-4A5E-8FAF-23A524895B7C}">
    <text>Pateikti pirminiai po pastabu, pateiktas Via priedas ESO pasirasyti</text>
  </threadedComment>
  <threadedComment ref="E268" dT="2025-10-27T06:51:57.89" personId="{1AA69E5B-B443-4881-BBB8-C2908FF681E9}" id="{66A3EDB3-DA74-4F60-9703-6753211E8FFA}" parentId="{B3FB4A0C-5D94-4A5E-8FAF-23A524895B7C}">
    <text>Derina su sklypais del trasos keitimo (ne per piliakalni)</text>
  </threadedComment>
  <threadedComment ref="E268" dT="2025-11-05T06:39:12.53" personId="{1AA69E5B-B443-4881-BBB8-C2908FF681E9}" id="{A4B0D2AD-CF38-464A-8FBC-B9C2346CCD49}" parentId="{B3FB4A0C-5D94-4A5E-8FAF-23A524895B7C}">
    <text>Vis dar derina...</text>
  </threadedComment>
  <threadedComment ref="E268" dT="2025-12-02T10:15:15.48" personId="{1AA69E5B-B443-4881-BBB8-C2908FF681E9}" id="{067B7D94-18D0-436F-910D-E54FDB1247F9}" parentId="{B3FB4A0C-5D94-4A5E-8FAF-23A524895B7C}">
    <text>12.08 susitinka su savininku</text>
  </threadedComment>
  <threadedComment ref="E268" dT="2025-12-09T13:51:46.94" personId="{1AA69E5B-B443-4881-BBB8-C2908FF681E9}" id="{403C65DB-DD66-4918-A0C4-73AC1FAA2DB3}" parentId="{B3FB4A0C-5D94-4A5E-8FAF-23A524895B7C}">
    <text>Reikia uzsakyti papildyma, gavo zmoniu sutikimus</text>
  </threadedComment>
  <threadedComment ref="E268" dT="2026-01-05T06:40:18.82" personId="{1AA69E5B-B443-4881-BBB8-C2908FF681E9}" id="{CE8585F4-1217-40E9-B646-B53376F3F8AA}" parentId="{B3FB4A0C-5D94-4A5E-8FAF-23A524895B7C}">
    <text>Pateikti pirminiai po pastabu</text>
  </threadedComment>
  <threadedComment ref="E268" dT="2026-01-07T07:54:34.33" personId="{1AA69E5B-B443-4881-BBB8-C2908FF681E9}" id="{26078029-4796-4878-A6EE-1C4D14FC4853}" parentId="{B3FB4A0C-5D94-4A5E-8FAF-23A524895B7C}">
    <text>Pateiktos pastabos</text>
  </threadedComment>
  <threadedComment ref="E268" dT="2026-01-19T07:33:53.63" personId="{1AA69E5B-B443-4881-BBB8-C2908FF681E9}" id="{4482C316-85DB-4222-B722-BDDE710BD703}" parentId="{B3FB4A0C-5D94-4A5E-8FAF-23A524895B7C}">
    <text>Topo papildymas subraizytas 01.09, laukiam</text>
  </threadedComment>
  <threadedComment ref="E268" dT="2026-01-28T10:29:21.21" personId="{1AA69E5B-B443-4881-BBB8-C2908FF681E9}" id="{973696FB-6409-4DBA-A556-17D4E9B857D0}" parentId="{B3FB4A0C-5D94-4A5E-8FAF-23A524895B7C}">
    <text>Pateiktas projektas tvirtinimui</text>
  </threadedComment>
  <threadedComment ref="E268" dT="2026-01-30T12:30:39.97" personId="{1AA69E5B-B443-4881-BBB8-C2908FF681E9}" id="{4321C33B-1706-4355-9AA0-D1B62F0C7768}" parentId="{B3FB4A0C-5D94-4A5E-8FAF-23A524895B7C}">
    <text>Pateikta po pastabu</text>
  </threadedComment>
  <threadedComment ref="E268" dT="2026-02-24T13:01:25.70" personId="{1AA69E5B-B443-4881-BBB8-C2908FF681E9}" id="{E40DBD54-921C-40D3-8687-D20CE50C8745}" parentId="{B3FB4A0C-5D94-4A5E-8FAF-23A524895B7C}">
    <text>Uzklausta mel projekto, deimonas sake jau nedaug liko</text>
  </threadedComment>
  <threadedComment ref="E268" dT="2026-03-24T07:44:45.90" personId="{275467A3-C35B-408D-BC09-980133BF36D1}" id="{F926B48C-3E4F-4552-869B-D93A0E38F4DD}" parentId="{B3FB4A0C-5D94-4A5E-8FAF-23A524895B7C}">
    <text>turim parengti MŽ</text>
  </threadedComment>
  <threadedComment ref="E268" dT="2026-04-14T06:53:40.40" personId="{1AA69E5B-B443-4881-BBB8-C2908FF681E9}" id="{AF6358E1-CAA4-456A-89B1-61A809E28874}" parentId="{B3FB4A0C-5D94-4A5E-8FAF-23A524895B7C}">
    <text>Eimutis daro mzdz</text>
  </threadedComment>
  <threadedComment ref="E268" dT="2026-04-21T09:56:57.08" personId="{1AA69E5B-B443-4881-BBB8-C2908FF681E9}" id="{4FB1D05F-414C-4492-BCA9-C11D89D42488}" parentId="{B3FB4A0C-5D94-4A5E-8FAF-23A524895B7C}">
    <text>Ana skaiciuoja pagal nauja MZDZ</text>
  </threadedComment>
  <threadedComment ref="E268" dT="2026-05-07T08:00:11.63" personId="{1AA69E5B-B443-4881-BBB8-C2908FF681E9}" id="{29DDBF6D-F5B5-431B-ADE8-153FD2B12668}" parentId="{B3FB4A0C-5D94-4A5E-8FAF-23A524895B7C}">
    <text>Pateiktas projektas</text>
  </threadedComment>
  <threadedComment ref="E268" dT="2026-05-13T06:28:10.45" personId="{1AA69E5B-B443-4881-BBB8-C2908FF681E9}" id="{1E449167-D836-4F58-BC18-9720BAE23CD0}" parentId="{B3FB4A0C-5D94-4A5E-8FAF-23A524895B7C}">
    <text>Persiustos pastabos deimonui</text>
  </threadedComment>
  <threadedComment ref="E268" dT="2026-06-16T07:10:00.00" personId="{1AA69E5B-B443-4881-BBB8-C2908FF681E9}" id="{0957A99E-7688-4C4C-953F-67CF35B39784}" parentId="{B3FB4A0C-5D94-4A5E-8FAF-23A524895B7C}">
    <text>Ana taiso samata, Ziede sukels</text>
  </threadedComment>
  <threadedComment ref="E268" dT="2026-06-25T06:40:39.44" personId="{1AA69E5B-B443-4881-BBB8-C2908FF681E9}" id="{12374D07-8A3C-497E-AA24-E8EAD0ED132B}" parentId="{B3FB4A0C-5D94-4A5E-8FAF-23A524895B7C}">
    <text>Deimonas renka parasus ant sutikimu</text>
  </threadedComment>
  <threadedComment ref="I268" dT="2026-02-26T10:20:20.99" personId="{1AA69E5B-B443-4881-BBB8-C2908FF681E9}" id="{9556F768-1AC6-42C4-9408-49DC39B836A2}">
    <text>uzsakyta</text>
  </threadedComment>
  <threadedComment ref="I268" dT="2026-03-09T07:25:17.80" personId="{1AA69E5B-B443-4881-BBB8-C2908FF681E9}" id="{4D7E55D4-B149-4559-BECA-052F86508B80}" parentId="{9556F768-1AC6-42C4-9408-49DC39B836A2}">
    <text>padarytas</text>
  </threadedComment>
  <threadedComment ref="E269" dT="2025-06-18T10:57:27.33" personId="{F5283759-9946-4865-A022-E520B30F9158}" id="{A00391A9-13A9-4E5A-90DF-ADB5D95DDF05}">
    <text>Kostas parašė į TIVI dėl išpildomosios (05mėn daryti darbai aplink transformatorines).</text>
  </threadedComment>
  <threadedComment ref="E269" dT="2025-06-23T07:26:15.35" personId="{F5283759-9946-4865-A022-E520B30F9158}" id="{9D9EFD18-B7A8-4818-B28F-F4C951B9F141}" parentId="{A00391A9-13A9-4E5A-90DF-ADB5D95DDF05}">
    <text>Skambinau vienam sklypo nuomininkui, kurio reikės parašo ant servituto, bet nekelia.</text>
  </threadedComment>
  <threadedComment ref="E269" dT="2025-06-25T12:25:30.71" personId="{F5283759-9946-4865-A022-E520B30F9158}" id="{E1F10512-2A59-4D2F-AFEA-0A8302E2D8BB}" parentId="{A00391A9-13A9-4E5A-90DF-ADB5D95DDF05}">
    <text xml:space="preserve">Susisiekiau su sklp. savininko turbūt, kad žmona. Nusiunčiau jiem laišką, atskambino, sakė lyg planuoja parduot tą sklypą, kitos savaitės pradžioj pateiks atsakymą, nes galimai sprendinius reiks pasiderint su naujais sklypo savininkais. 
Jei nesulaukiu atsakymo 30d, antros dienos pusėj skambinu +37060323587 
</text>
  </threadedComment>
  <threadedComment ref="E269" dT="2025-07-01T10:23:45.13" personId="{F5283759-9946-4865-A022-E520B30F9158}" id="{AE934C9B-3A6F-4211-B080-8D645D1A62E4}" parentId="{A00391A9-13A9-4E5A-90DF-ADB5D95DDF05}">
    <text>Nebevažiuoju pirmadieni, ruošiu sprendinius pirminiams, turbūt kažkas iš plačiajuosčio prasuks ryšius pamatuot</text>
  </threadedComment>
  <threadedComment ref="E269" dT="2025-07-03T13:00:11.60" personId="{F5283759-9946-4865-A022-E520B30F9158}" id="{57B460FB-F0F1-47B2-9EE1-4BDBFE1A9DAB}" parentId="{A00391A9-13A9-4E5A-90DF-ADB5D95DDF05}">
    <text>Pirminius pateiksim 07-04 darbo gale, arba 07-07 pirmos dienos pusėj</text>
  </threadedComment>
  <threadedComment ref="E269" dT="2025-07-04T09:51:11.15" personId="{F5283759-9946-4865-A022-E520B30F9158}" id="{A0F31F8E-6135-46D7-AA44-2650FC5AFD89}" parentId="{A00391A9-13A9-4E5A-90DF-ADB5D95DDF05}">
    <text>Išsiųsti preliminarūs sprendiniai sklypo nuomininkui. Galimai reikės pildyt topo (arba pačiam pasipiešt).</text>
  </threadedComment>
  <threadedComment ref="E269" dT="2025-07-07T10:51:17.69" personId="{F5283759-9946-4865-A022-E520B30F9158}" id="{B94C50BF-3A72-4711-A41A-A865AB71B7EF}" parentId="{A00391A9-13A9-4E5A-90DF-ADB5D95DDF05}">
    <text>Šiandien skambinau nuomininkui, nekėlė.</text>
  </threadedComment>
  <threadedComment ref="E269" dT="2025-07-08T12:41:29.93" personId="{F5283759-9946-4865-A022-E520B30F9158}" id="{8E5454EC-5E98-4C11-A524-924922F45C66}" parentId="{A00391A9-13A9-4E5A-90DF-ADB5D95DDF05}">
    <text>Pateikti pakoreguoti sprendiniai sklp. nuominkui, nes pradžioj galvojo, kad kalbam apie kitą sklypą ☺️. Sakė į savaitės galą bandyt pasiskambint.</text>
  </threadedComment>
  <threadedComment ref="E269" dT="2025-07-11T09:37:11.29" personId="{F5283759-9946-4865-A022-E520B30F9158}" id="{395F5BDC-623F-4B4B-856D-547890179A32}" parentId="{A00391A9-13A9-4E5A-90DF-ADB5D95DDF05}">
    <text>Padarytas servitutas, nusiųstas sklp. nuomininkui pasirašyti. Jei pasirašys, ruošiuosi sprendinius pirminių pateikimui.</text>
  </threadedComment>
  <threadedComment ref="E269" dT="2025-07-16T04:44:41.57" personId="{F5283759-9946-4865-A022-E520B30F9158}" id="{FB7E5622-106D-4755-AE9C-A8ABFE2E57A9}" parentId="{A00391A9-13A9-4E5A-90DF-ADB5D95DDF05}">
    <text>Šiandien pasuksiu nuominkui, nes parašo taip ir negavau dar kolkas.</text>
  </threadedComment>
  <threadedComment ref="E269" dT="2025-07-16T10:12:42.39" personId="{F5283759-9946-4865-A022-E520B30F9158}" id="{B5AC5231-5525-4DA7-8FE0-29231507B249}" parentId="{A00391A9-13A9-4E5A-90DF-ADB5D95DDF05}">
    <text>Nuomininkui skambinau, sakė iki savaitės galo turėtų atsiųst pasirašytą. 100proc. dar nėra, bet ruošiuosi sprendinius iki galo pirminių pateikimui.</text>
  </threadedComment>
  <threadedComment ref="E269" dT="2025-07-16T12:02:14.69" personId="{F5283759-9946-4865-A022-E520B30F9158}" id="{EC1D1E01-DA31-4570-89FB-34FFB2984D20}" parentId="{A00391A9-13A9-4E5A-90DF-ADB5D95DDF05}">
    <text>Rytoj (07-17) pirmos dienos pusėj bus galima pateikti pirminius.</text>
  </threadedComment>
  <threadedComment ref="E269" dT="2025-07-17T11:38:42.45" personId="{F5283759-9946-4865-A022-E520B30F9158}" id="{778A62CE-E627-4EC6-A8B1-6C4F5711220A}" parentId="{A00391A9-13A9-4E5A-90DF-ADB5D95DDF05}">
    <text>Perduota Kostui, kad pateiktų pirminius.</text>
  </threadedComment>
  <threadedComment ref="E269" dT="2025-07-17T12:23:56.69" personId="{1AA69E5B-B443-4881-BBB8-C2908FF681E9}" id="{6E2E23E9-7613-48A3-8456-5CA8EDF37A16}" parentId="{A00391A9-13A9-4E5A-90DF-ADB5D95DDF05}">
    <text>Pateikti pirminiai</text>
  </threadedComment>
  <threadedComment ref="E269" dT="2025-07-18T11:17:51.91" personId="{275467A3-C35B-408D-BC09-980133BF36D1}" id="{E287F781-C6CE-4B95-8B8F-4BDD4D1E85AA}" parentId="{A00391A9-13A9-4E5A-90DF-ADB5D95DDF05}">
    <text>Taiso pirminių pastabas</text>
  </threadedComment>
  <threadedComment ref="E269" dT="2025-07-21T07:22:59.09" personId="{F5283759-9946-4865-A022-E520B30F9158}" id="{6B6EE229-3FAC-43D6-B6DB-AF5618D2399F}" parentId="{A00391A9-13A9-4E5A-90DF-ADB5D95DDF05}">
    <text>Pastabos sutvarkytos, bet reik pasimatuot ryšius.
Marijus važiuos pro šoną, dar nežino kada, bet turbūt ketvirtadienį arba kitos sav. pradžioj.</text>
  </threadedComment>
  <threadedComment ref="E269" dT="2025-07-22T07:30:16.67" personId="{F5283759-9946-4865-A022-E520B30F9158}" id="{D5152545-26FB-4D7A-961F-3E63E9FD96F4}" parentId="{A00391A9-13A9-4E5A-90DF-ADB5D95DDF05}">
    <text>Skambinau sklp. nuomininkui, nekelia.</text>
  </threadedComment>
  <threadedComment ref="E269" dT="2025-07-23T07:28:20.47" personId="{F5283759-9946-4865-A022-E520B30F9158}" id="{0B4A62F5-2073-4010-AAAA-2DFDC76BF7A7}" parentId="{A00391A9-13A9-4E5A-90DF-ADB5D95DDF05}">
    <text>Skambinau sklp. nuomininkui, nekelia.</text>
  </threadedComment>
  <threadedComment ref="E269" dT="2025-07-23T07:34:14.89" personId="{F5283759-9946-4865-A022-E520B30F9158}" id="{318B0389-6596-493D-96B3-893D3BE08731}" parentId="{A00391A9-13A9-4E5A-90DF-ADB5D95DDF05}">
    <text>Atrašė sms, kad bandys snd pažiūrėt/pasirašyti</text>
  </threadedComment>
  <threadedComment ref="E269" dT="2025-07-23T12:57:51.87" personId="{F5283759-9946-4865-A022-E520B30F9158}" id="{C14E7428-DA0C-407A-AF14-A576EACB8CAB}" parentId="{A00391A9-13A9-4E5A-90DF-ADB5D95DDF05}">
    <text>Nuomininkas pasirašė.
Reik sulaukt kol Marijus pamatuos ryšius, pasidarysiu signalų sąrašą ir teiksim pirminius po pastabų</text>
  </threadedComment>
  <threadedComment ref="E269" dT="2025-07-28T05:45:32.71" personId="{F5283759-9946-4865-A022-E520B30F9158}" id="{71C20CA2-94FF-423A-80DA-BB9B84EB839F}" parentId="{A00391A9-13A9-4E5A-90DF-ADB5D95DDF05}">
    <text>Sprendinius išsiunčiau institucijoms, trečiadieni Kasparas važiuos į Ignaliną, pamatuos ryšius. Tada bus galima pasiteikti pirminiams.</text>
  </threadedComment>
  <threadedComment ref="E269" dT="2025-07-31T04:45:07.86" personId="{F5283759-9946-4865-A022-E520B30F9158}" id="{1C267473-B289-4A44-B61B-4AEB0808CE7C}" parentId="{A00391A9-13A9-4E5A-90DF-ADB5D95DDF05}">
    <text>Galima pateikt pirminius, perduota Kostui.</text>
  </threadedComment>
  <threadedComment ref="E269" dT="2025-07-31T10:25:08.62" personId="{1AA69E5B-B443-4881-BBB8-C2908FF681E9}" id="{45877486-5D4B-4CD4-B988-B5C4A06479EB}" parentId="{A00391A9-13A9-4E5A-90DF-ADB5D95DDF05}">
    <text>Pateikti pirminiai po pastabu</text>
  </threadedComment>
  <threadedComment ref="E269" dT="2025-08-05T06:30:54.49" personId="{1AA69E5B-B443-4881-BBB8-C2908FF681E9}" id="{35161F31-83B7-44C8-8A34-1625908BFB3B}" parentId="{A00391A9-13A9-4E5A-90DF-ADB5D95DDF05}">
    <text>08.05 teiksim pirminius po pastabu</text>
  </threadedComment>
  <threadedComment ref="E269" dT="2025-08-06T06:32:28.97" personId="{F5283759-9946-4865-A022-E520B30F9158}" id="{997941E5-C49E-4D6F-8CE3-D70B1BE61983}" parentId="{A00391A9-13A9-4E5A-90DF-ADB5D95DDF05}">
    <text>Galima pateikt pirminius po pastabų, Kostui perduota.</text>
  </threadedComment>
  <threadedComment ref="E269" dT="2025-08-06T09:13:53.79" personId="{1AA69E5B-B443-4881-BBB8-C2908FF681E9}" id="{FE4BAA55-E173-4585-9E3A-11A85C586F47}" parentId="{A00391A9-13A9-4E5A-90DF-ADB5D95DDF05}">
    <text>Pateikti pirminiai po pastabu</text>
  </threadedComment>
  <threadedComment ref="E269" dT="2025-08-11T06:09:12.84" personId="{1AA69E5B-B443-4881-BBB8-C2908FF681E9}" id="{CEF3C722-D6FC-4E3A-AEA0-A9A7DE482DC8}" parentId="{A00391A9-13A9-4E5A-90DF-ADB5D95DDF05}">
    <text>Taisomi pirminiai</text>
  </threadedComment>
  <threadedComment ref="E269" dT="2025-08-11T06:18:07.53" personId="{F5283759-9946-4865-A022-E520B30F9158}" id="{702CA047-B51A-48BF-B685-68419FD445ED}" parentId="{A00391A9-13A9-4E5A-90DF-ADB5D95DDF05}">
    <text>Galima pateikti pirminius po pastabų.</text>
  </threadedComment>
  <threadedComment ref="E269" dT="2025-08-11T07:13:27.26" personId="{1AA69E5B-B443-4881-BBB8-C2908FF681E9}" id="{745DEF0D-31A1-47C0-A602-06EF3937DEBD}" parentId="{A00391A9-13A9-4E5A-90DF-ADB5D95DDF05}">
    <text>Pateikta po pastabu</text>
  </threadedComment>
  <threadedComment ref="E269" dT="2025-08-12T07:18:15.07" personId="{F5283759-9946-4865-A022-E520B30F9158}" id="{8EB73973-13F7-4AC7-A47C-B4E65BA6875C}" parentId="{A00391A9-13A9-4E5A-90DF-ADB5D95DDF05}">
    <text>Skambinau savivaldybei/seniūnijai.
Savivaldybė prašė kitu el. paštu pateikti sprendinius, seniūnas tuoj susižiūrės ir perskambins.</text>
  </threadedComment>
  <threadedComment ref="E269" dT="2025-08-20T12:54:11.59" personId="{F5283759-9946-4865-A022-E520B30F9158}" id="{55CA39CF-034B-4462-9FF5-54C75264DC28}" parentId="{A00391A9-13A9-4E5A-90DF-ADB5D95DDF05}">
    <text>Liko SUVA (pateikta);
Du servitutai, vienas su NŽT, kitas su savivaldybe (nieko negalim daryt dabar su jais);
Ir likę ruoštis pilną bylą.</text>
  </threadedComment>
  <threadedComment ref="E269" dT="2025-08-21T07:04:33.63" personId="{1AA69E5B-B443-4881-BBB8-C2908FF681E9}" id="{3021EF31-53FE-4271-A35B-107B9DA63611}" parentId="{A00391A9-13A9-4E5A-90DF-ADB5D95DDF05}">
    <text>Reikia mel. projekto</text>
  </threadedComment>
  <threadedComment ref="E269" dT="2025-08-27T07:36:58.67" personId="{F5283759-9946-4865-A022-E520B30F9158}" id="{AE411B5F-64B5-4B3C-A446-4E5EB7FEE97D}" parentId="{A00391A9-13A9-4E5A-90DF-ADB5D95DDF05}">
    <text>Ruošiu žiniaraštį, šiandien pateiksiu. 
Likęs mel. projektas, SUVA (du prašymai, numeriukai nurodyti prie komentarų) ir 2 servitutai (NŽT/savivaldybė).</text>
  </threadedComment>
  <threadedComment ref="E269" dT="2025-08-29T06:17:53.47" personId="{BF941DBC-49BC-4D35-B639-EC5DED99621C}" id="{38B0F5BB-233A-4B2C-84A2-553A5E56EC0E}" parentId="{A00391A9-13A9-4E5A-90DF-ADB5D95DDF05}">
    <text>Gautas sutikimas Suva 25SUT-3013</text>
  </threadedComment>
  <threadedComment ref="E269" dT="2025-09-01T07:30:52.52" personId="{1AA69E5B-B443-4881-BBB8-C2908FF681E9}" id="{1185B8A6-827F-4FA1-BB5B-A352BCB2EBB2}" parentId="{A00391A9-13A9-4E5A-90DF-ADB5D95DDF05}">
    <text>Gaunam MP ir teikiam projekta i tivis</text>
  </threadedComment>
  <threadedComment ref="E269" dT="2025-09-08T06:50:29.58" personId="{F5283759-9946-4865-A022-E520B30F9158}" id="{F606F537-81E7-490D-8DC4-52B1EC8790D0}" parentId="{A00391A9-13A9-4E5A-90DF-ADB5D95DDF05}">
    <text>Trūksta dar SUVA vieno sutikimo (buvo du teikti, vienas gautas, kitas dar ne).</text>
  </threadedComment>
  <threadedComment ref="E269" dT="2025-09-10T07:44:37.00" personId="{F5283759-9946-4865-A022-E520B30F9158}" id="{B061282F-4076-4021-BE47-14087638D4A5}" parentId="{A00391A9-13A9-4E5A-90DF-ADB5D95DDF05}">
    <text>Reik nuasmeninti mel. projektą, įkelti į konkursinę ir galima pateikti pilną bylą be SUVA ir servitutų.</text>
  </threadedComment>
  <threadedComment ref="E269" dT="2025-09-10T09:20:28.32" personId="{1AA69E5B-B443-4881-BBB8-C2908FF681E9}" id="{89662A23-5A71-481A-82D0-6B54F73B67FD}" parentId="{A00391A9-13A9-4E5A-90DF-ADB5D95DDF05}">
    <text>Pateiktas projektas be SUVA ir servitutu</text>
  </threadedComment>
  <threadedComment ref="E269" dT="2025-09-13T09:18:07.05" personId="{275467A3-C35B-408D-BC09-980133BF36D1}" id="{319D511C-C3E9-4F12-97D5-2C3819D5166F}" parentId="{A00391A9-13A9-4E5A-90DF-ADB5D95DDF05}">
    <text>Projektas atmestas</text>
  </threadedComment>
  <threadedComment ref="E269" dT="2025-09-15T04:49:33.42" personId="{1AA69E5B-B443-4881-BBB8-C2908FF681E9}" id="{58A569D2-613A-4104-A972-31E6EE28F134}" parentId="{A00391A9-13A9-4E5A-90DF-ADB5D95DDF05}">
    <text>Negalim dar pateikt servitutu, laukiam karanis kol garantinus patvirtins</text>
  </threadedComment>
  <threadedComment ref="E269" dT="2025-09-15T05:09:08.40" personId="{F5283759-9946-4865-A022-E520B30F9158}" id="{744B0DC5-48A5-4563-A25F-90ADA737D57E}" parentId="{A00391A9-13A9-4E5A-90DF-ADB5D95DDF05}">
    <text>Pataisysiu per šiandien pastabas likusias</text>
  </threadedComment>
  <threadedComment ref="E269" dT="2025-09-15T12:52:41.81" personId="{F5283759-9946-4865-A022-E520B30F9158}" id="{D473252C-3BFB-4D77-BAAA-BF9DD8075473}" parentId="{A00391A9-13A9-4E5A-90DF-ADB5D95DDF05}">
    <text>Reiks su Kostu peržiūrėt KL ir BR02, ESO sako, kad nesutampa ilgiai, pagal mane viskas sutampa.</text>
  </threadedComment>
  <threadedComment ref="E269" dT="2025-09-16T07:07:26.78" personId="{275467A3-C35B-408D-BC09-980133BF36D1}" id="{9C3C7B7D-6633-466E-9FF7-AEFCE95E2BD1}" parentId="{A00391A9-13A9-4E5A-90DF-ADB5D95DDF05}">
    <text>Laukiam servituto</text>
  </threadedComment>
  <threadedComment ref="E269" dT="2025-09-16T07:25:52.54" personId="{F5283759-9946-4865-A022-E520B30F9158}" id="{E1D0CB48-9CA5-4D5B-AB81-A3067BD34956}" parentId="{A00391A9-13A9-4E5A-90DF-ADB5D95DDF05}">
    <text>Kostas pateiks servitutus į TIVI pasirašymui. Tada teiksiu abu NŽT el. paštu.</text>
  </threadedComment>
  <threadedComment ref="E269" dT="2025-09-17T04:38:14.04" personId="{F5283759-9946-4865-A022-E520B30F9158}" id="{F853062E-C78A-48B0-8DA7-A6E064E6264E}" parentId="{A00391A9-13A9-4E5A-90DF-ADB5D95DDF05}">
    <text>Servitutus pateikiau kompensacijoms, kai gausiu, teikiu juos į NŽT, paštu.</text>
  </threadedComment>
  <threadedComment ref="E269" dT="2025-09-25T11:16:17.86" personId="{F5283759-9946-4865-A022-E520B30F9158}" id="{1CA7B0DA-CA4B-4488-8E00-7ED697414521}" parentId="{A00391A9-13A9-4E5A-90DF-ADB5D95DDF05}">
    <text xml:space="preserve">Servitutai pateikti NŽT 09-25 1GD-77007 1GD-77010
</text>
  </threadedComment>
  <threadedComment ref="E269" dT="2025-10-03T10:17:44.22" personId="{F5283759-9946-4865-A022-E520B30F9158}" id="{F3FC16F9-57CE-4305-9102-A1B710D23502}" parentId="{A00391A9-13A9-4E5A-90DF-ADB5D95DDF05}">
    <text>4400-4283-4015 jau pasirašė pas notarus servitutą, kitas dar kaba pas NŽT. 10-03
1GD-77007 šitas liko</text>
  </threadedComment>
  <threadedComment ref="E269" dT="2025-10-15T11:39:06.41" personId="{F5283759-9946-4865-A022-E520B30F9158}" id="{C9F10DB4-10D9-47A7-A18C-385E24C60442}" parentId="{A00391A9-13A9-4E5A-90DF-ADB5D95DDF05}">
    <text>10-10 paprašė pridėti papildomai komp. raštą, pridėjau ir nusiunčiau tikrintojai atgal.</text>
  </threadedComment>
  <threadedComment ref="E269" dT="2025-10-16T09:29:21.01" personId="{F5283759-9946-4865-A022-E520B30F9158}" id="{0EC16990-E1D6-48E3-8A65-7DE96017E874}" parentId="{A00391A9-13A9-4E5A-90DF-ADB5D95DDF05}">
    <text>Iš NŽT gavau teigiamą atsakymą antram servitutui. Perdaviau ESO, kad apmokėtų kompensaciją. Gavęs komp. kreipsiuosi į notarus.</text>
  </threadedComment>
  <threadedComment ref="E269" dT="2025-10-17T07:22:08.17" personId="{F5283759-9946-4865-A022-E520B30F9158}" id="{C9BC6EA3-3D02-48F9-92E7-3E24AA844DD4}" parentId="{A00391A9-13A9-4E5A-90DF-ADB5D95DDF05}">
    <text>23d apmokės kompensaciją ir į TIVĮ įkels apmokėjimo kopiją.</text>
  </threadedComment>
  <threadedComment ref="E269" dT="2025-10-24T05:06:03.16" personId="{F5283759-9946-4865-A022-E520B30F9158}" id="{8D37DD9C-3528-4248-A6F0-7A9669480201}" parentId="{A00391A9-13A9-4E5A-90DF-ADB5D95DDF05}">
    <text>Antro servituto dokai pateikti notarams. SUVA buvo pastabų, pridėjau papildomus dokus, tikrina.</text>
  </threadedComment>
  <threadedComment ref="E269" dT="2025-10-29T07:22:31.17" personId="{F5283759-9946-4865-A022-E520B30F9158}" id="{F3683BDB-60EC-4E89-9835-C776BE647033}" parentId="{A00391A9-13A9-4E5A-90DF-ADB5D95DDF05}">
    <text>Sakė bandys derinti pasirašymo laiką kitai savaitei (lapkričio mėn. pirma sav.)</text>
  </threadedComment>
  <threadedComment ref="E269" dT="2025-10-29T07:25:40.14" personId="{F5283759-9946-4865-A022-E520B30F9158}" id="{409FBF1B-F25F-4B34-8992-F586BB11AE9E}" parentId="{A00391A9-13A9-4E5A-90DF-ADB5D95DDF05}">
    <text>Suva matau, kad teigiamas, šiom dienom turėtų ADOC'as būt.</text>
  </threadedComment>
  <threadedComment ref="E269" dT="2025-10-31T07:10:12.88" personId="{F5283759-9946-4865-A022-E520B30F9158}" id="{D934EBA3-D86D-4354-BCF5-8C02DB00E4EB}" parentId="{A00391A9-13A9-4E5A-90DF-ADB5D95DDF05}">
    <text>SUVA gavau, likęs servitutas kuris yra pas notarus. Sakė bandys derinti pasirašymo laiką kitai savaitei (lapkričio mėn. pirma sav.)</text>
  </threadedComment>
  <threadedComment ref="E269" dT="2025-11-05T07:21:56.97" personId="{1AA69E5B-B443-4881-BBB8-C2908FF681E9}" id="{D1AAF4CB-55BA-4D63-9422-7C5CF53159F9}" parentId="{A00391A9-13A9-4E5A-90DF-ADB5D95DDF05}">
    <text>Notare snd skambina NZT ir derina pasirasymo laika</text>
  </threadedComment>
  <threadedComment ref="E269" dT="2025-11-06T13:18:33.78" personId="{F5283759-9946-4865-A022-E520B30F9158}" id="{5813282D-C8A9-491E-9035-A690C1069726}" parentId="{A00391A9-13A9-4E5A-90DF-ADB5D95DDF05}">
    <text>Nesuderino laiko, sakė turbūt reikės koreguot sutartį. Parašiau, kad kai kažką susiderins, duotų žinot.</text>
  </threadedComment>
  <threadedComment ref="E269" dT="2025-11-11T08:32:19.85" personId="{F5283759-9946-4865-A022-E520B30F9158}" id="{4798EBD4-55D5-47C4-9180-1C04CEB4A8D8}" parentId="{A00391A9-13A9-4E5A-90DF-ADB5D95DDF05}">
    <text>11-11 paklausiau notarės el. paštu dėl situacijos. Sakė neužilgo baigs sutarties projektą ir tarsis dėl pasirašymo laiko. Kai susitars, informuos.</text>
  </threadedComment>
  <threadedComment ref="E269" dT="2025-11-13T11:26:42.45" personId="{F5283759-9946-4865-A022-E520B30F9158}" id="{3C472196-88C5-4DED-9FBB-92E2D047831C}" parentId="{A00391A9-13A9-4E5A-90DF-ADB5D95DDF05}">
    <text>11-18 pasirašo servitutą, bet turit pasispręst ten dėl tų a.z. sutikimų ar ko su nžt (nes servitute nebus a.z. ploto ar pan).</text>
  </threadedComment>
  <threadedComment ref="E269" dT="2025-11-14T12:47:39.25" personId="{F5283759-9946-4865-A022-E520B30F9158}" id="{4E4E160B-E8F3-41B3-A92A-3E6F0054D29F}" parentId="{A00391A9-13A9-4E5A-90DF-ADB5D95DDF05}">
    <text>Padarytas sutikimas dėl a.z., perduota Kostui, turi nusisiųst jis per savo el. paštą.</text>
  </threadedComment>
  <threadedComment ref="E269" dT="2025-11-14T13:18:33.84" personId="{1AA69E5B-B443-4881-BBB8-C2908FF681E9}" id="{DC7742EE-3F7E-4F1B-8C4F-77BB7FFBF10A}" parentId="{A00391A9-13A9-4E5A-90DF-ADB5D95DDF05}">
    <text>Pateiktas prasymas sutikimui NZT</text>
  </threadedComment>
  <threadedComment ref="E269" dT="2025-11-17T10:01:44.06" personId="{1AA69E5B-B443-4881-BBB8-C2908FF681E9}" id="{852158A7-B2E8-4D05-ABB7-AFA8A4E419D7}" parentId="{A00391A9-13A9-4E5A-90DF-ADB5D95DDF05}">
    <text>Data 2025-11-17 Nr. 1GD-94369</text>
  </threadedComment>
  <threadedComment ref="E269" dT="2025-12-12T07:50:05.40" personId="{1AA69E5B-B443-4881-BBB8-C2908FF681E9}" id="{F5A7379C-FB50-40EE-9A91-611C020D9D6F}" parentId="{A00391A9-13A9-4E5A-90DF-ADB5D95DDF05}">
    <text>Pateiktas projektas tvirtinimui</text>
  </threadedComment>
  <threadedComment ref="E269" dT="2025-12-12T07:52:20.92" personId="{A8D559AF-EDFF-4E5C-A9C6-041F763793B2}" id="{E009A57D-1823-4E82-81E5-9845D6780A00}" parentId="{A00391A9-13A9-4E5A-90DF-ADB5D95DDF05}">
    <text>25SUT-22247
25SUT-22254
25SUT-22262</text>
  </threadedComment>
  <threadedComment ref="E269" dT="2025-12-15T06:39:26.05" personId="{A8D559AF-EDFF-4E5C-A9C6-041F763793B2}" id="{37B54983-5E82-45E8-9BF7-E69F8133ACBD}" parentId="{A00391A9-13A9-4E5A-90DF-ADB5D95DDF05}">
    <text>Servitutai yra pasirašyti, perteikiau SUVAS normaliai, pataisiau bylą</text>
  </threadedComment>
  <threadedComment ref="E269" dT="2025-12-29T07:19:27.49" personId="{275467A3-C35B-408D-BC09-980133BF36D1}" id="{72D20A83-ACE5-4525-B624-4A5D3B9D50B9}" parentId="{A00391A9-13A9-4E5A-90DF-ADB5D95DDF05}">
    <text>laukiam žymų įregistravimo</text>
  </threadedComment>
  <threadedComment ref="E269" dT="2026-01-06T11:23:21.77" personId="{275467A3-C35B-408D-BC09-980133BF36D1}" id="{D9CCE615-2ADB-49AE-A682-AFB71275BDD8}" parentId="{A00391A9-13A9-4E5A-90DF-ADB5D95DDF05}">
    <text>perduoti įkainiai tvirtinti</text>
  </threadedComment>
  <threadedComment ref="E269" dT="2026-01-06T13:23:28.32" personId="{275467A3-C35B-408D-BC09-980133BF36D1}" id="{E00BA72C-A671-49A0-9C07-BCB3636DF552}" parentId="{A00391A9-13A9-4E5A-90DF-ADB5D95DDF05}">
    <text>Pateikta ADA</text>
  </threadedComment>
  <threadedComment ref="E269" dT="2026-01-06T13:47:26.04" personId="{275467A3-C35B-408D-BC09-980133BF36D1}" id="{7AA8295C-83AC-4F58-BD68-08352CFA8468}" parentId="{A00391A9-13A9-4E5A-90DF-ADB5D95DDF05}">
    <text>REIKIA DELSPINIGIŲ RAŠTO</text>
  </threadedComment>
  <threadedComment ref="T269" dT="2025-09-09T11:28:31.98" personId="{F5283759-9946-4865-A022-E520B30F9158}" id="{B8E3674F-7056-4B19-AB1B-4F40B559A4C3}">
    <text>09-09 išsiųsta</text>
  </threadedComment>
  <threadedComment ref="X269" dT="2025-07-28T05:37:44.18" personId="{F5283759-9946-4865-A022-E520B30F9158}" id="{B6A0DA6A-14DD-4B9C-8F88-CA91687C5691}">
    <text>07-28 išsiųsta</text>
  </threadedComment>
  <threadedComment ref="X269" dT="2025-08-14T04:54:16.88" personId="{F5283759-9946-4865-A022-E520B30F9158}" id="{B4400FA2-AAD8-4E43-84EE-DB86EFF2BA0D}" parentId="{B6A0DA6A-14DD-4B9C-8F88-CA91687C5691}">
    <text>08-13 suderinta</text>
  </threadedComment>
  <threadedComment ref="Y269" dT="2025-07-28T05:37:44.18" personId="{F5283759-9946-4865-A022-E520B30F9158}" id="{FB90CCCA-2254-4788-A207-E2AE84E709EF}">
    <text>07-28 išsiųsta</text>
  </threadedComment>
  <threadedComment ref="Y269" dT="2025-08-20T11:59:04.10" personId="{F5283759-9946-4865-A022-E520B30F9158}" id="{C809A239-1192-48BF-869D-AD4E125ACCBA}" parentId="{FB90CCCA-2254-4788-A207-E2AE84E709EF}">
    <text>08-20 suderinta</text>
  </threadedComment>
  <threadedComment ref="AD269" dT="2025-08-20T12:46:18.08" personId="{F5283759-9946-4865-A022-E520B30F9158}" id="{E5012F47-1064-47B3-815D-9AC185440DA5}">
    <text xml:space="preserve">25SUT-3013 
</text>
  </threadedComment>
  <threadedComment ref="AD269" dT="2025-08-20T12:53:30.09" personId="{F5283759-9946-4865-A022-E520B30F9158}" id="{AAF1AFB6-94B3-48BC-8B1C-15E6B0579D56}" parentId="{E5012F47-1064-47B3-815D-9AC185440DA5}">
    <text>25SUT-3022
Per vieną neišėjo sukelt dėl skirtingų adresų, teko kelt per du kartus.</text>
  </threadedComment>
  <threadedComment ref="AD269" dT="2025-09-25T11:17:24.31" personId="{F5283759-9946-4865-A022-E520B30F9158}" id="{39232B44-46DD-4BC2-959D-59A51CE7DEE4}" parentId="{E5012F47-1064-47B3-815D-9AC185440DA5}">
    <text xml:space="preserve">Reiks per nauja teikt </text>
  </threadedComment>
  <threadedComment ref="AD269" dT="2025-09-26T07:18:42.80" personId="{F5283759-9946-4865-A022-E520B30F9158}" id="{44AF13F2-9E6D-4E72-BB87-586851AEC70E}" parentId="{E5012F47-1064-47B3-815D-9AC185440DA5}">
    <text>25SUT-9149
Per nauja pateikta</text>
  </threadedComment>
  <threadedComment ref="AF269" dT="2025-09-25T11:16:56.83" personId="{F5283759-9946-4865-A022-E520B30F9158}" id="{025C317B-BDBE-4CA9-AFBF-1767A63A954D}">
    <text>09-25 pateikta NŽT</text>
  </threadedComment>
  <threadedComment ref="AJ269" dT="2025-07-28T05:37:44.18" personId="{F5283759-9946-4865-A022-E520B30F9158}" id="{E34C4D2F-9A75-4F00-97FB-D94F2BAA4091}">
    <text>07-28 išsiųsta</text>
  </threadedComment>
  <threadedComment ref="E270" dT="2025-06-19T04:13:40.46" personId="{A8D559AF-EDFF-4E5C-A9C6-041F763793B2}" id="{8621AF99-8E55-4D20-AFD3-149AC307BF0F}">
    <text>Per visą gatvę iš abiejų pusių lygiagrečiai eina mel. tinklas, o sklypas via Lietuvos, paskambinta ir nusiųsta užklausa žemės ūkio skyriui kokiu atstumu derintų projektą</text>
  </threadedComment>
  <threadedComment ref="E270" dT="2025-06-30T04:29:14.82" personId="{A8D559AF-EDFF-4E5C-A9C6-041F763793B2}" id="{152BE5EC-60D0-4E77-B686-22A3555CC21D}" parentId="{8621AF99-8E55-4D20-AFD3-149AC307BF0F}">
    <text>07-03 planas vykti į vietą</text>
  </threadedComment>
  <threadedComment ref="E270" dT="2025-07-03T12:59:22.81" personId="{A8D559AF-EDFF-4E5C-A9C6-041F763793B2}" id="{D88F3076-5889-4165-84A5-486A47DC90F8}" parentId="{8621AF99-8E55-4D20-AFD3-149AC307BF0F}">
    <text>Buvau gyvai, reiks pakoreguoti sprendinius ir pilnai paruošti pirminius, taip pat išsiųsta Pakamariui užklausa dėl nepažymėtų šulinių</text>
  </threadedComment>
  <threadedComment ref="E270" dT="2025-07-08T05:09:17.79" personId="{1AA69E5B-B443-4881-BBB8-C2908FF681E9}" id="{B8188C57-B1C7-4493-A02A-A4BAC62B3ACA}" parentId="{8621AF99-8E55-4D20-AFD3-149AC307BF0F}">
    <text>Taiso trasa, skambina Pakamariui</text>
  </threadedComment>
  <threadedComment ref="E270" dT="2025-07-09T07:15:56.91" personId="{A8D559AF-EDFF-4E5C-A9C6-041F763793B2}" id="{DF9B8023-DB52-4FE8-84E2-B031EE645FDA}" parentId="{8621AF99-8E55-4D20-AFD3-149AC307BF0F}">
    <text>Matuoja šulinius, dar peržiūrės kas TIIIS pateikta ir atsiųs pakoreguotą topo. Trūksta ir vandentiekio tinklų, sakė Pakamaris uždės.</text>
  </threadedComment>
  <threadedComment ref="E270" dT="2025-07-11T04:11:24.46" personId="{A8D559AF-EDFF-4E5C-A9C6-041F763793B2}" id="{73BD04A5-631D-4E68-8813-EC9A91A5F70E}" parentId="{8621AF99-8E55-4D20-AFD3-149AC307BF0F}">
    <text xml:space="preserve">Gauti tinklai ir šuliniai, koreguojamas brėžinys ir bus siunčiamas svarbiausioms institucijoms, via, telia </text>
  </threadedComment>
  <threadedComment ref="E270" dT="2025-07-14T04:33:19.05" personId="{A8D559AF-EDFF-4E5C-A9C6-041F763793B2}" id="{74699F1A-DD08-48C6-9656-3816D09598C9}" parentId="{8621AF99-8E55-4D20-AFD3-149AC307BF0F}">
    <text>Pakoreguotas BR1 ir išsiųstas svarbiausiom institucijom, 07-14 planas pateikti pirminius</text>
  </threadedComment>
  <threadedComment ref="E270" dT="2025-07-15T07:29:05.56" personId="{1AA69E5B-B443-4881-BBB8-C2908FF681E9}" id="{AE296128-6E48-4F91-9F02-9CF80ACD69C1}" parentId="{8621AF99-8E55-4D20-AFD3-149AC307BF0F}">
    <text>Pateikti pirminiai</text>
  </threadedComment>
  <threadedComment ref="E270" dT="2025-07-17T10:41:32.90" personId="{1AA69E5B-B443-4881-BBB8-C2908FF681E9}" id="{59A821CF-9815-4C82-ADB7-06C97445268E}" parentId="{8621AF99-8E55-4D20-AFD3-149AC307BF0F}">
    <text>Pateikti pirminiai po pastabu</text>
  </threadedComment>
  <threadedComment ref="E270" dT="2025-07-22T12:31:26.37" personId="{275467A3-C35B-408D-BC09-980133BF36D1}" id="{A4FD3994-050A-4FED-8629-B6487ED3B439}" parentId="{8621AF99-8E55-4D20-AFD3-149AC307BF0F}">
    <text>Taiso pastabas</text>
  </threadedComment>
  <threadedComment ref="E270" dT="2025-07-24T05:43:19.26" personId="{A8D559AF-EDFF-4E5C-A9C6-041F763793B2}" id="{18E221FE-1EF9-4E4F-AA79-09FF88FFB07D}" parentId="{8621AF99-8E55-4D20-AFD3-149AC307BF0F}">
    <text>Laukiam Via Lietuvos (turi būt ant dienų), kad vienu kartu ištaisyt visas pastabas dėl KS/KAS, taip pat gautos ir Ukmergės vandenų pastabos</text>
  </threadedComment>
  <threadedComment ref="E270" dT="2025-07-29T07:02:00.92" personId="{1AA69E5B-B443-4881-BBB8-C2908FF681E9}" id="{001150C8-4F5F-4E06-915D-00CF94D1704A}" parentId="{8621AF99-8E55-4D20-AFD3-149AC307BF0F}">
    <text>Taso pirminius</text>
  </threadedComment>
  <threadedComment ref="E270" dT="2025-07-31T04:24:30.51" personId="{A8D559AF-EDFF-4E5C-A9C6-041F763793B2}" id="{29F592E2-4F10-4E2D-B432-255454E322E6}" parentId="{8621AF99-8E55-4D20-AFD3-149AC307BF0F}">
    <text>Pataisytos ESO pastabos, Via Lietuvos pastabų dar negavom, terminas 20d.d.</text>
  </threadedComment>
  <threadedComment ref="E270" dT="2025-07-31T04:33:30.40" personId="{1AA69E5B-B443-4881-BBB8-C2908FF681E9}" id="{97C06287-A4BA-4ADE-A197-CC1B9C3C4815}" parentId="{8621AF99-8E55-4D20-AFD3-149AC307BF0F}">
    <text>Pateikti pirminiai po pastabu</text>
  </threadedComment>
  <threadedComment ref="E270" dT="2025-08-04T04:20:11.70" personId="{A8D559AF-EDFF-4E5C-A9C6-041F763793B2}" id="{3E6C4392-09AF-4EEF-959D-1B04B8808674}" parentId="{8621AF99-8E55-4D20-AFD3-149AC307BF0F}">
    <text>Susisiekta su vandenimis, pakoreguotas BR1 ir gautas derinimas, planas 08-07 vykti dar kartą, jei pavyks rasti žmonių vietoje</text>
  </threadedComment>
  <threadedComment ref="E270" dT="2025-08-07T05:08:03.85" personId="{A8D559AF-EDFF-4E5C-A9C6-041F763793B2}" id="{F660D165-6E44-45D1-9EFE-4E868DDAC258}" parentId="{8621AF99-8E55-4D20-AFD3-149AC307BF0F}">
    <text>Gautas Via Lietuva atsakymas, didelių pastabų nėra, planas gauti dar keletą derinimų, pataisyti pastabas ir paruošti kelių priedą</text>
  </threadedComment>
  <threadedComment ref="E270" dT="2025-08-08T09:00:12.81" personId="{A8D559AF-EDFF-4E5C-A9C6-041F763793B2}" id="{A937ABB7-3988-4DE4-8B8B-8F412CBFC3DF}" parentId="{8621AF99-8E55-4D20-AFD3-149AC307BF0F}">
    <text>Buvau dar kartą derinti, gavau dar keletą parašų, paruoštas kelių priedas, paskambinta seniūnijai, kad nusprestų su apšvietimo skydu ką nori daryt per ateinančią savaitę</text>
  </threadedComment>
  <threadedComment ref="E270" dT="2025-08-18T07:39:47.50" personId="{A8D559AF-EDFF-4E5C-A9C6-041F763793B2}" id="{AA32B8D3-BB49-4F25-B6C7-BB51589416BB}" parentId="{8621AF99-8E55-4D20-AFD3-149AC307BF0F}">
    <text xml:space="preserve">Savivaldybės kelių skyrius prašo visų derinimų, laukiam Via Lietuvos atsakymo, gavus derinimą, išsiųsiu savivaldybei su visais turimais derinimais. </text>
  </threadedComment>
  <threadedComment ref="E270" dT="2025-08-22T06:14:43.20" personId="{A8D559AF-EDFF-4E5C-A9C6-041F763793B2}" id="{24C9CEB3-0614-4BF7-BD34-8E05D66229C6}" parentId="{8621AF99-8E55-4D20-AFD3-149AC307BF0F}">
    <text>Paruoštas medžiagų žiniaraštis, jeigu nesugalvos pastabų, siųsiu apskaičiuoti</text>
  </threadedComment>
  <threadedComment ref="E270" dT="2025-08-22T08:58:01.09" personId="{A8D559AF-EDFF-4E5C-A9C6-041F763793B2}" id="{423FE129-8312-4B43-B3A1-6EB5E146559D}" parentId="{8621AF99-8E55-4D20-AFD3-149AC307BF0F}">
    <text xml:space="preserve">Rugsėjo mėnesį grįžta energetikas apšvietimo klausimams, preliminarūs sprendiniai aptarti 
 </text>
  </threadedComment>
  <threadedComment ref="E270" dT="2025-09-01T04:16:29.87" personId="{A8D559AF-EDFF-4E5C-A9C6-041F763793B2}" id="{039B4006-DB56-493A-82D5-A69098DEAC65}" parentId="{8621AF99-8E55-4D20-AFD3-149AC307BF0F}">
    <text xml:space="preserve">Gautas Via Lietuvos derinimas, išsiųstas projektas ukmergės kelininkui su visais turimais derinimais, bus perduota sąmatos apskaičiavimui </text>
  </threadedComment>
  <threadedComment ref="E270" dT="2025-09-03T12:17:52.93" personId="{1AA69E5B-B443-4881-BBB8-C2908FF681E9}" id="{C9DD962C-0EF5-4C97-96AB-AC9EBF84439E}" parentId="{8621AF99-8E55-4D20-AFD3-149AC307BF0F}">
    <text>Laukiam mel projekto</text>
  </threadedComment>
  <threadedComment ref="E270" dT="2025-09-08T04:30:27.82" personId="{A8D559AF-EDFF-4E5C-A9C6-041F763793B2}" id="{E51AABC3-DBCE-4E70-874B-3A6D1040A3F1}" parentId="{8621AF99-8E55-4D20-AFD3-149AC307BF0F}">
    <text>Išsiųsti informaciniai laiškai</text>
  </threadedComment>
  <threadedComment ref="E270" dT="2025-09-09T06:06:35.16" personId="{1AA69E5B-B443-4881-BBB8-C2908FF681E9}" id="{D2DDBADE-4A89-456D-B8F0-E5F6AD699C22}" parentId="{8621AF99-8E55-4D20-AFD3-149AC307BF0F}">
    <text>Milda paskaiciuoja mel proj samata ir keliam projekta</text>
  </threadedComment>
  <threadedComment ref="E270" dT="2025-09-09T13:12:31.73" personId="{1AA69E5B-B443-4881-BBB8-C2908FF681E9}" id="{566DA42C-0888-492C-A47D-0EC682EE7FB5}" parentId="{8621AF99-8E55-4D20-AFD3-149AC307BF0F}">
    <text>Pateiktas projektas be SUVA</text>
  </threadedComment>
  <threadedComment ref="E270" dT="2025-09-13T09:32:16.26" personId="{275467A3-C35B-408D-BC09-980133BF36D1}" id="{42F5E999-384A-43E1-9182-9514D2B40B23}" parentId="{8621AF99-8E55-4D20-AFD3-149AC307BF0F}">
    <text>Taiso pastabas</text>
  </threadedComment>
  <threadedComment ref="E270" dT="2025-09-15T05:10:03.93" personId="{A8D559AF-EDFF-4E5C-A9C6-041F763793B2}" id="{1EAB308C-9A7B-477C-B136-444FF6E1A434}" parentId="{8621AF99-8E55-4D20-AFD3-149AC307BF0F}">
    <text xml:space="preserve">Pastabos pataisytos iki suvos </text>
  </threadedComment>
  <threadedComment ref="E270" dT="2025-09-16T05:36:19.78" personId="{275467A3-C35B-408D-BC09-980133BF36D1}" id="{EC3DA897-4FBE-42C2-A082-E79DEFF0B964}" parentId="{8621AF99-8E55-4D20-AFD3-149AC307BF0F}">
    <text>Kostas derina su karanausku dėl garantinio/ teikia projektą</text>
  </threadedComment>
  <threadedComment ref="E270" dT="2025-09-22T09:48:55.07" personId="{1AA69E5B-B443-4881-BBB8-C2908FF681E9}" id="{0925DFD1-F76B-4E66-8941-9E882E5C0F23}" parentId="{8621AF99-8E55-4D20-AFD3-149AC307BF0F}">
    <text xml:space="preserve">SS - NŽT sutikimas </text>
  </threadedComment>
  <threadedComment ref="E270" dT="2025-09-29T06:39:15.75" personId="{A8D559AF-EDFF-4E5C-A9C6-041F763793B2}" id="{BDC09963-CBB5-4F6E-B069-96E11BC36283}" parentId="{8621AF99-8E55-4D20-AFD3-149AC307BF0F}">
    <text>Teiksiu SUVA pagal ESO informaciją</text>
  </threadedComment>
  <threadedComment ref="E270" dT="2025-10-06T04:32:00.86" personId="{A8D559AF-EDFF-4E5C-A9C6-041F763793B2}" id="{6284B3EC-211C-428F-8555-08ADE888135A}" parentId="{8621AF99-8E55-4D20-AFD3-149AC307BF0F}">
    <text>Laukiam suvos ir bus galima teikt</text>
  </threadedComment>
  <threadedComment ref="E270" dT="2025-10-13T04:48:43.75" personId="{1AA69E5B-B443-4881-BBB8-C2908FF681E9}" id="{44E13CED-E783-4842-ABF5-19975247F9FC}" parentId="{8621AF99-8E55-4D20-AFD3-149AC307BF0F}">
    <text>Pateiktas projektas su SUVA</text>
  </threadedComment>
  <threadedComment ref="E270" dT="2025-10-16T12:22:36.35" personId="{1AA69E5B-B443-4881-BBB8-C2908FF681E9}" id="{A90580A9-A5A0-4C68-AEF0-57AC1C3DCB48}" parentId="{8621AF99-8E55-4D20-AFD3-149AC307BF0F}">
    <text>Taiso pastabas</text>
  </threadedComment>
  <threadedComment ref="E270" dT="2025-10-21T07:33:33.42" personId="{A8D559AF-EDFF-4E5C-A9C6-041F763793B2}" id="{9221D4F9-1295-4758-9833-CDE323363B7E}" parentId="{8621AF99-8E55-4D20-AFD3-149AC307BF0F}">
    <text>pataisytos pastabos, paskambinta seniūnijai dėl apšvietimo</text>
  </threadedComment>
  <threadedComment ref="E270" dT="2025-10-21T07:42:46.46" personId="{1AA69E5B-B443-4881-BBB8-C2908FF681E9}" id="{BE27190F-A12F-4ED5-AF70-5A2CB8184293}" parentId="{8621AF99-8E55-4D20-AFD3-149AC307BF0F}">
    <text>Pateikta po pastabu</text>
  </threadedComment>
  <threadedComment ref="E270" dT="2025-10-23T10:53:05.52" personId="{275467A3-C35B-408D-BC09-980133BF36D1}" id="{7127B52C-5B43-4A08-A06B-50FE30097220}" parentId="{8621AF99-8E55-4D20-AFD3-149AC307BF0F}">
    <text>registruoja žymas</text>
  </threadedComment>
  <threadedComment ref="E270" dT="2025-11-10T12:07:25.05" personId="{275467A3-C35B-408D-BC09-980133BF36D1}" id="{77608BD3-09F1-45F8-B838-0C33187F953E}" parentId="{8621AF99-8E55-4D20-AFD3-149AC307BF0F}">
    <text>pateikeikti įkainiai</text>
  </threadedComment>
  <threadedComment ref="E270" dT="2025-11-13T07:20:28.72" personId="{275467A3-C35B-408D-BC09-980133BF36D1}" id="{466558CB-C75E-40FC-BA8B-B0E97C3BB066}" parentId="{8621AF99-8E55-4D20-AFD3-149AC307BF0F}">
    <text>pateikti įkainiai iš naujo</text>
  </threadedComment>
  <threadedComment ref="E270" dT="2026-01-05T10:47:34.70" personId="{275467A3-C35B-408D-BC09-980133BF36D1}" id="{B6081D71-8889-4C0E-83BF-C1CA59BD7C5D}" parentId="{8621AF99-8E55-4D20-AFD3-149AC307BF0F}">
    <text>DELSPINIGIAI</text>
  </threadedComment>
  <threadedComment ref="X270" dT="2025-08-08T09:42:02.37" personId="{A8D559AF-EDFF-4E5C-A9C6-041F763793B2}" id="{5FD7000C-7EEC-4878-A4E0-124C09B726D3}">
    <text>08-08</text>
  </threadedComment>
  <threadedComment ref="Y270" dT="2025-08-08T09:42:20.30" personId="{A8D559AF-EDFF-4E5C-A9C6-041F763793B2}" id="{DEF79ACD-A594-45DF-9C2A-5B66877EDF43}">
    <text>08-08</text>
  </threadedComment>
  <threadedComment ref="Z270" dT="2025-07-11T11:17:14.67" personId="{A8D559AF-EDFF-4E5C-A9C6-041F763793B2}" id="{4D6F2F7E-26C6-4D82-B4DF-B42595F0DB45}">
    <text>07-11</text>
  </threadedComment>
  <threadedComment ref="AA270" dT="2025-07-11T11:17:09.01" personId="{A8D559AF-EDFF-4E5C-A9C6-041F763793B2}" id="{F34EA589-B559-46AF-A783-321527E2F999}">
    <text>07-11</text>
  </threadedComment>
  <threadedComment ref="AD270" dT="2025-09-29T09:37:52.70" personId="{A8D559AF-EDFF-4E5C-A9C6-041F763793B2}" id="{3331B0CA-E436-450F-8CD1-8EC2CAACB2ED}">
    <text xml:space="preserve">25SUT-9754 </text>
  </threadedComment>
  <threadedComment ref="AJ270" dT="2025-07-11T10:45:29.89" personId="{A8D559AF-EDFF-4E5C-A9C6-041F763793B2}" id="{CAE83E43-DF0D-4FE1-AF8B-91C112C7E1A0}">
    <text>07-11</text>
  </threadedComment>
  <threadedComment ref="AJ270" dT="2025-08-11T09:18:35.70" personId="{1AA69E5B-B443-4881-BBB8-C2908FF681E9}" id="{568332CF-7241-4DC7-A979-D5EDE8DEC3F0}" parentId="{CAE83E43-DF0D-4FE1-AF8B-91C112C7E1A0}">
    <text xml:space="preserve">Nusiusta Via galutiniam pasirasymui 1-25-25376 </text>
  </threadedComment>
  <threadedComment ref="E271" dT="2025-07-02T05:19:51.97" personId="{461F44CA-1680-4430-87A0-06B8101DA29D}" id="{CEE9F351-A54B-4D9D-934F-5CEED19E65EF}">
    <text>Trasa koreguota po preliminaraus sudarymo</text>
  </threadedComment>
  <threadedComment ref="E271" dT="2025-07-08T05:09:39.89" personId="{1AA69E5B-B443-4881-BBB8-C2908FF681E9}" id="{B5230B58-102C-4FB6-8C65-D9E62EF7F1A2}" parentId="{CEE9F351-A54B-4D9D-934F-5CEED19E65EF}">
    <text>Gytis perduoda info is vaziavimo</text>
  </threadedComment>
  <threadedComment ref="E271" dT="2025-07-10T10:42:31.26" personId="{1AA69E5B-B443-4881-BBB8-C2908FF681E9}" id="{100B2291-3AA1-494E-8D4F-B3C038BC2D4C}" parentId="{CEE9F351-A54B-4D9D-934F-5CEED19E65EF}">
    <text>Siuncia Via, 07.11 keliam pirminius</text>
  </threadedComment>
  <threadedComment ref="E271" dT="2025-07-11T12:22:18.94" personId="{1AA69E5B-B443-4881-BBB8-C2908FF681E9}" id="{D29463AE-F36F-4D49-AF9A-7F33AB5D8D79}" parentId="{CEE9F351-A54B-4D9D-934F-5CEED19E65EF}">
    <text>Pateikti pirminiai</text>
  </threadedComment>
  <threadedComment ref="E271" dT="2025-07-15T09:25:55.81" personId="{461F44CA-1680-4430-87A0-06B8101DA29D}" id="{C0E2CFD3-C13A-4216-8263-7EE0A8686515}" parentId="{CEE9F351-A54B-4D9D-934F-5CEED19E65EF}">
    <text>07-15 išsiųsti derinimai, servitutas</text>
  </threadedComment>
  <threadedComment ref="E271" dT="2025-07-24T06:31:24.38" personId="{1AA69E5B-B443-4881-BBB8-C2908FF681E9}" id="{67FA490A-2141-4824-AC22-0EA72E4DDD5D}" parentId="{CEE9F351-A54B-4D9D-934F-5CEED19E65EF}">
    <text>Kol laukiam Via, derinam SB, mel projekta uzsakysim po Via</text>
  </threadedComment>
  <threadedComment ref="E271" dT="2025-07-29T07:30:02.45" personId="{1AA69E5B-B443-4881-BBB8-C2908FF681E9}" id="{22885A91-6958-4887-B621-4B000823FB40}" parentId="{CEE9F351-A54B-4D9D-934F-5CEED19E65EF}">
    <text>Laukiam Via, SB suderintas su nuomininku, teikia NZT</text>
  </threadedComment>
  <threadedComment ref="E271" dT="2025-07-29T07:43:36.67" personId="{461F44CA-1680-4430-87A0-06B8101DA29D}" id="{0B424FE9-88D4-4818-8A01-94AAA82C4461}" parentId="{CEE9F351-A54B-4D9D-934F-5CEED19E65EF}">
    <text>07-29 pateiktas servitutas į NŽT, taisomos Via pastabos, seniūno prašymu persiųsta pakartotinai</text>
  </threadedComment>
  <threadedComment ref="E271" dT="2025-08-01T11:14:07.33" personId="{461F44CA-1680-4430-87A0-06B8101DA29D}" id="{3B639647-4F26-46F6-951B-257BD59E053F}" parentId="{CEE9F351-A54B-4D9D-934F-5CEED19E65EF}">
    <text>08-01 pateikta Via su priedu po pastabų</text>
  </threadedComment>
  <threadedComment ref="E271" dT="2025-08-11T06:10:13.14" personId="{1AA69E5B-B443-4881-BBB8-C2908FF681E9}" id="{090A4B0D-8F0B-41C6-B790-755E9F23032D}" parentId="{CEE9F351-A54B-4D9D-934F-5CEED19E65EF}">
    <text>Gavus mel projekta, teiksim byla be SB ir VIA</text>
  </threadedComment>
  <threadedComment ref="E271" dT="2025-08-22T11:16:09.10" personId="{461F44CA-1680-4430-87A0-06B8101DA29D}" id="{18A7E658-38BF-4AEB-9AB9-B92503831E41}" parentId="{CEE9F351-A54B-4D9D-934F-5CEED19E65EF}">
    <text>08-22 gautas Via derinimas</text>
  </threadedComment>
  <threadedComment ref="E271" dT="2025-09-01T09:41:47.73" personId="{461F44CA-1680-4430-87A0-06B8101DA29D}" id="{8FEE18E9-9143-4CD2-83D6-4FDBAEAF7438}" parentId="{CEE9F351-A54B-4D9D-934F-5CEED19E65EF}">
    <text>09-01 trūkstamas nžt servitutas (užregistruotas 07-29), pora gyv. parašų, kurie nebuvo gyvai ir negali priimti info nuotoliu</text>
  </threadedComment>
  <threadedComment ref="E271" dT="2025-09-02T05:14:17.31" personId="{461F44CA-1680-4430-87A0-06B8101DA29D}" id="{9E9420A6-DDFB-4F51-97A1-27138369FEAE}" parentId="{CEE9F351-A54B-4D9D-934F-5CEED19E65EF}">
    <text>NŽT derinimas sudarytas 08-27 tačiau nusiųstas kladingu paštu, gautas 09-01</text>
  </threadedComment>
  <threadedComment ref="E271" dT="2025-09-05T05:06:22.74" personId="{461F44CA-1680-4430-87A0-06B8101DA29D}" id="{83926032-CA17-410C-9A15-4648BC5DA717}" parentId="{CEE9F351-A54B-4D9D-934F-5CEED19E65EF}">
    <text>09-05 išsiųsti informaciniai, paruošta byla</text>
  </threadedComment>
  <threadedComment ref="E271" dT="2025-09-05T11:50:02.35" personId="{1AA69E5B-B443-4881-BBB8-C2908FF681E9}" id="{61C96E05-E2F0-4CC3-A8F4-83AADFCA913D}" parentId="{CEE9F351-A54B-4D9D-934F-5CEED19E65EF}">
    <text>Pateiktas projektas be SUVA, servituto ir dvieju gyv parasu</text>
  </threadedComment>
  <threadedComment ref="E271" dT="2025-09-09T07:40:38.16" personId="{275467A3-C35B-408D-BC09-980133BF36D1}" id="{9BAF276A-9E7D-4278-B81A-931C1B3A8B7C}" parentId="{CEE9F351-A54B-4D9D-934F-5CEED19E65EF}">
    <text>Atmestas, laukiam SUVA</text>
  </threadedComment>
  <threadedComment ref="E271" dT="2025-09-15T10:22:04.94" personId="{461F44CA-1680-4430-87A0-06B8101DA29D}" id="{C9C0180C-765B-45B4-AA5D-52B866723329}" parentId="{CEE9F351-A54B-4D9D-934F-5CEED19E65EF}">
    <text>09-15 koreguota po pastabų</text>
  </threadedComment>
  <threadedComment ref="E271" dT="2025-09-15T11:51:48.39" personId="{1AA69E5B-B443-4881-BBB8-C2908FF681E9}" id="{B66DC4B9-F085-407E-9CB5-C60094075C6B}" parentId="{CEE9F351-A54B-4D9D-934F-5CEED19E65EF}">
    <text>Pateiktas projektas su garantiniu SUVA</text>
  </threadedComment>
  <threadedComment ref="E271" dT="2025-09-17T05:58:24.22" personId="{461F44CA-1680-4430-87A0-06B8101DA29D}" id="{7049BE6A-446E-42B1-BA34-A7552069E45E}" parentId="{CEE9F351-A54B-4D9D-934F-5CEED19E65EF}">
    <text>09-17 taisytos pastabos: kab. ilgiai pertikrinti, SDKŽ koreguotas, korekcijos perkeltos į bylą ir konkursinę, projektas lieka be SUVA</text>
  </threadedComment>
  <threadedComment ref="E271" dT="2025-09-23T05:52:06.18" personId="{461F44CA-1680-4430-87A0-06B8101DA29D}" id="{AF4B9451-B058-4E03-9A8A-815000B26229}" parentId="{CEE9F351-A54B-4D9D-934F-5CEED19E65EF}">
    <text>Praeitą savaitę nurodyta prelim. data spalio 7, 09-22 skambinta notarams, šiandien ketina patikslinti</text>
  </threadedComment>
  <threadedComment ref="E271" dT="2025-09-23T12:44:15.91" personId="{461F44CA-1680-4430-87A0-06B8101DA29D}" id="{ECBF2F37-1B3D-472F-9650-A7C62A24459B}" parentId="{CEE9F351-A54B-4D9D-934F-5CEED19E65EF}">
    <text>09-23 skambino, spalio 7 d. data kol kas nesikeitė, dar kart persiųstas NŽT atsakymas sutarties sudarymui</text>
  </threadedComment>
  <threadedComment ref="E271" dT="2025-09-30T05:54:25.35" personId="{461F44CA-1680-4430-87A0-06B8101DA29D}" id="{C5590044-F1E2-4B6C-B8E2-C738E3FA98C0}" parentId="{CEE9F351-A54B-4D9D-934F-5CEED19E65EF}">
    <text>09-30 praskambinta biurui, spalio 7 d. 11:00 numatyta, šiandien notaro padėjėjas pertikrina ir informuoja, jei ko trūksta iš anksto</text>
  </threadedComment>
  <threadedComment ref="E271" dT="2025-10-02T07:10:15.62" personId="{461F44CA-1680-4430-87A0-06B8101DA29D}" id="{7A44C91F-7ADC-4ECC-8EAD-E1C51E2FF4F4}" parentId="{CEE9F351-A54B-4D9D-934F-5CEED19E65EF}">
    <text xml:space="preserve">10-02 nauja tvarka perteikta SUVA </text>
  </threadedComment>
  <threadedComment ref="E271" dT="2025-10-06T04:24:17.67" personId="{461F44CA-1680-4430-87A0-06B8101DA29D}" id="{3A46AE7A-D0EB-4C0B-B42C-FB8BB688F07C}" parentId="{CEE9F351-A54B-4D9D-934F-5CEED19E65EF}">
    <text>Gauta SUVA, 10-07 pasirašinėjamas servitutas (ESO/NŽT)</text>
  </threadedComment>
  <threadedComment ref="E271" dT="2025-10-08T06:22:42.95" personId="{461F44CA-1680-4430-87A0-06B8101DA29D}" id="{E1B701EB-5415-435E-BC00-1E53236F7EA8}" parentId="{CEE9F351-A54B-4D9D-934F-5CEED19E65EF}">
    <text>10-07 servituto sutartis pasirašyta</text>
  </threadedComment>
  <threadedComment ref="E271" dT="2025-10-08T07:05:57.16" personId="{1AA69E5B-B443-4881-BBB8-C2908FF681E9}" id="{7185A19F-5860-42FD-B68D-B7A01F6B405F}" parentId="{CEE9F351-A54B-4D9D-934F-5CEED19E65EF}">
    <text>Pateitkas galutinis projektas</text>
  </threadedComment>
  <threadedComment ref="AB271" dT="2025-07-21T09:59:43.75" personId="{461F44CA-1680-4430-87A0-06B8101DA29D}" id="{4C33A757-A1D9-4B07-9F48-5F15DE10EB05}">
    <text>07-21 gautas ats., kad vietovėje neturi šilumos tinklų</text>
  </threadedComment>
  <threadedComment ref="AD271" dT="2025-09-03T06:40:21.94" personId="{461F44CA-1680-4430-87A0-06B8101DA29D}" id="{E49655B4-BDCB-447F-A564-B08E355367A0}">
    <text>25SUT-5192
09-03</text>
  </threadedComment>
  <threadedComment ref="AD271" dT="2025-10-02T07:09:44.12" personId="{461F44CA-1680-4430-87A0-06B8101DA29D}" id="{47C0550B-1405-42E8-8911-C0EBFEED7733}" parentId="{E49655B4-BDCB-447F-A564-B08E355367A0}">
    <text>Perteikta pagal naują tvarką 10-02
25SUT-10944</text>
  </threadedComment>
  <threadedComment ref="AD271" dT="2025-10-06T10:05:33.67" personId="{461F44CA-1680-4430-87A0-06B8101DA29D}" id="{740DC336-4E3F-441D-AA30-2FB9CA947CC1}" parentId="{E49655B4-BDCB-447F-A564-B08E355367A0}">
    <text>Gautas 10-06</text>
  </threadedComment>
  <threadedComment ref="AF271" dT="2025-07-15T10:36:23.31" personId="{461F44CA-1680-4430-87A0-06B8101DA29D}" id="{C8D5FA90-E7CA-4306-A511-EB7BE8EF6799}">
    <text>07-15 išsiųstas planas, arpetrenas@gmail.com, pas notarą galės</text>
    <extLst>
      <x:ext xmlns:xltc2="http://schemas.microsoft.com/office/spreadsheetml/2020/threadedcomments2" uri="{F7C98A9C-CBB3-438F-8F68-D28B6AF4A901}">
        <xltc2:checksum>1224608559</xltc2:checksum>
        <xltc2:hyperlink startIndex="24" length="20" url="arpetrenas@gmail.com"/>
      </x:ext>
    </extLst>
  </threadedComment>
  <threadedComment ref="AF271" dT="2025-07-25T04:36:29.75" personId="{461F44CA-1680-4430-87A0-06B8101DA29D}" id="{F368AC87-60B5-46ED-A0B6-CCCAC35CF4AE}" parentId="{C8D5FA90-E7CA-4306-A511-EB7BE8EF6799}">
    <text>Nuomininkas atsiuntė pasirašytą planą 07-25</text>
  </threadedComment>
  <threadedComment ref="AF271" dT="2025-10-06T10:06:13.54" personId="{461F44CA-1680-4430-87A0-06B8101DA29D}" id="{B1EDB04F-D8A0-4162-9DB2-D54CFE4E9E4F}" parentId="{C8D5FA90-E7CA-4306-A511-EB7BE8EF6799}">
    <text>Notarų biuras nurodęs spalio 7 d. pasirašymui, ESO ir NŽT atstovų kontaktai perduoti</text>
  </threadedComment>
  <threadedComment ref="AJ271" dT="2025-07-11T10:25:10.47" personId="{461F44CA-1680-4430-87A0-06B8101DA29D}" id="{8850546E-DBFA-49BD-8EA8-2D02578F3BE0}">
    <text>Pateikta 07.11</text>
  </threadedComment>
  <threadedComment ref="E272" dT="2025-06-26T07:19:39.37" personId="{1AA69E5B-B443-4881-BBB8-C2908FF681E9}" id="{482355C2-E4C8-4FD5-B879-0EE507299C52}">
    <text>Taiso trasa</text>
  </threadedComment>
  <threadedComment ref="E272" dT="2025-06-26T13:09:45.04" personId="{461F44CA-1680-4430-87A0-06B8101DA29D}" id="{E7BCCE72-F750-4F56-B80F-5C28D2B06A3B}" parentId="{482355C2-E4C8-4FD5-B879-0EE507299C52}">
    <text>Trasa pakoreguota, preliminari schema sudaryta</text>
  </threadedComment>
  <threadedComment ref="E272" dT="2025-07-08T05:09:57.51" personId="{1AA69E5B-B443-4881-BBB8-C2908FF681E9}" id="{2096C9CB-6BA0-4DAF-A778-0FE0F430288D}" parentId="{482355C2-E4C8-4FD5-B879-0EE507299C52}">
    <text>Gytis perduoda info is vaziavimo</text>
  </threadedComment>
  <threadedComment ref="E272" dT="2025-07-10T10:46:02.47" personId="{1AA69E5B-B443-4881-BBB8-C2908FF681E9}" id="{A7BE3461-AC54-4AE9-A575-D497E0EDE0C3}" parentId="{482355C2-E4C8-4FD5-B879-0EE507299C52}">
    <text>Vaziuot kol kas nereikia, like nemazai el pastu derinimu, yra pateikta KPD sprendiniai perziurai, pateiksim ir Via</text>
  </threadedComment>
  <threadedComment ref="E272" dT="2025-07-16T11:49:13.37" personId="{461F44CA-1680-4430-87A0-06B8101DA29D}" id="{F2C83391-908F-432A-A801-11F0FD2BF9D1}" parentId="{482355C2-E4C8-4FD5-B879-0EE507299C52}">
    <text>07.16 paruošti pirminiai</text>
  </threadedComment>
  <threadedComment ref="E272" dT="2025-07-17T06:55:21.71" personId="{1AA69E5B-B443-4881-BBB8-C2908FF681E9}" id="{56D91CDC-56D7-40DF-B9ED-FF2184899A3D}" parentId="{482355C2-E4C8-4FD5-B879-0EE507299C52}">
    <text>Pateikti pirminiai</text>
  </threadedComment>
  <threadedComment ref="E272" dT="2025-07-18T11:21:55.10" personId="{275467A3-C35B-408D-BC09-980133BF36D1}" id="{29FC04D3-40D5-4BB5-9FAB-69896A134C9D}" parentId="{482355C2-E4C8-4FD5-B879-0EE507299C52}">
    <text xml:space="preserve">Taiso pastabas
</text>
  </threadedComment>
  <threadedComment ref="E272" dT="2025-07-22T09:32:17.78" personId="{1AA69E5B-B443-4881-BBB8-C2908FF681E9}" id="{215C3CCF-9DAE-4E2C-8239-A8ED3C7FD0D7}" parentId="{482355C2-E4C8-4FD5-B879-0EE507299C52}">
    <text>Pateikta po pastabu</text>
  </threadedComment>
  <threadedComment ref="E272" dT="2025-07-23T10:46:07.87" personId="{461F44CA-1680-4430-87A0-06B8101DA29D}" id="{BADE9228-2081-4967-8A20-F347D3EC4CE7}" parentId="{482355C2-E4C8-4FD5-B879-0EE507299C52}">
    <text>07-23 išsiųsta derinimams ir į KPD po jų pastabų</text>
  </threadedComment>
  <threadedComment ref="E272" dT="2025-07-28T07:15:02.82" personId="{461F44CA-1680-4430-87A0-06B8101DA29D}" id="{81860688-3C37-4AA6-9FFF-F64186B36799}" parentId="{482355C2-E4C8-4FD5-B879-0EE507299C52}">
    <text>07-28 gautas KPD suderinimas</text>
  </threadedComment>
  <threadedComment ref="E272" dT="2025-07-29T07:31:48.43" personId="{1AA69E5B-B443-4881-BBB8-C2908FF681E9}" id="{686B3859-B918-45B4-9301-681D2CE7E756}" parentId="{482355C2-E4C8-4FD5-B879-0EE507299C52}">
    <text>Laukiam Via</text>
  </threadedComment>
  <threadedComment ref="E272" dT="2025-08-07T04:29:18.82" personId="{461F44CA-1680-4430-87A0-06B8101DA29D}" id="{5F0D1A0A-5B00-414E-B3AA-33BE602ADC8F}" parentId="{482355C2-E4C8-4FD5-B879-0EE507299C52}">
    <text>08-06 gautos pastabos, tvarkoma</text>
  </threadedComment>
  <threadedComment ref="E272" dT="2025-08-08T05:39:40.18" personId="{461F44CA-1680-4430-87A0-06B8101DA29D}" id="{D27A713A-D444-4F18-8B9E-5B1FD53B49DE}" parentId="{482355C2-E4C8-4FD5-B879-0EE507299C52}">
    <text>08-08 pateikta Via su kelių priedu po pastabų</text>
  </threadedComment>
  <threadedComment ref="E272" dT="2025-08-08T07:09:48.64" personId="{1AA69E5B-B443-4881-BBB8-C2908FF681E9}" id="{7970C164-B466-4B63-A98C-FE8F164F9CEE}" parentId="{482355C2-E4C8-4FD5-B879-0EE507299C52}">
    <text>Planas teikt projekta be VIA ir be SUVA</text>
  </threadedComment>
  <threadedComment ref="E272" dT="2025-08-18T08:03:02.56" personId="{461F44CA-1680-4430-87A0-06B8101DA29D}" id="{39EF8509-B47C-446E-A32B-10480DDB1A6C}" parentId="{482355C2-E4C8-4FD5-B879-0EE507299C52}">
    <text>Projektas teikiamas iki 08-19, derinama kiek informacinių bus leidžiama siųsti</text>
  </threadedComment>
  <threadedComment ref="E272" dT="2025-08-18T11:46:49.99" personId="{461F44CA-1680-4430-87A0-06B8101DA29D}" id="{3C9F6039-4739-4432-B239-CC7263F4C1B5}" parentId="{482355C2-E4C8-4FD5-B879-0EE507299C52}">
    <text>08-18 išsiųsti informaciniai, ruošiama byla</text>
  </threadedComment>
  <threadedComment ref="E272" dT="2025-08-21T07:34:35.60" personId="{1AA69E5B-B443-4881-BBB8-C2908FF681E9}" id="{CEE9F042-630C-46ED-A710-F4E3742CB3C5}" parentId="{482355C2-E4C8-4FD5-B879-0EE507299C52}">
    <text>Pateiktas projektas be VIA, SUVA ir vieno apskaitos paraso</text>
  </threadedComment>
  <threadedComment ref="E272" dT="2025-09-01T04:23:40.94" personId="{461F44CA-1680-4430-87A0-06B8101DA29D}" id="{2ACD0DFE-A304-4132-BA4D-3CD0E4B5B21C}" parentId="{482355C2-E4C8-4FD5-B879-0EE507299C52}">
    <text>VIA derinimas gautas, dėl papildomos spintos laukiama derinimo iš KPD</text>
  </threadedComment>
  <threadedComment ref="E272" dT="2025-09-15T10:22:43.01" personId="{461F44CA-1680-4430-87A0-06B8101DA29D}" id="{C27AD683-5309-41A5-ACC8-7101AF4B4C64}" parentId="{482355C2-E4C8-4FD5-B879-0EE507299C52}">
    <text>09-15 KPD artimiausiu metu peržiūri, esant reikalui skambint ir skubint leidžiasi</text>
  </threadedComment>
  <threadedComment ref="E272" dT="2025-09-22T04:52:21.69" personId="{461F44CA-1680-4430-87A0-06B8101DA29D}" id="{35728EAD-E95E-4F15-A501-34FCC8A49BFC}" parentId="{482355C2-E4C8-4FD5-B879-0EE507299C52}">
    <text>KPD atsakyta, kad suderinimas galioja, 09-22 perderinimas dėl papildomos spintos į Via</text>
  </threadedComment>
  <threadedComment ref="E272" dT="2025-09-23T13:05:31.52" personId="{461F44CA-1680-4430-87A0-06B8101DA29D}" id="{7AFBFCFE-566D-4B4F-A79C-C65B08058CB5}" parentId="{482355C2-E4C8-4FD5-B879-0EE507299C52}">
    <text>09-23 nusiųstas atnaujintas sprendinys į Via pertikrinimui</text>
  </threadedComment>
  <threadedComment ref="E272" dT="2025-10-13T12:57:56.87" personId="{461F44CA-1680-4430-87A0-06B8101DA29D}" id="{31170F20-3445-4484-8DDC-06EAC0A2D884}" parentId="{482355C2-E4C8-4FD5-B879-0EE507299C52}">
    <text>Via pastabų dėl papildomos KS/KAS neturi, gavus kelių priedą siunčiama perderinimui</text>
  </threadedComment>
  <threadedComment ref="E272" dT="2025-10-16T12:23:32.94" personId="{1AA69E5B-B443-4881-BBB8-C2908FF681E9}" id="{6958E8DA-5A0B-4275-A950-368117798225}" parentId="{482355C2-E4C8-4FD5-B879-0EE507299C52}">
    <text>ESO paraginta rasytis prieda</text>
  </threadedComment>
  <threadedComment ref="E272" dT="2025-10-20T05:00:44.61" personId="{461F44CA-1680-4430-87A0-06B8101DA29D}" id="{567416B9-5EA1-4422-BA9B-778C87EF5CC5}" parentId="{482355C2-E4C8-4FD5-B879-0EE507299C52}">
    <text>Kelių priedas gautas, išsiųsta galutiniam derinimui į Via</text>
  </threadedComment>
  <threadedComment ref="E272" dT="2025-10-22T04:05:07.92" personId="{461F44CA-1680-4430-87A0-06B8101DA29D}" id="{8B5D910F-5C74-4281-A805-D6A7239A9983}" parentId="{482355C2-E4C8-4FD5-B879-0EE507299C52}">
    <text>10-21 gautas galutinis Via derinimas, 10-22 pateikta suva</text>
  </threadedComment>
  <threadedComment ref="E272" dT="2025-11-03T09:05:20.73" personId="{461F44CA-1680-4430-87A0-06B8101DA29D}" id="{9C8AA5EC-80A5-44F2-B1A1-4C8DE703A53E}" parentId="{482355C2-E4C8-4FD5-B879-0EE507299C52}">
    <text>SUVA nagrinėjama, dar negauta/patikslinimų neprašyta</text>
  </threadedComment>
  <threadedComment ref="E272" dT="2025-11-06T06:10:31.31" personId="{461F44CA-1680-4430-87A0-06B8101DA29D}" id="{464A0D64-8389-455E-AD06-04D0E6DEAC02}" parentId="{482355C2-E4C8-4FD5-B879-0EE507299C52}">
    <text>SUVA gauta, pridėta prie paruoštos bylos</text>
  </threadedComment>
  <threadedComment ref="E272" dT="2025-11-06T07:19:09.88" personId="{1AA69E5B-B443-4881-BBB8-C2908FF681E9}" id="{719E0317-40B0-4D65-B9B6-F2E7FA59C342}" parentId="{482355C2-E4C8-4FD5-B879-0EE507299C52}">
    <text>Patiktas pilnas projektas po pastabu</text>
  </threadedComment>
  <threadedComment ref="E272" dT="2025-11-10T07:13:45.97" personId="{1AA69E5B-B443-4881-BBB8-C2908FF681E9}" id="{AF0BEE9F-EEB0-4CB3-B897-61855A4E7450}" parentId="{482355C2-E4C8-4FD5-B879-0EE507299C52}">
    <text>Paulina daro zymas</text>
  </threadedComment>
  <threadedComment ref="E272" dT="2025-11-13T07:42:08.16" personId="{275467A3-C35B-408D-BC09-980133BF36D1}" id="{1D89CD0F-6778-4015-B46C-9FF506D2FA6B}" parentId="{482355C2-E4C8-4FD5-B879-0EE507299C52}">
    <text>pateiktos žymos</text>
  </threadedComment>
  <threadedComment ref="E272" dT="2025-11-18T06:40:30.50" personId="{275467A3-C35B-408D-BC09-980133BF36D1}" id="{50964209-938C-47A2-A339-112DFEB30804}" parentId="{482355C2-E4C8-4FD5-B879-0EE507299C52}">
    <text>įkainiai tvirtinsis tik 2026-01</text>
  </threadedComment>
  <threadedComment ref="E272" dT="2026-01-05T10:51:05.09" personId="{275467A3-C35B-408D-BC09-980133BF36D1}" id="{74CC4552-3C4A-4BBA-8B1D-8E7FC88EAA35}" parentId="{482355C2-E4C8-4FD5-B879-0EE507299C52}">
    <text>DELSPINIGIAI</text>
  </threadedComment>
  <threadedComment ref="AD272" dT="2025-10-22T07:13:08.54" personId="{461F44CA-1680-4430-87A0-06B8101DA29D}" id="{A3BAFFAB-E465-4989-886E-5B2631260EFB}">
    <text>10-22 pateikta SUVA
25SUT-14787</text>
  </threadedComment>
  <threadedComment ref="AI272" dT="2025-07-10T07:57:33.86" personId="{461F44CA-1680-4430-87A0-06B8101DA29D}" id="{4C7A8D86-0A4E-4A15-86BD-E59E50FF060C}">
    <text>Išsiųsta 07-10</text>
  </threadedComment>
  <threadedComment ref="AI272" dT="2025-07-28T07:14:40.72" personId="{461F44CA-1680-4430-87A0-06B8101DA29D}" id="{98DF45BC-DF90-4C4D-A9CB-7A467C989374}" parentId="{4C7A8D86-0A4E-4A15-86BD-E59E50FF060C}">
    <text>07-28 suderintas</text>
  </threadedComment>
  <threadedComment ref="AI272" dT="2025-09-11T10:05:42.95" personId="{461F44CA-1680-4430-87A0-06B8101DA29D}" id="{F7FFB0B7-019B-4E82-A86C-CE7334BA3CEE}" parentId="{4C7A8D86-0A4E-4A15-86BD-E59E50FF060C}">
    <text>08-28 siųsta perderinimui dėl nutartos papildomos spintos, dar neatsakyta</text>
  </threadedComment>
  <threadedComment ref="AI272" dT="2025-09-16T04:31:13.96" personId="{461F44CA-1680-4430-87A0-06B8101DA29D}" id="{1979FECF-FF26-4203-8E5C-D305CF924ABB}" parentId="{4C7A8D86-0A4E-4A15-86BD-E59E50FF060C}">
    <text>09-15 skambinta, atsakinga tikrintoja tiesiai iš atostogų, laišką matė, patikrint, esant reikalui skambinti ir skubinti</text>
  </threadedComment>
  <threadedComment ref="AJ272" dT="2025-07-11T12:28:04.81" personId="{461F44CA-1680-4430-87A0-06B8101DA29D}" id="{FD6B6FD5-5A7C-4837-8D8B-776CF66EF551}">
    <text>Išsiųsta 07.11</text>
  </threadedComment>
  <threadedComment ref="AJ272" dT="2025-10-20T04:56:04.58" personId="{461F44CA-1680-4430-87A0-06B8101DA29D}" id="{1E3AA0BA-C94D-427B-A2F4-AD8F14C5234C}" parentId="{FD6B6FD5-5A7C-4837-8D8B-776CF66EF551}">
    <text>10-20 perteikta su atnaujintu kelių priedu po sprendinių keitimo</text>
  </threadedComment>
  <threadedComment ref="AJ272" dT="2025-10-22T04:04:29.44" personId="{461F44CA-1680-4430-87A0-06B8101DA29D}" id="{0A18881E-EE2A-4821-B7D7-3AAFC7ED8FA9}" parentId="{FD6B6FD5-5A7C-4837-8D8B-776CF66EF551}">
    <text>10-21 gautas po pakartotinio derinimo GALUTINIS</text>
  </threadedComment>
  <threadedComment ref="E273" dT="2025-01-13T13:17:19.01" personId="{1AA69E5B-B443-4881-BBB8-C2908FF681E9}" id="{A13166D7-18D8-4A6E-B2EB-62D62529C0FB}">
    <text>Rengiamas BR01</text>
  </threadedComment>
  <threadedComment ref="E273" dT="2025-01-27T08:24:47.50" personId="{C0ECFC5B-0A85-441B-983F-CE9A319143FD}" id="{B3D9B91C-8CE7-4BCD-9E20-B8B27CBE9675}" parentId="{A13166D7-18D8-4A6E-B2EB-62D62529C0FB}">
    <text>Buvau nuvažiavęs į vietą, padarytos foto</text>
  </threadedComment>
  <threadedComment ref="E273" dT="2025-01-27T08:25:26.94" personId="{C0ECFC5B-0A85-441B-983F-CE9A319143FD}" id="{5218C039-B9F7-4FB5-B5A5-74228400816E}" parentId="{A13166D7-18D8-4A6E-B2EB-62D62529C0FB}">
    <text>Tikslinamas brėžinys pagal tai kas pamatyta</text>
  </threadedComment>
  <threadedComment ref="E273" dT="2025-01-30T07:34:12.14" personId="{C0ECFC5B-0A85-441B-983F-CE9A319143FD}" id="{0BD9FA3D-8868-4223-8535-059E7E7B902F}" parentId="{A13166D7-18D8-4A6E-B2EB-62D62529C0FB}">
    <text xml:space="preserve">Pakoreguota pagal pastabas, ruošiamas derinimui </text>
  </threadedComment>
  <threadedComment ref="E273" dT="2025-02-04T08:32:43.48" personId="{275467A3-C35B-408D-BC09-980133BF36D1}" id="{111A9409-1A55-4431-85DF-7394619322EB}" parentId="{A13166D7-18D8-4A6E-B2EB-62D62529C0FB}">
    <text>Objektais laikina sustabdytas</text>
  </threadedComment>
  <threadedComment ref="E273" dT="2025-03-14T13:46:02.93" personId="{275467A3-C35B-408D-BC09-980133BF36D1}" id="{DBE57192-C3AE-4AA7-A5FB-48C18066E280}" parentId="{A13166D7-18D8-4A6E-B2EB-62D62529C0FB}">
    <text>Derina su gyventojais</text>
  </threadedComment>
  <threadedComment ref="E273" dT="2025-04-29T06:49:34.26" personId="{275467A3-C35B-408D-BC09-980133BF36D1}" id="{EF337C2F-8D79-4CC0-8ED8-01A05CFD1BBD}" parentId="{A13166D7-18D8-4A6E-B2EB-62D62529C0FB}">
    <text>Subraižyta tik trasa, reikia derinti su gyventojais</text>
  </threadedComment>
  <threadedComment ref="E273" dT="2025-05-12T12:19:27.00" personId="{5710D45C-C18F-4E5A-842E-2E8E9F9A8EE2}" id="{50093947-DA2D-4A0C-A342-038CF2A10F11}" parentId="{A13166D7-18D8-4A6E-B2EB-62D62529C0FB}">
    <text>05-13 važiuojam derint</text>
  </threadedComment>
  <threadedComment ref="E273" dT="2025-05-14T05:29:11.91" personId="{275467A3-C35B-408D-BC09-980133BF36D1}" id="{759E0E5F-8353-4752-8E75-D2AF6B6F2D91}" parentId="{A13166D7-18D8-4A6E-B2EB-62D62529C0FB}">
    <text>Važiuoti nebereikės. Taiso trasą.</text>
  </threadedComment>
  <threadedComment ref="E273" dT="2025-05-22T06:21:57.85" personId="{5710D45C-C18F-4E5A-842E-2E8E9F9A8EE2}" id="{7E86B4E3-59A9-48BB-9A03-C14489D0D73A}" parentId="{A13166D7-18D8-4A6E-B2EB-62D62529C0FB}">
    <text>Renkami sutikimai, laukiama topkes papildymo</text>
  </threadedComment>
  <threadedComment ref="E273" dT="2025-05-22T11:56:05.68" personId="{275467A3-C35B-408D-BC09-980133BF36D1}" id="{ABA61DF6-0FCA-48EA-94B9-0C78D876BCE0}" parentId="{A13166D7-18D8-4A6E-B2EB-62D62529C0FB}">
    <text>Topo užsakytas pas Donatą</text>
  </threadedComment>
  <threadedComment ref="E273" dT="2025-05-27T09:35:13.75" personId="{1AA69E5B-B443-4881-BBB8-C2908FF681E9}" id="{6B26400A-421D-466B-96BA-29461E494898}" parentId="{A13166D7-18D8-4A6E-B2EB-62D62529C0FB}">
    <text>Laukiam topo papildymo</text>
  </threadedComment>
  <threadedComment ref="E273" dT="2025-06-02T11:29:45.17" personId="{275467A3-C35B-408D-BC09-980133BF36D1}" id="{5AE708E2-234D-4136-B555-C275017F7A38}" parentId="{A13166D7-18D8-4A6E-B2EB-62D62529C0FB}">
    <text>Donatas matuoja</text>
  </threadedComment>
  <threadedComment ref="E273" dT="2025-06-26T11:31:02.34" personId="{275467A3-C35B-408D-BC09-980133BF36D1}" id="{D2FA70BC-8919-432C-B3A9-E85ADA2E298A}" parentId="{A13166D7-18D8-4A6E-B2EB-62D62529C0FB}">
    <text>Topo pateikta</text>
  </threadedComment>
  <threadedComment ref="E273" dT="2025-06-26T12:04:00.21" personId="{5710D45C-C18F-4E5A-842E-2E8E9F9A8EE2}" id="{271C7800-0F94-4B40-9D7A-71AE49B797CD}" parentId="{A13166D7-18D8-4A6E-B2EB-62D62529C0FB}">
    <text>Braižoma trasa</text>
  </threadedComment>
  <threadedComment ref="E273" dT="2025-06-27T11:29:28.55" personId="{5710D45C-C18F-4E5A-842E-2E8E9F9A8EE2}" id="{43BD5021-53C4-4CEA-AF2E-A0066D6DEAB5}" parentId="{A13166D7-18D8-4A6E-B2EB-62D62529C0FB}">
    <text>Pakoreguota trasa, laukiam likusių sutikimų, braižoma principinė</text>
  </threadedComment>
  <threadedComment ref="E273" dT="2025-07-01T05:08:25.38" personId="{5710D45C-C18F-4E5A-842E-2E8E9F9A8EE2}" id="{4C129F7C-538A-42C2-B0D1-41028EFDE954}" parentId="{A13166D7-18D8-4A6E-B2EB-62D62529C0FB}">
    <text>Iki 07-04 pateiksim pirminius</text>
  </threadedComment>
  <threadedComment ref="E273" dT="2025-07-01T05:12:40.44" personId="{5710D45C-C18F-4E5A-842E-2E8E9F9A8EE2}" id="{6DF25E61-D934-4416-A3EB-C85967BA197A}" parentId="{A13166D7-18D8-4A6E-B2EB-62D62529C0FB}">
    <text>Trūksta dviejų sutikimų, vienas išsiųstas registruotu paštu, kito neina su savininke susisiekt, paskambinta giminaičiui sakė jis pabandys</text>
  </threadedComment>
  <threadedComment ref="E273" dT="2025-07-02T04:25:42.03" personId="{1AA69E5B-B443-4881-BBB8-C2908FF681E9}" id="{30281002-E5AC-4A1A-A18F-CB2B678AA3A8}" parentId="{A13166D7-18D8-4A6E-B2EB-62D62529C0FB}">
    <text>Pateikti pirminiai</text>
  </threadedComment>
  <threadedComment ref="E273" dT="2025-07-04T04:20:17.56" personId="{5710D45C-C18F-4E5A-842E-2E8E9F9A8EE2}" id="{6F312B07-5C00-4D66-A6FC-1CE12BF99CC9}" parentId="{A13166D7-18D8-4A6E-B2EB-62D62529C0FB}">
    <text>Laukiam pirminių ir siųsim derint institucijom, šiandien turėtų moteris pranešt dėl sutikimo ar pirmadieni bus vietoj</text>
  </threadedComment>
  <threadedComment ref="E273" dT="2025-07-04T09:40:43.62" personId="{5710D45C-C18F-4E5A-842E-2E8E9F9A8EE2}" id="{96066129-6183-4443-937B-822AA17D56C8}" parentId="{A13166D7-18D8-4A6E-B2EB-62D62529C0FB}">
    <text>Pirmadieni važiuoju paimti likusių dviejų sutikimų</text>
  </threadedComment>
  <threadedComment ref="E273" dT="2025-07-07T06:44:15.16" personId="{5710D45C-C18F-4E5A-842E-2E8E9F9A8EE2}" id="{7333C9C8-EC51-44A2-9E6F-7770AF9303D1}" parentId="{A13166D7-18D8-4A6E-B2EB-62D62529C0FB}">
    <text>Viena sutikimą turėtų atsiust į paštą, del kito nežinau, neina pagaut sklypo savininkės</text>
  </threadedComment>
  <threadedComment ref="E273" dT="2025-07-07T12:40:34.48" personId="{275467A3-C35B-408D-BC09-980133BF36D1}" id="{8FD54BD7-E925-4852-9985-F40395107452}" parentId="{A13166D7-18D8-4A6E-B2EB-62D62529C0FB}">
    <text>Taiso pastabas</text>
  </threadedComment>
  <threadedComment ref="E273" dT="2025-07-08T05:55:12.92" personId="{5710D45C-C18F-4E5A-842E-2E8E9F9A8EE2}" id="{77AB8343-FA0D-4DC9-BE8A-18572F63BB78}" parentId="{A13166D7-18D8-4A6E-B2EB-62D62529C0FB}">
    <text>Pastabos pataisytos</text>
  </threadedComment>
  <threadedComment ref="E273" dT="2025-07-14T06:44:20.08" personId="{5710D45C-C18F-4E5A-842E-2E8E9F9A8EE2}" id="{3899498C-A6DA-419F-8CFF-351E6820F95E}" parentId="{A13166D7-18D8-4A6E-B2EB-62D62529C0FB}">
    <text>Truksta 3 parašų, dėl neivieno nebeatsiliepia</text>
  </threadedComment>
  <threadedComment ref="E273" dT="2025-07-15T11:00:07.60" personId="{5710D45C-C18F-4E5A-842E-2E8E9F9A8EE2}" id="{4094AFCC-4EE4-417C-9675-C7113B7DF276}" parentId="{A13166D7-18D8-4A6E-B2EB-62D62529C0FB}">
    <text>Pakeista trasa, išsiųsta perderint į VIA, rytoj dominyjas turėtų paimt paskutinį sutikimą, formuosim servitutą</text>
  </threadedComment>
  <threadedComment ref="E273" dT="2025-07-16T07:31:24.25" personId="{5710D45C-C18F-4E5A-842E-2E8E9F9A8EE2}" id="{E75BFD0D-485D-443B-91B0-CFBCF5091841}" parentId="{A13166D7-18D8-4A6E-B2EB-62D62529C0FB}">
    <text>Pataisytos pirminių pastabos, išsiuntinėta derint institucijoms</text>
  </threadedComment>
  <threadedComment ref="E273" dT="2025-07-16T07:47:17.59" personId="{1AA69E5B-B443-4881-BBB8-C2908FF681E9}" id="{231A402E-5E91-4038-BB46-26FF14E1FB24}" parentId="{A13166D7-18D8-4A6E-B2EB-62D62529C0FB}">
    <text>Pateikti pirminiai po pastabu</text>
  </threadedComment>
  <threadedComment ref="E273" dT="2025-07-17T04:13:49.26" personId="{5710D45C-C18F-4E5A-842E-2E8E9F9A8EE2}" id="{5DE86498-0D74-418B-8EB2-C0D2591DF94C}" parentId="{A13166D7-18D8-4A6E-B2EB-62D62529C0FB}">
    <text>Gautas paskutinis sutikimas</text>
  </threadedComment>
  <threadedComment ref="E273" dT="2025-07-22T07:24:49.36" personId="{275467A3-C35B-408D-BC09-980133BF36D1}" id="{82D9F93A-58DF-48AB-84AB-33A1433DD1F0}" parentId="{A13166D7-18D8-4A6E-B2EB-62D62529C0FB}">
    <text>Reikia taisyti trasą dėl vandenų nederinimo</text>
  </threadedComment>
  <threadedComment ref="E273" dT="2025-07-23T11:50:10.70" personId="{5710D45C-C18F-4E5A-842E-2E8E9F9A8EE2}" id="{17EAD130-B61F-4535-8DE0-C487BC0A19FE}" parentId="{A13166D7-18D8-4A6E-B2EB-62D62529C0FB}">
    <text>Pataisyta trasa, išsiųsta pirma vandenims pries persiderinant su žmonėm</text>
  </threadedComment>
  <threadedComment ref="E273" dT="2025-07-29T06:59:37.28" personId="{5710D45C-C18F-4E5A-842E-2E8E9F9A8EE2}" id="{708BB35A-3491-4CB5-8FB1-FD223BC04540}" parentId="{A13166D7-18D8-4A6E-B2EB-62D62529C0FB}">
    <text>Nusiųsta vandenims po pastabų 07-28</text>
  </threadedComment>
  <threadedComment ref="E273" dT="2025-07-30T04:25:14.45" personId="{5710D45C-C18F-4E5A-842E-2E8E9F9A8EE2}" id="{77DB6445-CB24-45DE-BDA4-E0CAA0E2969A}" parentId="{A13166D7-18D8-4A6E-B2EB-62D62529C0FB}">
    <text>07-30 kasparas važiuoja pro šalį, paims parašus po trasos pasikeitimo</text>
  </threadedComment>
  <threadedComment ref="E273" dT="2025-08-05T05:14:30.91" personId="{5710D45C-C18F-4E5A-842E-2E8E9F9A8EE2}" id="{08D3B852-CF63-4CA1-B2BF-21FC0DC9BF98}" parentId="{A13166D7-18D8-4A6E-B2EB-62D62529C0FB}">
    <text>Laukiam derinimų ir servituto, išsiųsta VIA'ai su kelių priedu.</text>
  </threadedComment>
  <threadedComment ref="E273" dT="2025-08-12T12:25:43.45" personId="{5710D45C-C18F-4E5A-842E-2E8E9F9A8EE2}" id="{BD2728A9-AEFF-401A-8731-F52C020FEB5E}" parentId="{A13166D7-18D8-4A6E-B2EB-62D62529C0FB}">
    <text>Savivaldybe iki 08/14 turetu pasirasyt</text>
  </threadedComment>
  <threadedComment ref="E273" dT="2025-08-13T05:02:38.55" personId="{5710D45C-C18F-4E5A-842E-2E8E9F9A8EE2}" id="{5D5D73DC-EFEB-4E41-9BD3-D8335B34214D}" parentId="{A13166D7-18D8-4A6E-B2EB-62D62529C0FB}">
    <text>Servituto pasirašymas 09-15 13h</text>
  </threadedComment>
  <threadedComment ref="E273" dT="2025-08-18T04:26:51.51" personId="{5710D45C-C18F-4E5A-842E-2E8E9F9A8EE2}" id="{4DA633E0-C319-416A-AE09-777ECA3EA3CB}" parentId="{A13166D7-18D8-4A6E-B2EB-62D62529C0FB}">
    <text>Išsiųsta skaičiuot sąmatą, teiksim byla be via suvos ir servituto</text>
  </threadedComment>
  <threadedComment ref="E273" dT="2025-08-18T06:08:02.57" personId="{5710D45C-C18F-4E5A-842E-2E8E9F9A8EE2}" id="{571C3D34-0365-4089-BF89-BDDAA750DD35}" parentId="{A13166D7-18D8-4A6E-B2EB-62D62529C0FB}">
    <text>Išsiųsta savivaldybei del perderinimo su ESO komentaru</text>
  </threadedComment>
  <threadedComment ref="E273" dT="2025-08-19T06:36:51.04" personId="{5710D45C-C18F-4E5A-842E-2E8E9F9A8EE2}" id="{47B1EEEC-1D36-42CF-B7D3-147232F91536}" parentId="{A13166D7-18D8-4A6E-B2EB-62D62529C0FB}">
    <text>Perskambinta del parašų žmonėms kuriems išsiųsti informaciniai, vienas turėtų atsiųst kitą savaitę</text>
  </threadedComment>
  <threadedComment ref="E273" dT="2025-08-19T10:08:22.07" personId="{5710D45C-C18F-4E5A-842E-2E8E9F9A8EE2}" id="{00048157-0B9A-4128-A4C8-EE57DF7EC6F1}" parentId="{A13166D7-18D8-4A6E-B2EB-62D62529C0FB}">
    <text>Padaryta byla. Trūksta servituto, Via derinimo, SUVA, vieno parašo del apskaitos, savivaldybės perderinimo</text>
  </threadedComment>
  <threadedComment ref="E273" dT="2025-08-21T06:59:04.09" personId="{1AA69E5B-B443-4881-BBB8-C2908FF681E9}" id="{2B6D284F-1BC0-4F00-B40B-1A34789033EA}" parentId="{A13166D7-18D8-4A6E-B2EB-62D62529C0FB}">
    <text>Savelis pirmadinei grizta is atostogu, reiks bandyt su juo kalbet del to reikalo, o tas kuris pastabas parase isejo atostogu iki rugsejo pradzios</text>
  </threadedComment>
  <threadedComment ref="E273" dT="2025-08-28T07:40:06.50" personId="{5710D45C-C18F-4E5A-842E-2E8E9F9A8EE2}" id="{1FCC9CD4-B320-490B-A6D4-326E71A81E64}" parentId="{A13166D7-18D8-4A6E-B2EB-62D62529C0FB}">
    <text>Gautas via derinimas</text>
  </threadedComment>
  <threadedComment ref="E273" dT="2025-08-28T09:23:05.76" personId="{A8D559AF-EDFF-4E5C-A9C6-041F763793B2}" id="{42CF978A-2161-47CD-8924-FF0B4230CD64}" parentId="{A13166D7-18D8-4A6E-B2EB-62D62529C0FB}">
    <text>Savivaldybė dėl GA nekeičia pastabų, kad klot vienoj tranšėjoj ir jų kabelį, nepaisant laiškų, kad taip niekas nedaro</text>
  </threadedComment>
  <threadedComment ref="E273" dT="2025-08-28T12:01:25.04" personId="{A8D559AF-EDFF-4E5C-A9C6-041F763793B2}" id="{0E8CE184-F2EE-4D4E-B3B7-FC69B20FC981}" parentId="{A13166D7-18D8-4A6E-B2EB-62D62529C0FB}">
    <text xml:space="preserve">Pateikta suva
</text>
  </threadedComment>
  <threadedComment ref="E273" dT="2025-09-01T07:29:46.98" personId="{1AA69E5B-B443-4881-BBB8-C2908FF681E9}" id="{573D8449-CBDE-479F-9376-1BFC21E3202D}" parentId="{A13166D7-18D8-4A6E-B2EB-62D62529C0FB}">
    <text>"Perduotas klausimas VIP vadybai, kad patikslintų ar tikrai taip buvo sutarta. Iki manęs tokia info neatėjo. "</text>
  </threadedComment>
  <threadedComment ref="E273" dT="2025-09-09T05:01:17.95" personId="{1AA69E5B-B443-4881-BBB8-C2908FF681E9}" id="{11AF220D-5572-47B4-AB63-DCF3B7E2E896}" parentId="{A13166D7-18D8-4A6E-B2EB-62D62529C0FB}">
    <text>"Nesenai grįžo iš atostogų, užklausiau pakartotinai "</text>
  </threadedComment>
  <threadedComment ref="E273" dT="2025-09-15T08:21:51.90" personId="{5710D45C-C18F-4E5A-842E-2E8E9F9A8EE2}" id="{AAB8049B-372E-4F74-A702-9FAF147E81A7}" parentId="{A13166D7-18D8-4A6E-B2EB-62D62529C0FB}">
    <text>Paskabinta i savyvaldybe, nieko jie nežino, pastabos keist nenori, sakė skambinsis dar į ESO ir duos žinot</text>
  </threadedComment>
  <threadedComment ref="E273" dT="2025-09-16T04:46:35.72" personId="{5710D45C-C18F-4E5A-842E-2E8E9F9A8EE2}" id="{864FC756-DC5E-476A-A456-6237009C1493}" parentId="{A13166D7-18D8-4A6E-B2EB-62D62529C0FB}">
    <text>Paruošta byla be SUVOS</text>
  </threadedComment>
  <threadedComment ref="E273" dT="2025-09-16T06:00:06.35" personId="{275467A3-C35B-408D-BC09-980133BF36D1}" id="{60390B11-A913-4F8D-A0CF-975BAB38572E}" parentId="{A13166D7-18D8-4A6E-B2EB-62D62529C0FB}">
    <text>Eso susiderino su savivaldybe. Teiksim pilną projektą be SUVA</text>
  </threadedComment>
  <threadedComment ref="E273" dT="2025-09-16T07:05:09.42" personId="{1AA69E5B-B443-4881-BBB8-C2908FF681E9}" id="{683EC06C-814F-4F99-917A-FFCFC30C307B}" parentId="{A13166D7-18D8-4A6E-B2EB-62D62529C0FB}">
    <text>Pateiktas pirminis projektas</text>
  </threadedComment>
  <threadedComment ref="E273" dT="2025-09-18T07:27:03.24" personId="{275467A3-C35B-408D-BC09-980133BF36D1}" id="{CA314366-A959-4280-856C-4C369AD9F205}" parentId="{A13166D7-18D8-4A6E-B2EB-62D62529C0FB}">
    <text>Taiso pastabas, trūksta SUVA</text>
  </threadedComment>
  <threadedComment ref="E273" dT="2025-09-18T09:58:20.15" personId="{5710D45C-C18F-4E5A-842E-2E8E9F9A8EE2}" id="{772099F5-3572-4F7C-BEEE-85E6966004F9}" parentId="{A13166D7-18D8-4A6E-B2EB-62D62529C0FB}">
    <text>Pataisytos pastabos, trūksta tik SUVA</text>
  </threadedComment>
  <threadedComment ref="E273" dT="2025-09-29T06:50:53.59" personId="{5710D45C-C18F-4E5A-842E-2E8E9F9A8EE2}" id="{C5AE4BBC-784C-463F-A2A8-B6DFED29EE44}" parentId="{A13166D7-18D8-4A6E-B2EB-62D62529C0FB}">
    <text>254. pateikta suva</text>
  </threadedComment>
  <threadedComment ref="E273" dT="2025-10-08T05:28:15.01" personId="{5710D45C-C18F-4E5A-842E-2E8E9F9A8EE2}" id="{9843A451-1018-4FB1-A5DD-57ADD0EA3ACC}" parentId="{A13166D7-18D8-4A6E-B2EB-62D62529C0FB}">
    <text>254. gauta suva</text>
  </threadedComment>
  <threadedComment ref="E273" dT="2025-10-10T06:58:37.00" personId="{5710D45C-C18F-4E5A-842E-2E8E9F9A8EE2}" id="{21A99558-9F2D-47CB-AB0B-5D975C6B150B}" parentId="{A13166D7-18D8-4A6E-B2EB-62D62529C0FB}">
    <text xml:space="preserve">truksta suvos </text>
  </threadedComment>
  <threadedComment ref="E273" dT="2025-10-10T09:14:26.56" personId="{5710D45C-C18F-4E5A-842E-2E8E9F9A8EE2}" id="{4B2FBD7E-3A29-4FDA-BC2E-53209CEEB763}" parentId="{A13166D7-18D8-4A6E-B2EB-62D62529C0FB}">
    <text>25SUT-12043</text>
  </threadedComment>
  <threadedComment ref="E273" dT="2025-10-10T09:57:42.15" personId="{5710D45C-C18F-4E5A-842E-2E8E9F9A8EE2}" id="{61B67482-7912-42A0-81FF-8E8BD10E91BB}" parentId="{A13166D7-18D8-4A6E-B2EB-62D62529C0FB}">
    <text>daroma byla</text>
  </threadedComment>
  <threadedComment ref="E273" dT="2025-10-13T07:59:06.73" personId="{5710D45C-C18F-4E5A-842E-2E8E9F9A8EE2}" id="{227A003D-1173-47CA-8D81-377120A940D4}" parentId="{A13166D7-18D8-4A6E-B2EB-62D62529C0FB}">
    <text>paruošta byla be SUVOS</text>
  </threadedComment>
  <threadedComment ref="E273" dT="2025-10-13T11:54:45.68" personId="{1AA69E5B-B443-4881-BBB8-C2908FF681E9}" id="{08B6B996-DD20-41E5-A3FE-CD04A620F8E0}" parentId="{A13166D7-18D8-4A6E-B2EB-62D62529C0FB}">
    <text>Pateiktas projektas be SUVA</text>
  </threadedComment>
  <threadedComment ref="E273" dT="2025-10-16T11:17:32.37" personId="{1AA69E5B-B443-4881-BBB8-C2908FF681E9}" id="{296FCC19-7DAE-4D9C-BBC8-98471F2B73DE}" parentId="{A13166D7-18D8-4A6E-B2EB-62D62529C0FB}">
    <text>Taiso pastabas</text>
  </threadedComment>
  <threadedComment ref="E273" dT="2025-10-20T05:57:43.88" personId="{5710D45C-C18F-4E5A-842E-2E8E9F9A8EE2}" id="{2AC7EF23-590A-4344-BC8A-C5C7AA3C36DF}" parentId="{A13166D7-18D8-4A6E-B2EB-62D62529C0FB}">
    <text>formuojamas servitutas</text>
  </threadedComment>
  <threadedComment ref="E273" dT="2025-10-20T07:13:42.68" personId="{5710D45C-C18F-4E5A-842E-2E8E9F9A8EE2}" id="{0CEDD661-2D06-4550-9728-FF388384EC2D}" parentId="{A13166D7-18D8-4A6E-B2EB-62D62529C0FB}">
    <text>pastabos patasytos apart servituto 4400-0307-3170 ir SUVOS</text>
  </threadedComment>
  <threadedComment ref="E273" dT="2025-10-22T08:09:50.59" personId="{5710D45C-C18F-4E5A-842E-2E8E9F9A8EE2}" id="{E6F2AE1C-F8E9-429C-B66D-217D5F6D9027}" parentId="{A13166D7-18D8-4A6E-B2EB-62D62529C0FB}">
    <text>suva gauta</text>
  </threadedComment>
  <threadedComment ref="E273" dT="2025-10-27T05:58:15.82" personId="{5710D45C-C18F-4E5A-842E-2E8E9F9A8EE2}" id="{D78A125F-5576-4B4C-9D43-AD7F5AE125A9}" parentId="{A13166D7-18D8-4A6E-B2EB-62D62529C0FB}">
    <text>išsiųsta servituto kompensacijai</text>
  </threadedComment>
  <threadedComment ref="E273" dT="2025-10-29T05:59:06.24" personId="{5710D45C-C18F-4E5A-842E-2E8E9F9A8EE2}" id="{B6A21C05-03EB-4953-982D-6D2C5892DD01}" parentId="{A13166D7-18D8-4A6E-B2EB-62D62529C0FB}">
    <text>gauta kompensacija, išsiųsta i nžt</text>
  </threadedComment>
  <threadedComment ref="E273" dT="2025-10-30T05:08:37.05" personId="{5710D45C-C18F-4E5A-842E-2E8E9F9A8EE2}" id="{0247BC6F-08BE-461C-A23F-7F56C2792D96}" parentId="{A13166D7-18D8-4A6E-B2EB-62D62529C0FB}">
    <text>1GD-88153</text>
  </threadedComment>
  <threadedComment ref="E273" dT="2025-11-21T06:47:06.35" personId="{5710D45C-C18F-4E5A-842E-2E8E9F9A8EE2}" id="{EB7E6B55-549B-4448-9C3E-6BADC6DCEECA}" parentId="{A13166D7-18D8-4A6E-B2EB-62D62529C0FB}">
    <text>Nzt terminas iki 11-27. vykdytoja Eimante Šalkauskaite +37070685652</text>
  </threadedComment>
  <threadedComment ref="E273" dT="2025-11-27T07:42:44.93" personId="{5710D45C-C18F-4E5A-842E-2E8E9F9A8EE2}" id="{89664EEB-BE28-4C6B-AC1B-CB2F16FCDCEF}" parentId="{A13166D7-18D8-4A6E-B2EB-62D62529C0FB}">
    <text>Nzt sake nusiunte viską notarui, laukia sandorio, atsius sutarti poto</text>
  </threadedComment>
  <threadedComment ref="E273" dT="2025-12-01T10:13:16.35" personId="{5710D45C-C18F-4E5A-842E-2E8E9F9A8EE2}" id="{C2135CF9-F379-4BA4-BCB5-A3C75CABFAA0}" parentId="{A13166D7-18D8-4A6E-B2EB-62D62529C0FB}">
    <text>Nzt pasirašė, sklypo savininkai nebekelia</text>
  </threadedComment>
  <threadedComment ref="E273" dT="2025-12-16T10:11:12.98" personId="{5710D45C-C18F-4E5A-842E-2E8E9F9A8EE2}" id="{6A584EFD-97DB-42F0-8400-A0511736B9B8}" parentId="{A13166D7-18D8-4A6E-B2EB-62D62529C0FB}">
    <text>vaidota.majute@notarai.lt 3 notaru biuras. Išsiųsti dokumentai ir perduotas kontaktinis tel. nr sklypo bendrasavininku</text>
    <extLst>
      <x:ext xmlns:xltc2="http://schemas.microsoft.com/office/spreadsheetml/2020/threadedcomments2" uri="{F7C98A9C-CBB3-438F-8F68-D28B6AF4A901}">
        <xltc2:checksum>1126620129</xltc2:checksum>
        <xltc2:hyperlink startIndex="0" length="25" url="vaidota.majute@notarai.lt"/>
      </x:ext>
    </extLst>
  </threadedComment>
  <threadedComment ref="E273" dT="2026-01-05T09:04:57.95" personId="{5710D45C-C18F-4E5A-842E-2E8E9F9A8EE2}" id="{1D9AFD31-CD0E-47A7-963D-6DAD22AD5727}" parentId="{A13166D7-18D8-4A6E-B2EB-62D62529C0FB}">
    <text>Notarė sakė per šią savaitę peržiūrės ir informuos</text>
  </threadedComment>
  <threadedComment ref="E273" dT="2026-01-16T12:08:22.72" personId="{1AA69E5B-B443-4881-BBB8-C2908FF681E9}" id="{83F7C2D9-BD98-427D-A993-9737156D8C08}" parentId="{A13166D7-18D8-4A6E-B2EB-62D62529C0FB}">
    <text>21d iki pietu pasiraso servituta</text>
  </threadedComment>
  <threadedComment ref="E273" dT="2026-01-21T11:43:08.26" personId="{1AA69E5B-B443-4881-BBB8-C2908FF681E9}" id="{6AEC7C75-2CAA-4923-A8F7-8070C7BA08C9}" parentId="{A13166D7-18D8-4A6E-B2EB-62D62529C0FB}">
    <text>Pateiktas projektas tvirtinimui</text>
  </threadedComment>
  <threadedComment ref="E273" dT="2026-01-22T10:53:25.07" personId="{1AA69E5B-B443-4881-BBB8-C2908FF681E9}" id="{78524710-D1D0-4279-8F37-5900972603D8}" parentId="{A13166D7-18D8-4A6E-B2EB-62D62529C0FB}">
    <text>Taiso pastabas</text>
  </threadedComment>
  <threadedComment ref="E273" dT="2026-01-23T07:15:14.11" personId="{1AA69E5B-B443-4881-BBB8-C2908FF681E9}" id="{337D7E94-BD9B-4301-AE4E-08AA39F3F40D}" parentId="{A13166D7-18D8-4A6E-B2EB-62D62529C0FB}">
    <text>Pateikta po pastabu</text>
  </threadedComment>
  <threadedComment ref="X273" dT="2025-07-16T05:32:20.16" personId="{5710D45C-C18F-4E5A-842E-2E8E9F9A8EE2}" id="{17AE9415-DC38-4CCF-9F9D-B5C6AA1D693B}">
    <text>Išsiųsta rimantas.savelis@moletai.lt keliai</text>
    <extLst>
      <x:ext xmlns:xltc2="http://schemas.microsoft.com/office/spreadsheetml/2020/threadedcomments2" uri="{F7C98A9C-CBB3-438F-8F68-D28B6AF4A901}">
        <xltc2:checksum>3089288121</xltc2:checksum>
        <xltc2:hyperlink startIndex="9" length="27" url="rimantas.savelis@moletai.lt"/>
      </x:ext>
    </extLst>
  </threadedComment>
  <threadedComment ref="X273" dT="2025-07-16T05:33:00.34" personId="{5710D45C-C18F-4E5A-842E-2E8E9F9A8EE2}" id="{7E0B6748-E30F-48A8-A057-F883F4FF0485}" parentId="{17AE9415-DC38-4CCF-9F9D-B5C6AA1D693B}">
    <text>Išsiųsta gediminas.putvinskas@moletai.lt architektas</text>
    <extLst>
      <x:ext xmlns:xltc2="http://schemas.microsoft.com/office/spreadsheetml/2020/threadedcomments2" uri="{F7C98A9C-CBB3-438F-8F68-D28B6AF4A901}">
        <xltc2:checksum>4285522107</xltc2:checksum>
        <xltc2:hyperlink startIndex="9" length="31" url="gediminas.putvinskas@moletai.lt"/>
      </x:ext>
    </extLst>
  </threadedComment>
  <threadedComment ref="X273" dT="2025-07-30T04:52:25.25" personId="{5710D45C-C18F-4E5A-842E-2E8E9F9A8EE2}" id="{7131F047-A1E0-4B38-B0AD-F586A5D6F873}" parentId="{17AE9415-DC38-4CCF-9F9D-B5C6AA1D693B}">
    <text xml:space="preserve">Išsiusta saveliui </text>
  </threadedComment>
  <threadedComment ref="X273" dT="2025-09-15T12:55:39.45" personId="{5710D45C-C18F-4E5A-842E-2E8E9F9A8EE2}" id="{08896C20-9F0C-41A6-BE37-52F57FA3B75C}" parentId="{17AE9415-DC38-4CCF-9F9D-B5C6AA1D693B}">
    <text>Perderinta 09-15</text>
  </threadedComment>
  <threadedComment ref="Y273" dT="2025-07-16T05:14:37.61" personId="{5710D45C-C18F-4E5A-842E-2E8E9F9A8EE2}" id="{2C80400B-8EA9-40B4-9C31-0C43BE6B77C9}">
    <text>Išsiųsta neringa.siauliene@moletai.lt</text>
    <extLst>
      <x:ext xmlns:xltc2="http://schemas.microsoft.com/office/spreadsheetml/2020/threadedcomments2" uri="{F7C98A9C-CBB3-438F-8F68-D28B6AF4A901}">
        <xltc2:checksum>692599906</xltc2:checksum>
        <xltc2:hyperlink startIndex="9" length="28" url="neringa.siauliene@moletai.lt"/>
      </x:ext>
    </extLst>
  </threadedComment>
  <threadedComment ref="Y273" dT="2025-07-16T07:07:08.99" personId="{5710D45C-C18F-4E5A-842E-2E8E9F9A8EE2}" id="{FD4D7B29-D344-41D2-8F0D-3A6ADCF0F252}" parentId="{2C80400B-8EA9-40B4-9C31-0C43BE6B77C9}">
    <text>suderinta</text>
  </threadedComment>
  <threadedComment ref="Z273" dT="2025-07-16T06:39:02.05" personId="{5710D45C-C18F-4E5A-842E-2E8E9F9A8EE2}" id="{8AFD9B43-993F-41CA-9D3B-4E2010625A62}">
    <text>išsiųsta 'info@moletuvanduo.lt'</text>
    <extLst>
      <x:ext xmlns:xltc2="http://schemas.microsoft.com/office/spreadsheetml/2020/threadedcomments2" uri="{F7C98A9C-CBB3-438F-8F68-D28B6AF4A901}">
        <xltc2:checksum>2487607964</xltc2:checksum>
        <xltc2:hyperlink startIndex="10" length="20" url="info@moletuvanduo.lt"/>
      </x:ext>
    </extLst>
  </threadedComment>
  <threadedComment ref="Z273" dT="2025-07-17T07:35:50.16" personId="{5710D45C-C18F-4E5A-842E-2E8E9F9A8EE2}" id="{82EF7977-7654-4675-AF8C-2DF9D1FC6E80}" parentId="{8AFD9B43-993F-41CA-9D3B-4E2010625A62}">
    <text>Išsiųsta po pastabų</text>
  </threadedComment>
  <threadedComment ref="Z273" dT="2025-07-29T12:51:21.43" personId="{5710D45C-C18F-4E5A-842E-2E8E9F9A8EE2}" id="{5FA3E05E-2278-41BD-B21D-06591B5C0E6F}" parentId="{8AFD9B43-993F-41CA-9D3B-4E2010625A62}">
    <text>Suderinta 07-29</text>
  </threadedComment>
  <threadedComment ref="AA273" dT="2025-07-16T06:46:35.42" personId="{5710D45C-C18F-4E5A-842E-2E8E9F9A8EE2}" id="{F6E7EA40-83AA-411F-9E67-A9E9D8A9AC05}">
    <text>Išsiųsta projektu_derinimas_moletai@telia.lt</text>
    <extLst>
      <x:ext xmlns:xltc2="http://schemas.microsoft.com/office/spreadsheetml/2020/threadedcomments2" uri="{F7C98A9C-CBB3-438F-8F68-D28B6AF4A901}">
        <xltc2:checksum>154183631</xltc2:checksum>
        <xltc2:hyperlink startIndex="9" length="35" url="projektu_derinimas_moletai@telia.lt"/>
      </x:ext>
    </extLst>
  </threadedComment>
  <threadedComment ref="AA273" dT="2025-07-17T11:45:44.16" personId="{5710D45C-C18F-4E5A-842E-2E8E9F9A8EE2}" id="{DD532FBC-AA43-49EA-8420-3F3B330CB000}" parentId="{F6E7EA40-83AA-411F-9E67-A9E9D8A9AC05}">
    <text>suderinta</text>
  </threadedComment>
  <threadedComment ref="AD273" dT="2025-08-28T12:01:36.29" personId="{A8D559AF-EDFF-4E5C-A9C6-041F763793B2}" id="{314E64CB-494E-4096-8506-DCDCB258FF75}">
    <text xml:space="preserve">25SUT-4342 </text>
  </threadedComment>
  <threadedComment ref="AD273" dT="2025-09-29T06:48:57.19" personId="{5710D45C-C18F-4E5A-842E-2E8E9F9A8EE2}" id="{CD9C0BD0-5053-482C-AE6E-CA5F86A10392}" parentId="{314E64CB-494E-4096-8506-DCDCB258FF75}">
    <text xml:space="preserve">25SUT-9702 </text>
  </threadedComment>
  <threadedComment ref="AE273" dT="2025-07-16T06:28:50.21" personId="{5710D45C-C18F-4E5A-842E-2E8E9F9A8EE2}" id="{99885BE9-A8D6-44A5-8B01-D47F2CEADC6C}">
    <text>Išsiųsta 'kestutis.grainys@moletai.lt'</text>
    <extLst>
      <x:ext xmlns:xltc2="http://schemas.microsoft.com/office/spreadsheetml/2020/threadedcomments2" uri="{F7C98A9C-CBB3-438F-8F68-D28B6AF4A901}">
        <xltc2:checksum>3811953311</xltc2:checksum>
        <xltc2:hyperlink startIndex="10" length="27" url="kestutis.grainys@moletai.lt"/>
      </x:ext>
    </extLst>
  </threadedComment>
  <threadedComment ref="AF273" dT="2025-07-16T12:33:28.05" personId="{5710D45C-C18F-4E5A-842E-2E8E9F9A8EE2}" id="{4CCE495B-25ED-4020-BCE2-971FB52EA8CB}">
    <text>Išsiųsta 'savivaldybe@moletai.lt' sudaryta panaudos sutartis</text>
    <extLst>
      <x:ext xmlns:xltc2="http://schemas.microsoft.com/office/spreadsheetml/2020/threadedcomments2" uri="{F7C98A9C-CBB3-438F-8F68-D28B6AF4A901}">
        <xltc2:checksum>3174672167</xltc2:checksum>
        <xltc2:hyperlink startIndex="10" length="22" url="savivaldybe@moletai.lt"/>
      </x:ext>
    </extLst>
  </threadedComment>
  <threadedComment ref="AF273" dT="2025-07-18T05:25:49.37" personId="{5710D45C-C18F-4E5A-842E-2E8E9F9A8EE2}" id="{EC6C83B3-5134-4B5A-83C5-F165F5C6646B}" parentId="{4CCE495B-25ED-4020-BCE2-971FB52EA8CB}">
    <text>Savivaldybė pasirašė</text>
  </threadedComment>
  <threadedComment ref="AF273" dT="2025-08-04T10:55:24.32" personId="{5710D45C-C18F-4E5A-842E-2E8E9F9A8EE2}" id="{14A4464E-7C6D-4907-917E-289E7747DBAC}" parentId="{4CCE495B-25ED-4020-BCE2-971FB52EA8CB}">
    <text xml:space="preserve">Išsiųsta kompensacijai
</text>
  </threadedComment>
  <threadedComment ref="AF273" dT="2025-08-05T04:59:29.37" personId="{5710D45C-C18F-4E5A-842E-2E8E9F9A8EE2}" id="{67CE4998-7279-4D0A-861D-0936206F9B01}" parentId="{4CCE495B-25ED-4020-BCE2-971FB52EA8CB}">
    <text>Išsiųsta nzt</text>
  </threadedComment>
  <threadedComment ref="AF273" dT="2025-08-05T09:18:39.46" personId="{5710D45C-C18F-4E5A-842E-2E8E9F9A8EE2}" id="{BAED25C3-3E72-45EB-9320-F994DB04EE43}" parentId="{4CCE495B-25ED-4020-BCE2-971FB52EA8CB}">
    <text xml:space="preserve">1GD-60237
</text>
  </threadedComment>
  <threadedComment ref="AF273" dT="2025-08-12T06:01:00.96" personId="{5710D45C-C18F-4E5A-842E-2E8E9F9A8EE2}" id="{AE1E20E7-1858-4698-9A95-416FD9816403}" parentId="{4CCE495B-25ED-4020-BCE2-971FB52EA8CB}">
    <text>08/11 išsiųsta notarei dalia.celkiene@notarai.lt</text>
    <extLst>
      <x:ext xmlns:xltc2="http://schemas.microsoft.com/office/spreadsheetml/2020/threadedcomments2" uri="{F7C98A9C-CBB3-438F-8F68-D28B6AF4A901}">
        <xltc2:checksum>2728623530</xltc2:checksum>
        <xltc2:hyperlink startIndex="23" length="25" url="dalia.celkiene@notarai.lt"/>
      </x:ext>
    </extLst>
  </threadedComment>
  <threadedComment ref="AG273" dT="2025-07-16T06:50:12.57" personId="{5710D45C-C18F-4E5A-842E-2E8E9F9A8EE2}" id="{30FF8E73-6794-4373-9B5D-31189DEE6515}">
    <text>Išsiųsta 'gintautas.ziukas@moletai.lt'</text>
    <extLst>
      <x:ext xmlns:xltc2="http://schemas.microsoft.com/office/spreadsheetml/2020/threadedcomments2" uri="{F7C98A9C-CBB3-438F-8F68-D28B6AF4A901}">
        <xltc2:checksum>1875935690</xltc2:checksum>
        <xltc2:hyperlink startIndex="10" length="27" url="gintautas.ziukas@moletai.lt"/>
      </x:ext>
    </extLst>
  </threadedComment>
  <threadedComment ref="AG273" dT="2025-07-16T09:06:42.80" personId="{5710D45C-C18F-4E5A-842E-2E8E9F9A8EE2}" id="{AEB104EA-5B3A-487D-9067-CED1A007E9DC}" parentId="{30FF8E73-6794-4373-9B5D-31189DEE6515}">
    <text>suderinta</text>
  </threadedComment>
  <threadedComment ref="AJ273" dT="2025-06-30T06:46:17.44" personId="{5710D45C-C18F-4E5A-842E-2E8E9F9A8EE2}" id="{79D36467-9667-4EB4-A73B-611BAD9F8771}">
    <text>Išsiųsta be priedo 06-30</text>
  </threadedComment>
  <threadedComment ref="AJ273" dT="2025-06-30T09:06:16.37" personId="{5710D45C-C18F-4E5A-842E-2E8E9F9A8EE2}" id="{DEC0760B-7462-4EED-91C8-957DE6F8DCE7}" parentId="{79D36467-9667-4EB4-A73B-611BAD9F8771}">
    <text xml:space="preserve">1-25-20182
</text>
  </threadedComment>
  <threadedComment ref="AJ273" dT="2025-07-15T10:58:37.97" personId="{5710D45C-C18F-4E5A-842E-2E8E9F9A8EE2}" id="{1D8AF66E-F200-483A-8E3D-938CE280D196}" parentId="{79D36467-9667-4EB4-A73B-611BAD9F8771}">
    <text>Pakoreguota trasa, išsiųsta į VIA iš naujo</text>
  </threadedComment>
  <threadedComment ref="AJ273" dT="2025-08-05T05:09:29.81" personId="{5710D45C-C18F-4E5A-842E-2E8E9F9A8EE2}" id="{2AACC8C2-5073-4BD1-8CFB-B0B3200CAC43}" parentId="{79D36467-9667-4EB4-A73B-611BAD9F8771}">
    <text>Išsiųsta po pastabų</text>
  </threadedComment>
  <threadedComment ref="AJ273" dT="2025-08-05T11:21:16.67" personId="{5710D45C-C18F-4E5A-842E-2E8E9F9A8EE2}" id="{456C83F9-815E-4609-A94B-164C7F805180}" parentId="{79D36467-9667-4EB4-A73B-611BAD9F8771}">
    <text xml:space="preserve">1-25-24646. 
</text>
  </threadedComment>
  <threadedComment ref="AJ273" dT="2025-08-19T12:48:45.45" personId="{5710D45C-C18F-4E5A-842E-2E8E9F9A8EE2}" id="{477D043D-ABB0-4A56-B8C8-890A6317C7D3}" parentId="{79D36467-9667-4EB4-A73B-611BAD9F8771}">
    <text>Terminas 3</text>
  </threadedComment>
  <threadedComment ref="E274" dT="2024-11-26T06:47:56.60" personId="{8FC2F3C1-05F0-4E34-917F-7A355472C835}" id="{7C716364-7538-42A2-AD86-5D2F95E0C586}">
    <text>Trūksta parašų iš 7 vartotojų, su 2 iš jų neina susisiekti, likusiems išsiųstą el. paštu.
Informaciniai laiškai paruošti, bet neišsiųsti.
Telia nepateikė tinklų plano.
Savivaldybei nesiųsta, kol nėra suderinta su kitais</text>
  </threadedComment>
  <threadedComment ref="E274" dT="2024-12-04T10:39:24.47" personId="{8FC2F3C1-05F0-4E34-917F-7A355472C835}" id="{E599EC17-F748-4272-A02E-A3598F75989C}" parentId="{7C716364-7538-42A2-AD86-5D2F95E0C586}">
    <text>Trūksta 5 parašų iš vartotojų</text>
  </threadedComment>
  <threadedComment ref="E274" dT="2024-12-04T12:06:14.10" personId="{1AA69E5B-B443-4881-BBB8-C2908FF681E9}" id="{1B48575F-91EC-4414-B527-A17BC43C7F47}" parentId="{7C716364-7538-42A2-AD86-5D2F95E0C586}">
    <text>Pateikti priminiai sprendiniai. Reikia pildyti Telia tinklus, vandenys yra , melioracija yra, reikia seniunijos, kai viska turesim kelininkui siusim.</text>
  </threadedComment>
  <threadedComment ref="E274" dT="2024-12-23T10:41:51.59" personId="{8FC2F3C1-05F0-4E34-917F-7A355472C835}" id="{E3F93397-C1E2-4E9D-904F-0EA34F22FECC}" parentId="{7C716364-7538-42A2-AD86-5D2F95E0C586}">
    <text xml:space="preserve">Informaciniai išsiųsti, trūksta sutikimo dėl az iš ukmergės g. 10, susisiekti neina 12/12 siųstas pakartotinai siųstas laiškas, el. paštu </text>
  </threadedComment>
  <threadedComment ref="E274" dT="2025-01-05T08:04:41.03" personId="{275467A3-C35B-408D-BC09-980133BF36D1}" id="{4DA24000-719D-45D0-9E96-7F4CE2F0AA6F}" parentId="{7C716364-7538-42A2-AD86-5D2F95E0C586}">
    <text>Kokia situacija dėl AZ ?
Telia užsakyta pas Simą 01-07</text>
  </threadedComment>
  <threadedComment ref="E274" dT="2025-01-06T08:56:54.06" personId="{8FC2F3C1-05F0-4E34-917F-7A355472C835}" id="{3012710C-D465-4437-B446-902EFAC0C395}" parentId="{7C716364-7538-42A2-AD86-5D2F95E0C586}">
    <text>Nesusisiekiu, paskutinis skambutis darytas šiandien 01-06</text>
  </threadedComment>
  <threadedComment ref="E274" dT="2025-01-06T14:05:16.29" personId="{8FC2F3C1-05F0-4E34-917F-7A355472C835}" id="{D2252938-992B-4490-B01C-265ED58F16E2}" parentId="{7C716364-7538-42A2-AD86-5D2F95E0C586}">
    <text>01-06 vis dar laukiu kitų 2 sklypų parašų ant brėžinio, abiem asmeniškai priminiau jau 3 kartą, žada atsiųsti iš karto, bet vis nesulaukiu.</text>
  </threadedComment>
  <threadedComment ref="E274" dT="2025-01-07T08:46:57.16" personId="{275467A3-C35B-408D-BC09-980133BF36D1}" id="{5F7FFA40-AEC8-4776-948F-77989E1B5A1F}" parentId="{7C716364-7538-42A2-AD86-5D2F95E0C586}">
    <text>Simas telia pildo + trūksta vienos abonentės sutikimo</text>
  </threadedComment>
  <threadedComment ref="E274" dT="2025-01-09T11:07:54.61" personId="{8FC2F3C1-05F0-4E34-917F-7A355472C835}" id="{FA51E17E-3696-465D-A27A-62E1A3E1471D}" parentId="{7C716364-7538-42A2-AD86-5D2F95E0C586}">
    <text>Sąmata gauta, MZDZ yra</text>
  </threadedComment>
  <threadedComment ref="E274" dT="2025-01-13T07:26:53.75" personId="{8FC2F3C1-05F0-4E34-917F-7A355472C835}" id="{A0334B42-ABAF-4190-8C03-DF3E5689539E}" parentId="{7C716364-7538-42A2-AD86-5D2F95E0C586}">
    <text>Koreguojama trasa po telia papildymo</text>
  </threadedComment>
  <threadedComment ref="E274" dT="2025-01-13T08:49:46.25" personId="{8FC2F3C1-05F0-4E34-917F-7A355472C835}" id="{49A00086-3DD8-4077-9B14-A130ACB2BABA}" parentId="{7C716364-7538-42A2-AD86-5D2F95E0C586}">
    <text>Nusiųsta į telia derinimui, gavus atsakymą siųsim savivaldybei</text>
  </threadedComment>
  <threadedComment ref="E274" dT="2025-01-13T09:03:15.00" personId="{8FC2F3C1-05F0-4E34-917F-7A355472C835}" id="{5B877E2D-BBC0-4084-ADA4-1B225EED84C0}" parentId="{7C716364-7538-42A2-AD86-5D2F95E0C586}">
    <text>Telia suderinta siunčiam savivaldybei</text>
  </threadedComment>
  <threadedComment ref="E274" dT="2025-01-16T06:41:18.49" personId="{8FC2F3C1-05F0-4E34-917F-7A355472C835}" id="{920B628A-F432-451C-B4AB-065973B7F3E3}" parentId="{7C716364-7538-42A2-AD86-5D2F95E0C586}">
    <text>Laukiama atsakymo iš savivaldybės</text>
  </threadedComment>
  <threadedComment ref="E274" dT="2025-01-17T11:24:15.40" personId="{8FC2F3C1-05F0-4E34-917F-7A355472C835}" id="{76C0B673-B6A5-4F68-910B-BCD609335AC2}" parentId="{7C716364-7538-42A2-AD86-5D2F95E0C586}">
    <text>Gautas savivaldybės derinimas, vis dar trūksta vienos gyventojos sutikimo, bandysiu skambint kaimo gyventojui, galbūt galės pakalbėti su ja asmeniškai</text>
  </threadedComment>
  <threadedComment ref="E274" dT="2025-01-20T09:59:46.44" personId="{8FC2F3C1-05F0-4E34-917F-7A355472C835}" id="{CF97AF73-2EC4-47B6-875D-094D097849FF}" parentId="{7C716364-7538-42A2-AD86-5D2F95E0C586}">
    <text>Kalbėjau su kaimo gyventoju, ukmergės g. 10 savininkai ten negyvena tik atvažiuoja vasarą, davė tel. nr. kurį jau turim, daugiau niekuo padėti negali</text>
  </threadedComment>
  <threadedComment ref="E274" dT="2025-01-20T11:32:58.73" personId="{8FC2F3C1-05F0-4E34-917F-7A355472C835}" id="{51C3A815-A5A2-45EB-BE1E-BBB44A0066B6}" parentId="{7C716364-7538-42A2-AD86-5D2F95E0C586}">
    <text>Išsiųstas laiškas el. paštu, perspėjom apie galimus demontavimo darbus jei nepavyks suderinti sprendinių.</text>
  </threadedComment>
  <threadedComment ref="E274" dT="2025-01-27T12:04:46.22" personId="{1AA69E5B-B443-4881-BBB8-C2908FF681E9}" id="{33E42A78-3444-41F0-89ED-1A1A9E59ED45}" parentId="{7C716364-7538-42A2-AD86-5D2F95E0C586}">
    <text>Savininke kreipesi i Energetikos ministerija, kalbeta su Karaniu, sake laukiam atsakymo, papildomai parasyta i TIVIS, Reikia teikti SUVA</text>
  </threadedComment>
  <threadedComment ref="E274" dT="2025-01-28T05:30:16.86" personId="{8FC2F3C1-05F0-4E34-917F-7A355472C835}" id="{A429545F-5AB2-4245-BAF8-097DB0AEFF8E}" parentId="{7C716364-7538-42A2-AD86-5D2F95E0C586}">
    <text>Pateikta suva</text>
  </threadedComment>
  <threadedComment ref="E274" dT="2025-01-28T07:14:39.37" personId="{275467A3-C35B-408D-BC09-980133BF36D1}" id="{5A843CA1-088A-4131-8F91-BD360D0660B9}" parentId="{7C716364-7538-42A2-AD86-5D2F95E0C586}">
    <text>Laukiam atsakymo iki tol kol gausim SUVA, jeigu nebus atsakymo- apskaitą kelti į kitą gatvės pusę arba sumovuoti KL</text>
  </threadedComment>
  <threadedComment ref="E274" dT="2025-02-03T07:58:33.72" personId="{8FC2F3C1-05F0-4E34-917F-7A355472C835}" id="{E98DA5CA-77F2-454A-8A64-6CDF695142B2}" parentId="{7C716364-7538-42A2-AD86-5D2F95E0C586}">
    <text>Gauta SUVA, pakoreguota trasa, br2, kabeliu lentelė, MZDZ, nusiųsta perskaičiuoti sąmatą, siųsim informacinius
informaciniai išsiųsti
byla paruošta tik nebaigta, laukiam lydraščio iš paskutinių informacinių, taip pat  sąmatos korekcijos. Gavus viską, byla bus užbaigta</text>
  </threadedComment>
  <threadedComment ref="E274" dT="2025-02-04T06:04:56.08" personId="{8FC2F3C1-05F0-4E34-917F-7A355472C835}" id="{DEFC6B73-E267-4CB6-A00D-3D6670F51D60}" parentId="{7C716364-7538-42A2-AD86-5D2F95E0C586}">
    <text>Gauta sąmata, byla baigta</text>
  </threadedComment>
  <threadedComment ref="E274" dT="2025-02-04T07:09:13.81" personId="{1AA69E5B-B443-4881-BBB8-C2908FF681E9}" id="{1C17D483-2D09-40A0-9B26-30A07D78EECA}" parentId="{7C716364-7538-42A2-AD86-5D2F95E0C586}">
    <text>Pateiktas projektas</text>
  </threadedComment>
  <threadedComment ref="E274" dT="2025-02-05T14:07:20.94" personId="{275467A3-C35B-408D-BC09-980133BF36D1}" id="{799483A4-317B-4FBB-9BD9-3BCDCA67F796}" parentId="{7C716364-7538-42A2-AD86-5D2F95E0C586}">
    <text>02-06 patekta byla po pastabų</text>
  </threadedComment>
  <threadedComment ref="E274" dT="2025-02-06T07:12:27.29" personId="{1AA69E5B-B443-4881-BBB8-C2908FF681E9}" id="{AE3B8F61-8157-47E2-B4C8-92169F7E9709}" parentId="{7C716364-7538-42A2-AD86-5D2F95E0C586}">
    <text>Pateiktas projektas po pastabu</text>
  </threadedComment>
  <threadedComment ref="E274" dT="2025-02-08T08:18:14.05" personId="{275467A3-C35B-408D-BC09-980133BF36D1}" id="{20CA3C92-244D-48FD-8EC6-CF3509482D19}" parentId="{7C716364-7538-42A2-AD86-5D2F95E0C586}">
    <text>02-10 teiks projektą po pastabų</text>
  </threadedComment>
  <threadedComment ref="E274" dT="2025-02-10T05:49:39.72" personId="{1AA69E5B-B443-4881-BBB8-C2908FF681E9}" id="{774AC747-2575-437B-906A-1AABD6124731}" parentId="{7C716364-7538-42A2-AD86-5D2F95E0C586}">
    <text>Pateikta po pastabu</text>
  </threadedComment>
  <threadedComment ref="W274" dT="2024-11-26T06:40:04.65" personId="{8FC2F3C1-05F0-4E34-917F-7A355472C835}" id="{969B08CE-78B9-4086-89BA-437FB746B2E5}">
    <text>Su kuo pavyko susisiekti išsiųsta</text>
  </threadedComment>
  <threadedComment ref="W274" dT="2024-12-23T10:44:54.39" personId="{8FC2F3C1-05F0-4E34-917F-7A355472C835}" id="{AAF1A3D8-F9DD-4B45-A763-C206E33FB409}" parentId="{969B08CE-78B9-4086-89BA-437FB746B2E5}">
    <text>Trūkstą sutikimo dėl az iš ukmergės g. 10 (neprisikambinu, siųstas laiškas el. paštu 12/12), likusiems išsiųsti informaciniai laiškai (12/16)</text>
  </threadedComment>
  <threadedComment ref="X274" dT="2024-11-26T06:49:12.52" personId="{8FC2F3C1-05F0-4E34-917F-7A355472C835}" id="{043E1D0F-449A-4369-8126-FB01D4917EE4}">
    <text>Nesiųsta</text>
  </threadedComment>
  <threadedComment ref="X274" dT="2025-01-13T09:44:33.61" personId="{8FC2F3C1-05F0-4E34-917F-7A355472C835}" id="{E419F6A8-8FF4-4519-A45C-FB1A324AB377}" parentId="{043E1D0F-449A-4369-8126-FB01D4917EE4}">
    <text>Siųsta 01-13</text>
  </threadedComment>
  <threadedComment ref="X274" dT="2025-01-17T11:36:20.67" personId="{8FC2F3C1-05F0-4E34-917F-7A355472C835}" id="{A12F0880-411E-4890-83A1-3A5E4D4343F1}" parentId="{043E1D0F-449A-4369-8126-FB01D4917EE4}">
    <text>Gauta</text>
  </threadedComment>
  <threadedComment ref="Y274" dT="2024-11-26T06:31:33.94" personId="{8FC2F3C1-05F0-4E34-917F-7A355472C835}" id="{7E6416E7-6241-4D92-A764-80226D92C80B}">
    <text>11/21 išsiųsta</text>
  </threadedComment>
  <threadedComment ref="AA274" dT="2024-11-26T06:49:02.56" personId="{8FC2F3C1-05F0-4E34-917F-7A355472C835}" id="{BA11A816-B68D-4D87-A317-09055829C57D}">
    <text>Nepateikė tinklų plano</text>
  </threadedComment>
  <threadedComment ref="AA274" dT="2024-12-31T08:00:25.77" personId="{1AA69E5B-B443-4881-BBB8-C2908FF681E9}" id="{3B56D5C3-0A19-4523-822B-8290F212A714}" parentId="{BA11A816-B68D-4D87-A317-09055829C57D}">
    <text>Topografai pildo tinklus</text>
  </threadedComment>
  <threadedComment ref="AA274" dT="2025-01-13T08:56:44.86" personId="{8FC2F3C1-05F0-4E34-917F-7A355472C835}" id="{9AAE2E8A-B477-4235-B7A6-445BF64D839E}" parentId="{BA11A816-B68D-4D87-A317-09055829C57D}">
    <text>Išsiųsta pakartotinai su telia tinklais 01-13</text>
  </threadedComment>
  <threadedComment ref="AA274" dT="2025-01-13T09:03:27.05" personId="{8FC2F3C1-05F0-4E34-917F-7A355472C835}" id="{F60D7F10-FA98-4294-A932-C387FA86E47B}" parentId="{BA11A816-B68D-4D87-A317-09055829C57D}">
    <text>suderinta</text>
  </threadedComment>
  <threadedComment ref="AD274" dT="2025-01-28T05:20:44.34" personId="{8FC2F3C1-05F0-4E34-917F-7A355472C835}" id="{45697691-2A0E-4D8E-8617-DF54CC468F4F}">
    <text>Nr. 344652 
Prašymo reg. Nr. 1GST-942 
01-28</text>
  </threadedComment>
  <threadedComment ref="E275" dT="2025-01-05T08:22:40.76" personId="{275467A3-C35B-408D-BC09-980133BF36D1}" id="{993C0341-887D-4D3E-88E1-C9F3B1789FC2}">
    <text>Taisyti trasą</text>
  </threadedComment>
  <threadedComment ref="E275" dT="2025-01-13T13:20:48.27" personId="{1AA69E5B-B443-4881-BBB8-C2908FF681E9}" id="{A0A90B39-EE34-497E-A635-9DD3B4EDD9D4}" parentId="{993C0341-887D-4D3E-88E1-C9F3B1789FC2}">
    <text>01.14 vaziuoja derinti</text>
  </threadedComment>
  <threadedComment ref="E275" dT="2025-01-20T18:54:43.05" personId="{275467A3-C35B-408D-BC09-980133BF36D1}" id="{F91560C2-FBF7-47B5-9C1B-A37F9C77EF5F}" parentId="{993C0341-887D-4D3E-88E1-C9F3B1789FC2}">
    <text xml:space="preserve">Ar suderinta su gyventojais ? </text>
  </threadedComment>
  <threadedComment ref="E275" dT="2025-01-21T06:14:43.11" personId="{C0ECFC5B-0A85-441B-983F-CE9A319143FD}" id="{3A4002E2-975C-4B92-B519-8E0CD27C4F57}" parentId="{993C0341-887D-4D3E-88E1-C9F3B1789FC2}">
    <text>Dar ne su visais, derinama</text>
  </threadedComment>
  <threadedComment ref="E275" dT="2025-01-21T06:18:40.69" personId="{C0ECFC5B-0A85-441B-983F-CE9A319143FD}" id="{D783F235-F1CB-47E8-A2C8-A155BA6CB206}" parentId="{993C0341-887D-4D3E-88E1-C9F3B1789FC2}">
    <text>24m. Gruodžio pabaigoje pakeistos sklypų ribos suformuotas išplėstas kelio sklypas</text>
  </threadedComment>
  <threadedComment ref="E275" dT="2025-01-27T08:27:29.12" personId="{C0ECFC5B-0A85-441B-983F-CE9A319143FD}" id="{F588AC65-074A-494A-B837-345A5B05DFC5}" parentId="{993C0341-887D-4D3E-88E1-C9F3B1789FC2}">
    <text>Gauta dauguma gyventojų derinimų</text>
  </threadedComment>
  <threadedComment ref="E275" dT="2025-01-27T08:36:16.03" personId="{C0ECFC5B-0A85-441B-983F-CE9A319143FD}" id="{0782ACA7-2235-4AAF-9833-493999626083}" parentId="{993C0341-887D-4D3E-88E1-C9F3B1789FC2}">
    <text>Dar ne visi atsiuntė derinimus el. būdu, liko informaciniai laiškai</text>
  </threadedComment>
  <threadedComment ref="E275" dT="2025-01-30T07:35:43.18" personId="{C0ECFC5B-0A85-441B-983F-CE9A319143FD}" id="{BF9CC0F2-C3C3-4089-8137-AC381F3177D0}" parentId="{993C0341-887D-4D3E-88E1-C9F3B1789FC2}">
    <text>Išsiųstas kelių priedas ESO derinimui su VIA 0130</text>
  </threadedComment>
  <threadedComment ref="E275" dT="2025-01-30T07:36:13.86" personId="{C0ECFC5B-0A85-441B-983F-CE9A319143FD}" id="{33C962ED-B67F-4856-8D45-BF9A9102FA47}" parentId="{993C0341-887D-4D3E-88E1-C9F3B1789FC2}">
    <text>Derinama su gyventojais</text>
  </threadedComment>
  <threadedComment ref="E275" dT="2025-02-03T07:55:16.24" personId="{C0ECFC5B-0A85-441B-983F-CE9A319143FD}" id="{457309B7-C5BD-4006-8D77-CC1A4E3333F7}" parentId="{993C0341-887D-4D3E-88E1-C9F3B1789FC2}">
    <text>Ruošiama schema</text>
  </threadedComment>
  <threadedComment ref="E275" dT="2025-02-12T13:47:03.28" personId="{C0ECFC5B-0A85-441B-983F-CE9A319143FD}" id="{313096CE-43A2-44D1-8659-A019F38EB80A}" parentId="{993C0341-887D-4D3E-88E1-C9F3B1789FC2}">
    <text>Schema paruošta, trūksta kelių derinimų</text>
  </threadedComment>
  <threadedComment ref="E275" dT="2025-02-12T13:49:37.51" personId="{C0ECFC5B-0A85-441B-983F-CE9A319143FD}" id="{096D6533-A8C6-4257-9D8C-C3157B0CF49D}" parentId="{993C0341-887D-4D3E-88E1-C9F3B1789FC2}">
    <text>Laikinai pristabdyta</text>
  </threadedComment>
  <threadedComment ref="E275" dT="2025-02-13T08:48:37.28" personId="{C0ECFC5B-0A85-441B-983F-CE9A319143FD}" id="{0309DDB7-1B88-4939-AB35-6F7FDAE54C4C}" parentId="{993C0341-887D-4D3E-88E1-C9F3B1789FC2}">
    <text>Gautas Ukmergės sav. derinimas</text>
  </threadedComment>
  <threadedComment ref="E275" dT="2025-03-14T13:46:47.65" personId="{275467A3-C35B-408D-BC09-980133BF36D1}" id="{121EAED7-ADE5-4B3C-A0EC-92C38E48E05C}" parentId="{993C0341-887D-4D3E-88E1-C9F3B1789FC2}">
    <text>Ruošia principinę, derina su gyventojais</text>
  </threadedComment>
  <threadedComment ref="E275" dT="2025-04-29T09:37:56.80" personId="{C0ECFC5B-0A85-441B-983F-CE9A319143FD}" id="{E033B965-8FCF-4B32-9A55-55E1567972A2}" parentId="{993C0341-887D-4D3E-88E1-C9F3B1789FC2}">
    <text>Pasitikrinti sklypu ribas</text>
  </threadedComment>
  <threadedComment ref="E275" dT="2025-05-05T10:08:01.84" personId="{1AA69E5B-B443-4881-BBB8-C2908FF681E9}" id="{4A2FB527-F323-45F7-83C3-C8652D786FF6}" parentId="{993C0341-887D-4D3E-88E1-C9F3B1789FC2}">
    <text>Perdaryti sprendiniai, 05.06 vaziuojam persiderint su gyventojais naujas spintu vietas</text>
  </threadedComment>
  <threadedComment ref="E275" dT="2025-05-12T18:45:48.89" personId="{1AA69E5B-B443-4881-BBB8-C2908FF681E9}" id="{8F7C4560-E26D-41DA-A6B0-755FFABB50F4}" parentId="{993C0341-887D-4D3E-88E1-C9F3B1789FC2}">
    <text>Koreguojama trasa po pirminiu derinimu, reikes dar vieno vaziavimo susirinkti likusius sutikimus</text>
  </threadedComment>
  <threadedComment ref="E275" dT="2025-05-13T11:05:40.02" personId="{275467A3-C35B-408D-BC09-980133BF36D1}" id="{C5A9FEF9-4214-42BB-A518-BA41110F5A6F}" parentId="{993C0341-887D-4D3E-88E1-C9F3B1789FC2}">
    <text>Kada bus pateikti pirminiai ?</text>
  </threadedComment>
  <threadedComment ref="E275" dT="2025-05-27T09:39:47.16" personId="{1AA69E5B-B443-4881-BBB8-C2908FF681E9}" id="{6E9A1F66-BC11-43D5-B552-87399DE44E7D}" parentId="{993C0341-887D-4D3E-88E1-C9F3B1789FC2}">
    <text>Reikia pildyti telia</text>
  </threadedComment>
  <threadedComment ref="E275" dT="2025-06-03T04:55:38.57" personId="{275467A3-C35B-408D-BC09-980133BF36D1}" id="{401BFBD8-7E9F-4B2B-8CA7-DDF6E3910A97}" parentId="{993C0341-887D-4D3E-88E1-C9F3B1789FC2}">
    <text>Užsakyta pas pakamarį telia pildymas</text>
  </threadedComment>
  <threadedComment ref="E275" dT="2025-06-04T11:59:15.43" personId="{1AA69E5B-B443-4881-BBB8-C2908FF681E9}" id="{434F39E0-2703-4341-B0A7-57AD9257129A}" parentId="{993C0341-887D-4D3E-88E1-C9F3B1789FC2}">
    <text>Pateikti pirminiai</text>
  </threadedComment>
  <threadedComment ref="E275" dT="2025-06-09T05:03:47.59" personId="{1AA69E5B-B443-4881-BBB8-C2908FF681E9}" id="{790D99F7-DFA0-4E73-B6AD-462ACEAD5467}" parentId="{993C0341-887D-4D3E-88E1-C9F3B1789FC2}">
    <text>Taiso pirminius</text>
  </threadedComment>
  <threadedComment ref="E275" dT="2025-06-13T12:01:50.66" personId="{1AA69E5B-B443-4881-BBB8-C2908FF681E9}" id="{F06EF850-7FF7-4204-B766-D0742D66B096}" parentId="{993C0341-887D-4D3E-88E1-C9F3B1789FC2}">
    <text>Taiso pirminius</text>
  </threadedComment>
  <threadedComment ref="E275" dT="2025-06-18T06:05:04.86" personId="{275467A3-C35B-408D-BC09-980133BF36D1}" id="{3062FBD3-9241-4273-B72F-8F17C7C9239E}" parentId="{993C0341-887D-4D3E-88E1-C9F3B1789FC2}">
    <text>06-16 pateikti pirminiai po pastabų</text>
  </threadedComment>
  <threadedComment ref="E275" dT="2025-07-01T06:54:53.14" personId="{E80BD089-F0D1-9A47-8F7C-7C2F77045E1A}" id="{90751CA3-10FA-4EBA-ADB4-85F689DAA0E5}" parentId="{993C0341-887D-4D3E-88E1-C9F3B1789FC2}">
    <text>Vienas iš sklypų savininkų nesutinka pasirašyti, nes jam netinka pačio sutikimo forma. 2025-07-01 bandysiu dar kartą suderinti. Jei nesutiks, teks KS/KAS iškelti į kelio sklypą suderinus su VIA Lietuva</text>
  </threadedComment>
  <threadedComment ref="E275" dT="2025-07-04T05:54:42.93" personId="{275467A3-C35B-408D-BC09-980133BF36D1}" id="{FE75095D-2E1E-4B68-AD66-53F0DDC92AD2}" parentId="{993C0341-887D-4D3E-88E1-C9F3B1789FC2}">
    <text>Suderinimo dar negavo</text>
  </threadedComment>
  <threadedComment ref="E275" dT="2025-07-08T05:15:58.36" personId="{1AA69E5B-B443-4881-BBB8-C2908FF681E9}" id="{7209215E-8069-4361-A031-414BB4F51945}" parentId="{993C0341-887D-4D3E-88E1-C9F3B1789FC2}">
    <text>Ketvirtadieni Marijus paims sutikima jei iki tol neatsius, Kasparas siuncia Via prieda ir BR perderinimui</text>
  </threadedComment>
  <threadedComment ref="E275" dT="2025-07-16T12:51:00.98" personId="{E80BD089-F0D1-9A47-8F7C-7C2F77045E1A}" id="{B08488D9-CD19-480E-91A9-52BDD5D19A0B}" parentId="{993C0341-887D-4D3E-88E1-C9F3B1789FC2}">
    <text>VIA Lietuvos priedo negalime teikti, nes taisoma trasa</text>
  </threadedComment>
  <threadedComment ref="E275" dT="2025-07-22T10:35:53.76" personId="{1AA69E5B-B443-4881-BBB8-C2908FF681E9}" id="{13ECC76D-F3B2-4FB2-8A07-D43E6C206C31}" parentId="{993C0341-887D-4D3E-88E1-C9F3B1789FC2}">
    <text>07.21 Via issiustas kelio priedas pasirasymui, gavus via teiksim savivaldybes kelininkui, tada SUVA. Reikia pakoreguot KL ir MZDZ</text>
  </threadedComment>
  <threadedComment ref="E275" dT="2025-08-05T07:08:03.68" personId="{1AA69E5B-B443-4881-BBB8-C2908FF681E9}" id="{D23FDC42-8EB5-4DB7-8031-EA0C853D7F71}" parentId="{993C0341-887D-4D3E-88E1-C9F3B1789FC2}">
    <text>Kelininkas dar neatsiunte</text>
  </threadedComment>
  <threadedComment ref="E275" dT="2025-08-07T10:07:06.75" personId="{1AA69E5B-B443-4881-BBB8-C2908FF681E9}" id="{DB4BB19F-FCA8-48F5-BBEB-990FD29A7738}" parentId="{993C0341-887D-4D3E-88E1-C9F3B1789FC2}">
    <text>Teikti SUVA, daryti/teikti byla, samata yra</text>
  </threadedComment>
  <threadedComment ref="E275" dT="2025-08-12T07:09:15.63" personId="{F5283759-9946-4865-A022-E520B30F9158}" id="{E923F33F-3612-409D-9832-54A91D1E9812}" parentId="{993C0341-887D-4D3E-88E1-C9F3B1789FC2}">
    <text>08-12 25SUT-1718 pateikta SUVA</text>
  </threadedComment>
  <threadedComment ref="E275" dT="2025-08-21T10:14:39.98" personId="{1AA69E5B-B443-4881-BBB8-C2908FF681E9}" id="{86D1C16C-FE58-4D5C-BF77-085679B9E9CE}" parentId="{993C0341-887D-4D3E-88E1-C9F3B1789FC2}">
    <text>Pateiktas projektas be SUVA</text>
  </threadedComment>
  <threadedComment ref="E275" dT="2025-08-25T05:24:19.95" personId="{275467A3-C35B-408D-BC09-980133BF36D1}" id="{DEDD1E39-D912-4ED7-A0D5-2B41BA1E16FB}" parentId="{993C0341-887D-4D3E-88E1-C9F3B1789FC2}">
    <text>SUVA terminas 08-26</text>
  </threadedComment>
  <threadedComment ref="E275" dT="2025-08-29T09:21:28.42" personId="{1AA69E5B-B443-4881-BBB8-C2908FF681E9}" id="{DD72C04D-2687-4154-9A22-E603AF1E6EE5}" parentId="{993C0341-887D-4D3E-88E1-C9F3B1789FC2}">
    <text>Pateiktas galutinis po pastabu</text>
  </threadedComment>
  <threadedComment ref="E275" dT="2025-09-09T06:12:28.56" personId="{1AA69E5B-B443-4881-BBB8-C2908FF681E9}" id="{501BA0C9-27BA-4D80-8EDD-3CF53817F621}" parentId="{993C0341-887D-4D3E-88E1-C9F3B1789FC2}">
    <text>"SS - sutikimų tekstai yra derinami su savivaldybe, sutikimo gavėjas, nurodytas sutikime turi būti ESO. "</text>
  </threadedComment>
  <threadedComment ref="E275" dT="2025-09-15T10:19:46.53" personId="{1AA69E5B-B443-4881-BBB8-C2908FF681E9}" id="{06179C0B-6230-4D81-83A2-A9667BEEB61E}" parentId="{993C0341-887D-4D3E-88E1-C9F3B1789FC2}">
    <text>Pateiktas projektas su SUVA garantiniu</text>
  </threadedComment>
  <threadedComment ref="E275" dT="2025-09-22T10:06:21.96" personId="{1AA69E5B-B443-4881-BBB8-C2908FF681E9}" id="{AC8D935E-C037-4094-B79F-A4F3DF0A6E38}" parentId="{993C0341-887D-4D3E-88E1-C9F3B1789FC2}">
    <text>Liko tik SUVA</text>
  </threadedComment>
  <threadedComment ref="E275" dT="2025-09-30T04:57:59.65" personId="{E80BD089-F0D1-9A47-8F7C-7C2F77045E1A}" id="{C0303653-B9DE-44A5-848F-C83EFD804370}" parentId="{993C0341-887D-4D3E-88E1-C9F3B1789FC2}">
    <text>SUVA pateikta 2025-10-08 
25SUT-12053</text>
  </threadedComment>
  <threadedComment ref="E275" dT="2025-10-21T05:47:56.62" personId="{1AA69E5B-B443-4881-BBB8-C2908FF681E9}" id="{69D91243-9430-417B-B23D-2430B2B4E15D}" parentId="{993C0341-887D-4D3E-88E1-C9F3B1789FC2}">
    <text>Pateiktas projektas su SUVA</text>
  </threadedComment>
  <threadedComment ref="E275" dT="2025-10-22T12:29:13.51" personId="{275467A3-C35B-408D-BC09-980133BF36D1}" id="{41B53887-6759-4901-8AB6-FA0F2EE5E8A3}" parentId="{993C0341-887D-4D3E-88E1-C9F3B1789FC2}">
    <text>rengia žymas</text>
  </threadedComment>
  <threadedComment ref="E275" dT="2025-10-29T07:51:31.11" personId="{275467A3-C35B-408D-BC09-980133BF36D1}" id="{534EE3EB-7E71-431F-880A-E63507F0DEC2}" parentId="{993C0341-887D-4D3E-88E1-C9F3B1789FC2}">
    <text>perduoti įkainiai</text>
  </threadedComment>
  <threadedComment ref="E275" dT="2025-10-30T07:51:29.34" personId="{275467A3-C35B-408D-BC09-980133BF36D1}" id="{A39E32CD-B691-4849-B21B-86FF376236EF}" parentId="{993C0341-887D-4D3E-88E1-C9F3B1789FC2}">
    <text>grindžiam delspinigius</text>
  </threadedComment>
  <threadedComment ref="W275" dT="2025-05-13T07:50:02.54" personId="{E80BD089-F0D1-9A47-8F7C-7C2F77045E1A}" id="{227CED24-54A7-47F0-B408-FD8E124D2A7F}">
    <text xml:space="preserve">Dalis sutikimų yra gauta, 05-27 dar kartą važiuoju derinti su likusiais, tačiau manau, kad reiks dar vieno važiavimo
</text>
  </threadedComment>
  <threadedComment ref="W275" dT="2025-05-29T06:14:38.37" personId="{E80BD089-F0D1-9A47-8F7C-7C2F77045E1A}" id="{881F82A7-01C9-436E-8CF7-3B2B1DB5D9BB}" parentId="{227CED24-54A7-47F0-B408-FD8E124D2A7F}">
    <text>Daugumą sutikimų gavau, keletą sklypo savininkų yra užsienyje, kurie turėtų grįžti apie 06-10</text>
  </threadedComment>
  <threadedComment ref="X275" dT="2025-07-31T12:11:57.55" personId="{E80BD089-F0D1-9A47-8F7C-7C2F77045E1A}" id="{D78F10A5-8632-46EC-9DE7-BE84F9E15E5B}">
    <text>Išsiųsta 2025-07-31</text>
  </threadedComment>
  <threadedComment ref="Y275" dT="2025-05-14T10:48:50.47" personId="{E80BD089-F0D1-9A47-8F7C-7C2F77045E1A}" id="{70529405-5807-412C-B1FE-6DF226DF47E1}">
    <text>Topografiniame brėžinyje trūksta ryšių kabelių linijų. Laukiu papildymo</text>
  </threadedComment>
  <threadedComment ref="Z275" dT="2025-05-14T10:49:03.70" personId="{E80BD089-F0D1-9A47-8F7C-7C2F77045E1A}" id="{88DAE060-3F53-49F0-98BF-6118271AF1C1}">
    <text xml:space="preserve">Derinimas išsiųstas 2025-05-14
</text>
  </threadedComment>
  <threadedComment ref="AD275" dT="2025-08-12T07:10:11.40" personId="{F5283759-9946-4865-A022-E520B30F9158}" id="{76B7D9EF-CA02-4511-931D-4855A8B55777}">
    <text>25SUT-1718 08-12 pateikta</text>
  </threadedComment>
  <threadedComment ref="AG275" dT="2025-05-14T10:49:23.87" personId="{E80BD089-F0D1-9A47-8F7C-7C2F77045E1A}" id="{661D11E5-9C12-44CF-9585-DE0759F725A1}">
    <text>Derinimas išsiųstas 2025-05-14</text>
  </threadedComment>
  <threadedComment ref="AJ275" dT="2025-05-14T10:51:50.17" personId="{E80BD089-F0D1-9A47-8F7C-7C2F77045E1A}" id="{2AE6AEDF-EAB4-42ED-97BA-F1608A674382}">
    <text>Išsiųsta 2025-05-29</text>
  </threadedComment>
  <threadedComment ref="AJ275" dT="2025-06-25T06:41:04.31" personId="{E80BD089-F0D1-9A47-8F7C-7C2F77045E1A}" id="{778FB765-413E-4797-9466-1E7B7355A1F7}" parentId="{2AE6AEDF-EAB4-42ED-97BA-F1608A674382}">
    <text>Pakoreguotas brėžinys bei pasirašytas kelių priedas  išsiųstas 2025-06-25</text>
  </threadedComment>
  <threadedComment ref="AJ275" dT="2025-07-21T12:38:39.85" personId="{E80BD089-F0D1-9A47-8F7C-7C2F77045E1A}" id="{F3D09525-6BD4-497F-BB53-8AE83F867962}" parentId="{2AE6AEDF-EAB4-42ED-97BA-F1608A674382}">
    <text>Pakoreguotas brėžinys bei pasirašytas kelių priedas  išsiųstas 2025-07-21</text>
  </threadedComment>
  <threadedComment ref="E276" dT="2025-07-21T11:58:42.40" personId="{E80BD089-F0D1-9A47-8F7C-7C2F77045E1A}" id="{9F83B7B8-A1F4-482F-B901-C5A3F549DA30}">
    <text>2025-07-21 Išsiųsta kultūros paveldui</text>
  </threadedComment>
  <threadedComment ref="E276" dT="2025-07-24T06:45:59.19" personId="{1AA69E5B-B443-4881-BBB8-C2908FF681E9}" id="{76F7B861-F7CF-4DA9-80C4-BB59058DAE20}" parentId="{9F83B7B8-A1F4-482F-B901-C5A3F549DA30}">
    <text>KPD pritaria, 07.30 vaziuoja derint su zmonem</text>
  </threadedComment>
  <threadedComment ref="E276" dT="2025-08-05T07:24:54.00" personId="{1AA69E5B-B443-4881-BBB8-C2908FF681E9}" id="{C0BCBF9D-3304-4AA2-AAF6-21544644CF6D}" parentId="{9F83B7B8-A1F4-482F-B901-C5A3F549DA30}">
    <text>Kaimo komendantas renka sutikimus, daromos schemas, planas 08.07 pateikti pirminius</text>
  </threadedComment>
  <threadedComment ref="E276" dT="2025-08-07T10:07:35.12" personId="{1AA69E5B-B443-4881-BBB8-C2908FF681E9}" id="{D8553EEF-26B5-40BC-8897-6B6FD90E6AE7}" parentId="{9F83B7B8-A1F4-482F-B901-C5A3F549DA30}">
    <text xml:space="preserve">Reikia pasiderinti su sklp savininku del MGT vietos, nekelia kol kas. </text>
  </threadedComment>
  <threadedComment ref="E276" dT="2025-08-21T07:35:24.30" personId="{1AA69E5B-B443-4881-BBB8-C2908FF681E9}" id="{597013AC-DA8B-47C3-ADD3-C2815000B127}" parentId="{9F83B7B8-A1F4-482F-B901-C5A3F549DA30}">
    <text>08.22 vaziuoja imti sutikimu likusiu ir pasiziuret esamas maitinimo situacijas</text>
  </threadedComment>
  <threadedComment ref="E276" dT="2025-08-25T05:36:11.04" personId="{275467A3-C35B-408D-BC09-980133BF36D1}" id="{6348BB44-337E-469D-9630-AFAB66203A97}" parentId="{9F83B7B8-A1F4-482F-B901-C5A3F549DA30}">
    <text>Liko derinimus gauti tik el. paštu</text>
  </threadedComment>
  <threadedComment ref="E276" dT="2025-08-28T11:58:17.04" personId="{1AA69E5B-B443-4881-BBB8-C2908FF681E9}" id="{7BCF051F-4D56-460E-8872-97A15902C94F}" parentId="{9F83B7B8-A1F4-482F-B901-C5A3F549DA30}">
    <text>Pateikti pirminiai</text>
  </threadedComment>
  <threadedComment ref="E276" dT="2025-09-01T06:07:11.29" personId="{E80BD089-F0D1-9A47-8F7C-7C2F77045E1A}" id="{7AD7ACFB-3644-446C-886A-AFDCE150D3CE}" parentId="{9F83B7B8-A1F4-482F-B901-C5A3F549DA30}">
    <text>Dauguma sutikimų iš žmonių gauta. Likusieji turėtų pasirašyti nuotoliniu būdu.</text>
  </threadedComment>
  <threadedComment ref="E276" dT="2025-09-03T07:25:03.33" personId="{1AA69E5B-B443-4881-BBB8-C2908FF681E9}" id="{B3853092-6C55-4470-9CE1-3B54F3C34497}" parentId="{9F83B7B8-A1F4-482F-B901-C5A3F549DA30}">
    <text>Pateikti pirminiai po pastabu</text>
  </threadedComment>
  <threadedComment ref="E276" dT="2025-09-05T10:13:29.14" personId="{1AA69E5B-B443-4881-BBB8-C2908FF681E9}" id="{AD986E9E-805E-4B8D-91FE-4B963E074757}" parentId="{9F83B7B8-A1F4-482F-B901-C5A3F549DA30}">
    <text>Pateikti pirminiai po pastabu</text>
  </threadedComment>
  <threadedComment ref="E276" dT="2025-09-13T09:20:07.52" personId="{275467A3-C35B-408D-BC09-980133BF36D1}" id="{86FE1298-567C-4E46-8AA2-81CF37006D23}" parentId="{9F83B7B8-A1F4-482F-B901-C5A3F549DA30}">
    <text>Taiso pastabas</text>
  </threadedComment>
  <threadedComment ref="E276" dT="2025-09-15T10:25:26.02" personId="{1AA69E5B-B443-4881-BBB8-C2908FF681E9}" id="{C6B0CC3E-9157-4075-B69B-F0909F62E7FB}" parentId="{9F83B7B8-A1F4-482F-B901-C5A3F549DA30}">
    <text>Pateikta po pastabu</text>
  </threadedComment>
  <threadedComment ref="E276" dT="2025-09-18T07:11:30.25" personId="{275467A3-C35B-408D-BC09-980133BF36D1}" id="{B61D12B7-6098-46C0-BCFB-FFC1F25DE16B}" parentId="{9F83B7B8-A1F4-482F-B901-C5A3F549DA30}">
    <text>Taiso pastabas</text>
  </threadedComment>
  <threadedComment ref="E276" dT="2025-09-19T12:13:13.90" personId="{275467A3-C35B-408D-BC09-980133BF36D1}" id="{9FBDFAA2-62BE-4A43-A84F-9C80510E1E55}" parentId="{9F83B7B8-A1F4-482F-B901-C5A3F549DA30}">
    <text xml:space="preserve">Pateikta po pastabų
</text>
  </threadedComment>
  <threadedComment ref="E276" dT="2025-09-23T12:26:41.97" personId="{275467A3-C35B-408D-BC09-980133BF36D1}" id="{D462312A-1B37-44B5-822F-A0DA678EB48A}" parentId="{9F83B7B8-A1F4-482F-B901-C5A3F549DA30}">
    <text>Patvirtinti pirminiai, derinama su inst.</text>
  </threadedComment>
  <threadedComment ref="E276" dT="2025-09-29T11:23:18.19" personId="{E80BD089-F0D1-9A47-8F7C-7C2F77045E1A}" id="{B9B52023-0EF2-4A54-BF8D-BA4013853658}" parentId="{9F83B7B8-A1F4-482F-B901-C5A3F549DA30}">
    <text>Išsiųsta derinimui Via Lietuvai su pasirašytu kelių priedu.</text>
  </threadedComment>
  <threadedComment ref="E276" dT="2025-10-16T12:25:19.52" personId="{1AA69E5B-B443-4881-BBB8-C2908FF681E9}" id="{A0C4463F-CD06-479F-B26E-035EC87149BF}" parentId="{9F83B7B8-A1F4-482F-B901-C5A3F549DA30}">
    <text>Teiksim byla be Via ir SUVA</text>
  </threadedComment>
  <threadedComment ref="E276" dT="2025-10-24T05:13:13.48" personId="{E80BD089-F0D1-9A47-8F7C-7C2F77045E1A}" id="{CB432890-5B20-4D8C-8F59-A42D7FB7F225}" parentId="{9F83B7B8-A1F4-482F-B901-C5A3F549DA30}">
    <text>Pateikta SUVA 2025-10-24 25SUT-15166. Trūksta sąmatos.</text>
  </threadedComment>
  <threadedComment ref="E276" dT="2025-10-24T12:05:17.84" personId="{1AA69E5B-B443-4881-BBB8-C2908FF681E9}" id="{9073DE2C-3BCF-4C9B-94CB-F9452F015915}" parentId="{9F83B7B8-A1F4-482F-B901-C5A3F549DA30}">
    <text>Pateiktas projektas be SUVA</text>
  </threadedComment>
  <threadedComment ref="E276" dT="2025-10-29T08:11:04.46" personId="{1AA69E5B-B443-4881-BBB8-C2908FF681E9}" id="{15C54E55-59AA-4A4D-935B-74D2F555275B}" parentId="{9F83B7B8-A1F4-482F-B901-C5A3F549DA30}">
    <text>Taiso pastabas</text>
  </threadedComment>
  <threadedComment ref="E276" dT="2025-10-30T11:49:15.35" personId="{1AA69E5B-B443-4881-BBB8-C2908FF681E9}" id="{20EEDF74-C15E-4418-BC63-D0DA43A360E5}" parentId="{9F83B7B8-A1F4-482F-B901-C5A3F549DA30}">
    <text>Pateiktas projektas po pastaby</text>
  </threadedComment>
  <threadedComment ref="E276" dT="2025-11-05T06:19:46.47" personId="{275467A3-C35B-408D-BC09-980133BF36D1}" id="{224826CD-9615-41C8-A95D-00D7315D33BD}" parentId="{9F83B7B8-A1F4-482F-B901-C5A3F549DA30}">
    <text>taiso pastabas</text>
  </threadedComment>
  <threadedComment ref="E276" dT="2025-11-05T07:38:06.14" personId="{1AA69E5B-B443-4881-BBB8-C2908FF681E9}" id="{F8CDB891-9686-4D65-8926-9B261A4D8F84}" parentId="{9F83B7B8-A1F4-482F-B901-C5A3F549DA30}">
    <text>Pateitka po pastabu</text>
  </threadedComment>
  <threadedComment ref="E276" dT="2025-11-13T07:42:43.01" personId="{275467A3-C35B-408D-BC09-980133BF36D1}" id="{6841ED7C-0ACB-4451-B66F-04055E8A9878}" parentId="{9F83B7B8-A1F4-482F-B901-C5A3F549DA30}">
    <text>pateiktos žymos</text>
  </threadedComment>
  <threadedComment ref="E276" dT="2025-11-17T12:57:09.13" personId="{275467A3-C35B-408D-BC09-980133BF36D1}" id="{D88C844F-B525-4979-AA2B-7983EA04D6B9}" parentId="{9F83B7B8-A1F4-482F-B901-C5A3F549DA30}">
    <text xml:space="preserve">laukiam sausio mėn
</text>
  </threadedComment>
  <threadedComment ref="E276" dT="2026-01-05T05:48:23.91" personId="{275467A3-C35B-408D-BC09-980133BF36D1}" id="{5A99CBED-630E-44D1-8B64-D6E04186911E}" parentId="{9F83B7B8-A1F4-482F-B901-C5A3F549DA30}">
    <text>perduoti pataisyti įkainiai</text>
  </threadedComment>
  <threadedComment ref="E276" dT="2026-01-06T13:29:02.98" personId="{275467A3-C35B-408D-BC09-980133BF36D1}" id="{C692E5DF-473E-4600-9D80-1FF1E0728A6B}" parentId="{9F83B7B8-A1F4-482F-B901-C5A3F549DA30}">
    <text>REIKIA DELSPINIGIŲ RAŠTO</text>
  </threadedComment>
  <threadedComment ref="W276" dT="2025-08-28T12:07:18.69" personId="{E80BD089-F0D1-9A47-8F7C-7C2F77045E1A}" id="{829844AD-36B5-4F59-8BF4-2417C2A783E6}">
    <text>Dauguma sutikimų gauta. Likusieji turėtų pasirašyti nuotoliniu būdu.</text>
  </threadedComment>
  <threadedComment ref="X276" dT="2025-08-28T12:00:34.75" personId="{E80BD089-F0D1-9A47-8F7C-7C2F77045E1A}" id="{D42204DC-4646-4FBF-A7F9-60875B2A02B2}">
    <text xml:space="preserve">Išsiųsta 2025-08-28
</text>
  </threadedComment>
  <threadedComment ref="Y276" dT="2025-08-28T12:00:21.26" personId="{E80BD089-F0D1-9A47-8F7C-7C2F77045E1A}" id="{9159F0A3-906F-4618-930D-A58C3BCEAFF4}">
    <text>Išsiųsta 2025-08-28</text>
  </threadedComment>
  <threadedComment ref="Z276" dT="2025-08-28T12:00:10.41" personId="{E80BD089-F0D1-9A47-8F7C-7C2F77045E1A}" id="{F1F5D9F5-17EB-43D5-8E5E-7D03DDD0C253}">
    <text>Išsiųsta 2025-08-28</text>
  </threadedComment>
  <threadedComment ref="AA276" dT="2025-08-28T12:00:03.08" personId="{E80BD089-F0D1-9A47-8F7C-7C2F77045E1A}" id="{88DB503E-9BA8-4F28-B6C6-A5349313533E}">
    <text>Išsiųsta 2025-08-28</text>
  </threadedComment>
  <threadedComment ref="AI276" dT="2025-07-21T11:58:12.71" personId="{E80BD089-F0D1-9A47-8F7C-7C2F77045E1A}" id="{CCE45D9A-E5C1-4496-8108-2A23C243C5C9}">
    <text>Išsiųsta 2025-07-21</text>
  </threadedComment>
  <threadedComment ref="AJ276" dT="2025-07-23T09:22:22.61" personId="{E80BD089-F0D1-9A47-8F7C-7C2F77045E1A}" id="{89677662-388D-4794-9D95-DFD658EEC475}">
    <text xml:space="preserve">Pakoreguota ir išsiųsta 2025-09-01
</text>
  </threadedComment>
  <threadedComment ref="E277" dT="2025-01-05T08:10:04.42" personId="{275467A3-C35B-408D-BC09-980133BF36D1}" id="{0F32D08E-D6CF-4DED-AD79-7F060E7AADAA}">
    <text>Užklausta subrangos kas vyksta</text>
  </threadedComment>
  <threadedComment ref="E277" dT="2025-01-21T05:36:12.62" personId="{275467A3-C35B-408D-BC09-980133BF36D1}" id="{28E6F1B7-A055-44E3-A9EE-ABB84B6BD526}" parentId="{0F32D08E-D6CF-4DED-AD79-7F060E7AADAA}">
    <text>Derina su vartotojais</text>
  </threadedComment>
  <threadedComment ref="E277" dT="2025-02-08T08:24:01.43" personId="{275467A3-C35B-408D-BC09-980133BF36D1}" id="{C2D090C9-DDBA-420E-8363-D17BD4749F4A}" parentId="{0F32D08E-D6CF-4DED-AD79-7F060E7AADAA}">
    <text>Pateiktos pastabos schemai. Sprendinius derina su institucijomis</text>
  </threadedComment>
  <threadedComment ref="E277" dT="2025-02-14T13:48:39.91" personId="{1AA69E5B-B443-4881-BBB8-C2908FF681E9}" id="{E38CDB0A-A12D-47DC-B552-A9DBA3B2BA00}" parentId="{0F32D08E-D6CF-4DED-AD79-7F060E7AADAA}">
    <text>Pateikti sprendiniai po pastabu</text>
  </threadedComment>
  <threadedComment ref="E277" dT="2025-02-26T14:49:13.77" personId="{275467A3-C35B-408D-BC09-980133BF36D1}" id="{E1296D1A-E8FA-4F16-87F0-A7852D52C3E4}" parentId="{0F32D08E-D6CF-4DED-AD79-7F060E7AADAA}">
    <text>Pateikta po pastabų</text>
  </threadedComment>
  <threadedComment ref="E277" dT="2025-02-27T11:13:42.93" personId="{275467A3-C35B-408D-BC09-980133BF36D1}" id="{00414747-9D67-4702-A146-B35035238EBE}" parentId="{0F32D08E-D6CF-4DED-AD79-7F060E7AADAA}">
    <text>Taiso pastabas</text>
  </threadedComment>
  <threadedComment ref="E277" dT="2025-03-04T11:17:22.10" personId="{275467A3-C35B-408D-BC09-980133BF36D1}" id="{9E356977-707B-477F-A6D2-1872C25C53A8}" parentId="{0F32D08E-D6CF-4DED-AD79-7F060E7AADAA}">
    <text>Sukelta po pastabų</text>
  </threadedComment>
  <threadedComment ref="E277" dT="2025-03-04T13:42:35.71" personId="{275467A3-C35B-408D-BC09-980133BF36D1}" id="{FDEC7DF5-BAA6-4A0F-BA3F-07E8C97F4158}" parentId="{0F32D08E-D6CF-4DED-AD79-7F060E7AADAA}">
    <text>Patvirtino pirminius</text>
  </threadedComment>
  <threadedComment ref="E277" dT="2025-03-06T12:28:35.94" personId="{275467A3-C35B-408D-BC09-980133BF36D1}" id="{93B5F0BF-731A-4802-98B3-DBC80E0DCFFF}" parentId="{0F32D08E-D6CF-4DED-AD79-7F060E7AADAA}">
    <text>03-10 teiks pilną projektą</text>
  </threadedComment>
  <threadedComment ref="E277" dT="2025-03-08T08:47:20.78" personId="{275467A3-C35B-408D-BC09-980133BF36D1}" id="{48C598FD-B1F0-4338-989A-BF0A53D3514C}" parentId="{0F32D08E-D6CF-4DED-AD79-7F060E7AADAA}">
    <text>Galima sukelti projektą kai patvirtins pratęsimą</text>
  </threadedComment>
  <threadedComment ref="E277" dT="2025-03-14T12:39:35.01" personId="{275467A3-C35B-408D-BC09-980133BF36D1}" id="{928D3D12-E86E-4696-AA22-E4F94C9441C2}" parentId="{0F32D08E-D6CF-4DED-AD79-7F060E7AADAA}">
    <text>Sukeltas projektas</text>
  </threadedComment>
  <threadedComment ref="E277" dT="2025-03-19T09:24:08.26" personId="{275467A3-C35B-408D-BC09-980133BF36D1}" id="{F085A7CD-1C2B-4C87-9E74-AC976D674DE4}" parentId="{0F32D08E-D6CF-4DED-AD79-7F060E7AADAA}">
    <text>Laukiam SUVA</text>
  </threadedComment>
  <threadedComment ref="E277" dT="2025-04-04T06:07:29.83" personId="{275467A3-C35B-408D-BC09-980133BF36D1}" id="{E73F39BB-1A87-42A6-AA39-3C68C92AB887}" parentId="{0F32D08E-D6CF-4DED-AD79-7F060E7AADAA}">
    <text>Teiksim bylą</text>
  </threadedComment>
  <threadedComment ref="E277" dT="2025-04-04T09:04:22.22" personId="{1AA69E5B-B443-4881-BBB8-C2908FF681E9}" id="{19939839-2B0B-4197-8D4D-BA0F4673E17F}" parentId="{0F32D08E-D6CF-4DED-AD79-7F060E7AADAA}">
    <text>pateikta</text>
  </threadedComment>
  <threadedComment ref="E277" dT="2025-04-08T12:35:17.51" personId="{275467A3-C35B-408D-BC09-980133BF36D1}" id="{BD98E039-FDF3-4742-B862-F359067EE785}" parentId="{0F32D08E-D6CF-4DED-AD79-7F060E7AADAA}">
    <text>Taiso pastabas</text>
  </threadedComment>
  <threadedComment ref="E277" dT="2025-04-14T12:16:32.58" personId="{1AA69E5B-B443-4881-BBB8-C2908FF681E9}" id="{1189BDD5-11BB-4732-A16E-D994371DC414}" parentId="{0F32D08E-D6CF-4DED-AD79-7F060E7AADAA}">
    <text>Pateikta po pastabu</text>
  </threadedComment>
  <threadedComment ref="E277" dT="2025-04-14T12:35:48.55" personId="{275467A3-C35B-408D-BC09-980133BF36D1}" id="{D143B88F-51D9-4D8A-92ED-DA08824F56DA}" parentId="{0F32D08E-D6CF-4DED-AD79-7F060E7AADAA}">
    <text>Teikia žymas</text>
  </threadedComment>
  <threadedComment ref="E277" dT="2025-04-16T06:51:49.11" personId="{275467A3-C35B-408D-BC09-980133BF36D1}" id="{0B17057D-C995-46C2-906E-1197F7597594}" parentId="{0F32D08E-D6CF-4DED-AD79-7F060E7AADAA}">
    <text>Laukiam RC sąskaitų</text>
  </threadedComment>
  <threadedComment ref="E277" dT="2025-04-16T10:27:36.75" personId="{275467A3-C35B-408D-BC09-980133BF36D1}" id="{ED391D1B-B0A5-47C1-8D88-91362035C238}" parentId="{0F32D08E-D6CF-4DED-AD79-7F060E7AADAA}">
    <text>Reikia pateikti RC Sąskaitas ESO</text>
  </threadedComment>
  <threadedComment ref="E278" dT="2025-06-18T05:57:55.34" personId="{275467A3-C35B-408D-BC09-980133BF36D1}" id="{BC1BBB9C-D122-422B-81D8-134A64718739}">
    <text>Pirminius turim pateikti iki 06-30</text>
  </threadedComment>
  <threadedComment ref="E278" dT="2025-06-25T04:05:22.65" personId="{E80BD089-F0D1-9A47-8F7C-7C2F77045E1A}" id="{16B86BCF-2DE4-4AD4-B1DF-8CED9B1BBC27}" parentId="{BC1BBB9C-D122-422B-81D8-134A64718739}">
    <text>2025-06-26 važiuoju derinti su sklypų savininkais</text>
  </threadedComment>
  <threadedComment ref="E278" dT="2025-07-02T07:15:03.36" personId="{1AA69E5B-B443-4881-BBB8-C2908FF681E9}" id="{8476A05E-AE6B-4E0E-8EE3-D7714371B263}" parentId="{BC1BBB9C-D122-422B-81D8-134A64718739}">
    <text>Pateikti priminiai</text>
  </threadedComment>
  <threadedComment ref="E278" dT="2025-07-08T06:40:41.16" personId="{1AA69E5B-B443-4881-BBB8-C2908FF681E9}" id="{21E3B625-15BA-40BE-997C-EDD643043C23}" parentId="{BC1BBB9C-D122-422B-81D8-134A64718739}">
    <text>Taiso pastabas</text>
  </threadedComment>
  <threadedComment ref="E278" dT="2025-07-16T07:32:46.84" personId="{1AA69E5B-B443-4881-BBB8-C2908FF681E9}" id="{18FBDC9F-E44B-4955-947D-2574717B85D1}" parentId="{BC1BBB9C-D122-422B-81D8-134A64718739}">
    <text>Pateikti pirminiai po pastabu</text>
  </threadedComment>
  <threadedComment ref="E278" dT="2025-07-24T06:56:36.29" personId="{1AA69E5B-B443-4881-BBB8-C2908FF681E9}" id="{F85193F6-2D83-497B-8535-DCAD55FD5C3C}" parentId="{BC1BBB9C-D122-422B-81D8-134A64718739}">
    <text>Laukiam Via, kitu derinimu, nuotoliniu is zmoniu</text>
  </threadedComment>
  <threadedComment ref="E278" dT="2025-08-05T07:40:22.30" personId="{1AA69E5B-B443-4881-BBB8-C2908FF681E9}" id="{1A66A59A-D6B3-43B7-B1E6-E5A6A6BF3112}" parentId="{BC1BBB9C-D122-422B-81D8-134A64718739}">
    <text>Ragina zmones atsiust skolas, reikia perderint su institucijomis, laukiam Via</text>
  </threadedComment>
  <threadedComment ref="E278" dT="2025-08-21T07:40:41.01" personId="{1AA69E5B-B443-4881-BBB8-C2908FF681E9}" id="{7DD5B72D-A053-40EE-8F05-0CA0EA9E6015}" parentId="{BC1BBB9C-D122-422B-81D8-134A64718739}">
    <text>Du sutikimai (Atsius pastu), savelis suderins po atostogu, Via issiusta po pastabu, reikia daryti MZDZ</text>
  </threadedComment>
  <threadedComment ref="E278" dT="2025-08-25T05:37:22.58" personId="{275467A3-C35B-408D-BC09-980133BF36D1}" id="{85223211-143A-45BD-B93F-7F0815135C5F}" parentId="{BC1BBB9C-D122-422B-81D8-134A64718739}">
    <text>Kasparas skambina dėl sutikimų ir daro MŽDŽ</text>
  </threadedComment>
  <threadedComment ref="E278" dT="2025-09-01T06:06:08.30" personId="{E80BD089-F0D1-9A47-8F7C-7C2F77045E1A}" id="{698A5DDE-214C-44B6-8716-9DDAB40274A6}" parentId="{BC1BBB9C-D122-422B-81D8-134A64718739}">
    <text xml:space="preserve">Laukiu savivaldybės, gatvės apšvietimo  derinimo bei likusių sklypų savininkų sutikimų. Visi derinimai/sutikimai turėtų būti gauti šios savaitės eigoje (09-01 ; 09-05)    </text>
  </threadedComment>
  <threadedComment ref="E278" dT="2025-09-01T09:59:39.07" personId="{E80BD089-F0D1-9A47-8F7C-7C2F77045E1A}" id="{78A39C9C-A89B-440E-BC5D-7AFBEA4BF730}" parentId="{BC1BBB9C-D122-422B-81D8-134A64718739}">
    <text>Išsiųsta derinimui Via Lietuvai su pasirašytu  kelių priedu</text>
  </threadedComment>
  <threadedComment ref="E278" dT="2025-09-09T06:19:41.77" personId="{E80BD089-F0D1-9A47-8F7C-7C2F77045E1A}" id="{CCDA5FA3-A2AE-4E9C-A76C-C5F75E589781}" parentId="{BC1BBB9C-D122-422B-81D8-134A64718739}">
    <text>Laukiu kelininko derinimo/pastabų. Su likusiais sklypų savininkais neskubu, kadangi, dėl kelininko gali šiek tiek keistis KS/KAS vieta.</text>
  </threadedComment>
  <threadedComment ref="E278" dT="2025-09-11T10:05:08.99" personId="{E80BD089-F0D1-9A47-8F7C-7C2F77045E1A}" id="{2F7C3F94-3134-426A-B800-452B96E6B904}" parentId="{BC1BBB9C-D122-422B-81D8-134A64718739}">
    <text>Gautos pastabos iš kelininko. Pakoreguotas Br01 2025-09-11 išsiųstas kelininkui bei kitom institucijoms perderinimui</text>
  </threadedComment>
  <threadedComment ref="E278" dT="2025-09-22T10:09:39.46" personId="{E80BD089-F0D1-9A47-8F7C-7C2F77045E1A}" id="{851AAB12-7AEB-43C7-81CB-48E9CEE17A3B}" parentId="{BC1BBB9C-D122-422B-81D8-134A64718739}">
    <text>Gauti kelininko bei Via Lietuvos derinimai. Trūksta keletos sklypų savininkų derinimų</text>
  </threadedComment>
  <threadedComment ref="E278" dT="2025-09-26T05:04:40.73" personId="{1AA69E5B-B443-4881-BBB8-C2908FF681E9}" id="{D7B3FCC9-65ED-4E32-AF92-3CF88E62CEF9}" parentId="{BC1BBB9C-D122-422B-81D8-134A64718739}">
    <text>Pateiktas projektas be SUVA</text>
  </threadedComment>
  <threadedComment ref="E278" dT="2025-09-30T04:58:31.54" personId="{E80BD089-F0D1-9A47-8F7C-7C2F77045E1A}" id="{2E015E84-B915-4128-A1B9-F6E5CD081077}" parentId="{BC1BBB9C-D122-422B-81D8-134A64718739}">
    <text xml:space="preserve">SUVA pateikta 2025-09-29 
25SUT-10085 
</text>
  </threadedComment>
  <threadedComment ref="E278" dT="2025-10-24T05:55:56.30" personId="{1AA69E5B-B443-4881-BBB8-C2908FF681E9}" id="{E6BB717C-6420-4B0E-9A9B-F03712FCF07B}" parentId="{BC1BBB9C-D122-422B-81D8-134A64718739}">
    <text>Pateikta po pastabu su SUVA</text>
  </threadedComment>
  <threadedComment ref="E278" dT="2025-10-28T06:01:25.34" personId="{275467A3-C35B-408D-BC09-980133BF36D1}" id="{7BF86F75-5E6D-4F57-B473-7F30F767FE26}" parentId="{BC1BBB9C-D122-422B-81D8-134A64718739}">
    <text>registruojam žymas</text>
  </threadedComment>
  <threadedComment ref="E278" dT="2025-10-29T08:49:48.76" personId="{275467A3-C35B-408D-BC09-980133BF36D1}" id="{F3BA704C-D8BA-42EC-B8A8-639ADB098A34}" parentId="{BC1BBB9C-D122-422B-81D8-134A64718739}">
    <text>grindžiam delspinigius</text>
  </threadedComment>
  <threadedComment ref="W278" dT="2025-08-20T10:20:42.07" personId="{E80BD089-F0D1-9A47-8F7C-7C2F77045E1A}" id="{8510C6BF-359F-4F44-899C-4A560AC2C45C}">
    <text>Trūksta dviejų sklypo savininkų parašų</text>
  </threadedComment>
  <threadedComment ref="W278" dT="2025-08-28T12:03:20.56" personId="{E80BD089-F0D1-9A47-8F7C-7C2F77045E1A}" id="{D49053D5-62F7-409D-9967-7246A46F1C33}" parentId="{8510C6BF-359F-4F44-899C-4A560AC2C45C}">
    <text>Likusieji sklypų savininkai, kurie dar nepasirašę, žadėjo pasirašyti per sekančią sav. (09-01  -  09-07).</text>
  </threadedComment>
  <threadedComment ref="X278" dT="2025-07-18T08:52:45.39" personId="{E80BD089-F0D1-9A47-8F7C-7C2F77045E1A}" id="{1A6756BB-8537-4B20-B142-225CF024A5CC}">
    <text>Išsiųsta 2025-07-18</text>
  </threadedComment>
  <threadedComment ref="X278" dT="2025-08-20T10:19:30.72" personId="{E80BD089-F0D1-9A47-8F7C-7C2F77045E1A}" id="{EC0EE5E1-9D80-4B21-81E0-B6C6E5EE99D5}" parentId="{1A6756BB-8537-4B20-B142-225CF024A5CC}">
    <text>2025-08-23 dieną grįžta kelininkas, tuomet ir suderins</text>
  </threadedComment>
  <threadedComment ref="Y278" dT="2025-07-18T08:58:40.82" personId="{E80BD089-F0D1-9A47-8F7C-7C2F77045E1A}" id="{213831CD-B8F8-4123-A1D9-D2F797D515C9}">
    <text>Išsiųsta 2025-08-06</text>
  </threadedComment>
  <threadedComment ref="Z278" dT="2025-07-18T08:52:30.49" personId="{E80BD089-F0D1-9A47-8F7C-7C2F77045E1A}" id="{5A075E82-0AF2-48DD-B298-6A0761721A5A}">
    <text>Išsiųsta 2025-08-06</text>
  </threadedComment>
  <threadedComment ref="AA278" dT="2025-07-18T08:52:35.89" personId="{E80BD089-F0D1-9A47-8F7C-7C2F77045E1A}" id="{12FD5D82-EB22-4C45-B42D-51AA00A2BB07}">
    <text>Išsiųsta 2025-08-06</text>
  </threadedComment>
  <threadedComment ref="AE278" dT="2025-08-28T12:04:21.38" personId="{E80BD089-F0D1-9A47-8F7C-7C2F77045E1A}" id="{2E268163-DEF2-43AC-B6D9-A4B89FB34815}">
    <text>2025-09-01 derintojas grįžta iš atostogų ir pasirašys</text>
  </threadedComment>
  <threadedComment ref="AJ278" dT="2025-07-18T08:53:04.47" personId="{E80BD089-F0D1-9A47-8F7C-7C2F77045E1A}" id="{AC0DA132-9695-4F95-BE76-328259EBA6C5}">
    <text>Išsiųsta 2025-07-18</text>
  </threadedComment>
  <threadedComment ref="AJ278" dT="2025-08-06T04:48:45.84" personId="{E80BD089-F0D1-9A47-8F7C-7C2F77045E1A}" id="{A94CB200-06BE-472C-A536-E5A37B4BA65A}" parentId="{AC0DA132-9695-4F95-BE76-328259EBA6C5}">
    <text>Pakoreguotas brėžinys išsiųstas 2025-08-06</text>
  </threadedComment>
  <threadedComment ref="AJ278" dT="2025-08-20T10:16:01.36" personId="{E80BD089-F0D1-9A47-8F7C-7C2F77045E1A}" id="{A53400AE-AF33-491A-A821-095EE47F8FAA}" parentId="{AC0DA132-9695-4F95-BE76-328259EBA6C5}">
    <text>2025-08-20</text>
  </threadedComment>
  <threadedComment ref="AJ278" dT="2025-08-28T13:01:29.44" personId="{E80BD089-F0D1-9A47-8F7C-7C2F77045E1A}" id="{FC30BA14-01D9-49E9-BBF1-EE3596B1E144}" parentId="{AC0DA132-9695-4F95-BE76-328259EBA6C5}">
    <text>Sprendiniai tinkami. 2025-08-28 išsiųstas kelių priedas į ESO pasirašyti</text>
  </threadedComment>
  <threadedComment ref="E279" dT="2024-12-12T11:37:55.55" personId="{275467A3-C35B-408D-BC09-980133BF36D1}" id="{97DD94C9-94AE-4CAF-A7D8-45C8D03BB8CB}">
    <text>Užklausta Egidijaus</text>
  </threadedComment>
  <threadedComment ref="E279" dT="2024-12-13T07:29:37.65" personId="{275467A3-C35B-408D-BC09-980133BF36D1}" id="{3269F45F-375D-42B2-BF3B-F79845C678C0}" parentId="{97DD94C9-94AE-4CAF-A7D8-45C8D03BB8CB}">
    <text>12-31 Egidijus pateiks topo</text>
  </threadedComment>
  <threadedComment ref="E279" dT="2025-02-05T07:00:12.62" personId="{275467A3-C35B-408D-BC09-980133BF36D1}" id="{84E5DF82-6E62-4A69-86A4-C690661E3E5E}" parentId="{97DD94C9-94AE-4CAF-A7D8-45C8D03BB8CB}">
    <text>Objektas laikinai pristabdytas</text>
  </threadedComment>
  <threadedComment ref="E279" dT="2025-05-07T10:42:00.48" personId="{8FC2F3C1-05F0-4E34-917F-7A355472C835}" id="{30CFD0F2-5811-4B89-BADC-4CB747B0E284}" parentId="{97DD94C9-94AE-4CAF-A7D8-45C8D03BB8CB}">
    <text>Nepradėta</text>
  </threadedComment>
  <threadedComment ref="E279" dT="2025-05-14T05:55:53.97" personId="{8FC2F3C1-05F0-4E34-917F-7A355472C835}" id="{2C3A6BB0-6AE5-420D-B0A0-C60913283A6D}" parentId="{97DD94C9-94AE-4CAF-A7D8-45C8D03BB8CB}">
    <text>Peržiūrėjau užduotį, pasiruošiau daryti pirmą brėžinį</text>
  </threadedComment>
  <threadedComment ref="E279" dT="2025-05-19T04:24:46.37" personId="{8FC2F3C1-05F0-4E34-917F-7A355472C835}" id="{06427D51-129F-4A11-820B-C04E7268ED2C}" parentId="{97DD94C9-94AE-4CAF-A7D8-45C8D03BB8CB}">
    <text>Daromas pirmas brėžinys, excelyje surašyti ne visi linijos vartotojai, užduotis irgi suformuota netiksliai</text>
  </threadedComment>
  <threadedComment ref="E279" dT="2025-05-19T13:46:34.13" personId="{8FC2F3C1-05F0-4E34-917F-7A355472C835}" id="{A5247620-E3FE-4843-9C67-50C90A24C6AF}" parentId="{97DD94C9-94AE-4CAF-A7D8-45C8D03BB8CB}">
    <text>Lauiam patikslinimo iš ESO dėl PU ir vartotojų</text>
  </threadedComment>
  <threadedComment ref="E279" dT="2025-05-22T08:55:10.74" personId="{8FC2F3C1-05F0-4E34-917F-7A355472C835}" id="{94FC8C81-6EF0-459F-9BFC-AD3B762CFB96}" parentId="{97DD94C9-94AE-4CAF-A7D8-45C8D03BB8CB}">
    <text>05-22 važiuoju į vietą nuotraukų</text>
  </threadedComment>
  <threadedComment ref="E279" dT="2025-05-23T05:21:12.95" personId="{8FC2F3C1-05F0-4E34-917F-7A355472C835}" id="{574D5D62-355F-4C8D-9D32-FDC6B811C8B8}" parentId="{97DD94C9-94AE-4CAF-A7D8-45C8D03BB8CB}">
    <text>Braižomas BR_1</text>
  </threadedComment>
  <threadedComment ref="E279" dT="2025-05-26T05:02:01.76" personId="{8FC2F3C1-05F0-4E34-917F-7A355472C835}" id="{3BF50FB8-84F8-4641-A56C-ABD05A19CF37}" parentId="{97DD94C9-94AE-4CAF-A7D8-45C8D03BB8CB}">
    <text>Kol kas neskubu daryti, laukiam informacijos iš ESO</text>
  </threadedComment>
  <threadedComment ref="E279" dT="2025-05-26T08:46:34.20" personId="{275467A3-C35B-408D-BC09-980133BF36D1}" id="{65AA63E6-1E83-4ECD-88B8-DB54FE00940D}" parentId="{97DD94C9-94AE-4CAF-A7D8-45C8D03BB8CB}">
    <text>Informacija gauta, rengia sprendinius</text>
  </threadedComment>
  <threadedComment ref="E279" dT="2025-05-28T06:16:20.70" personId="{8FC2F3C1-05F0-4E34-917F-7A355472C835}" id="{5BFD9B0B-3462-4871-A09E-D3C1CD563595}" parentId="{97DD94C9-94AE-4CAF-A7D8-45C8D03BB8CB}">
    <text>Trūksta keletą adresų, bandysiu aiškintis vietoje</text>
  </threadedComment>
  <threadedComment ref="E279" dT="2025-06-06T07:23:18.43" personId="{8FC2F3C1-05F0-4E34-917F-7A355472C835}" id="{872099CA-79C4-4EDC-A1E6-BB2F12A049BF}" parentId="{97DD94C9-94AE-4CAF-A7D8-45C8D03BB8CB}">
    <text>06-12 važiuosiu derinti</text>
  </threadedComment>
  <threadedComment ref="E279" dT="2025-06-12T11:29:42.44" personId="{8FC2F3C1-05F0-4E34-917F-7A355472C835}" id="{F3274C03-8F9F-4188-AF2E-FDD93D7F4A2D}" parentId="{97DD94C9-94AE-4CAF-A7D8-45C8D03BB8CB}">
    <text>Gauta nedaug parašų, važiuosiu kitą savaitę vėl, yra derinančių el. paštu, gavau sodų pirmininko kontaktus</text>
  </threadedComment>
  <threadedComment ref="E279" dT="2025-06-16T11:32:49.90" personId="{8FC2F3C1-05F0-4E34-917F-7A355472C835}" id="{8979006D-9623-4B81-A755-1D24CE8ADC9E}" parentId="{97DD94C9-94AE-4CAF-A7D8-45C8D03BB8CB}">
    <text>06-20 vaziuoju vel</text>
  </threadedComment>
  <threadedComment ref="E279" dT="2025-06-26T07:25:55.03" personId="{8FC2F3C1-05F0-4E34-917F-7A355472C835}" id="{82BE97CB-2085-46F1-972B-124A31531F31}" parentId="{97DD94C9-94AE-4CAF-A7D8-45C8D03BB8CB}">
    <text>Gauta dar parašų, koreguojami sprendiniai pagal derinimus, kitą savaitę vykstu pakartotinai</text>
  </threadedComment>
  <threadedComment ref="E279" dT="2025-07-01T05:38:25.10" personId="{8FC2F3C1-05F0-4E34-917F-7A355472C835}" id="{22E25629-72AE-47AD-85C4-E1D391C9F44A}" parentId="{97DD94C9-94AE-4CAF-A7D8-45C8D03BB8CB}">
    <text>07-03 vykstu derinti, po to jau pradėsiu principinę schemą, per kitą savaitę planuoju padaryt pirminiams</text>
  </threadedComment>
  <threadedComment ref="E279" dT="2025-07-01T12:22:32.14" personId="{275467A3-C35B-408D-BC09-980133BF36D1}" id="{AD1037D3-A60A-4AC9-91F8-B17852B4EF46}" parentId="{97DD94C9-94AE-4CAF-A7D8-45C8D03BB8CB}">
    <text>Perduotas ESO dėl užduoties perkėlimo ant gretutinės sutarties</text>
  </threadedComment>
  <threadedComment ref="E279" dT="2025-07-08T06:03:55.31" personId="{8FC2F3C1-05F0-4E34-917F-7A355472C835}" id="{90DA4E9E-4376-4333-93C4-E8D387241679}" parentId="{97DD94C9-94AE-4CAF-A7D8-45C8D03BB8CB}">
    <text>Trasa pakoreguota pagal sprendinius, reikia galutinai nutart ar daryt principine neturint derinimu, 07-10 vykstu pakartotinai derinti</text>
  </threadedComment>
  <threadedComment ref="E279" dT="2025-07-16T12:43:59.05" personId="{8FC2F3C1-05F0-4E34-917F-7A355472C835}" id="{E78450CA-0EF4-4D66-8A63-883728B95799}" parentId="{97DD94C9-94AE-4CAF-A7D8-45C8D03BB8CB}">
    <text>Gauta 50% parašų, principinė pradėta bet nebaigta, informaciją kas turi būti daroma toliau perduosiu Dovydui</text>
  </threadedComment>
  <threadedComment ref="E279" dT="2025-07-18T05:59:15.27" personId="{275467A3-C35B-408D-BC09-980133BF36D1}" id="{A0151002-1FC9-4951-999D-F4673ED791E7}" parentId="{97DD94C9-94AE-4CAF-A7D8-45C8D03BB8CB}">
    <text>Pateikti delspinigių raštą</text>
  </threadedComment>
  <threadedComment ref="E279" dT="2025-07-21T14:37:11.61" personId="{A8D559AF-EDFF-4E5C-A9C6-041F763793B2}" id="{A44CBB96-C571-4CF2-83B5-4DA95680526A}" parentId="{97DD94C9-94AE-4CAF-A7D8-45C8D03BB8CB}">
    <text>Ruošiami pirminiai, nusiųsta Ridui pora klausimų</text>
  </threadedComment>
  <threadedComment ref="E279" dT="2025-07-24T07:01:34.13" personId="{A8D559AF-EDFF-4E5C-A9C6-041F763793B2}" id="{BD3951B8-B3BA-49A6-8D2D-5218D70A2931}" parentId="{97DD94C9-94AE-4CAF-A7D8-45C8D03BB8CB}">
    <text>Susisiekta su Ridu, išsiaiškinta pora situacijų, taip pat paskambinta keletui vartotojų patikslinti duomenis ir išsiųsti brėžinius el. paštu. Planas damušt kuo greičiau pirminiams, tada pasidaryti excelį kiek derinimų yra ir kiek trūksta.</text>
  </threadedComment>
  <threadedComment ref="E279" dT="2025-07-29T07:37:22.27" personId="{1AA69E5B-B443-4881-BBB8-C2908FF681E9}" id="{3F5663C1-AB7B-4A79-9F36-76C372524C2D}" parentId="{97DD94C9-94AE-4CAF-A7D8-45C8D03BB8CB}">
    <text>07.29 teikiam pirminiams</text>
  </threadedComment>
  <threadedComment ref="E279" dT="2025-07-30T05:50:23.97" personId="{1AA69E5B-B443-4881-BBB8-C2908FF681E9}" id="{3609CE70-8FB9-4070-9CB8-D027D8F2BE58}" parentId="{97DD94C9-94AE-4CAF-A7D8-45C8D03BB8CB}">
    <text>Pateikti pirminiai</text>
  </threadedComment>
  <threadedComment ref="E279" dT="2025-08-04T04:20:31.46" personId="{A8D559AF-EDFF-4E5C-A9C6-041F763793B2}" id="{C0EF2C64-79DC-4C50-8D0D-B2502E3556EC}" parentId="{97DD94C9-94AE-4CAF-A7D8-45C8D03BB8CB}">
    <text>Taisomos pastabos</text>
  </threadedComment>
  <threadedComment ref="E279" dT="2025-08-05T07:50:23.60" personId="{A8D559AF-EDFF-4E5C-A9C6-041F763793B2}" id="{ED919882-A8D1-40BB-80B2-FA17FAF95F65}" parentId="{97DD94C9-94AE-4CAF-A7D8-45C8D03BB8CB}">
    <text>Laukiam NRA sutikrint AJ, iki to pastabos pataisytos, išsiųsta derinti pagrindinėms institucijoms</text>
  </threadedComment>
  <threadedComment ref="E279" dT="2025-08-07T05:10:53.96" personId="{A8D559AF-EDFF-4E5C-A9C6-041F763793B2}" id="{EA43D6C1-B313-420F-9FA0-76C14021A8DD}" parentId="{97DD94C9-94AE-4CAF-A7D8-45C8D03BB8CB}">
    <text>Gautas naujas NRA klaidingas, laukiam pataisyto, arba reiks pakoreguoti AJ pagal pirminį sąrašą</text>
  </threadedComment>
  <threadedComment ref="E279" dT="2025-08-11T06:14:21.51" personId="{1AA69E5B-B443-4881-BBB8-C2908FF681E9}" id="{641821A5-752B-45E6-A6EA-EB079E5F0223}" parentId="{97DD94C9-94AE-4CAF-A7D8-45C8D03BB8CB}">
    <text>Parasytas priminimas i TVIS, kad patikslintu AJ</text>
  </threadedComment>
  <threadedComment ref="E279" dT="2025-08-21T06:17:35.72" personId="{1AA69E5B-B443-4881-BBB8-C2908FF681E9}" id="{BDEE5E2F-70FB-4BF2-ACF9-34B6F37FCDE0}" parentId="{97DD94C9-94AE-4CAF-A7D8-45C8D03BB8CB}">
    <text>Pateikti pirminiai pop astabu</text>
  </threadedComment>
  <threadedComment ref="E279" dT="2025-08-27T09:11:11.00" personId="{1AA69E5B-B443-4881-BBB8-C2908FF681E9}" id="{D352AC86-96E5-48FD-86DC-39CB65A70D37}" parentId="{97DD94C9-94AE-4CAF-A7D8-45C8D03BB8CB}">
    <text>Pateikta po pastabu</text>
  </threadedComment>
  <threadedComment ref="E279" dT="2025-08-27T11:19:17.19" personId="{A8D559AF-EDFF-4E5C-A9C6-041F763793B2}" id="{7402B887-9CDF-40D5-9D82-31FCCBC9AB63}" parentId="{97DD94C9-94AE-4CAF-A7D8-45C8D03BB8CB}">
    <text xml:space="preserve">Skambinta Kaminskui pasiaiškint dėl pastabų, pateikta su komentaru. Taip pat paskambinta sodų pirmininkui dėl derinimo </text>
  </threadedComment>
  <threadedComment ref="E279" dT="2025-08-28T11:05:28.55" personId="{1AA69E5B-B443-4881-BBB8-C2908FF681E9}" id="{46A612B3-CD0F-489B-ABAF-73A14E5E0C8D}" parentId="{97DD94C9-94AE-4CAF-A7D8-45C8D03BB8CB}">
    <text>Pateikti pirminiai po pastabu</text>
  </threadedComment>
  <threadedComment ref="E279" dT="2025-09-09T06:32:42.09" personId="{1AA69E5B-B443-4881-BBB8-C2908FF681E9}" id="{C6534121-D4F6-4E6F-AA13-2CAA023F8103}" parentId="{97DD94C9-94AE-4CAF-A7D8-45C8D03BB8CB}">
    <text>Maciukas turejo pabazarint, kad Kaminskas neberasinetu del AJ. Kol kas Maciukas nekelia, suksim po pietu</text>
  </threadedComment>
  <threadedComment ref="E279" dT="2025-09-09T11:12:35.86" personId="{275467A3-C35B-408D-BC09-980133BF36D1}" id="{5C446AC1-0C2B-4464-B523-31298E55198E}" parentId="{97DD94C9-94AE-4CAF-A7D8-45C8D03BB8CB}">
    <text>Maciukevičius atsiuntė info</text>
  </threadedComment>
  <threadedComment ref="E279" dT="2025-09-09T11:40:39.92" personId="{A8D559AF-EDFF-4E5C-A9C6-041F763793B2}" id="{C2C24AFD-410D-4876-9ED8-1BEC07B8B484}" parentId="{97DD94C9-94AE-4CAF-A7D8-45C8D03BB8CB}">
    <text xml:space="preserve">Skambinau pakartotinai sodų pirmininkui, sakė išvykęs į vokietiją, už poros dienų grįš ir spręs su atsakingais asmenim. Maciukevičiaus sąrašas nepilnas, bandau susisiekt su Kaminsku.  </text>
  </threadedComment>
  <threadedComment ref="E279" dT="2025-09-15T05:10:46.02" personId="{A8D559AF-EDFF-4E5C-A9C6-041F763793B2}" id="{0C7E7234-8B22-4874-B38F-E834B2D84292}" parentId="{97DD94C9-94AE-4CAF-A7D8-45C8D03BB8CB}">
    <text>Pagaliau patvirtino pirminius, bus ruošiamas žiniaraštis, judama toliau</text>
  </threadedComment>
  <threadedComment ref="E279" dT="2025-09-22T04:17:10.86" personId="{A8D559AF-EDFF-4E5C-A9C6-041F763793B2}" id="{C180DD53-AD26-4FCD-AE5D-3487EB774F78}" parentId="{97DD94C9-94AE-4CAF-A7D8-45C8D03BB8CB}">
    <text xml:space="preserve">Paruoštas žiniaraštis, kol kas dar nesiųstas sąmatai, laukiu sodų derinimo, šiandien skambinsiu primint. </text>
  </threadedComment>
  <threadedComment ref="E279" dT="2025-09-22T10:24:57.37" personId="{A8D559AF-EDFF-4E5C-A9C6-041F763793B2}" id="{2F0C8571-7785-481D-B8CB-B71009F749A5}" parentId="{97DD94C9-94AE-4CAF-A7D8-45C8D03BB8CB}">
    <text>Formuojamas servitutas ir siunčiamas pasirašyt kitai sodų bendrijai</text>
  </threadedComment>
  <threadedComment ref="E279" dT="2025-09-29T06:40:38.25" personId="{A8D559AF-EDFF-4E5C-A9C6-041F763793B2}" id="{89CC3332-24B3-467D-9217-EF779C636AFC}" parentId="{97DD94C9-94AE-4CAF-A7D8-45C8D03BB8CB}">
    <text>Gautas pirmininko pasirašytas servitutas, tačiau kito, svarbesnio sodų pirmininko derinimas vis dar negautas, skambinant nekelia, bandysiu dar paskambinėt šią savaitę, rašyti laišką</text>
  </threadedComment>
  <threadedComment ref="E279" dT="2025-09-29T11:43:03.09" personId="{A8D559AF-EDFF-4E5C-A9C6-041F763793B2}" id="{57A49B61-110C-481A-94DD-5BBB4F7E912D}" parentId="{97DD94C9-94AE-4CAF-A7D8-45C8D03BB8CB}">
    <text>Prisiskambinau sodų pirmininkui, sakė išsiuntė projektą senam pirmininkui patikslinti kur vandentiekis</text>
  </threadedComment>
  <threadedComment ref="E279" dT="2025-10-06T04:34:04.04" personId="{A8D559AF-EDFF-4E5C-A9C6-041F763793B2}" id="{88901403-4C9F-47B1-90E4-16825322B98F}" parentId="{97DD94C9-94AE-4CAF-A7D8-45C8D03BB8CB}">
    <text xml:space="preserve">Buvau dar kartą paderinti su žmonėm, perskambinau su kuo nebuvo susisiekta, kai kurie atsiliepė, kai kurie ne, kitus paleisiu ant informacinių. </text>
  </threadedComment>
  <threadedComment ref="E279" dT="2025-10-09T10:14:19.37" personId="{A8D559AF-EDFF-4E5C-A9C6-041F763793B2}" id="{19B6E3D8-614C-4D83-A8ED-38237E735456}" parentId="{97DD94C9-94AE-4CAF-A7D8-45C8D03BB8CB}">
    <text>Išsiųsti informaciniai, skaičiuojama sąmata</text>
  </threadedComment>
  <threadedComment ref="E279" dT="2025-10-13T04:59:40.38" personId="{A8D559AF-EDFF-4E5C-A9C6-041F763793B2}" id="{66879E66-AEA5-4ECF-82BD-A6C73B0272F7}" parentId="{97DD94C9-94AE-4CAF-A7D8-45C8D03BB8CB}">
    <text>Gauta sąmata, formuojama pilna byla be suva ir konkursinės, bandysiu dar kart raginti sodų pirmininką atsiųst derinimą</text>
  </threadedComment>
  <threadedComment ref="E279" dT="2025-10-13T10:41:04.64" personId="{1AA69E5B-B443-4881-BBB8-C2908FF681E9}" id="{C8E91658-C7E0-4B92-89FC-DF9B88CC6313}" parentId="{97DD94C9-94AE-4CAF-A7D8-45C8D03BB8CB}">
    <text xml:space="preserve">Pateiktas projektas </text>
  </threadedComment>
  <threadedComment ref="E279" dT="2025-10-16T11:45:47.36" personId="{1AA69E5B-B443-4881-BBB8-C2908FF681E9}" id="{ACA73D54-C8BA-48D3-9965-8774068672DF}" parentId="{97DD94C9-94AE-4CAF-A7D8-45C8D03BB8CB}">
    <text>Taiso pastabas</text>
  </threadedComment>
  <threadedComment ref="E279" dT="2025-10-21T07:34:27.20" personId="{A8D559AF-EDFF-4E5C-A9C6-041F763793B2}" id="{41E5DA0B-2803-4D54-BE6B-0B34C616EE36}" parentId="{97DD94C9-94AE-4CAF-A7D8-45C8D03BB8CB}">
    <text xml:space="preserve">pataisytos pastabos iki servituto ir suvos, delsia ESO pasirašyt servitutą </text>
  </threadedComment>
  <threadedComment ref="E279" dT="2025-10-21T11:22:51.54" personId="{1AA69E5B-B443-4881-BBB8-C2908FF681E9}" id="{65461B6F-47F9-4776-9A41-52DD3DBEDE8B}" parentId="{97DD94C9-94AE-4CAF-A7D8-45C8D03BB8CB}">
    <text>Paraginta eso rasytis</text>
  </threadedComment>
  <threadedComment ref="E279" dT="2025-10-24T06:37:07.21" personId="{A8D559AF-EDFF-4E5C-A9C6-041F763793B2}" id="{7DF85261-5D8F-4031-8258-E595ACB6B4A7}" parentId="{97DD94C9-94AE-4CAF-A7D8-45C8D03BB8CB}">
    <text xml:space="preserve">Skambinėju pirmininkui dėl derinimo protokolo </text>
  </threadedComment>
  <threadedComment ref="E279" dT="2025-10-27T07:32:54.49" personId="{A8D559AF-EDFF-4E5C-A9C6-041F763793B2}" id="{317A29AB-9047-4A8C-933E-63C99E39C450}" parentId="{97DD94C9-94AE-4CAF-A7D8-45C8D03BB8CB}">
    <text>Perduotas servitutas kompensacijai apskaičiuoti</text>
  </threadedComment>
  <threadedComment ref="E279" dT="2025-10-28T08:11:23.82" personId="{A8D559AF-EDFF-4E5C-A9C6-041F763793B2}" id="{2CE3DB42-5A0A-4358-999C-906DD91F8E6F}" parentId="{97DD94C9-94AE-4CAF-A7D8-45C8D03BB8CB}">
    <text>Turi šiomis dienomis atsiųst sodų derinimą - teiksiu SUVA</text>
  </threadedComment>
  <threadedComment ref="E279" dT="2025-10-28T12:47:32.14" personId="{A8D559AF-EDFF-4E5C-A9C6-041F763793B2}" id="{16242E05-AEB4-486A-ABB6-5D2041A39DBB}" parentId="{97DD94C9-94AE-4CAF-A7D8-45C8D03BB8CB}">
    <text xml:space="preserve">Servitutas perduotas NŽT
</text>
  </threadedComment>
  <threadedComment ref="E279" dT="2025-10-29T08:23:21.32" personId="{A8D559AF-EDFF-4E5C-A9C6-041F763793B2}" id="{57972EBE-0ECD-4E6E-8804-A6416BD41568}" parentId="{97DD94C9-94AE-4CAF-A7D8-45C8D03BB8CB}">
    <text>25SUT-15105</text>
  </threadedComment>
  <threadedComment ref="E279" dT="2025-11-05T06:53:31.27" personId="{A8D559AF-EDFF-4E5C-A9C6-041F763793B2}" id="{F4FDCC26-BD6A-4157-B373-E69971D369C3}" parentId="{97DD94C9-94AE-4CAF-A7D8-45C8D03BB8CB}">
    <text>Laukiam ar patvirtins SUVA, servitutas pas NŽT</text>
  </threadedComment>
  <threadedComment ref="E279" dT="2025-11-13T10:47:52.40" personId="{A8D559AF-EDFF-4E5C-A9C6-041F763793B2}" id="{9D49F715-C0A5-4345-AA75-8D39086130DA}" parentId="{97DD94C9-94AE-4CAF-A7D8-45C8D03BB8CB}">
    <text xml:space="preserve">Atmėtė SUVA dėl susirinkimo, perdaviau pirmininkui info su užklausa, bet be pavasario vargu tikėtis. 
Variantas lieka siųsti NŽT (Andrius Milkus) derinimų sąrašą su parašais, bent jau pamėginti, klausimas tik dėl duomenų apsaugos. </text>
  </threadedComment>
  <threadedComment ref="E279" dT="2025-11-18T10:17:35.29" personId="{A8D559AF-EDFF-4E5C-A9C6-041F763793B2}" id="{25B99542-F3B4-46DF-9E05-A71E6C343A8C}" parentId="{97DD94C9-94AE-4CAF-A7D8-45C8D03BB8CB}">
    <text>Išsaugotas pirmininko laiškas, reikia pateikti raštą dėl pristabdymo</text>
  </threadedComment>
  <threadedComment ref="E279" dT="2025-12-09T06:54:49.99" personId="{A8D559AF-EDFF-4E5C-A9C6-041F763793B2}" id="{945D7C9D-652E-4EC8-A3CE-67A94AB8E73D}" parentId="{97DD94C9-94AE-4CAF-A7D8-45C8D03BB8CB}">
    <text xml:space="preserve">Servitutas perduotas notarui, pasirašymas sausio mėn. </text>
  </threadedComment>
  <threadedComment ref="E279" dT="2026-01-07T06:39:15.06" personId="{A8D559AF-EDFF-4E5C-A9C6-041F763793B2}" id="{E1C71C45-1367-4016-BF4E-0A7B7FA2C8FD}" parentId="{97DD94C9-94AE-4CAF-A7D8-45C8D03BB8CB}">
    <text>Sausio 13 pasirašymas</text>
  </threadedComment>
  <threadedComment ref="E279" dT="2026-01-13T12:59:14.58" personId="{A8D559AF-EDFF-4E5C-A9C6-041F763793B2}" id="{D68B5B89-9FE4-433D-9A42-1282B5C24CC5}" parentId="{97DD94C9-94AE-4CAF-A7D8-45C8D03BB8CB}">
    <text>Pasirašė servitutą</text>
  </threadedComment>
  <threadedComment ref="E279" dT="2026-03-18T08:43:21.39" personId="{1AA69E5B-B443-4881-BBB8-C2908FF681E9}" id="{94EEF50B-951E-4E32-8CD8-463F0F9C5D07}" parentId="{97DD94C9-94AE-4CAF-A7D8-45C8D03BB8CB}">
    <text>Pateiktas projektas be SUVA</text>
  </threadedComment>
  <threadedComment ref="E279" dT="2026-03-20T13:30:25.65" personId="{1AA69E5B-B443-4881-BBB8-C2908FF681E9}" id="{640CB7C8-6A17-422A-886E-E4A0376DB0EF}" parentId="{97DD94C9-94AE-4CAF-A7D8-45C8D03BB8CB}">
    <text>Pateiktas projektas po pastabu be SUVA</text>
  </threadedComment>
  <threadedComment ref="E279" dT="2026-04-08T10:40:27.96" personId="{1AA69E5B-B443-4881-BBB8-C2908FF681E9}" id="{F0851E30-CD56-4C46-916D-99466CF49F98}" parentId="{97DD94C9-94AE-4CAF-A7D8-45C8D03BB8CB}">
    <text>Geguzes kazkelinta bus susirinkimas, reikia pasitikslint</text>
  </threadedComment>
  <threadedComment ref="E279" dT="2026-04-28T05:42:22.78" personId="{461F44CA-1680-4430-87A0-06B8101DA29D}" id="{3D8797BE-EF09-493E-8EEF-8C46085AA999}" parentId="{97DD94C9-94AE-4CAF-A7D8-45C8D03BB8CB}">
    <text>Pateikta SUVA su bendrijos susirinkimo protokolu</text>
  </threadedComment>
  <threadedComment ref="E279" dT="2026-05-21T05:29:07.42" personId="{1AA69E5B-B443-4881-BBB8-C2908FF681E9}" id="{69FC913D-B91C-46AA-864C-95D97A0FF3B5}" parentId="{97DD94C9-94AE-4CAF-A7D8-45C8D03BB8CB}">
    <text>SUVA ikelta prie NZT dokumentu</text>
  </threadedComment>
  <threadedComment ref="W279" dT="2025-10-28T12:48:08.73" personId="{A8D559AF-EDFF-4E5C-A9C6-041F763793B2}" id="{FA9406F6-CF17-46B6-AFE7-1DAA71D15E3E}">
    <text>~60 parašų kiti ant informacinių</text>
  </threadedComment>
  <threadedComment ref="X279" dT="2025-08-05T07:18:57.48" personId="{A8D559AF-EDFF-4E5C-A9C6-041F763793B2}" id="{C7F59BD9-ED42-495E-902C-589170CF30D8}">
    <text>08-05</text>
  </threadedComment>
  <threadedComment ref="Y279" dT="2025-08-05T07:21:30.46" personId="{A8D559AF-EDFF-4E5C-A9C6-041F763793B2}" id="{1E0AC3CE-1C4D-4C47-AA63-5E29597A9340}">
    <text>08-05</text>
  </threadedComment>
  <threadedComment ref="Z279" dT="2025-08-05T06:45:51.78" personId="{A8D559AF-EDFF-4E5C-A9C6-041F763793B2}" id="{B8789E06-7DE2-48BB-8146-9A34962FD6C5}">
    <text>08-05</text>
  </threadedComment>
  <threadedComment ref="AA279" dT="2025-08-05T06:40:29.17" personId="{A8D559AF-EDFF-4E5C-A9C6-041F763793B2}" id="{721FC201-CF5B-4677-A6F5-A9E8C916BBCA}">
    <text>08-05</text>
  </threadedComment>
  <threadedComment ref="AD279" dT="2025-10-29T08:23:36.33" personId="{A8D559AF-EDFF-4E5C-A9C6-041F763793B2}" id="{CC29EFEF-43A2-45A8-AE89-DD12417A272B}">
    <text>25SUT-15105</text>
  </threadedComment>
  <threadedComment ref="AD279" dT="2026-04-28T05:41:15.33" personId="{461F44CA-1680-4430-87A0-06B8101DA29D}" id="{2B986F56-9FA1-4000-A651-528251A92E4F}" parentId="{CC29EFEF-43A2-45A8-AE89-DD12417A272B}">
    <text>Gautas bendrijos susirinkimo protokolas, perteikiama
26SUT-13329</text>
  </threadedComment>
  <threadedComment ref="AF279" dT="2025-10-28T12:48:25.97" personId="{A8D559AF-EDFF-4E5C-A9C6-041F763793B2}" id="{7367D860-581A-4A18-846C-FD318960B778}">
    <text>10-28 pateiktas nžt</text>
  </threadedComment>
  <threadedComment ref="AM279" dT="2025-06-11T10:53:29.47" personId="{8FC2F3C1-05F0-4E34-917F-7A355472C835}" id="{E3E4F014-78D8-46C8-924E-2E5E09FA221E}">
    <text xml:space="preserve">Draustinis
</text>
  </threadedComment>
  <threadedComment ref="AM279" dT="2025-08-05T06:33:44.27" personId="{A8D559AF-EDFF-4E5C-A9C6-041F763793B2}" id="{FB82A676-B516-4F96-B23B-FB3A06A97303}" parentId="{E3E4F014-78D8-46C8-924E-2E5E09FA221E}">
    <text>08-05</text>
  </threadedComment>
  <threadedComment ref="E280" dT="2025-02-05T07:09:04.36" personId="{275467A3-C35B-408D-BC09-980133BF36D1}" id="{621C89CF-05DA-4F7D-A8A0-7C9B4108624D}">
    <text>Reikia užsakinėti topo ir projektuoti</text>
  </threadedComment>
  <threadedComment ref="E280" dT="2025-07-02T06:06:41.35" personId="{275467A3-C35B-408D-BC09-980133BF36D1}" id="{ADFB2F9B-8E04-4F3A-99B3-3FAD0E947EEA}" parentId="{621C89CF-05DA-4F7D-A8A0-7C9B4108624D}">
    <text xml:space="preserve">Pridėtas raštas dėl objekto atšaukimo </text>
  </threadedComment>
  <threadedComment ref="E281" dT="2025-02-05T07:09:04.36" personId="{275467A3-C35B-408D-BC09-980133BF36D1}" id="{EC491C6B-2B9E-4CEC-AF13-A24FE0838633}">
    <text>Reikia užsakinėti topo ir projektuoti</text>
  </threadedComment>
  <threadedComment ref="E281" dT="2025-07-02T06:10:01.49" personId="{275467A3-C35B-408D-BC09-980133BF36D1}" id="{89899D87-34C8-45F0-9331-67B7CFD647D9}" parentId="{EC491C6B-2B9E-4CEC-AF13-A24FE0838633}">
    <text xml:space="preserve">Pridėtas raštas dėl objekto atšaukimo </text>
  </threadedComment>
  <threadedComment ref="E281" dT="2025-10-15T11:42:23.22" personId="{F5283759-9946-4865-A022-E520B30F9158}" id="{3A87689E-D035-41A6-9B5E-6BC56E7C080F}" parentId="{EC491C6B-2B9E-4CEC-AF13-A24FE0838633}">
    <text>Susiskambinta su pirmininku, aptarta situacija, reikės važiuot į vietą filmuotis trasą, mėtytis spintas, pasidaryt preliminarią trasą ir turbūt derintis su žmonėm</text>
  </threadedComment>
  <threadedComment ref="E281" dT="2025-10-17T05:04:00.32" personId="{F5283759-9946-4865-A022-E520B30F9158}" id="{2810A694-DF29-420F-8C59-F3E7E4266CE1}" parentId="{EC491C6B-2B9E-4CEC-AF13-A24FE0838633}">
    <text>Jei viskas ok, pirmadieni važiuoju.</text>
  </threadedComment>
  <threadedComment ref="E281" dT="2025-10-20T12:43:02.43" personId="{F5283759-9946-4865-A022-E520B30F9158}" id="{7BDF6248-9030-44FD-B7DE-8F766E7BC7C2}" parentId="{EC491C6B-2B9E-4CEC-AF13-A24FE0838633}">
    <text>Didžiąją dalį susifilmavau. Gavau abiejų SB kontaktus, ryt važiuoju dasimušt likusią trasą susifilmuot.</text>
  </threadedComment>
  <threadedComment ref="E281" dT="2025-10-23T07:28:15.64" personId="{F5283759-9946-4865-A022-E520B30F9158}" id="{A4CD793E-1D35-4537-AA0E-DC4899A376B2}" parentId="{EC491C6B-2B9E-4CEC-AF13-A24FE0838633}">
    <text>SB „Pramprojektas“ numatytas susirinkimas Lapkričio 8d (šeštadienį, apie 11val.). Išsiunčiau el. laišką SB pirmininkui, sakė pasidalins su gyventojais FB grupėje. Planas, +- pusę projekto derintis nuo Lapkričio 8d. Po susirinkimo matysim kiek žmonių trūksta ir tada jau reikės skambinėtis. Iki to laiko, galima būtų pradėt derinimus kitos pusės trasos.</text>
  </threadedComment>
  <threadedComment ref="E281" dT="2025-10-30T07:06:17.53" personId="{F5283759-9946-4865-A022-E520B30F9158}" id="{C9F4A693-D10C-49D2-8F2F-D680E36B934A}" parentId="{EC491C6B-2B9E-4CEC-AF13-A24FE0838633}">
    <text>Penktadieni važiuoja Marijus su Kasparu</text>
  </threadedComment>
  <threadedComment ref="E281" dT="2025-10-30T13:03:49.51" personId="{F5283759-9946-4865-A022-E520B30F9158}" id="{7E536AFC-B89D-49AA-9E4B-EB527A6ED697}" parentId="{EC491C6B-2B9E-4CEC-AF13-A24FE0838633}">
    <text>SB Drobė +37061671400
SB Pramprojektas +37065649388</text>
  </threadedComment>
  <threadedComment ref="E281" dT="2025-11-10T07:26:14.24" personId="{F5283759-9946-4865-A022-E520B30F9158}" id="{0A1B9ED0-9611-4DF4-A588-D44EAB2871B7}" parentId="{EC491C6B-2B9E-4CEC-AF13-A24FE0838633}">
    <text xml:space="preserve">Buvo Kasparas pentkadieni, Martynas šeštadienį. Šiandien perkelia savo suderinimus, susižiūrėsim ką daryt toliau. </text>
  </threadedComment>
  <threadedComment ref="E281" dT="2025-11-13T06:12:51.52" personId="{F5283759-9946-4865-A022-E520B30F9158}" id="{305ED60B-28C7-4971-AF65-1C04A60FE3DC}" parentId="{EC491C6B-2B9E-4CEC-AF13-A24FE0838633}">
    <text>Reik susėst pasitart kaip kas toliau. Viena sodų bendrija apskambinta/suderinta Marijaus/Kasparo, likę tik emailu išsisiųsti. Kitoj buvo Martynas šeštadienį.</text>
  </threadedComment>
  <threadedComment ref="E281" dT="2025-11-18T10:18:26.40" personId="{A8D559AF-EDFF-4E5C-A9C6-041F763793B2}" id="{E23D47F7-4506-46A5-A022-6C8FDD87B55C}" parentId="{EC491C6B-2B9E-4CEC-AF13-A24FE0838633}">
    <text>Sužiūrėta situacija, pereiti sąrašai, pateikta eso užklausa su trūkstamais kontaktais, reiks skambinti ir derinti toliau</text>
  </threadedComment>
  <threadedComment ref="E281" dT="2025-11-24T05:43:38.77" personId="{A8D559AF-EDFF-4E5C-A9C6-041F763793B2}" id="{064CEEB9-DE2A-4776-A909-E8E7265D1AEE}" parentId="{EC491C6B-2B9E-4CEC-AF13-A24FE0838633}">
    <text xml:space="preserve">Pasidalinta gatvėmis ir skambinama žmonėms, gyvai susitikti gali mažuma, daug nekelia, daug blogų kontaktų. Planas surinkti kuo daugiau derinimų el. paštu. Reiks vykti į vietą dėl nuotraukų ir kelių parašų. </text>
  </threadedComment>
  <threadedComment ref="E281" dT="2025-12-08T07:18:58.66" personId="{A8D559AF-EDFF-4E5C-A9C6-041F763793B2}" id="{C37C4097-0DAE-40A6-BEAA-7C880F3F367B}" parentId="{EC491C6B-2B9E-4CEC-AF13-A24FE0838633}">
    <text>aptarta kur reikia papildyti topo, taip pat atsirado naujų el. tinklų, reikia atnaujinti</text>
  </threadedComment>
  <threadedComment ref="E281" dT="2025-12-29T07:43:58.35" personId="{275467A3-C35B-408D-BC09-980133BF36D1}" id="{0CD845B2-668B-4F49-9E8C-252E95AC18B3}" parentId="{EC491C6B-2B9E-4CEC-AF13-A24FE0838633}">
    <text>12-29 pateikta topo papildymas</text>
  </threadedComment>
  <threadedComment ref="E281" dT="2026-01-06T06:06:17.14" personId="{A8D559AF-EDFF-4E5C-A9C6-041F763793B2}" id="{E37411FA-FAB7-4FEC-8184-8F5CAB905C42}" parentId="{EC491C6B-2B9E-4CEC-AF13-A24FE0838633}">
    <text>Užmesta topo, braižoma toliau</text>
  </threadedComment>
  <threadedComment ref="E281" dT="2026-01-12T05:26:55.53" personId="{A8D559AF-EDFF-4E5C-A9C6-041F763793B2}" id="{2D497EDC-0144-4510-B5F8-8474FF5C4EA2}" parentId="{EC491C6B-2B9E-4CEC-AF13-A24FE0838633}">
    <text xml:space="preserve">Subraižyta ant papildomos topo, derinama toliau </text>
  </threadedComment>
  <threadedComment ref="E281" dT="2026-01-26T06:12:36.82" personId="{A8D559AF-EDFF-4E5C-A9C6-041F763793B2}" id="{F213C761-0B9B-46DE-85CE-94A5E59ABEAA}" parentId="{EC491C6B-2B9E-4CEC-AF13-A24FE0838633}">
    <text>ruošiami pirminiai</text>
  </threadedComment>
  <threadedComment ref="E281" dT="2026-02-24T14:04:35.27" personId="{1AA69E5B-B443-4881-BBB8-C2908FF681E9}" id="{EAB4BA93-0F49-4CAA-8DBA-4FB83BF4653E}" parentId="{EC491C6B-2B9E-4CEC-AF13-A24FE0838633}">
    <text>Pateikti pirminiai</text>
  </threadedComment>
  <threadedComment ref="E281" dT="2026-03-02T05:35:14.90" personId="{1AA69E5B-B443-4881-BBB8-C2908FF681E9}" id="{8557433A-7148-41E1-9FCD-F5770F364A68}" parentId="{EC491C6B-2B9E-4CEC-AF13-A24FE0838633}">
    <text>Taiso pirminius</text>
  </threadedComment>
  <threadedComment ref="E281" dT="2026-03-05T05:42:09.66" personId="{1AA69E5B-B443-4881-BBB8-C2908FF681E9}" id="{59C9945C-AFD9-4E52-B5AF-5ACE2CA40A2F}" parentId="{EC491C6B-2B9E-4CEC-AF13-A24FE0838633}">
    <text>Pateikti pirminiai po pastabu</text>
  </threadedComment>
  <threadedComment ref="E281" dT="2026-03-16T12:54:19.27" personId="{1AA69E5B-B443-4881-BBB8-C2908FF681E9}" id="{6C35B112-F508-440D-BF91-4B8F7F7E378F}" parentId="{EC491C6B-2B9E-4CEC-AF13-A24FE0838633}">
    <text>Pateikti pirminiai po pastabu</text>
  </threadedComment>
  <threadedComment ref="E281" dT="2026-03-18T14:00:13.14" personId="{461F44CA-1680-4430-87A0-06B8101DA29D}" id="{35D35293-67E9-46C4-9FFB-3C49AE8EBE39}" parentId="{EC491C6B-2B9E-4CEC-AF13-A24FE0838633}">
    <text>Trūkstami derinimai:
KRS: terminas 03-25
Taurakiemio sen.: 03-19 pasitikrins, teigė kad jau atsakė
Via: po pirminių teikiama su priedu</text>
  </threadedComment>
  <threadedComment ref="E281" dT="2026-03-18T16:02:57.61" personId="{1AA69E5B-B443-4881-BBB8-C2908FF681E9}" id="{C52C681D-702C-4C97-A47A-F14493F58AA7}" parentId="{EC491C6B-2B9E-4CEC-AF13-A24FE0838633}">
    <text>Taiso pastabas</text>
  </threadedComment>
  <threadedComment ref="E281" dT="2026-03-20T08:05:34.60" personId="{461F44CA-1680-4430-87A0-06B8101DA29D}" id="{E7A1B9EC-8E24-4385-ACF7-88B20C6ABA38}" parentId="{EC491C6B-2B9E-4CEC-AF13-A24FE0838633}">
    <text>Nurodytos pastabos taisytos, via tikrintojui tiesiogiai pateikta derintina atkarpa nesuderinamo sklypo apėjimui</text>
  </threadedComment>
  <threadedComment ref="E281" dT="2026-03-24T14:11:51.40" personId="{1AA69E5B-B443-4881-BBB8-C2908FF681E9}" id="{BA0EB15A-215B-41AB-9175-E010E5A3911B}" parentId="{EC491C6B-2B9E-4CEC-AF13-A24FE0838633}">
    <text>Pateikti pirminiai po pastabu</text>
  </threadedComment>
  <threadedComment ref="E281" dT="2026-03-27T12:57:56.06" personId="{461F44CA-1680-4430-87A0-06B8101DA29D}" id="{F6675F18-1C56-446A-B686-4F360ECA5C40}" parentId="{EC491C6B-2B9E-4CEC-AF13-A24FE0838633}">
    <text>Naujinami derinimai su anksčiau prasiųstais, toliau planuotis reikės aplink Kauną arba vietoje būnančius, kurie paštu negalėjo/nenori. Pramprojekto bendrijoje viena vartotoja užsiminė, kad bus susirinkimas balandžio 11 d., jei tikrai bus galima būtų dar papildomai užgaudyti nepasirašiusių</text>
  </threadedComment>
  <threadedComment ref="E281" dT="2026-03-31T09:34:13.00" personId="{461F44CA-1680-4430-87A0-06B8101DA29D}" id="{A927D080-1CD4-4D40-B882-D42F3ED662D8}" parentId="{EC491C6B-2B9E-4CEC-AF13-A24FE0838633}">
    <text>Pateikta suva, via po pastabų su priedu</text>
  </threadedComment>
  <threadedComment ref="E281" dT="2026-04-13T10:30:41.45" personId="{461F44CA-1680-4430-87A0-06B8101DA29D}" id="{A74B1CA9-6C4A-4676-8257-8CE29FBE493B}" parentId="{EC491C6B-2B9E-4CEC-AF13-A24FE0838633}">
    <text>04-09 pateikta sąmatos sudarymui, 04-10 pakoreguota pagal pastabas</text>
  </threadedComment>
  <threadedComment ref="E281" dT="2026-04-23T04:27:59.75" personId="{1AA69E5B-B443-4881-BBB8-C2908FF681E9}" id="{1191886A-34DE-45B8-8450-8544ACA79A17}" parentId="{EC491C6B-2B9E-4CEC-AF13-A24FE0838633}">
    <text>Pateiktas projektas be servitutu</text>
  </threadedComment>
  <threadedComment ref="E281" dT="2026-05-04T06:18:39.19" personId="{1AA69E5B-B443-4881-BBB8-C2908FF681E9}" id="{A5A6C1AB-A151-486E-8ACA-4686FDF53411}" parentId="{EC491C6B-2B9E-4CEC-AF13-A24FE0838633}">
    <text>Pateiktas projektas po pastabu be servitutu</text>
  </threadedComment>
  <threadedComment ref="E281" dT="2026-05-12T11:25:19.36" personId="{1AA69E5B-B443-4881-BBB8-C2908FF681E9}" id="{1E4B754F-217C-41DB-BB78-594B4A363F15}" parentId="{EC491C6B-2B9E-4CEC-AF13-A24FE0838633}">
    <text>Pateiktas projektas po pastabu be servitutu</text>
  </threadedComment>
  <threadedComment ref="E281" dT="2026-05-15T08:00:27.65" personId="{461F44CA-1680-4430-87A0-06B8101DA29D}" id="{24D493D9-0321-4C3E-96F0-C6480C274013}" parentId="{EC491C6B-2B9E-4CEC-AF13-A24FE0838633}">
    <text>Pateiktas servitutas kompensacijos skaičiavimui</text>
  </threadedComment>
  <threadedComment ref="E281" dT="2026-05-27T04:21:49.18" personId="{461F44CA-1680-4430-87A0-06B8101DA29D}" id="{05B9706F-1B9B-4580-824C-8FF9114DE912}" parentId="{EC491C6B-2B9E-4CEC-AF13-A24FE0838633}">
    <text>Susisiekta su valdybos nariu dėl servituto derinimo, nes pirmininkas išvykęs, bus kitą savaitę</text>
  </threadedComment>
  <threadedComment ref="E281" dT="2026-06-08T04:40:30.06" personId="{461F44CA-1680-4430-87A0-06B8101DA29D}" id="{A1C37B3F-B552-476E-87CF-EF0AFB94264B}" parentId="{EC491C6B-2B9E-4CEC-AF13-A24FE0838633}">
    <text>Susirinkimui anksčiausias galimas laikas liepos 25 d. (šešt.), susirinkimas protokolui bus reikalingas, servitutą bandoma derinti anksčiau</text>
  </threadedComment>
  <threadedComment ref="E281" dT="2026-06-25T09:24:49.87" personId="{1AA69E5B-B443-4881-BBB8-C2908FF681E9}" id="{1B5CB0D7-91C0-439F-992D-009B29E4A3E2}" parentId="{EC491C6B-2B9E-4CEC-AF13-A24FE0838633}">
    <text>Perduoti ikainiai su mel projektu</text>
  </threadedComment>
  <threadedComment ref="X281" dT="2026-02-24T12:16:06.31" personId="{461F44CA-1680-4430-87A0-06B8101DA29D}" id="{304D56EC-CAE1-426D-B9E4-19C78B92B971}">
    <text>02-24, GD-2890</text>
  </threadedComment>
  <threadedComment ref="X281" dT="2026-03-19T08:27:54.40" personId="{461F44CA-1680-4430-87A0-06B8101DA29D}" id="{1246B88B-3988-4C1F-B304-47F3852F94A8}" parentId="{304D56EC-CAE1-426D-B9E4-19C78B92B971}">
    <text>Terminas iki kovo 25 d.</text>
  </threadedComment>
  <threadedComment ref="Z281" dT="2026-02-25T12:33:31.86" personId="{461F44CA-1680-4430-87A0-06B8101DA29D}" id="{B22608E0-3574-4EE4-8F18-F314920A2735}">
    <text>Giraitės vandenys suderino 02-25</text>
  </threadedComment>
  <threadedComment ref="AD281" dT="2026-03-31T09:29:12.87" personId="{461F44CA-1680-4430-87A0-06B8101DA29D}" id="{B062B3AE-44B4-40B7-BA4C-1AC32598F38C}">
    <text>26SUT-9954</text>
  </threadedComment>
  <threadedComment ref="AJ281" dT="2026-02-10T10:39:03.72" personId="{A8D559AF-EDFF-4E5C-A9C6-041F763793B2}" id="{653DD9FB-A662-4B0B-A3AE-C6F0A21511B5}">
    <text>02-06
1-26-3489</text>
  </threadedComment>
  <threadedComment ref="AJ281" dT="2026-03-31T09:12:48.96" personId="{461F44CA-1680-4430-87A0-06B8101DA29D}" id="{86A150EC-F380-4B6E-98FB-B01461555FA6}" parentId="{653DD9FB-A662-4B0B-A3AE-C6F0A21511B5}">
    <text>03-30 pateiktas po pastabų su kelių priedu
03-31 užregistruotas numeriu 1-26-8893</text>
  </threadedComment>
  <threadedComment ref="E282" dT="2024-12-19T06:14:09.35" personId="{275467A3-C35B-408D-BC09-980133BF36D1}" id="{8D39877B-C8FE-41AE-868E-28409E18D565}">
    <text>Pateiks iki 01-07</text>
  </threadedComment>
  <threadedComment ref="E282" dT="2025-02-05T07:04:11.04" personId="{275467A3-C35B-408D-BC09-980133BF36D1}" id="{AD66A505-20DE-4C4C-BCAD-F8AF00A37766}" parentId="{8D39877B-C8FE-41AE-868E-28409E18D565}">
    <text>Objektas laikinai pristabdytas</text>
  </threadedComment>
  <threadedComment ref="E283" dT="2025-02-05T07:09:04.36" personId="{275467A3-C35B-408D-BC09-980133BF36D1}" id="{355D9434-5000-4968-BCC8-EC55ED8AF733}">
    <text>Reikia užsakinėti topo ir projektuoti</text>
  </threadedComment>
  <threadedComment ref="E283" dT="2025-07-02T06:10:04.83" personId="{275467A3-C35B-408D-BC09-980133BF36D1}" id="{03917DF4-EF69-43E8-BE20-B698B855B5A1}" parentId="{355D9434-5000-4968-BCC8-EC55ED8AF733}">
    <text xml:space="preserve">Pridėtas raštas dėl objekto atšaukimo </text>
  </threadedComment>
  <threadedComment ref="E283" dT="2025-09-29T05:39:07.57" personId="{F5283759-9946-4865-A022-E520B30F9158}" id="{21D38B26-A4DA-4FD2-9B4A-FD75FAD5E396}" parentId="{355D9434-5000-4968-BCC8-EC55ED8AF733}">
    <text>Braižoma trasa</text>
  </threadedComment>
  <threadedComment ref="E283" dT="2025-10-01T11:57:51.62" personId="{F5283759-9946-4865-A022-E520B30F9158}" id="{108717BE-6BD6-4E4A-AC4D-EAEBBED1EFD4}" parentId="{355D9434-5000-4968-BCC8-EC55ED8AF733}">
    <text>Pateikti sprendiniai Vainorui.</text>
  </threadedComment>
  <threadedComment ref="E283" dT="2025-10-03T04:48:14.78" personId="{F5283759-9946-4865-A022-E520B30F9158}" id="{FE13EFEC-3538-4925-8145-89439D0BF51D}" parentId="{355D9434-5000-4968-BCC8-EC55ED8AF733}">
    <text>Pateikti sprendiniai Vainorui po pastabų, prašė nurodyti ardomų dangų kiekį.</text>
  </threadedComment>
  <threadedComment ref="E283" dT="2025-10-07T06:58:10.71" personId="{F5283759-9946-4865-A022-E520B30F9158}" id="{33DDC7C4-BCEE-4DAD-AF4C-094B450D38CD}" parentId="{355D9434-5000-4968-BCC8-EC55ED8AF733}">
    <text>Vainoras parašė susiderinti pirma sprendinius su gatvių apšvietimu, gavus suderinimą, teikti jam.</text>
  </threadedComment>
  <threadedComment ref="E283" dT="2025-10-08T13:01:25.08" personId="{F5283759-9946-4865-A022-E520B30F9158}" id="{AA96B6B9-A3B8-4662-B6BF-4D05FB98497D}" parentId="{355D9434-5000-4968-BCC8-EC55ED8AF733}">
    <text>Šviesos suderinimą gavau, pateikiau Vainorui 10-08</text>
  </threadedComment>
  <threadedComment ref="E283" dT="2025-10-13T11:43:33.28" personId="{F5283759-9946-4865-A022-E520B30F9158}" id="{7B248626-C73F-4B78-BEE3-0CF6AF3C8AAC}" parentId="{355D9434-5000-4968-BCC8-EC55ED8AF733}">
    <text>Vainoras suderino, pateikta visoms kitoms institucijoms, pasidarau principinę ir bus galima pateikt pirminius.</text>
  </threadedComment>
  <threadedComment ref="E283" dT="2025-10-14T07:25:41.08" personId="{1AA69E5B-B443-4881-BBB8-C2908FF681E9}" id="{0592DA57-D631-4F29-A2F4-5C15D6C61353}" parentId="{355D9434-5000-4968-BCC8-EC55ED8AF733}">
    <text>Pateikti pirminiai</text>
  </threadedComment>
  <threadedComment ref="E283" dT="2025-10-15T12:41:21.41" personId="{275467A3-C35B-408D-BC09-980133BF36D1}" id="{2BDFDB2C-DAAE-4577-BB56-62394E043589}" parentId="{355D9434-5000-4968-BCC8-EC55ED8AF733}">
    <text>taiso pastabas</text>
  </threadedComment>
  <threadedComment ref="E283" dT="2025-10-16T06:29:22.14" personId="{F5283759-9946-4865-A022-E520B30F9158}" id="{F82A61E1-FA55-49BA-8DF2-3554AEB77660}" parentId="{355D9434-5000-4968-BCC8-EC55ED8AF733}">
    <text>Galima pateikt po pastabų.</text>
  </threadedComment>
  <threadedComment ref="E283" dT="2025-10-16T12:25:56.56" personId="{1AA69E5B-B443-4881-BBB8-C2908FF681E9}" id="{050164DA-0736-4796-BE22-DDCB27C09A86}" parentId="{355D9434-5000-4968-BCC8-EC55ED8AF733}">
    <text>Pateikta po pastabu</text>
  </threadedComment>
  <threadedComment ref="E283" dT="2025-10-20T12:42:18.57" personId="{F5283759-9946-4865-A022-E520B30F9158}" id="{6EE0EA3F-185F-4100-8E30-37D80C503ECC}" parentId="{355D9434-5000-4968-BCC8-EC55ED8AF733}">
    <text>Laukiu, kol Kauno energija atsiųs altitudes savo tinklus. Nusiųsta LIMAP'ui, kad pridėtų šilumos kamerą, gautos pirminių pastabos bus pataisytos, kai susiderinsiu bent jau su Kauno energija.</text>
  </threadedComment>
  <threadedComment ref="E283" dT="2025-10-21T06:56:56.00" personId="{1AA69E5B-B443-4881-BBB8-C2908FF681E9}" id="{674D912D-EE7A-43BF-A7BA-0DBCC9C5F51A}" parentId="{355D9434-5000-4968-BCC8-EC55ED8AF733}">
    <text>Taiso pirminius</text>
  </threadedComment>
  <threadedComment ref="E283" dT="2025-10-22T12:16:38.50" personId="{F5283759-9946-4865-A022-E520B30F9158}" id="{C8A2F185-86F5-4CD9-8C33-ED68E84F2DA1}" parentId="{355D9434-5000-4968-BCC8-EC55ED8AF733}">
    <text>Pakamaris atrašė, laukiu topo papildymo dėl šilumos tinklų.</text>
  </threadedComment>
  <threadedComment ref="E283" dT="2025-10-27T08:18:50.30" personId="{F5283759-9946-4865-A022-E520B30F9158}" id="{2021F495-2F99-48EE-BD18-B12B7F236299}" parentId="{355D9434-5000-4968-BCC8-EC55ED8AF733}">
    <text>Parašiau LIMAP'ui (ne pakamariui), kada planuoja atsiųst papildytą topo.</text>
  </threadedComment>
  <threadedComment ref="E283" dT="2025-10-28T05:57:41.69" personId="{F5283759-9946-4865-A022-E520B30F9158}" id="{85F57080-E687-43E4-8821-5B2EBC05904C}" parentId="{355D9434-5000-4968-BCC8-EC55ED8AF733}">
    <text>Papildė topo, reik koreguot trasą dėl šilumos tinklų ir ESO pastabų</text>
  </threadedComment>
  <threadedComment ref="E283" dT="2025-10-29T08:11:56.78" personId="{F5283759-9946-4865-A022-E520B30F9158}" id="{E1DFC415-9585-4C7C-B9B5-1270C668096E}" parentId="{355D9434-5000-4968-BCC8-EC55ED8AF733}">
    <text>Atsižvelgta į ESO pastabas. Pataisytos KaunoEnergijos pastabos, nusiųsta jiems atgal. Jei suderins Kauno Energija, bus galima pateikt ESO po pastabų ir persiųst visoms kitoms institucijoms iš naujo (KMS, telia, h2o).</text>
  </threadedComment>
  <threadedComment ref="E283" dT="2025-11-04T10:32:00.14" personId="{F5283759-9946-4865-A022-E520B30F9158}" id="{4E29CD85-E8C8-411A-9BCF-93CAABB50960}" parentId="{355D9434-5000-4968-BCC8-EC55ED8AF733}">
    <text>Kauno energija vėl turėjo pastabų. Pateikiau po pastabų 11-04</text>
  </threadedComment>
  <threadedComment ref="E283" dT="2025-11-12T06:53:25.52" personId="{F5283759-9946-4865-A022-E520B30F9158}" id="{6FBB668C-5238-4443-999B-6CF87DEDAB72}" parentId="{355D9434-5000-4968-BCC8-EC55ED8AF733}">
    <text>Kauno energija VĖL turėjo pastabų, tikrino kita tikrintoja. Pateikiau po pastabų 11-12</text>
  </threadedComment>
  <threadedComment ref="E283" dT="2025-11-17T08:39:04.32" personId="{F5283759-9946-4865-A022-E520B30F9158}" id="{25E65F06-8C72-42CE-9D2D-0733E4BA4E52}" parentId="{355D9434-5000-4968-BCC8-EC55ED8AF733}">
    <text>KE suderino, reik persiderinti su kitomis institucijomis. Martynui perduota.</text>
  </threadedComment>
  <threadedComment ref="E283" dT="2025-11-18T13:19:04.98" personId="{461F44CA-1680-4430-87A0-06B8101DA29D}" id="{51E6F3D5-A819-430E-902F-60EA09CF7244}" parentId="{355D9434-5000-4968-BCC8-EC55ED8AF733}">
    <text>Išsiųstas perderinimui KMS</text>
  </threadedComment>
  <threadedComment ref="E283" dT="2025-11-27T06:44:27.44" personId="{461F44CA-1680-4430-87A0-06B8101DA29D}" id="{89D854FB-E78C-495A-90BA-5F20A1E909DF}" parentId="{355D9434-5000-4968-BCC8-EC55ED8AF733}">
    <text>Po Kauno energijos pastabų tvarkymo nebederina KMS, sprendžiama</text>
  </threadedComment>
  <threadedComment ref="E283" dT="2025-11-28T10:12:06.70" personId="{461F44CA-1680-4430-87A0-06B8101DA29D}" id="{B7F7753E-D0C1-41B4-AFAE-2C5C51CAED74}" parentId="{355D9434-5000-4968-BCC8-EC55ED8AF733}">
    <text>Laukiama ats. po situacijos aprašymo</text>
  </threadedComment>
  <threadedComment ref="E283" dT="2025-12-02T06:07:22.60" personId="{1AA69E5B-B443-4881-BBB8-C2908FF681E9}" id="{226B878E-7C30-4144-9AC3-35DE9D48BAD6}" parentId="{355D9434-5000-4968-BCC8-EC55ED8AF733}">
    <text>Taiso pirminius</text>
  </threadedComment>
  <threadedComment ref="E283" dT="2025-12-04T13:53:42.75" personId="{1AA69E5B-B443-4881-BBB8-C2908FF681E9}" id="{F2CBF071-AE40-4DEB-A8BF-EDC4FE5DC5FC}" parentId="{355D9434-5000-4968-BCC8-EC55ED8AF733}">
    <text>Pateikti pirminiai po pastabu</text>
  </threadedComment>
  <threadedComment ref="E283" dT="2025-12-12T07:37:00.00" personId="{461F44CA-1680-4430-87A0-06B8101DA29D}" id="{65B6FDDC-9F3E-4903-AE7E-2C2F75F6D11D}" parentId="{355D9434-5000-4968-BCC8-EC55ED8AF733}">
    <text>Vainoras toliau nederino, sudarytas kitas sprendinys, kuris lygiagrečiai persiderinti išsiųstas jam ir Kauno energijai</text>
  </threadedComment>
  <threadedComment ref="E283" dT="2025-12-18T05:58:22.22" personId="{461F44CA-1680-4430-87A0-06B8101DA29D}" id="{BD1796B1-1C83-4C55-85FC-E5F08F4C4514}" parentId="{355D9434-5000-4968-BCC8-EC55ED8AF733}">
    <text>Gautas KE pastabos, ne dėl atnaujintos dalies tai pataisius perteikti</text>
  </threadedComment>
  <threadedComment ref="E283" dT="2025-12-19T13:13:57.58" personId="{461F44CA-1680-4430-87A0-06B8101DA29D}" id="{9FE23459-3802-462F-9DDE-DEA7808F2258}" parentId="{355D9434-5000-4968-BCC8-EC55ED8AF733}">
    <text>12-19 Gautas iš KE pakitusios ŠTT planas, perkelta į br01, pateikta į KE po pastabų</text>
  </threadedComment>
  <threadedComment ref="E283" dT="2026-01-05T10:59:33.25" personId="{461F44CA-1680-4430-87A0-06B8101DA29D}" id="{F1998B8A-A401-4283-BEF6-18A175E64F8F}" parentId="{355D9434-5000-4968-BCC8-EC55ED8AF733}">
    <text>01-05 koreguotos KE altitudės, gautas derinimas</text>
  </threadedComment>
  <threadedComment ref="E283" dT="2026-01-12T06:02:15.32" personId="{461F44CA-1680-4430-87A0-06B8101DA29D}" id="{C7DCEF4C-7D5C-4287-9E5B-E0901613CD19}" parentId="{355D9434-5000-4968-BCC8-EC55ED8AF733}">
    <text>01-12 koreguojamas kpd prašymas pagal gautą ats., naujausia dėl nederinimų sudaryta trasa suderinta su KE ir savivaldybe (Vainoras), pertikrinti su kitomis institucijomis ir ruošti žiniaraščius</text>
  </threadedComment>
  <threadedComment ref="E283" dT="2026-01-14T06:46:56.67" personId="{461F44CA-1680-4430-87A0-06B8101DA29D}" id="{4DAACD28-F51B-48B5-9685-C5825F7A0F03}" parentId="{355D9434-5000-4968-BCC8-EC55ED8AF733}">
    <text>Pagal KE ir savivaldybės derintą variantą išsiųsti prašymai perderinti į Telia ir Kauno vandenis, perteiktas prašymas į KPD po pastabų</text>
  </threadedComment>
  <threadedComment ref="E283" dT="2026-01-16T05:38:08.94" personId="{461F44CA-1680-4430-87A0-06B8101DA29D}" id="{04C7A3D4-A0C3-4BBB-B4E4-4E56CE483761}" parentId="{355D9434-5000-4968-BCC8-EC55ED8AF733}">
    <text>Tinklų perderinimai gauti, laukiama KPD</text>
  </threadedComment>
  <threadedComment ref="E283" dT="2026-01-19T06:36:45.68" personId="{461F44CA-1680-4430-87A0-06B8101DA29D}" id="{700AE05D-429E-4A1E-98D3-E237D20037AF}" parentId="{355D9434-5000-4968-BCC8-EC55ED8AF733}">
    <text>Gautas KPD derinimas, ruošiamas žiniaraštis</text>
  </threadedComment>
  <threadedComment ref="E283" dT="2026-01-19T07:37:52.04" personId="{1AA69E5B-B443-4881-BBB8-C2908FF681E9}" id="{9F17F96F-4EC8-4D0E-B54F-72BEC86A8A7B}" parentId="{355D9434-5000-4968-BCC8-EC55ED8AF733}">
    <text>Perduota mel projekto uzsakymui</text>
  </threadedComment>
  <threadedComment ref="E283" dT="2026-01-26T06:01:24.01" personId="{1AA69E5B-B443-4881-BBB8-C2908FF681E9}" id="{B3B3438E-D962-4A3C-92C6-ACB5D4FFF16C}" parentId="{355D9434-5000-4968-BCC8-EC55ED8AF733}">
    <text>Laukiam samatos, teikia SUVA, derina servituta</text>
  </threadedComment>
  <threadedComment ref="E283" dT="2026-02-04T12:03:05.89" personId="{461F44CA-1680-4430-87A0-06B8101DA29D}" id="{933BA9CF-FD91-4FC2-BD64-1CE8069FCD66}" parentId="{355D9434-5000-4968-BCC8-EC55ED8AF733}">
    <text>Perduota informacija DNSB Aušros namai (+37068618525, ausrosnamai20@gmail.com)</text>
  </threadedComment>
  <threadedComment ref="E283" dT="2026-02-13T07:09:20.83" personId="{461F44CA-1680-4430-87A0-06B8101DA29D}" id="{988DE066-298C-4157-9ED9-D1E1941E9366}" parentId="{355D9434-5000-4968-BCC8-EC55ED8AF733}">
    <text>bendrija tikslinosi telefonu dėl situacijos, jei neprieštaraus formaliai, terminas trečiadienį, bus galima toliau kreiptis į kms dėl servituto</text>
  </threadedComment>
  <threadedComment ref="E283" dT="2026-02-19T05:46:39.69" personId="{461F44CA-1680-4430-87A0-06B8101DA29D}" id="{FC5A80F1-3568-4034-AE9C-61DFE69CB651}" parentId="{355D9434-5000-4968-BCC8-EC55ED8AF733}">
    <text>Gautas m. sav. atsakymas dėl trūkstamų dokumentų servituto vertinimui - derinamasi su dnsb tinkamam sutikimui gauti</text>
  </threadedComment>
  <threadedComment ref="E283" dT="2026-03-09T07:12:18.71" personId="{461F44CA-1680-4430-87A0-06B8101DA29D}" id="{DE4ADC79-42AE-4283-BE7D-812B3095DA7E}" parentId="{355D9434-5000-4968-BCC8-EC55ED8AF733}">
    <text>Muravos TP sklype servitutui pritarta, kompensacijos mokėjimo info perduota į ESO.
K. Pertrausko kertamame sklype servituti nepritarta, tačiau nurodyta, kad nuspręsta pritarti kabelinės linijos tiesimui ir AZ nustatymui, ruošiamas atitinkamas prašymas
Lietuvių 30 sklype su DNSB laukiama ats. po sprendinių tikslinimo, liko 5 d.d. termino, neatsakius ruošiamas atnaujintas prašymas su pranešimų kopijomis</text>
  </threadedComment>
  <threadedComment ref="E283" dT="2026-03-19T08:25:57.70" personId="{1AA69E5B-B443-4881-BBB8-C2908FF681E9}" id="{9710B93E-28A6-4971-ACF5-CDC3C63E460B}" parentId="{355D9434-5000-4968-BCC8-EC55ED8AF733}">
    <text>Pateiktas projektas be servitutų</text>
  </threadedComment>
  <threadedComment ref="E283" dT="2026-03-24T14:13:46.34" personId="{1AA69E5B-B443-4881-BBB8-C2908FF681E9}" id="{C2129440-CFE1-4E10-AA50-679ECAEAC0BA}" parentId="{355D9434-5000-4968-BCC8-EC55ED8AF733}">
    <text>Parasyti garantini rasta ir pateikti po pastabu</text>
  </threadedComment>
  <threadedComment ref="E283" dT="2026-04-01T05:31:51.68" personId="{1AA69E5B-B443-4881-BBB8-C2908FF681E9}" id="{4D09F7FF-1A3C-4C48-97F6-704410800949}" parentId="{355D9434-5000-4968-BCC8-EC55ED8AF733}">
    <text>Pateikta su garantiniu</text>
  </threadedComment>
  <threadedComment ref="E283" dT="2026-04-08T09:35:20.31" personId="{1AA69E5B-B443-4881-BBB8-C2908FF681E9}" id="{BAF37E3A-00E1-465F-9DD9-746DD6920937}" parentId="{355D9434-5000-4968-BCC8-EC55ED8AF733}">
    <text>Praeita savaite pateiktas planas del sutikimo petrausko gatveje, o del servituto dokai pateikti 03.16</text>
  </threadedComment>
  <threadedComment ref="E283" dT="2026-04-13T06:53:56.77" personId="{461F44CA-1680-4430-87A0-06B8101DA29D}" id="{FE4B3691-BE34-4BAB-940F-D7A11F649A98}" parentId="{355D9434-5000-4968-BCC8-EC55ED8AF733}">
    <text>04-13 skambinta dėl abiejų sklypų, svarstymai įvykę, ruošiami atsakymai</text>
  </threadedComment>
  <threadedComment ref="E283" dT="2026-04-15T04:24:47.90" personId="{461F44CA-1680-4430-87A0-06B8101DA29D}" id="{90CEE062-2CE2-431F-A8E5-877AD255DC8D}" parentId="{355D9434-5000-4968-BCC8-EC55ED8AF733}">
    <text>04-14 gautas sav. sutikimas dėl AZ nustatymo K. Petrausko g. sklype, laukiama ats. dėl Lietuvių g. 30 sklypo servituto</text>
  </threadedComment>
  <threadedComment ref="E283" dT="2026-04-22T06:03:37.25" personId="{1AA69E5B-B443-4881-BBB8-C2908FF681E9}" id="{6E078504-5E5E-41BA-A899-DD61E19FC33A}" parentId="{355D9434-5000-4968-BCC8-EC55ED8AF733}">
    <text>Reikia paskambint del servituto, projektas pateiktas ant naujos sutarties.</text>
  </threadedComment>
  <threadedComment ref="E283" dT="2026-04-23T06:45:17.25" personId="{461F44CA-1680-4430-87A0-06B8101DA29D}" id="{B81F651A-0BAB-419A-986A-D36E8BEF845A}" parentId="{355D9434-5000-4968-BCC8-EC55ED8AF733}">
    <text>Susisiekta su savivaldybe dėl paskutinio servituto, patvirtinimas yra, dokumentus turėtų šiandien atsiųsti</text>
  </threadedComment>
  <threadedComment ref="E283" dT="2026-04-27T10:39:59.24" personId="{461F44CA-1680-4430-87A0-06B8101DA29D}" id="{E55C46A1-0DCD-4EB9-99A3-5EEAD81B0B8E}" parentId="{355D9434-5000-4968-BCC8-EC55ED8AF733}">
    <text>04-27 gautas teigiamas ats. dėl Lietuvių g. 30 servituto, perduota apmokėjimui į ESO</text>
  </threadedComment>
  <threadedComment ref="E283" dT="2026-05-13T12:14:41.43" personId="{461F44CA-1680-4430-87A0-06B8101DA29D}" id="{663CE487-295C-4BAE-A1C3-6C693C8574C9}" parentId="{355D9434-5000-4968-BCC8-EC55ED8AF733}">
    <text>Partizanų 22B servitutas perduotas į Kauno m. 23 biurą (preliminariai nuo 05 28-29)
Lietuvių g. 30 servitutas pateiktas į Kauno raj. 1 biurą (preliminariai nuo 05 25)</text>
  </threadedComment>
  <threadedComment ref="E283" dT="2026-05-28T06:32:49.14" personId="{461F44CA-1680-4430-87A0-06B8101DA29D}" id="{5251B2FA-F153-47F5-A1B3-9618367D0AD6}" parentId="{355D9434-5000-4968-BCC8-EC55ED8AF733}">
    <text>Lietuvių g. 30 servitutas nukeltas dėl ESO atstovo pastabų sutarčiai, biuras pataisė ir susiderino, pasirašymo laikas dar neperderintas, labiau priklausys nuo savivaldybės
Partizanų 22B rezervuotas rytoj (05-29) pasirašymui</text>
  </threadedComment>
  <threadedComment ref="E283" dT="2026-06-05T10:38:11.96" personId="{461F44CA-1680-4430-87A0-06B8101DA29D}" id="{F35AC3D1-BD56-460F-B1E8-3F33A581181B}" parentId="{355D9434-5000-4968-BCC8-EC55ED8AF733}">
    <text>Partizanų g. 22B servitutas pasirašytas 05-29 (Kauno m. 23 biuras)
Lietuvių g. 30 servitutas nukeltas po  05-26 dėl pastabų sutarčiai taisymo, užklausta ir laukiama ats. iš biuro teisininkės dėl sudarymo laiko (Kauno raj. 1 biuras)</text>
  </threadedComment>
  <threadedComment ref="E283" dT="2026-06-08T05:54:23.84" personId="{461F44CA-1680-4430-87A0-06B8101DA29D}" id="{567C3735-210D-4DF2-9BD9-02C2CC9BC064}" parentId="{355D9434-5000-4968-BCC8-EC55ED8AF733}">
    <text>Lietuvių g. 30 servituto pasirašymas perderintas birželio 12 d. 11 val.</text>
  </threadedComment>
  <threadedComment ref="E283" dT="2026-06-15T04:23:18.79" personId="{461F44CA-1680-4430-87A0-06B8101DA29D}" id="{8B525930-D4EE-4E2D-9F25-72C6AC386778}" parentId="{355D9434-5000-4968-BCC8-EC55ED8AF733}">
    <text>Lietuvių g. 30 servitutas pasirašytas, visi servitutai ir sutikimai gauti</text>
  </threadedComment>
  <threadedComment ref="E283" dT="2026-06-16T12:20:27.02" personId="{461F44CA-1680-4430-87A0-06B8101DA29D}" id="{DD30D228-6654-4137-A44F-B261DF20FE10}" parentId="{355D9434-5000-4968-BCC8-EC55ED8AF733}">
    <text>Taisomos pastabos, naujinama sąmata</text>
  </threadedComment>
  <threadedComment ref="E283" dT="2026-06-26T04:46:48.78" personId="{1AA69E5B-B443-4881-BBB8-C2908FF681E9}" id="{8AA68A4F-30A1-47AC-A7FE-B39ABC671A80}" parentId="{355D9434-5000-4968-BCC8-EC55ED8AF733}">
    <text>Pateiktas projektas po pastabu</text>
  </threadedComment>
  <threadedComment ref="X283" dT="2025-10-14T04:11:22.82" personId="{F5283759-9946-4865-A022-E520B30F9158}" id="{11032F46-5558-431E-9029-BB29D227B984}">
    <text>Vainoras suderino, bet reik papildomai su kultūros paveldo skyrium ir aplinkosaugos skyriumi susiderinti. 36-1-329; 55-1-357. 10-13 pateikta</text>
  </threadedComment>
  <threadedComment ref="X283" dT="2025-11-26T07:24:32.65" personId="{461F44CA-1680-4430-87A0-06B8101DA29D}" id="{DBCEA1B0-8612-4A31-BE08-26B01D26848D}" parentId="{11032F46-5558-431E-9029-BB29D227B984}">
    <text>Perderinimas su Vainoru, gautos pastabos po pakeitimų dėl šilumos tinklų</text>
  </threadedComment>
  <threadedComment ref="X283" dT="2026-01-07T13:27:47.30" personId="{461F44CA-1680-4430-87A0-06B8101DA29D}" id="{7EA2FC2B-5535-48E8-B9FD-58C1FFCA9782}" parentId="{11032F46-5558-431E-9029-BB29D227B984}">
    <text>01-07 perskambinta, rytoj turėtų pirmoje dienos pusėje atsakyti</text>
  </threadedComment>
  <threadedComment ref="X283" dT="2026-01-12T06:06:08.04" personId="{461F44CA-1680-4430-87A0-06B8101DA29D}" id="{04127761-9EB4-444E-846D-46FAE280F992}" parentId="{11032F46-5558-431E-9029-BB29D227B984}">
    <text>01-08 suderino Vainoras</text>
  </threadedComment>
  <threadedComment ref="Z283" dT="2025-10-13T11:37:07.10" personId="{F5283759-9946-4865-A022-E520B30F9158}" id="{4FFC2F7B-0EE9-40A8-ACEF-67F451B44BBE}">
    <text>10-13 išsiųsta</text>
  </threadedComment>
  <threadedComment ref="Z283" dT="2026-01-14T06:47:24.58" personId="{461F44CA-1680-4430-87A0-06B8101DA29D}" id="{E71909EA-CE15-4E3D-A3D2-5E7864F15C8B}" parentId="{4FFC2F7B-0EE9-40A8-ACEF-67F451B44BBE}">
    <text>01-14 perteikta po pakeitimų, gauta tą pačią dieną</text>
  </threadedComment>
  <threadedComment ref="AA283" dT="2025-10-13T11:37:07.10" personId="{F5283759-9946-4865-A022-E520B30F9158}" id="{B2D3FEAF-D513-454C-B954-8427FF5791AE}">
    <text>10-13 išsiųsta</text>
  </threadedComment>
  <threadedComment ref="AA283" dT="2026-01-14T06:47:35.78" personId="{461F44CA-1680-4430-87A0-06B8101DA29D}" id="{2F2011EE-8A4D-4F28-A79B-B52E31050250}" parentId="{B2D3FEAF-D513-454C-B954-8427FF5791AE}">
    <text>01-14 perteikta po pakeitimų, gauta tą pačią dieną</text>
  </threadedComment>
  <threadedComment ref="AB283" dT="2025-10-13T11:37:07.10" personId="{F5283759-9946-4865-A022-E520B30F9158}" id="{407DCD16-F27F-4097-91B5-A77DA6EBA522}">
    <text>10-13 išsiųsta</text>
  </threadedComment>
  <threadedComment ref="AB283" dT="2025-11-14T10:34:50.82" personId="{F5283759-9946-4865-A022-E520B30F9158}" id="{FFCE1A5D-F96B-41D9-B46E-A670B9835318}" parentId="{407DCD16-F27F-4097-91B5-A77DA6EBA522}">
    <text>11-12 išsiųsta po pastabų.</text>
  </threadedComment>
  <threadedComment ref="AB283" dT="2025-11-17T08:39:41.08" personId="{F5283759-9946-4865-A022-E520B30F9158}" id="{980842B0-3683-4282-A74F-4EF2EE3E1F2D}" parentId="{407DCD16-F27F-4097-91B5-A77DA6EBA522}">
    <text>11-17 suderinta.</text>
  </threadedComment>
  <threadedComment ref="AB283" dT="2025-12-19T13:14:18.98" personId="{461F44CA-1680-4430-87A0-06B8101DA29D}" id="{CF215277-9EED-4054-9193-7D779118892B}" parentId="{407DCD16-F27F-4097-91B5-A77DA6EBA522}">
    <text>12-19 naujausias teikimas po pastabų</text>
  </threadedComment>
  <threadedComment ref="AB283" dT="2026-01-05T05:28:32.59" personId="{461F44CA-1680-4430-87A0-06B8101DA29D}" id="{9584BFFD-6A83-41FA-92A5-8F613D37A55B}" parentId="{407DCD16-F27F-4097-91B5-A77DA6EBA522}">
    <text>01-05 pagal KE info tikslinamos altitudės</text>
  </threadedComment>
  <threadedComment ref="AD283" dT="2026-02-04T10:25:28.46" personId="{461F44CA-1680-4430-87A0-06B8101DA29D}" id="{9CC192AA-400E-475F-A4C3-DDE145B35FA0}">
    <text>Pateikta 26SUT-3750</text>
  </threadedComment>
  <threadedComment ref="AF283" dT="2026-01-27T05:35:02.42" personId="{461F44CA-1680-4430-87A0-06B8101DA29D}" id="{48595644-D7BA-4A00-BF2A-1C7EA5B3DF99}">
    <text>Laukiama ESO skaičiuotų kompensacinių aktų</text>
  </threadedComment>
  <threadedComment ref="AF283" dT="2026-01-29T06:43:49.21" personId="{461F44CA-1680-4430-87A0-06B8101DA29D}" id="{AEC650F6-9340-4F35-ACB0-C3907B310598}" parentId="{48595644-D7BA-4A00-BF2A-1C7EA5B3DF99}">
    <text>4400-0422-8006: laukiama komp. akto
4400-2864-6446: prašymas į sav. išsiųstas
4400-0827-5929: laukiama komp. akto</text>
  </threadedComment>
  <threadedComment ref="AF283" dT="2026-01-30T07:35:31.80" personId="{461F44CA-1680-4430-87A0-06B8101DA29D}" id="{B6398D06-5E36-4BFA-B64C-CEC79D40580B}" parentId="{48595644-D7BA-4A00-BF2A-1C7EA5B3DF99}">
    <text>Visi pateikti Kauno m. sav.</text>
  </threadedComment>
  <threadedComment ref="AF283" dT="2026-05-15T04:30:22.84" personId="{461F44CA-1680-4430-87A0-06B8101DA29D}" id="{B936D958-FD07-4AEB-A6F9-AE5EAC21A51D}" parentId="{48595644-D7BA-4A00-BF2A-1C7EA5B3DF99}">
    <text>2/2 ruošiami pasirašymui notarų</text>
  </threadedComment>
  <threadedComment ref="AG283" dT="2025-10-14T12:04:57.57" personId="{F5283759-9946-4865-A022-E520B30F9158}" id="{1AD0B033-F4BA-48E2-8D92-E22A62D9E5B7}">
    <text>Paskutiniam lape kertu drenažą</text>
  </threadedComment>
  <threadedComment ref="AG283" dT="2025-10-14T12:13:59.81" personId="{F5283759-9946-4865-A022-E520B30F9158}" id="{2381AF40-6921-4A80-9B75-7FCFB29B9679}" parentId="{1AD0B033-F4BA-48E2-8D92-E22A62D9E5B7}">
    <text>8 lape, viršuj.</text>
  </threadedComment>
  <threadedComment ref="AH283" dT="2025-10-14T12:04:57.57" personId="{F5283759-9946-4865-A022-E520B30F9158}" id="{822A808C-5698-46CC-9898-3713FDE203D7}">
    <text>Paskutiniam lape kertu drenažą</text>
  </threadedComment>
  <threadedComment ref="AI283" dT="2025-10-13T11:42:37.78" personId="{F5283759-9946-4865-A022-E520B30F9158}" id="{0A00754B-6744-43F9-BA89-E61EBAE6A712}">
    <text>10-13 išsiųsta</text>
  </threadedComment>
  <threadedComment ref="AI283" dT="2026-01-07T13:58:37.16" personId="{461F44CA-1680-4430-87A0-06B8101DA29D}" id="{E3812FAC-A2B9-4F09-987D-75FF69DD8D9B}" parentId="{0A00754B-6744-43F9-BA89-E61EBAE6A712}">
    <text>Savivaldybės paveldosaugos skyrius persiuntė į KPD Kauno skyrių, dar negavo, tikrina</text>
  </threadedComment>
  <threadedComment ref="AI283" dT="2026-01-14T06:07:27.66" personId="{461F44CA-1680-4430-87A0-06B8101DA29D}" id="{A7C8C169-7732-4885-BE18-B936E8DA7E5A}" parentId="{0A00754B-6744-43F9-BA89-E61EBAE6A712}">
    <text>01-14 perteiktas į Kauno KPD skyrių po pastabų</text>
  </threadedComment>
  <threadedComment ref="AM283" dT="2025-10-13T12:27:55.46" personId="{F5283759-9946-4865-A022-E520B30F9158}" id="{E1D136DF-8A78-4341-810B-8CEA246B0A8B}">
    <text>10-13 pateikta savivaldybės kultūros paveldo ir aplinkos apsaugos skyriams.</text>
  </threadedComment>
  <threadedComment ref="AM283" dT="2026-01-23T08:28:08.30" personId="{461F44CA-1680-4430-87A0-06B8101DA29D}" id="{74E1F57C-B00E-448B-84D0-0A8E19D918A5}" parentId="{E1D136DF-8A78-4341-810B-8CEA246B0A8B}">
    <text>Savivaldybės KP skyrius permetė į Kauno KPD, su juo suderinta 01-15
Saugomų teritorijų nereikalingas</text>
  </threadedComment>
  <threadedComment ref="E284" dT="2025-06-19T05:32:31.41" personId="{275467A3-C35B-408D-BC09-980133BF36D1}" id="{799B2F5C-F27C-4C0C-937D-48D6388A77FC}">
    <text xml:space="preserve">Derinam su vartotojais
</text>
  </threadedComment>
  <threadedComment ref="E284" dT="2025-06-20T06:51:47.56" personId="{461F44CA-1680-4430-87A0-06B8101DA29D}" id="{49DBE38F-730E-4C9C-A520-0D62E4954565}" parentId="{799B2F5C-F27C-4C0C-937D-48D6388A77FC}">
    <text>Laukiama ESO patikslinimo dėl papildomo vartotojo linijoje, ats. iš nebuvusio vietoje kito vartotojo</text>
  </threadedComment>
  <threadedComment ref="E284" dT="2025-06-26T07:34:54.73" personId="{1AA69E5B-B443-4881-BBB8-C2908FF681E9}" id="{2AEE0A39-D993-4240-B96A-C8DB32F83927}" parentId="{799B2F5C-F27C-4C0C-937D-48D6388A77FC}">
    <text>Gedas liepe prijungt ir dar viena tolimesni vartotoja, supiestas topo papildymas, reikia uzsakyti</text>
  </threadedComment>
  <threadedComment ref="E284" dT="2025-07-04T07:50:43.39" personId="{275467A3-C35B-408D-BC09-980133BF36D1}" id="{B7B4A6DF-8C45-408A-869C-BD3EEAAD021C}" parentId="{799B2F5C-F27C-4C0C-937D-48D6388A77FC}">
    <text>Topo užsakyta, matuoja Ovidijus</text>
  </threadedComment>
  <threadedComment ref="E284" dT="2025-07-21T05:51:21.48" personId="{275467A3-C35B-408D-BC09-980133BF36D1}" id="{78018DFC-8893-4947-877C-BEDBD3E78436}" parentId="{799B2F5C-F27C-4C0C-937D-48D6388A77FC}">
    <text>Topo papildymas pateiktas</text>
  </threadedComment>
  <threadedComment ref="E284" dT="2025-07-22T11:14:18.60" personId="{1AA69E5B-B443-4881-BBB8-C2908FF681E9}" id="{637000C4-698F-4CE2-BA0E-41D1099A5F73}" parentId="{799B2F5C-F27C-4C0C-937D-48D6388A77FC}">
    <text>Pateikti pirminiai</text>
  </threadedComment>
  <threadedComment ref="E284" dT="2025-07-23T10:41:30.58" personId="{275467A3-C35B-408D-BC09-980133BF36D1}" id="{17A2A8CC-C48B-482C-AE47-8056373483F7}" parentId="{799B2F5C-F27C-4C0C-937D-48D6388A77FC}">
    <text>Taiso pastabas</text>
  </threadedComment>
  <threadedComment ref="E284" dT="2025-07-23T11:31:52.87" personId="{1AA69E5B-B443-4881-BBB8-C2908FF681E9}" id="{BB6FD916-F42E-48DC-957A-EDFD737F2059}" parentId="{799B2F5C-F27C-4C0C-937D-48D6388A77FC}">
    <text>Pateikta po pastabu</text>
  </threadedComment>
  <threadedComment ref="E284" dT="2025-07-23T12:04:29.78" personId="{461F44CA-1680-4430-87A0-06B8101DA29D}" id="{E187674F-BD3F-4C5D-B18E-92ABB72C4DDD}" parentId="{799B2F5C-F27C-4C0C-937D-48D6388A77FC}">
    <text>07-23 pateikta dėl Natura teritorijų</text>
  </threadedComment>
  <threadedComment ref="E284" dT="2025-07-28T05:47:01.14" personId="{461F44CA-1680-4430-87A0-06B8101DA29D}" id="{D40B34A8-3664-43C0-9EB3-7096D00C7985}" parentId="{799B2F5C-F27C-4C0C-937D-48D6388A77FC}">
    <text>07-28 pateikta institucijoms derinimui</text>
  </threadedComment>
  <threadedComment ref="E284" dT="2025-08-07T04:29:48.40" personId="{461F44CA-1680-4430-87A0-06B8101DA29D}" id="{7A036C55-3230-4C6B-84BB-9EAC5B43C218}" parentId="{799B2F5C-F27C-4C0C-937D-48D6388A77FC}">
    <text>Trūkstama savivaldybės derinimo</text>
  </threadedComment>
  <threadedComment ref="E284" dT="2025-08-08T07:57:57.27" personId="{461F44CA-1680-4430-87A0-06B8101DA29D}" id="{3B1D66BC-9A5A-430A-B97D-E69831DC657A}" parentId="{799B2F5C-F27C-4C0C-937D-48D6388A77FC}">
    <text>Savivaldybei persiųsta pakartotinai, sakė ok ir suderins</text>
  </threadedComment>
  <threadedComment ref="E284" dT="2025-08-11T06:15:38.38" personId="{1AA69E5B-B443-4881-BBB8-C2908FF681E9}" id="{80511236-873C-43A5-834D-F0397F383CAF}" parentId="{799B2F5C-F27C-4C0C-937D-48D6388A77FC}">
    <text>Planas daryti mzdz, teiksim byla be SUVA</text>
  </threadedComment>
  <threadedComment ref="E284" dT="2025-08-18T09:34:27.48" personId="{461F44CA-1680-4430-87A0-06B8101DA29D}" id="{7F9C7799-65F5-45EA-AE39-61FFBBD44413}" parentId="{799B2F5C-F27C-4C0C-937D-48D6388A77FC}">
    <text xml:space="preserve">08-18 trūksta 3 vieno sklypo bendrasavininkų sutikimų, du kiti tikslina informaciją. Byla be šios dalies paruošta </text>
  </threadedComment>
  <threadedComment ref="E284" dT="2025-08-21T07:45:31.61" personId="{1AA69E5B-B443-4881-BBB8-C2908FF681E9}" id="{4E1B1FFC-D219-4037-84AC-BE5DED676C99}" parentId="{799B2F5C-F27C-4C0C-937D-48D6388A77FC}">
    <text>Martynas iesko ir bando nuvaziuot gyvai paimt sutikimus du trukstamus, daryti reikia byla, teikti SUVA, teikiam byla</text>
  </threadedComment>
  <threadedComment ref="E284" dT="2025-08-25T05:29:30.50" personId="{461F44CA-1680-4430-87A0-06B8101DA29D}" id="{B79D6FB6-B914-47E0-950A-A005C3AC3642}" parentId="{799B2F5C-F27C-4C0C-937D-48D6388A77FC}">
    <text>08-25 informaciniai dėl AZ priduoti siuntimui, savininkai visi pasiekti, laukiama 1 sutikimo</text>
  </threadedComment>
  <threadedComment ref="E284" dT="2025-09-01T04:38:05.61" personId="{461F44CA-1680-4430-87A0-06B8101DA29D}" id="{11FA20BC-56AC-4667-8C71-F5221E1F880E}" parentId="{799B2F5C-F27C-4C0C-937D-48D6388A77FC}">
    <text>SUVA pateikta 08-29, byla paruošta</text>
  </threadedComment>
  <threadedComment ref="E284" dT="2025-09-01T09:02:40.58" personId="{1AA69E5B-B443-4881-BBB8-C2908FF681E9}" id="{0C9F1AAD-6309-4238-A867-3FFFD4EE854F}" parentId="{799B2F5C-F27C-4C0C-937D-48D6388A77FC}">
    <text>Pateiktas projektas be SUVA</text>
  </threadedComment>
  <threadedComment ref="E284" dT="2025-09-09T06:35:46.57" personId="{1AA69E5B-B443-4881-BBB8-C2908FF681E9}" id="{54AC9E41-EB49-488F-B675-23599A1C091F}" parentId="{799B2F5C-F27C-4C0C-937D-48D6388A77FC}">
    <text>Gautos pastabos, teiksim kai gausim SUVA</text>
  </threadedComment>
  <threadedComment ref="E284" dT="2025-09-12T08:07:33.92" personId="{1AA69E5B-B443-4881-BBB8-C2908FF681E9}" id="{04133210-7544-4E7A-B2BB-079A113ED66D}" parentId="{799B2F5C-F27C-4C0C-937D-48D6388A77FC}">
    <text>Pateiktas projektas po pastabus su SUVA garantiniu</text>
  </threadedComment>
  <threadedComment ref="E284" dT="2025-09-22T10:10:45.29" personId="{1AA69E5B-B443-4881-BBB8-C2908FF681E9}" id="{886420BB-3AAF-4867-A3D4-B74BCD7B159E}" parentId="{799B2F5C-F27C-4C0C-937D-48D6388A77FC}">
    <text xml:space="preserve">SS - trūksta NŽT sutikimo </text>
  </threadedComment>
  <threadedComment ref="E284" dT="2025-10-02T04:24:49.88" personId="{461F44CA-1680-4430-87A0-06B8101DA29D}" id="{FC5B93BA-831E-485E-9800-4F29BA1EDC5A}" parentId="{799B2F5C-F27C-4C0C-937D-48D6388A77FC}">
    <text>10-01 perteikta SUVA nauja tvarka</text>
  </threadedComment>
  <threadedComment ref="E284" dT="2025-10-07T12:20:42.84" personId="{461F44CA-1680-4430-87A0-06B8101DA29D}" id="{11339118-A0B6-479A-9C87-4C2B35812890}" parentId="{799B2F5C-F27C-4C0C-937D-48D6388A77FC}">
    <text>Papildytas suvos prašymas</text>
  </threadedComment>
  <threadedComment ref="E284" dT="2025-10-09T09:42:41.19" personId="{1AA69E5B-B443-4881-BBB8-C2908FF681E9}" id="{73396F88-FC92-4057-9B43-AF3F78BC7DE0}" parentId="{799B2F5C-F27C-4C0C-937D-48D6388A77FC}">
    <text>Pateiktas pilnas projektas su SUVA</text>
  </threadedComment>
  <threadedComment ref="E284" dT="2025-10-21T11:09:33.36" personId="{275467A3-C35B-408D-BC09-980133BF36D1}" id="{A188FA91-4890-4595-8CFF-7D3E585D14D8}" parentId="{799B2F5C-F27C-4C0C-937D-48D6388A77FC}">
    <text>pateikti įkainiai</text>
  </threadedComment>
  <threadedComment ref="E284" dT="2025-10-21T13:04:56.91" personId="{275467A3-C35B-408D-BC09-980133BF36D1}" id="{8DFC95E9-6952-4B79-A9B9-2A6AF6A71624}" parentId="{799B2F5C-F27C-4C0C-937D-48D6388A77FC}">
    <text>grindžiam delspinigius</text>
  </threadedComment>
  <threadedComment ref="AB284" dT="2025-07-28T08:24:27.96" personId="{461F44CA-1680-4430-87A0-06B8101DA29D}" id="{280B86A7-C4C0-4DDE-86BE-92CBD1453BB9}">
    <text>Gautas ats., kad tinklų neturi</text>
  </threadedComment>
  <threadedComment ref="AD284" dT="2025-08-29T10:58:30.60" personId="{461F44CA-1680-4430-87A0-06B8101DA29D}" id="{B37AA426-5C74-4913-B6C0-137187C1D6C5}">
    <text>25SUT-4573
08-29</text>
  </threadedComment>
  <threadedComment ref="AD284" dT="2025-10-01T10:59:05.25" personId="{461F44CA-1680-4430-87A0-06B8101DA29D}" id="{0303FA6A-4F19-4346-B85F-892A59EF7D42}" parentId="{B37AA426-5C74-4913-B6C0-137187C1D6C5}">
    <text>Perteikta pagal naują tvarką 10-01
25SUT-10747</text>
  </threadedComment>
  <threadedComment ref="AD284" dT="2025-10-09T06:52:06.07" personId="{461F44CA-1680-4430-87A0-06B8101DA29D}" id="{1A72D846-37FA-4B72-BF53-BD83E257D62C}" parentId="{B37AA426-5C74-4913-B6C0-137187C1D6C5}">
    <text>Sutikimas išduotas, gautas</text>
  </threadedComment>
  <threadedComment ref="AM284" dT="2025-07-22T12:39:29.26" personId="{461F44CA-1680-4430-87A0-06B8101DA29D}" id="{E498A481-6085-4E3D-AF62-0F90957FAF85}">
    <text>Labanoro regioninis parkas</text>
  </threadedComment>
  <threadedComment ref="E285" dT="2024-12-19T06:14:09.35" personId="{275467A3-C35B-408D-BC09-980133BF36D1}" id="{BCD772F2-728F-4584-8648-2BCDC8B259C6}">
    <text>Pateiks iki 01-07</text>
  </threadedComment>
  <threadedComment ref="E285" dT="2025-02-05T07:04:11.04" personId="{275467A3-C35B-408D-BC09-980133BF36D1}" id="{718CBD8A-FD3C-4575-960B-28DD870B49F2}" parentId="{BCD772F2-728F-4584-8648-2BCDC8B259C6}">
    <text>Objektas laikinai pristabdytas</text>
  </threadedComment>
  <threadedComment ref="E286" dT="2025-05-12T18:46:01.68" personId="{1AA69E5B-B443-4881-BBB8-C2908FF681E9}" id="{FB116308-CEF7-47D5-BC91-ED9D3935AA06}">
    <text>Nepradeta</text>
  </threadedComment>
  <threadedComment ref="E286" dT="2025-05-27T09:36:31.16" personId="{1AA69E5B-B443-4881-BBB8-C2908FF681E9}" id="{3204249C-830D-4470-ADB9-DA84E5249511}" parentId="{FB116308-CEF7-47D5-BC91-ED9D3935AA06}">
    <text>Nepradeta</text>
  </threadedComment>
  <threadedComment ref="E286" dT="2025-06-18T06:27:32.62" personId="{275467A3-C35B-408D-BC09-980133BF36D1}" id="{DE3B0A21-C4FC-4044-BEB2-56C4CD1679CB}" parentId="{FB116308-CEF7-47D5-BC91-ED9D3935AA06}">
    <text>Derina schemą su ESO</text>
  </threadedComment>
  <threadedComment ref="E286" dT="2025-06-26T07:35:14.16" personId="{1AA69E5B-B443-4881-BBB8-C2908FF681E9}" id="{E138E7C6-7D05-4414-AE71-069BD9DD3C8D}" parentId="{FB116308-CEF7-47D5-BC91-ED9D3935AA06}">
    <text>Gautas ESO pritarimas, reikia damust brezinius</text>
  </threadedComment>
  <threadedComment ref="E286" dT="2025-07-01T05:20:21.65" personId="{1AA69E5B-B443-4881-BBB8-C2908FF681E9}" id="{B60E7592-9982-468B-9907-29F75296EC22}" parentId="{FB116308-CEF7-47D5-BC91-ED9D3935AA06}">
    <text>Gauta papildoma medziaga is architektes, damusinejamas planas</text>
  </threadedComment>
  <threadedComment ref="E286" dT="2025-07-02T06:12:49.98" personId="{275467A3-C35B-408D-BC09-980133BF36D1}" id="{A5D8379C-FCE7-4D13-BB91-A93325F9337F}" parentId="{FB116308-CEF7-47D5-BC91-ED9D3935AA06}">
    <text>Pateiktas prašymas dėl objekto perkėlimo</text>
  </threadedComment>
  <threadedComment ref="E286" dT="2025-07-07T12:31:20.15" personId="{275467A3-C35B-408D-BC09-980133BF36D1}" id="{BBE4CA2D-9744-4ECF-93B7-BE24B676D72F}" parentId="{FB116308-CEF7-47D5-BC91-ED9D3935AA06}">
    <text>perkelta</text>
  </threadedComment>
  <threadedComment ref="E286" dT="2025-08-05T13:11:35.48" personId="{1AA69E5B-B443-4881-BBB8-C2908FF681E9}" id="{6AE72EA2-79FF-4678-BC8E-E2149E15C774}" parentId="{FB116308-CEF7-47D5-BC91-ED9D3935AA06}">
    <text>Pateikti pirminiai</text>
  </threadedComment>
  <threadedComment ref="E286" dT="2025-08-11T06:19:17.62" personId="{1AA69E5B-B443-4881-BBB8-C2908FF681E9}" id="{85888533-9900-43D7-8F6C-5F4F423718F3}" parentId="{FB116308-CEF7-47D5-BC91-ED9D3935AA06}">
    <text>Gautos pastabos, parasytas priminimas Janoniui del pokalbio su tikrintoju</text>
  </threadedComment>
  <threadedComment ref="E286" dT="2025-09-01T09:10:21.69" personId="{1AA69E5B-B443-4881-BBB8-C2908FF681E9}" id="{FD7BF7B2-9DDA-4177-A0D8-408088640748}" parentId="{FB116308-CEF7-47D5-BC91-ED9D3935AA06}">
    <text>Pakartotas priminimas</text>
  </threadedComment>
  <threadedComment ref="E286" dT="2025-09-09T06:41:35.06" personId="{1AA69E5B-B443-4881-BBB8-C2908FF681E9}" id="{9532DB6C-CAC5-4C5A-B334-FC4239BCDBC2}" parentId="{FB116308-CEF7-47D5-BC91-ED9D3935AA06}">
    <text>Janonis nori surengti susirinkima</text>
  </threadedComment>
  <threadedComment ref="E286" dT="2025-09-23T13:06:34.50" personId="{275467A3-C35B-408D-BC09-980133BF36D1}" id="{EA9B63BF-6C15-4D91-BB35-ED0D4DF2172F}" parentId="{FB116308-CEF7-47D5-BC91-ED9D3935AA06}">
    <text>ESO derina su užsakovu</text>
  </threadedComment>
  <threadedComment ref="E286" dT="2025-11-05T06:34:57.32" personId="{1AA69E5B-B443-4881-BBB8-C2908FF681E9}" id="{0A5B99E4-82FC-4D1A-95DE-DFAA275D2D93}" parentId="{FB116308-CEF7-47D5-BC91-ED9D3935AA06}">
    <text>11.07 suirinkimas</text>
  </threadedComment>
  <threadedComment ref="E286" dT="2025-11-17T06:26:56.47" personId="{1AA69E5B-B443-4881-BBB8-C2908FF681E9}" id="{13BDA830-6EE3-4E25-BB6F-41B9AA71EC7B}" parentId="{FB116308-CEF7-47D5-BC91-ED9D3935AA06}">
    <text>Pateikta uznesta MT ju siulomoj vietoj</text>
  </threadedComment>
  <threadedComment ref="E286" dT="2026-01-12T06:00:43.42" personId="{1AA69E5B-B443-4881-BBB8-C2908FF681E9}" id="{3B67425F-C3C2-4889-BA45-6F8710395C8B}" parentId="{FB116308-CEF7-47D5-BC91-ED9D3935AA06}">
    <text>Pateikti pirminiai, uznesta ant suvestinio, nusiusta klientui</text>
  </threadedComment>
  <threadedComment ref="E286" dT="2026-01-14T06:53:09.48" personId="{1AA69E5B-B443-4881-BBB8-C2908FF681E9}" id="{3700BA3E-FDC3-4A7E-B2A0-1D8383920284}" parentId="{FB116308-CEF7-47D5-BC91-ED9D3935AA06}">
    <text>Pateikta derinimams</text>
  </threadedComment>
  <threadedComment ref="E286" dT="2026-01-19T15:10:33.41" personId="{1AA69E5B-B443-4881-BBB8-C2908FF681E9}" id="{847A6D11-EFDF-41C5-BAE6-FB426769A238}" parentId="{FB116308-CEF7-47D5-BC91-ED9D3935AA06}">
    <text>Pateikti pirminiai po pastabu</text>
  </threadedComment>
  <threadedComment ref="E286" dT="2026-01-20T10:24:02.67" personId="{1AA69E5B-B443-4881-BBB8-C2908FF681E9}" id="{B73C063E-5DA5-4ECA-8F3A-910F82954181}" parentId="{FB116308-CEF7-47D5-BC91-ED9D3935AA06}">
    <text xml:space="preserve">Savivaldybes saugoma 70-1-58. </text>
  </threadedComment>
  <threadedComment ref="E286" dT="2026-01-26T11:25:09.78" personId="{275467A3-C35B-408D-BC09-980133BF36D1}" id="{D04A7A09-D96C-49DB-B588-B2577C227C27}" parentId="{FB116308-CEF7-47D5-BC91-ED9D3935AA06}">
    <text xml:space="preserve">taiso pastabas </text>
  </threadedComment>
  <threadedComment ref="E286" dT="2026-01-30T09:20:34.71" personId="{1AA69E5B-B443-4881-BBB8-C2908FF681E9}" id="{984243B5-4A56-4A05-A93A-9A49A0F8ADD9}" parentId="{FB116308-CEF7-47D5-BC91-ED9D3935AA06}">
    <text>Pateikti pirminiai po pastabu</text>
  </threadedComment>
  <threadedComment ref="E286" dT="2026-02-13T07:00:53.94" personId="{1AA69E5B-B443-4881-BBB8-C2908FF681E9}" id="{C98D7A6D-FAD0-4C9A-B44D-BF5AE78B893C}" parentId="{FB116308-CEF7-47D5-BC91-ED9D3935AA06}">
    <text>Parasyta dar karta i KE, kad istrizas kirtimas ne siaip sau padarytas</text>
  </threadedComment>
  <threadedComment ref="E286" dT="2026-02-18T08:03:58.74" personId="{1AA69E5B-B443-4881-BBB8-C2908FF681E9}" id="{3AB018DA-63FC-4823-92EE-21AAA829C513}" parentId="{FB116308-CEF7-47D5-BC91-ED9D3935AA06}">
    <text>Pakartotas laiskas i info pasta su cc Modesta</text>
  </threadedComment>
  <threadedComment ref="E286" dT="2026-03-02T07:07:13.62" personId="{1AA69E5B-B443-4881-BBB8-C2908FF681E9}" id="{1CD0AADA-5AD4-415F-8AC8-00F7DDFDE788}" parentId="{FB116308-CEF7-47D5-BC91-ED9D3935AA06}">
    <text>02.27 nusiusta vainorui, nes Modesta gavo ats, kad neleis vis tiek kirst silumos taip</text>
  </threadedComment>
  <threadedComment ref="E286" dT="2026-03-04T12:23:22.98" personId="{1AA69E5B-B443-4881-BBB8-C2908FF681E9}" id="{0703A117-0122-44AC-95F2-E537A8AA23DE}" parentId="{FB116308-CEF7-47D5-BC91-ED9D3935AA06}">
    <text>Vainoriaus derinimas gautas, nusiusta Modestai, galima daryt servituta</text>
  </threadedComment>
  <threadedComment ref="E286" dT="2026-03-18T08:09:17.17" personId="{1AA69E5B-B443-4881-BBB8-C2908FF681E9}" id="{92F75C43-0384-4E40-BD8D-1DB8A44F8DF3}" parentId="{FB116308-CEF7-47D5-BC91-ED9D3935AA06}">
    <text>SUVA 26SUT-8385</text>
  </threadedComment>
  <threadedComment ref="E286" dT="2026-03-18T08:30:32.28" personId="{1AA69E5B-B443-4881-BBB8-C2908FF681E9}" id="{B5560675-38F2-43D3-9F3B-B15D5D09FB4A}" parentId="{FB116308-CEF7-47D5-BC91-ED9D3935AA06}">
    <text>Del vieno servituto nusiusta i LFF, del kito issiustas prasymas AZ sutikimui i savivaldybe</text>
  </threadedComment>
  <threadedComment ref="E286" dT="2026-03-18T08:30:47.79" personId="{1AA69E5B-B443-4881-BBB8-C2908FF681E9}" id="{DA33FF3D-ADAC-4007-8C33-AFABBB4F0D17}" parentId="{FB116308-CEF7-47D5-BC91-ED9D3935AA06}">
    <text>Samata pas Jurate</text>
  </threadedComment>
  <threadedComment ref="E286" dT="2026-03-23T11:22:43.29" personId="{1AA69E5B-B443-4881-BBB8-C2908FF681E9}" id="{C6585035-7EDC-48CA-A79C-24E55EEDD44E}" parentId="{FB116308-CEF7-47D5-BC91-ED9D3935AA06}">
    <text>SUVA pateikti papildomi dokumentai. Siluma suderino</text>
  </threadedComment>
  <threadedComment ref="E286" dT="2026-03-24T11:25:07.61" personId="{1AA69E5B-B443-4881-BBB8-C2908FF681E9}" id="{B4AA8593-DAD5-41C5-99F5-674FA7E93312}" parentId="{FB116308-CEF7-47D5-BC91-ED9D3935AA06}">
    <text>Pateiktas projektas be SUVA ir servitutu</text>
  </threadedComment>
  <threadedComment ref="E286" dT="2026-03-26T11:18:03.02" personId="{1AA69E5B-B443-4881-BBB8-C2908FF681E9}" id="{B51BCAC9-90A6-41AA-9219-279EF035FD9B}" parentId="{FB116308-CEF7-47D5-BC91-ED9D3935AA06}">
    <text>Laukiam kliento derinimo, reikia taisyt pastabas</text>
  </threadedComment>
  <threadedComment ref="E286" dT="2026-04-01T05:41:04.85" personId="{1AA69E5B-B443-4881-BBB8-C2908FF681E9}" id="{69FED2F9-CF2B-4F86-A8A8-354D779ED435}" parentId="{FB116308-CEF7-47D5-BC91-ED9D3935AA06}">
    <text>Pakartotas klausimas klientui, suvai prideti dar papildomi dokai, ASC nekelia</text>
  </threadedComment>
  <threadedComment ref="E286" dT="2026-04-08T10:00:25.57" personId="{1AA69E5B-B443-4881-BBB8-C2908FF681E9}" id="{2ED4EFE8-B251-4708-B387-4B3A88B650A7}" parentId="{FB116308-CEF7-47D5-BC91-ED9D3935AA06}">
    <text>Giedre geniene nagrineja sutikima del AZ, darbo grupe pritare, reikia Mero patvirtinimo. ASC toliau neatsiliepia, Klientas ignoruoja</text>
  </threadedComment>
  <threadedComment ref="E286" dT="2026-04-13T06:39:23.73" personId="{1AA69E5B-B443-4881-BBB8-C2908FF681E9}" id="{73C439EF-39A9-41EC-AC51-6DDBA3B4A3DF}" parentId="{FB116308-CEF7-47D5-BC91-ED9D3935AA06}">
    <text>Kliento parasai gauti, ASC dar truksta, paklausta kontakto</text>
  </threadedComment>
  <threadedComment ref="E286" dT="2026-06-02T10:46:24.66" personId="{1AA69E5B-B443-4881-BBB8-C2908FF681E9}" id="{32E1A961-8D9F-42FC-931D-72F02E3D131D}" parentId="{FB116308-CEF7-47D5-BC91-ED9D3935AA06}">
    <text>06.03 boba pasirasys</text>
  </threadedComment>
  <threadedComment ref="AM286" dT="2026-01-14T07:20:00.72" personId="{1AA69E5B-B443-4881-BBB8-C2908FF681E9}" id="{96769939-3287-48CE-B441-FBB8DF4CAC73}">
    <text xml:space="preserve">Registracijos Nr. G1- 93                          , registracijos data 2026-01-14. </text>
  </threadedComment>
  <threadedComment ref="AM286" dT="2026-01-20T12:35:13.63" personId="{1AA69E5B-B443-4881-BBB8-C2908FF681E9}" id="{660A2B2A-E333-4590-B95C-5D92C8B54812}" parentId="{96769939-3287-48CE-B441-FBB8DF4CAC73}">
    <text xml:space="preserve">G1-   156 </text>
  </threadedComment>
  <threadedComment ref="E287" dT="2024-12-11T10:51:48.74" personId="{275467A3-C35B-408D-BC09-980133BF36D1}" id="{C2362F8F-3114-42C4-ABA9-935E4DF365CB}">
    <text>Užklausata pakamačio dėl topo 12-11</text>
  </threadedComment>
  <threadedComment ref="E287" dT="2024-12-12T11:31:56.82" personId="{275467A3-C35B-408D-BC09-980133BF36D1}" id="{5E8823C2-2C10-4DF6-A609-5982FFE5593B}" parentId="{C2362F8F-3114-42C4-ABA9-935E4DF365CB}">
    <text>PAKAMARIS pateiks iki 12-31</text>
  </threadedComment>
  <threadedComment ref="E287" dT="2024-12-28T12:14:48.44" personId="{275467A3-C35B-408D-BC09-980133BF36D1}" id="{DC6B496A-F5FB-482D-8B4C-E9D58A489E4E}" parentId="{C2362F8F-3114-42C4-ABA9-935E4DF365CB}">
    <text>Pateikta topo 12-28</text>
  </threadedComment>
  <threadedComment ref="E287" dT="2025-02-08T10:26:12.84" personId="{275467A3-C35B-408D-BC09-980133BF36D1}" id="{1C600347-0E9F-41B0-AF33-4FCE2EE90468}" parentId="{C2362F8F-3114-42C4-ABA9-935E4DF365CB}">
    <text>02-08 pateiktos pastabos</text>
  </threadedComment>
  <threadedComment ref="E287" dT="2025-03-27T08:23:04.60" personId="{275467A3-C35B-408D-BC09-980133BF36D1}" id="{C0BEFFFE-B2CB-423F-A665-F410892B6B00}" parentId="{C2362F8F-3114-42C4-ABA9-935E4DF365CB}">
    <text>Pateikti pirminiai 03-25</text>
  </threadedComment>
  <threadedComment ref="E287" dT="2025-04-25T05:27:16.13" personId="{1AA69E5B-B443-4881-BBB8-C2908FF681E9}" id="{ABD271CD-A608-49D5-BFE4-8756A9B69BA7}" parentId="{C2362F8F-3114-42C4-ABA9-935E4DF365CB}">
    <text>Turi pateikti failus sukelimui</text>
  </threadedComment>
  <threadedComment ref="E287" dT="2025-04-29T04:34:55.82" personId="{1AA69E5B-B443-4881-BBB8-C2908FF681E9}" id="{26426FA6-A82B-4D60-B5BC-615D640AE73B}" parentId="{C2362F8F-3114-42C4-ABA9-935E4DF365CB}">
    <text>Pateikti pirminiai</text>
  </threadedComment>
  <threadedComment ref="E287" dT="2025-05-05T09:47:27.90" personId="{1AA69E5B-B443-4881-BBB8-C2908FF681E9}" id="{66E1A1EF-C254-48CC-9EBF-6DE5549BC673}" parentId="{C2362F8F-3114-42C4-ABA9-935E4DF365CB}">
    <text>Perduotos Deimonui pastabos</text>
  </threadedComment>
  <threadedComment ref="E287" dT="2025-05-27T05:29:53.64" personId="{1AA69E5B-B443-4881-BBB8-C2908FF681E9}" id="{F7A66527-2097-43C2-95C9-5DA754145F59}" parentId="{C2362F8F-3114-42C4-ABA9-935E4DF365CB}">
    <text>05.28 pateiks dokus</text>
  </threadedComment>
  <threadedComment ref="E287" dT="2025-06-17T14:42:35.94" personId="{1AA69E5B-B443-4881-BBB8-C2908FF681E9}" id="{8B32CBD5-29C3-44D4-9EC3-BA48847DD361}" parentId="{C2362F8F-3114-42C4-ABA9-935E4DF365CB}">
    <text>Pateikti pirminiai po pastabu</text>
  </threadedComment>
  <threadedComment ref="E287" dT="2025-06-20T05:59:32.50" personId="{1AA69E5B-B443-4881-BBB8-C2908FF681E9}" id="{7E09FC4C-99CC-4103-B3D6-F532A7036F67}" parentId="{C2362F8F-3114-42C4-ABA9-935E4DF365CB}">
    <text>Perduotos pastabos taisymui</text>
  </threadedComment>
  <threadedComment ref="E287" dT="2025-08-13T07:49:49.99" personId="{1AA69E5B-B443-4881-BBB8-C2908FF681E9}" id="{990A858B-0088-4B47-87B0-A13535B32B8B}" parentId="{C2362F8F-3114-42C4-ABA9-935E4DF365CB}">
    <text>Pateiktas kazkoks failas i tivis tikrintojas su deimonu kazka susiderine</text>
  </threadedComment>
  <threadedComment ref="E287" dT="2025-10-01T06:40:59.38" personId="{1AA69E5B-B443-4881-BBB8-C2908FF681E9}" id="{0F41DED3-75E7-45AA-ACDF-DD802FC09AFC}" parentId="{C2362F8F-3114-42C4-ABA9-935E4DF365CB}">
    <text>Vis dar taiso pirminiu pastabas</text>
  </threadedComment>
  <threadedComment ref="E287" dT="2025-11-05T06:38:01.30" personId="{1AA69E5B-B443-4881-BBB8-C2908FF681E9}" id="{D12A20BD-30B3-406C-B532-BB4F668A7002}" parentId="{C2362F8F-3114-42C4-ABA9-935E4DF365CB}">
    <text>Taiso po mano pastabu</text>
  </threadedComment>
  <threadedComment ref="E287" dT="2026-01-14T10:40:46.10" personId="{1AA69E5B-B443-4881-BBB8-C2908FF681E9}" id="{A1B4CB15-7857-4B30-9545-98DD5B507446}" parentId="{C2362F8F-3114-42C4-ABA9-935E4DF365CB}">
    <text>Pateikti pirminiai</text>
  </threadedComment>
  <threadedComment ref="E287" dT="2026-01-19T08:11:27.20" personId="{1AA69E5B-B443-4881-BBB8-C2908FF681E9}" id="{D56EB0D6-C2C2-40C3-9E51-507022AC0712}" parentId="{C2362F8F-3114-42C4-ABA9-935E4DF365CB}">
    <text>Nusiusto ESO pastabos</text>
  </threadedComment>
  <threadedComment ref="E287" dT="2026-01-21T05:43:38.69" personId="{1AA69E5B-B443-4881-BBB8-C2908FF681E9}" id="{4DDDEE53-1276-45C3-AAD8-29D9E7F480C7}" parentId="{C2362F8F-3114-42C4-ABA9-935E4DF365CB}">
    <text>Pateikti pirminiai po pastabu</text>
  </threadedComment>
  <threadedComment ref="E287" dT="2026-01-23T11:04:51.40" personId="{1AA69E5B-B443-4881-BBB8-C2908FF681E9}" id="{4F91F10F-DA89-403A-8B01-E654E52D918D}" parentId="{C2362F8F-3114-42C4-ABA9-935E4DF365CB}">
    <text>Pateikti pirminiai po pastabu</text>
  </threadedComment>
  <threadedComment ref="E287" dT="2026-01-26T11:16:51.48" personId="{275467A3-C35B-408D-BC09-980133BF36D1}" id="{B5C524B8-33C9-4CD4-B001-C4586FD1B3A9}" parentId="{C2362F8F-3114-42C4-ABA9-935E4DF365CB}">
    <text>01-26 patvirtinti pirminiai</text>
  </threadedComment>
  <threadedComment ref="E287" dT="2026-02-02T07:19:16.40" personId="{1AA69E5B-B443-4881-BBB8-C2908FF681E9}" id="{D0DB4E2E-AE4F-4E72-A06D-96B503AFE529}" parentId="{C2362F8F-3114-42C4-ABA9-935E4DF365CB}">
    <text>Perduotas kelio priedas pasirasytas</text>
  </threadedComment>
  <threadedComment ref="E287" dT="2026-02-24T13:00:36.35" personId="{1AA69E5B-B443-4881-BBB8-C2908FF681E9}" id="{B303AB5D-FE02-4119-8E51-6897A140B787}" parentId="{C2362F8F-3114-42C4-ABA9-935E4DF365CB}">
    <text>Truksta mel projekto ir bus galima pateikt</text>
  </threadedComment>
  <threadedComment ref="E287" dT="2026-03-06T08:31:49.99" personId="{1AA69E5B-B443-4881-BBB8-C2908FF681E9}" id="{B6F59E91-6C91-4B16-AF6B-62138C865511}" parentId="{C2362F8F-3114-42C4-ABA9-935E4DF365CB}">
    <text>Pateiktas projektas</text>
  </threadedComment>
  <threadedComment ref="E287" dT="2026-03-23T12:13:08.74" personId="{1AA69E5B-B443-4881-BBB8-C2908FF681E9}" id="{2EF86713-8DF9-4B58-969F-CEE2446F6229}" parentId="{C2362F8F-3114-42C4-ABA9-935E4DF365CB}">
    <text>Pateiktas projektas po pastabu</text>
  </threadedComment>
  <threadedComment ref="E287" dT="2026-03-24T14:18:06.03" personId="{1AA69E5B-B443-4881-BBB8-C2908FF681E9}" id="{EDA29EE6-CC2C-4FE1-82F3-2AAA95699271}" parentId="{C2362F8F-3114-42C4-ABA9-935E4DF365CB}">
    <text>Atmesta del samatos ir trukstamu derinimu</text>
  </threadedComment>
  <threadedComment ref="E287" dT="2026-03-30T05:23:28.33" personId="{275467A3-C35B-408D-BC09-980133BF36D1}" id="{AE93913C-69AC-450E-84AE-7C79C77380F1}" parentId="{C2362F8F-3114-42C4-ABA9-935E4DF365CB}">
    <text>Perkelta ant kitos sutarties, grindžiam delspinigius</text>
  </threadedComment>
  <threadedComment ref="E287" dT="2026-03-31T07:28:47.41" personId="{1AA69E5B-B443-4881-BBB8-C2908FF681E9}" id="{6094CDA3-511F-4837-8C1D-C745EF2C5902}" parentId="{C2362F8F-3114-42C4-ABA9-935E4DF365CB}">
    <text>Pateiktas delspinigiu rastas ir pirminiai</text>
  </threadedComment>
  <threadedComment ref="E287" dT="2026-04-08T10:06:23.62" personId="{1AA69E5B-B443-4881-BBB8-C2908FF681E9}" id="{C1D10C9E-23A5-4BA6-850C-6316A35A77A2}" parentId="{C2362F8F-3114-42C4-ABA9-935E4DF365CB}">
    <text>Pateiktas projektas</text>
  </threadedComment>
  <threadedComment ref="E287" dT="2026-04-13T06:18:21.09" personId="{1AA69E5B-B443-4881-BBB8-C2908FF681E9}" id="{CD7E454D-4910-4472-8BDC-E4D2F8CF3BCF}" parentId="{C2362F8F-3114-42C4-ABA9-935E4DF365CB}">
    <text>Taiso pastabas</text>
  </threadedComment>
  <threadedComment ref="E287" dT="2026-04-23T08:06:04.52" personId="{1AA69E5B-B443-4881-BBB8-C2908FF681E9}" id="{1C9B7CE1-1CF4-4240-BC64-A4494493618B}" parentId="{C2362F8F-3114-42C4-ABA9-935E4DF365CB}">
    <text>Pateiktas projektas po pastabu</text>
  </threadedComment>
  <threadedComment ref="E287" dT="2026-04-28T09:20:44.52" personId="{1AA69E5B-B443-4881-BBB8-C2908FF681E9}" id="{088140F7-C88A-48A3-9A40-B8D10B4AE790}" parentId="{C2362F8F-3114-42C4-ABA9-935E4DF365CB}">
    <text>Atmesta del ivairiu pastabu, ypac del derinimu</text>
  </threadedComment>
  <threadedComment ref="E287" dT="2026-05-13T12:41:35.23" personId="{1AA69E5B-B443-4881-BBB8-C2908FF681E9}" id="{B3A84657-9EBE-4657-B4C2-5EFFD287F530}" parentId="{C2362F8F-3114-42C4-ABA9-935E4DF365CB}">
    <text>Nusiusta Lapenui info del derinimu</text>
  </threadedComment>
  <threadedComment ref="E287" dT="2026-05-25T12:17:55.41" personId="{1AA69E5B-B443-4881-BBB8-C2908FF681E9}" id="{54B56186-1C5D-425C-A9B8-63BBB3C8AA9D}" parentId="{C2362F8F-3114-42C4-ABA9-935E4DF365CB}">
    <text>Pateiktas projektas derinimui</text>
  </threadedComment>
  <threadedComment ref="E287" dT="2026-06-03T11:27:40.58" personId="{1AA69E5B-B443-4881-BBB8-C2908FF681E9}" id="{3F57E445-2BEF-4293-9C62-4FEE392F6F92}" parentId="{C2362F8F-3114-42C4-ABA9-935E4DF365CB}">
    <text xml:space="preserve">Pateiktas projektas derinimui
</text>
  </threadedComment>
  <threadedComment ref="E287" dT="2026-06-16T07:23:10.30" personId="{1AA69E5B-B443-4881-BBB8-C2908FF681E9}" id="{B1AF9586-5704-4070-87F8-CD7787783491}" parentId="{C2362F8F-3114-42C4-ABA9-935E4DF365CB}">
    <text>Paulina daro zyma</text>
  </threadedComment>
  <threadedComment ref="E287" dT="2026-06-25T04:39:20.64" personId="{1AA69E5B-B443-4881-BBB8-C2908FF681E9}" id="{00E1601A-E81A-40C9-935B-9879D74A637C}" parentId="{C2362F8F-3114-42C4-ABA9-935E4DF365CB}">
    <text>Zyma tivis</text>
  </threadedComment>
  <threadedComment ref="E287" dT="2026-06-25T07:07:47.82" personId="{1AA69E5B-B443-4881-BBB8-C2908FF681E9}" id="{8A84D790-6A60-47D0-AFFC-C9478DE27111}" parentId="{C2362F8F-3114-42C4-ABA9-935E4DF365CB}">
    <text>Perduoti nenumatyti darbai</text>
  </threadedComment>
  <threadedComment ref="I287" dT="2026-02-26T10:20:13.73" personId="{1AA69E5B-B443-4881-BBB8-C2908FF681E9}" id="{231333C6-2736-4782-A3ED-A13F369C163B}">
    <text>uzsakyta</text>
  </threadedComment>
  <threadedComment ref="I287" dT="2026-03-06T08:31:34.84" personId="{1AA69E5B-B443-4881-BBB8-C2908FF681E9}" id="{107AAED8-AD97-4B6C-B544-03FA740A3176}" parentId="{231333C6-2736-4782-A3ED-A13F369C163B}">
    <text>gautas</text>
  </threadedComment>
  <threadedComment ref="E288" dT="2024-12-11T10:51:43.24" personId="{275467A3-C35B-408D-BC09-980133BF36D1}" id="{1C1461FB-6DDE-473C-8634-4F9F30D71451}">
    <text>Užklausata pakamačio dėl topo 12-11</text>
  </threadedComment>
  <threadedComment ref="E288" dT="2024-12-12T11:32:03.03" personId="{275467A3-C35B-408D-BC09-980133BF36D1}" id="{7CB2B9A9-0819-4E23-BB17-B2FA393E36CD}" parentId="{1C1461FB-6DDE-473C-8634-4F9F30D71451}">
    <text xml:space="preserve">PAKAMARIS pateiks iki 12-31
</text>
  </threadedComment>
  <threadedComment ref="E288" dT="2024-12-28T12:14:59.73" personId="{275467A3-C35B-408D-BC09-980133BF36D1}" id="{BF8E3800-02A5-470A-8D75-4EB0A1529C0B}" parentId="{1C1461FB-6DDE-473C-8634-4F9F30D71451}">
    <text xml:space="preserve">Pateikta topo 12-28
</text>
  </threadedComment>
  <threadedComment ref="E288" dT="2025-02-08T10:14:38.13" personId="{275467A3-C35B-408D-BC09-980133BF36D1}" id="{55453524-8276-4ED0-A448-8AE114A7B015}" parentId="{1C1461FB-6DDE-473C-8634-4F9F30D71451}">
    <text>Pateiktos pastabos</text>
  </threadedComment>
  <threadedComment ref="E288" dT="2025-03-26T12:02:23.00" personId="{1AA69E5B-B443-4881-BBB8-C2908FF681E9}" id="{F34BE41A-09FD-4185-B1C0-03531D518DD3}" parentId="{1C1461FB-6DDE-473C-8634-4F9F30D71451}">
    <text>Pateikti pirminiai</text>
  </threadedComment>
  <threadedComment ref="E288" dT="2025-04-25T05:25:08.16" personId="{1AA69E5B-B443-4881-BBB8-C2908FF681E9}" id="{35AEF8EC-2C8E-486F-BDC8-E82731856217}" parentId="{1C1461FB-6DDE-473C-8634-4F9F30D71451}">
    <text>Pateikti pirminiai po pastabu</text>
  </threadedComment>
  <threadedComment ref="E288" dT="2025-04-29T13:35:52.58" personId="{1AA69E5B-B443-4881-BBB8-C2908FF681E9}" id="{B311C9C7-14D8-48AD-BB8E-13B66AE569BC}" parentId="{1C1461FB-6DDE-473C-8634-4F9F30D71451}">
    <text>Perduota taisyti pastabas</text>
  </threadedComment>
  <threadedComment ref="E288" dT="2025-05-05T04:47:44.03" personId="{1AA69E5B-B443-4881-BBB8-C2908FF681E9}" id="{DB79634E-7461-4732-959A-EB9FD2591930}" parentId="{1C1461FB-6DDE-473C-8634-4F9F30D71451}">
    <text>Pateikta po pastabu</text>
  </threadedComment>
  <threadedComment ref="E288" dT="2025-05-07T07:39:45.92" personId="{1AA69E5B-B443-4881-BBB8-C2908FF681E9}" id="{83373194-973C-4ACF-97EB-B294FA630EBC}" parentId="{1C1461FB-6DDE-473C-8634-4F9F30D71451}">
    <text>Nusiusta pataisyti pastabas</text>
  </threadedComment>
  <threadedComment ref="E288" dT="2025-05-15T12:33:08.98" personId="{1AA69E5B-B443-4881-BBB8-C2908FF681E9}" id="{B0100E33-1571-4D07-A5F2-0E8FDFE0396F}" parentId="{1C1461FB-6DDE-473C-8634-4F9F30D71451}">
    <text>Pateikta po pastabu</text>
  </threadedComment>
  <threadedComment ref="E288" dT="2025-05-27T09:39:34.21" personId="{1AA69E5B-B443-4881-BBB8-C2908FF681E9}" id="{E81D84EC-0448-45C5-A9DD-F952353A7007}" parentId="{1C1461FB-6DDE-473C-8634-4F9F30D71451}">
    <text>Sprendzia klausimus del daugiabucio apskaitu</text>
  </threadedComment>
  <threadedComment ref="E288" dT="2025-05-28T15:27:07.34" personId="{1AA69E5B-B443-4881-BBB8-C2908FF681E9}" id="{925F5512-42F5-449D-8014-965E5B41FE30}" parentId="{1C1461FB-6DDE-473C-8634-4F9F30D71451}">
    <text>Pateikti pirminiai po pastabu</text>
  </threadedComment>
  <threadedComment ref="E288" dT="2025-07-23T13:02:02.33" personId="{1AA69E5B-B443-4881-BBB8-C2908FF681E9}" id="{F61C8743-2C73-43CE-9945-CA8FB8775D72}" parentId="{1C1461FB-6DDE-473C-8634-4F9F30D71451}">
    <text>Pateikti pirminiai po pastabu</text>
  </threadedComment>
  <threadedComment ref="E288" dT="2025-10-01T06:40:11.14" personId="{1AA69E5B-B443-4881-BBB8-C2908FF681E9}" id="{95B38A1E-ACA6-41A0-A7A9-230DD9D1C586}" parentId="{1C1461FB-6DDE-473C-8634-4F9F30D71451}">
    <text>Laukiam, kol pateiks pilna byla</text>
  </threadedComment>
  <threadedComment ref="E288" dT="2025-10-03T06:43:03.27" personId="{1AA69E5B-B443-4881-BBB8-C2908FF681E9}" id="{B1BCBAE0-C4E6-44D1-BB49-F9C489587507}" parentId="{1C1461FB-6DDE-473C-8634-4F9F30D71451}">
    <text>Pateiktas projektas</text>
  </threadedComment>
  <threadedComment ref="E288" dT="2025-10-08T13:10:01.07" personId="{275467A3-C35B-408D-BC09-980133BF36D1}" id="{29C07D50-DB40-4B74-AA9B-BB9DF88978DD}" parentId="{1C1461FB-6DDE-473C-8634-4F9F30D71451}">
    <text>atmestas projektas</text>
  </threadedComment>
  <threadedComment ref="E288" dT="2025-10-22T11:45:42.22" personId="{1AA69E5B-B443-4881-BBB8-C2908FF681E9}" id="{E608411A-B50C-40EB-935F-23CA40EE6A7F}" parentId="{1C1461FB-6DDE-473C-8634-4F9F30D71451}">
    <text xml:space="preserve">SUVA 25SUT-14866 </text>
  </threadedComment>
  <threadedComment ref="E288" dT="2025-11-05T06:40:19.82" personId="{1AA69E5B-B443-4881-BBB8-C2908FF681E9}" id="{98E7944A-819F-456B-A292-160B69FC2F7D}" parentId="{1C1461FB-6DDE-473C-8634-4F9F30D71451}">
    <text>SUVA vis dar nagrinejama</text>
  </threadedComment>
  <threadedComment ref="E288" dT="2025-12-12T07:39:26.78" personId="{1AA69E5B-B443-4881-BBB8-C2908FF681E9}" id="{072A0C67-230C-4241-A924-42D503BA05C5}" parentId="{1C1461FB-6DDE-473C-8634-4F9F30D71451}">
    <text>Pateiktas projektas po pastabu</text>
  </threadedComment>
  <threadedComment ref="E288" dT="2025-12-19T11:53:47.25" personId="{1AA69E5B-B443-4881-BBB8-C2908FF681E9}" id="{6CE74964-0352-4065-B302-5E8C1DB081C5}" parentId="{1C1461FB-6DDE-473C-8634-4F9F30D71451}">
    <text>Pateiktas projektas po pastabu</text>
  </threadedComment>
  <threadedComment ref="E288" dT="2025-12-30T09:13:18.48" personId="{1AA69E5B-B443-4881-BBB8-C2908FF681E9}" id="{BB3825E4-28E1-4EE4-B098-0AAFE8F81EE0}" parentId="{1C1461FB-6DDE-473C-8634-4F9F30D71451}">
    <text>12.29 nusiustos pastabos</text>
  </threadedComment>
  <threadedComment ref="E288" dT="2026-01-09T11:06:10.08" personId="{1AA69E5B-B443-4881-BBB8-C2908FF681E9}" id="{4C8BD4EE-FB82-4CF9-BD50-155A238248B3}" parentId="{1C1461FB-6DDE-473C-8634-4F9F30D71451}">
    <text>Pateiktas po pastabu</text>
  </threadedComment>
  <threadedComment ref="E288" dT="2026-01-12T07:52:33.88" personId="{275467A3-C35B-408D-BC09-980133BF36D1}" id="{DA4618AC-4D45-4E4A-978B-E459A7C842CD}" parentId="{1C1461FB-6DDE-473C-8634-4F9F30D71451}">
    <text>registruoja žymas</text>
  </threadedComment>
  <threadedComment ref="E288" dT="2026-01-19T07:48:32.37" personId="{1AA69E5B-B443-4881-BBB8-C2908FF681E9}" id="{937AB5E6-4E43-4143-88C8-E7B393697B24}" parentId="{1C1461FB-6DDE-473C-8634-4F9F30D71451}">
    <text>Turi atmesti ikainius, reikia RC suvest</text>
  </threadedComment>
  <threadedComment ref="E288" dT="2026-01-20T11:08:47.99" personId="{1AA69E5B-B443-4881-BBB8-C2908FF681E9}" id="{933E7781-56B6-45DA-A824-B41126242701}" parentId="{1C1461FB-6DDE-473C-8634-4F9F30D71451}">
    <text>Pateikti ikainiai su RC</text>
  </threadedComment>
  <threadedComment ref="E288" dT="2026-01-23T05:47:55.24" personId="{1AA69E5B-B443-4881-BBB8-C2908FF681E9}" id="{AF355E2F-96E4-4E27-98D7-61D659B5812B}" parentId="{1C1461FB-6DDE-473C-8634-4F9F30D71451}">
    <text>Pateiktas delspinigiu rastas</text>
  </threadedComment>
  <threadedComment ref="E289" dT="2025-03-04T10:32:35.94" personId="{275467A3-C35B-408D-BC09-980133BF36D1}" id="{C74DD24E-FBF9-490F-9539-FA2FD1B7F579}">
    <text>Pakamaris darė topo</text>
  </threadedComment>
  <threadedComment ref="E289" dT="2025-05-05T10:17:08.97" personId="{1AA69E5B-B443-4881-BBB8-C2908FF681E9}" id="{29C958EC-6485-41D0-9A6D-935E16EC4972}" parentId="{C74DD24E-FBF9-490F-9539-FA2FD1B7F579}">
    <text>Supiestas papildymas, buvo blogai uzsakyta topo</text>
  </threadedComment>
  <threadedComment ref="E289" dT="2025-05-07T06:32:43.54" personId="{275467A3-C35B-408D-BC09-980133BF36D1}" id="{48FEDB2B-2150-4429-B0E0-CEFCA41A7E5C}" parentId="{C74DD24E-FBF9-490F-9539-FA2FD1B7F579}">
    <text>Ovidijus matuoja 05-07</text>
  </threadedComment>
  <threadedComment ref="E289" dT="2025-05-19T09:30:45.33" personId="{275467A3-C35B-408D-BC09-980133BF36D1}" id="{03F698A0-CF94-415E-91F4-3CC13B93D14A}" parentId="{C74DD24E-FBF9-490F-9539-FA2FD1B7F579}">
    <text>Pateikta topo</text>
  </threadedComment>
  <threadedComment ref="E289" dT="2025-05-27T09:40:46.34" personId="{1AA69E5B-B443-4881-BBB8-C2908FF681E9}" id="{F7959DAF-AC3F-4943-BF4F-E37D07CB5DB3}" parentId="{C74DD24E-FBF9-490F-9539-FA2FD1B7F579}">
    <text>Pradetas rengti planas</text>
  </threadedComment>
  <threadedComment ref="E289" dT="2025-06-05T07:50:44.91" personId="{E80BD089-F0D1-9A47-8F7C-7C2F77045E1A}" id="{39B3F8FC-AB47-4DB2-99F4-8521EE1D81D9}" parentId="{C74DD24E-FBF9-490F-9539-FA2FD1B7F579}">
    <text>2025-06-09 važiuoju derinti su sklypų savininkais</text>
  </threadedComment>
  <threadedComment ref="E289" dT="2025-06-10T13:07:56.80" personId="{1AA69E5B-B443-4881-BBB8-C2908FF681E9}" id="{CFA25DD8-1A55-43EE-B798-F8A128921FBE}" parentId="{C74DD24E-FBF9-490F-9539-FA2FD1B7F579}">
    <text>06.11 perduota Pakamariui papildyti Telia</text>
  </threadedComment>
  <threadedComment ref="E289" dT="2025-06-26T07:36:27.65" personId="{1AA69E5B-B443-4881-BBB8-C2908FF681E9}" id="{BF7CBB74-2250-45AF-9144-AEA486952002}" parentId="{C74DD24E-FBF9-490F-9539-FA2FD1B7F579}">
    <text>Laukiam derinimu is instituciju</text>
  </threadedComment>
  <threadedComment ref="E289" dT="2025-07-01T05:46:32.36" personId="{1AA69E5B-B443-4881-BBB8-C2908FF681E9}" id="{9263B42C-881C-474F-A585-DA3F31D55BB5}" parentId="{C74DD24E-FBF9-490F-9539-FA2FD1B7F579}">
    <text>Pateikti pirminiai</text>
  </threadedComment>
  <threadedComment ref="E289" dT="2025-07-01T05:46:39.74" personId="{1AA69E5B-B443-4881-BBB8-C2908FF681E9}" id="{94ABD737-6D73-44ED-B6A2-D5B526815F6C}" parentId="{C74DD24E-FBF9-490F-9539-FA2FD1B7F579}">
    <text>Skambina derintojams</text>
  </threadedComment>
  <threadedComment ref="E289" dT="2025-07-04T06:41:36.11" personId="{275467A3-C35B-408D-BC09-980133BF36D1}" id="{43E97164-7E9B-4532-88BE-E01FA3C81B00}" parentId="{C74DD24E-FBF9-490F-9539-FA2FD1B7F579}">
    <text>Taiso pastabas</text>
  </threadedComment>
  <threadedComment ref="E289" dT="2025-07-07T05:29:19.51" personId="{1AA69E5B-B443-4881-BBB8-C2908FF681E9}" id="{A8C93CEF-1B6C-478A-B290-CCDA1397E94A}" parentId="{C74DD24E-FBF9-490F-9539-FA2FD1B7F579}">
    <text>Pateikti pirminiai po pastabu</text>
  </threadedComment>
  <threadedComment ref="E289" dT="2025-07-10T07:38:24.33" personId="{1AA69E5B-B443-4881-BBB8-C2908FF681E9}" id="{FF67A920-D4B0-46AE-9D72-C630BCB7F515}" parentId="{C74DD24E-FBF9-490F-9539-FA2FD1B7F579}">
    <text>Pateikti pirminiai po pastabu</text>
  </threadedComment>
  <threadedComment ref="E289" dT="2025-07-14T09:39:16.96" personId="{275467A3-C35B-408D-BC09-980133BF36D1}" id="{4F024E49-40D0-4988-949F-1BD18B1AC6C5}" parentId="{C74DD24E-FBF9-490F-9539-FA2FD1B7F579}">
    <text>Taiso pastabas</text>
  </threadedComment>
  <threadedComment ref="E289" dT="2025-07-15T09:15:06.47" personId="{1AA69E5B-B443-4881-BBB8-C2908FF681E9}" id="{CEEEFFB3-FCDE-456A-B543-AC9978751A93}" parentId="{C74DD24E-FBF9-490F-9539-FA2FD1B7F579}">
    <text>Laukiam ESO atsakymo del uzduoties papildymo</text>
  </threadedComment>
  <threadedComment ref="E289" dT="2025-07-22T10:41:41.39" personId="{1AA69E5B-B443-4881-BBB8-C2908FF681E9}" id="{F70E7E92-0E4C-46CF-9B1D-964CC9963916}" parentId="{C74DD24E-FBF9-490F-9539-FA2FD1B7F579}">
    <text>Damusineja papildyma braizytis ir 25d vaziuos derinti</text>
  </threadedComment>
  <threadedComment ref="E289" dT="2025-07-29T07:39:37.95" personId="{1AA69E5B-B443-4881-BBB8-C2908FF681E9}" id="{986A45A4-0DE2-4E7F-9D4A-2967DF96926A}" parentId="{C74DD24E-FBF9-490F-9539-FA2FD1B7F579}">
    <text>07.29 teiksim pirminius</text>
  </threadedComment>
  <threadedComment ref="E289" dT="2025-08-01T06:15:14.82" personId="{1AA69E5B-B443-4881-BBB8-C2908FF681E9}" id="{E04C4038-0C51-4C2D-A40E-B58B063614FA}" parentId="{C74DD24E-FBF9-490F-9539-FA2FD1B7F579}">
    <text>Pateikta po pastabu</text>
  </threadedComment>
  <threadedComment ref="E289" dT="2025-08-04T11:12:17.52" personId="{1AA69E5B-B443-4881-BBB8-C2908FF681E9}" id="{C29CF755-822F-4DD5-A901-E861486321A7}" parentId="{C74DD24E-FBF9-490F-9539-FA2FD1B7F579}">
    <text>Taiso pastabas</text>
  </threadedComment>
  <threadedComment ref="E289" dT="2025-08-06T09:28:04.51" personId="{1AA69E5B-B443-4881-BBB8-C2908FF681E9}" id="{20E8B5A7-A07E-4D16-B763-32979194145E}" parentId="{C74DD24E-FBF9-490F-9539-FA2FD1B7F579}">
    <text>Pateikti pirminiai po pastabu</text>
  </threadedComment>
  <threadedComment ref="E289" dT="2025-08-11T06:19:41.92" personId="{1AA69E5B-B443-4881-BBB8-C2908FF681E9}" id="{01C402E9-3136-40A3-B484-9ACAAA44A49C}" parentId="{C74DD24E-FBF9-490F-9539-FA2FD1B7F579}">
    <text>Reikia taisyti pastabas</text>
  </threadedComment>
  <threadedComment ref="E289" dT="2025-08-29T09:55:32.18" personId="{1AA69E5B-B443-4881-BBB8-C2908FF681E9}" id="{C01440C9-CA51-4CA3-96D9-6E08ACDF2D9B}" parentId="{C74DD24E-FBF9-490F-9539-FA2FD1B7F579}">
    <text>Pateikti pirminiai po pastabu</text>
  </threadedComment>
  <threadedComment ref="E289" dT="2025-09-03T06:13:40.91" personId="{1AA69E5B-B443-4881-BBB8-C2908FF681E9}" id="{3E17BFC7-95C5-4047-83D8-F982FD122C1E}" parentId="{C74DD24E-FBF9-490F-9539-FA2FD1B7F579}">
    <text>Gaunam samata ir teikiam byla</text>
  </threadedComment>
  <threadedComment ref="E289" dT="2025-09-04T12:54:51.37" personId="{E80BD089-F0D1-9A47-8F7C-7C2F77045E1A}" id="{CAB8B1DF-2AB2-43C6-A5ED-691C91BDE50D}" parentId="{C74DD24E-FBF9-490F-9539-FA2FD1B7F579}">
    <text>2025-09-04  25SUT-5483
Pateikta SUVA</text>
  </threadedComment>
  <threadedComment ref="E289" dT="2025-09-05T11:14:40.72" personId="{1AA69E5B-B443-4881-BBB8-C2908FF681E9}" id="{C2E58F65-C4F5-48B2-942E-76C378F21226}" parentId="{C74DD24E-FBF9-490F-9539-FA2FD1B7F579}">
    <text>Pateiktas projektas be SUVA</text>
  </threadedComment>
  <threadedComment ref="E289" dT="2025-09-09T06:16:46.26" personId="{E80BD089-F0D1-9A47-8F7C-7C2F77045E1A}" id="{2C3F6993-8BCA-4CB0-A0DF-79E5096BC097}" parentId="{C74DD24E-FBF9-490F-9539-FA2FD1B7F579}">
    <text xml:space="preserve">Pataisytos projekto pastabos. Laukiam SUVA </text>
  </threadedComment>
  <threadedComment ref="E289" dT="2025-09-15T10:42:25.71" personId="{1AA69E5B-B443-4881-BBB8-C2908FF681E9}" id="{06180994-84B3-4A8C-A504-F77F59BEE8D3}" parentId="{C74DD24E-FBF9-490F-9539-FA2FD1B7F579}">
    <text>Pateiktas priektas su SUVA garantiniu</text>
  </threadedComment>
  <threadedComment ref="E289" dT="2025-09-22T10:12:52.46" personId="{1AA69E5B-B443-4881-BBB8-C2908FF681E9}" id="{DD8AFCD1-A609-4BD1-8E36-DD9731C2B672}" parentId="{C74DD24E-FBF9-490F-9539-FA2FD1B7F579}">
    <text xml:space="preserve">SS - NŽT sutikimas </text>
  </threadedComment>
  <threadedComment ref="E289" dT="2025-09-29T09:58:41.84" personId="{E80BD089-F0D1-9A47-8F7C-7C2F77045E1A}" id="{68A86ECE-7366-4FBB-ABE3-5E2DE8D93721}" parentId="{C74DD24E-FBF9-490F-9539-FA2FD1B7F579}">
    <text>Pateikta SUVA 25SUT-9826 2025-09-29</text>
  </threadedComment>
  <threadedComment ref="E289" dT="2025-10-01T07:42:25.97" personId="{1AA69E5B-B443-4881-BBB8-C2908FF681E9}" id="{3B8970F4-DDB3-4025-AB32-E2A797804539}" parentId="{C74DD24E-FBF9-490F-9539-FA2FD1B7F579}">
    <text>Pateiktas projektas su SUVA</text>
  </threadedComment>
  <threadedComment ref="E289" dT="2025-10-03T11:30:24.19" personId="{275467A3-C35B-408D-BC09-980133BF36D1}" id="{E62F29D0-91C3-4615-AC89-1E13B59B46D5}" parentId="{C74DD24E-FBF9-490F-9539-FA2FD1B7F579}">
    <text>Pateikti įkainiai</text>
  </threadedComment>
  <threadedComment ref="X289" dT="2025-07-31T12:00:32.77" personId="{E80BD089-F0D1-9A47-8F7C-7C2F77045E1A}" id="{4962FA6E-ED0C-4353-B3B2-B1BB85EEACC1}">
    <text>Išsiųsta 2025-07-31</text>
  </threadedComment>
  <threadedComment ref="Y289" dT="2025-07-31T11:52:28.53" personId="{E80BD089-F0D1-9A47-8F7C-7C2F77045E1A}" id="{DE305124-6E91-4AD9-B7BA-B190EDE2B121}">
    <text>Išsiųsta 2025-07-31</text>
  </threadedComment>
  <threadedComment ref="Z289" dT="2025-07-31T12:00:15.02" personId="{E80BD089-F0D1-9A47-8F7C-7C2F77045E1A}" id="{91E3E596-8E24-4114-8C8F-B5278AFA58FE}">
    <text>Išsiųsta 2025-07-31</text>
  </threadedComment>
  <threadedComment ref="AA289" dT="2025-07-31T11:54:23.11" personId="{E80BD089-F0D1-9A47-8F7C-7C2F77045E1A}" id="{6D32FF49-6565-42FF-A6E3-AD8A129F2DED}">
    <text>Išsiųsta 2025-07-31</text>
  </threadedComment>
  <threadedComment ref="AJ289" dT="2025-07-31T12:10:36.13" personId="{E80BD089-F0D1-9A47-8F7C-7C2F77045E1A}" id="{0B305502-2954-47D8-A0B0-6F3236C8E16C}">
    <text>Išsiųsta 2025-07-31</text>
  </threadedComment>
  <threadedComment ref="E290" dT="2025-03-04T10:32:35.94" personId="{275467A3-C35B-408D-BC09-980133BF36D1}" id="{360BC6C9-69F8-466D-AE9F-8363C05C2EF8}">
    <text>Pakamaris darė topo</text>
  </threadedComment>
  <threadedComment ref="E290" dT="2025-05-05T09:50:28.21" personId="{F5283759-9946-4865-A022-E520B30F9158}" id="{42810B9F-D61E-4EB1-9AFA-D7863D879342}" parentId="{360BC6C9-69F8-466D-AE9F-8363C05C2EF8}">
    <text>Ketvirtadieni (05-08) važiuoju derint su žmonėm</text>
  </threadedComment>
  <threadedComment ref="E290" dT="2025-05-12T04:38:36.06" personId="{F5283759-9946-4865-A022-E520B30F9158}" id="{C0A4D993-9288-4C41-A78B-F067B37CAE63}" parentId="{360BC6C9-69F8-466D-AE9F-8363C05C2EF8}">
    <text>Galima pateikt pirminius. Perduota Kostui</text>
  </threadedComment>
  <threadedComment ref="E290" dT="2025-05-12T04:46:33.08" personId="{1AA69E5B-B443-4881-BBB8-C2908FF681E9}" id="{23CEBB83-5A95-4096-A6A8-99F336B1DCCD}" parentId="{360BC6C9-69F8-466D-AE9F-8363C05C2EF8}">
    <text>Pateikti pirminiai</text>
  </threadedComment>
  <threadedComment ref="E290" dT="2025-05-13T06:17:50.00" personId="{275467A3-C35B-408D-BC09-980133BF36D1}" id="{A4ADD966-F1BA-4515-BA3B-B9F6DB7C5F17}" parentId="{360BC6C9-69F8-466D-AE9F-8363C05C2EF8}">
    <text>Taiso pastabas</text>
  </threadedComment>
  <threadedComment ref="E290" dT="2025-05-15T09:18:57.37" personId="{F5283759-9946-4865-A022-E520B30F9158}" id="{A95F309D-04F0-4A39-B78E-E873C4C9E0ED}" parentId="{360BC6C9-69F8-466D-AE9F-8363C05C2EF8}">
    <text>Galima teikt po pastabų.</text>
  </threadedComment>
  <threadedComment ref="E290" dT="2025-05-15T11:27:38.07" personId="{1AA69E5B-B443-4881-BBB8-C2908FF681E9}" id="{5AB47D6C-E8CC-4156-9042-CBE05ECFAAA2}" parentId="{360BC6C9-69F8-466D-AE9F-8363C05C2EF8}">
    <text>Pateikti pirminiai po pastabu</text>
  </threadedComment>
  <threadedComment ref="E290" dT="2025-05-19T12:32:35.74" personId="{F5283759-9946-4865-A022-E520B30F9158}" id="{0B79E5CA-0F3D-42A0-BA85-5C3609076AB5}" parentId="{360BC6C9-69F8-466D-AE9F-8363C05C2EF8}">
    <text>pateikti pirminiai po pastabu
Išsiųsta institucijoms</text>
  </threadedComment>
  <threadedComment ref="E290" dT="2025-05-21T05:08:50.88" personId="{1AA69E5B-B443-4881-BBB8-C2908FF681E9}" id="{026CC709-FBED-4367-908B-FAA78F33B177}" parentId="{360BC6C9-69F8-466D-AE9F-8363C05C2EF8}">
    <text>Pateikti pirminiai po pastabu</text>
  </threadedComment>
  <threadedComment ref="E290" dT="2025-05-26T04:26:12.34" personId="{F5283759-9946-4865-A022-E520B30F9158}" id="{FD043152-43C6-49CB-A336-409F18AE5B81}" parentId="{360BC6C9-69F8-466D-AE9F-8363C05C2EF8}">
    <text>Likę Savivaldybės/seniūnijos suderinimai, SUVA, mel. Projektas, šiandien pasiskambinsiu, po biški pradėsiu ruoštis dokus bylai.</text>
  </threadedComment>
  <threadedComment ref="E290" dT="2025-05-28T14:18:08.71" personId="{F5283759-9946-4865-A022-E520B30F9158}" id="{CB95832B-72D9-4058-A14A-2FABE48B6E17}" parentId="{360BC6C9-69F8-466D-AE9F-8363C05C2EF8}">
    <text>Paruošti dokumentai.
Likęs savivaldybės suderinimas (vakar skambinau, sakė peržiūrės), ryt dar kart skambinsiu.
SUVA
Mel. Proj.
Sąmata</text>
  </threadedComment>
  <threadedComment ref="E290" dT="2025-05-29T11:33:15.40" personId="{F5283759-9946-4865-A022-E520B30F9158}" id="{40564596-4363-4701-B9E4-52164AE527A8}" parentId="{360BC6C9-69F8-466D-AE9F-8363C05C2EF8}">
    <text>Pateiktas žiniaraštis sąmatai.
Pateikta SUVA.
Laukiam mel. projekto</text>
  </threadedComment>
  <threadedComment ref="E290" dT="2025-06-04T06:14:00.08" personId="{F5283759-9946-4865-A022-E520B30F9158}" id="{916F57F9-24A0-4B87-8C9C-3F1CCB8AC03C}" parentId="{360BC6C9-69F8-466D-AE9F-8363C05C2EF8}">
    <text>Iš mano pusės viskas padaryta, likęs mel. Projektas.</text>
  </threadedComment>
  <threadedComment ref="E290" dT="2025-06-09T12:51:12.62" personId="{F5283759-9946-4865-A022-E520B30F9158}" id="{6CE7CBDF-322B-494B-8B01-B598297E645C}" parentId="{360BC6C9-69F8-466D-AE9F-8363C05C2EF8}">
    <text>Galima pateikt pilną bylą, gautas mel. projektas.</text>
  </threadedComment>
  <threadedComment ref="E290" dT="2025-06-11T05:00:35.79" personId="{1AA69E5B-B443-4881-BBB8-C2908FF681E9}" id="{FA18C7C4-F734-476A-AF5B-4A4FB5CBED7F}" parentId="{360BC6C9-69F8-466D-AE9F-8363C05C2EF8}">
    <text>Pateiktas projektas</text>
  </threadedComment>
  <threadedComment ref="E290" dT="2025-06-13T07:44:29.45" personId="{1AA69E5B-B443-4881-BBB8-C2908FF681E9}" id="{82A8BADF-05E4-4518-8D09-B287DA8146E2}" parentId="{360BC6C9-69F8-466D-AE9F-8363C05C2EF8}">
    <text>Pateiktas projektas po pastabu</text>
  </threadedComment>
  <threadedComment ref="E290" dT="2025-06-21T07:33:56.10" personId="{275467A3-C35B-408D-BC09-980133BF36D1}" id="{B1F4EC5B-DC22-4879-B8CD-9193C1B1763E}" parentId="{360BC6C9-69F8-466D-AE9F-8363C05C2EF8}">
    <text>Pateikti įkainiai ESO</text>
  </threadedComment>
  <threadedComment ref="X290" dT="2025-05-16T04:28:57.07" personId="{F5283759-9946-4865-A022-E520B30F9158}" id="{A152F7F3-A441-4C73-9F55-56E11138FFA7}">
    <text>05-16 išsiųsta</text>
  </threadedComment>
  <threadedComment ref="X290" dT="2025-05-29T10:56:24.39" personId="{F5283759-9946-4865-A022-E520B30F9158}" id="{72BF4529-8712-4062-BC10-00F02614481E}" parentId="{A152F7F3-A441-4C73-9F55-56E11138FFA7}">
    <text>05-29 gauta</text>
  </threadedComment>
  <threadedComment ref="Y290" dT="2025-05-16T04:28:57.07" personId="{F5283759-9946-4865-A022-E520B30F9158}" id="{C5181F43-4D2D-400E-9657-DAD03F379AB8}">
    <text>05-16 išsiųsta</text>
  </threadedComment>
  <threadedComment ref="Y290" dT="2025-05-26T05:54:23.40" personId="{F5283759-9946-4865-A022-E520B30F9158}" id="{0A3D62C8-79A5-4B2D-A81B-ED035F5D792A}" parentId="{C5181F43-4D2D-400E-9657-DAD03F379AB8}">
    <text>05-26 suderinta</text>
  </threadedComment>
  <threadedComment ref="Z290" dT="2025-05-16T04:28:57.07" personId="{F5283759-9946-4865-A022-E520B30F9158}" id="{0E669189-565E-435D-A896-8D9D709274E7}">
    <text>05-16 išsiųsta</text>
  </threadedComment>
  <threadedComment ref="Z290" dT="2025-05-16T07:52:09.95" personId="{F5283759-9946-4865-A022-E520B30F9158}" id="{BB8C0995-6A8A-40BD-BD94-BBE0DC8C8674}" parentId="{0E669189-565E-435D-A896-8D9D709274E7}">
    <text>16d suderinta</text>
  </threadedComment>
  <threadedComment ref="AA290" dT="2025-05-16T04:28:57.07" personId="{F5283759-9946-4865-A022-E520B30F9158}" id="{76130AC6-188A-4F75-AD56-73E8199E3BAB}">
    <text>05-16 išsiųsta</text>
  </threadedComment>
  <threadedComment ref="AA290" dT="2025-05-16T07:19:18.04" personId="{F5283759-9946-4865-A022-E520B30F9158}" id="{8CFD962C-6361-478D-AD7D-2C4C25AE41CB}" parentId="{76130AC6-188A-4F75-AD56-73E8199E3BAB}">
    <text>16d suderinta</text>
  </threadedComment>
  <threadedComment ref="AD290" dT="2025-05-29T10:56:37.99" personId="{F5283759-9946-4865-A022-E520B30F9158}" id="{E79D729C-F325-4150-8E31-3723EF2AA491}">
    <text>361876 05-29 pateikta</text>
  </threadedComment>
  <threadedComment ref="AD290" dT="2025-06-04T04:37:25.14" personId="{F5283759-9946-4865-A022-E520B30F9158}" id="{F1398E85-1A17-40FD-B0B6-DE436F823FF8}" parentId="{E79D729C-F325-4150-8E31-3723EF2AA491}">
    <text>06-02 gauta</text>
  </threadedComment>
  <threadedComment ref="E291" dT="2025-03-04T10:30:57.71" personId="{275467A3-C35B-408D-BC09-980133BF36D1}" id="{36F46EDB-BCD8-427D-B66C-2C9C0EF4DD0D}">
    <text>Pakamaris darė topo</text>
  </threadedComment>
  <threadedComment ref="E291" dT="2025-05-27T11:45:34.52" personId="{F5283759-9946-4865-A022-E520B30F9158}" id="{0CB36C42-E374-47F9-BA48-2E21EB8E2340}" parentId="{36F46EDB-BCD8-427D-B66C-2C9C0EF4DD0D}">
    <text>06-03 važiuoju derint</text>
  </threadedComment>
  <threadedComment ref="E291" dT="2025-06-05T05:42:17.50" personId="{F5283759-9946-4865-A022-E520B30F9158}" id="{2BF66357-CAE5-4289-9897-62864E5D191B}" parentId="{36F46EDB-BCD8-427D-B66C-2C9C0EF4DD0D}">
    <text>Kostas pateiks pirminius</text>
  </threadedComment>
  <threadedComment ref="E291" dT="2025-06-06T07:04:22.98" personId="{1AA69E5B-B443-4881-BBB8-C2908FF681E9}" id="{FC05FD1C-6D4B-49F7-BA48-8DE9DFD1FB08}" parentId="{36F46EDB-BCD8-427D-B66C-2C9C0EF4DD0D}">
    <text>Pateikti pirminiai</text>
  </threadedComment>
  <threadedComment ref="E291" dT="2025-06-09T11:39:38.50" personId="{F5283759-9946-4865-A022-E520B30F9158}" id="{D31A9E4E-F17B-4B3D-8504-DAEDB3534304}" parentId="{36F46EDB-BCD8-427D-B66C-2C9C0EF4DD0D}">
    <text>Išsiųsta institucijoms</text>
  </threadedComment>
  <threadedComment ref="E291" dT="2025-06-18T11:00:30.58" personId="{F5283759-9946-4865-A022-E520B30F9158}" id="{F8C4B2D4-2CEB-4AA5-9772-FEBB7D625DBE}" parentId="{36F46EDB-BCD8-427D-B66C-2C9C0EF4DD0D}">
    <text>Gautos pastabos iš ESO/savivaldybės, pataisyta, persiųsta savivaldybei/H2O, reik per nauja pateikt pirminius.</text>
  </threadedComment>
  <threadedComment ref="E291" dT="2025-06-18T11:31:34.19" personId="{F5283759-9946-4865-A022-E520B30F9158}" id="{D6093FCB-9746-45E3-8C3C-BC84D551386E}" parentId="{36F46EDB-BCD8-427D-B66C-2C9C0EF4DD0D}">
    <text>Likę gaut iš H2O perderinimą</text>
  </threadedComment>
  <threadedComment ref="E291" dT="2025-06-19T07:46:49.21" personId="{F5283759-9946-4865-A022-E520B30F9158}" id="{5E133F6E-5C62-4F0F-8BF9-958216FD9C01}" parentId="{36F46EDB-BCD8-427D-B66C-2C9C0EF4DD0D}">
    <text>Vandenų suderinimą gavau.
Pateikta SUVA
Darausi MDKZ, informacinius, bylą</text>
  </threadedComment>
  <threadedComment ref="E291" dT="2025-06-19T10:45:09.55" personId="{F5283759-9946-4865-A022-E520B30F9158}" id="{33DF5D5C-1482-4654-A55B-E11C7CB5F337}" parentId="{36F46EDB-BCD8-427D-B66C-2C9C0EF4DD0D}">
    <text>Pateiktas žiniaraštis Anai. Informacinius pasidarysiu, kai Kostas ištrauks gyv. vietas</text>
  </threadedComment>
  <threadedComment ref="E291" dT="2025-06-20T07:37:16.39" personId="{F5283759-9946-4865-A022-E520B30F9158}" id="{62F0E69D-567E-40AB-A45F-86E63F972F32}" parentId="{36F46EDB-BCD8-427D-B66C-2C9C0EF4DD0D}">
    <text>Išsiųsti informaciniai
Likę sulaukt sąmatos ir SUVA, formuotis bylą iki galo ir bus galima pasiteikt</text>
  </threadedComment>
  <threadedComment ref="E291" dT="2025-06-26T04:46:50.14" personId="{F5283759-9946-4865-A022-E520B30F9158}" id="{C118EC11-CE87-4F15-A7FE-D5E92332DFCF}" parentId="{36F46EDB-BCD8-427D-B66C-2C9C0EF4DD0D}">
    <text>Sąmatą gavau, SUVA laukiu, reik dar susiderint su viena moterim arba siųst informacinį. Šiandien skambinsiu jai</text>
  </threadedComment>
  <threadedComment ref="E291" dT="2025-06-26T06:30:56.22" personId="{F5283759-9946-4865-A022-E520B30F9158}" id="{49DBCABE-F5EF-4AC6-B851-B63535DD2D91}" parentId="{36F46EDB-BCD8-427D-B66C-2C9C0EF4DD0D}">
    <text>Pirmadieni 06-30 važiuoju pasiimt 1 parašą</text>
  </threadedComment>
  <threadedComment ref="E291" dT="2025-06-26T07:42:00.48" personId="{1AA69E5B-B443-4881-BBB8-C2908FF681E9}" id="{4AC5AC2B-E673-4615-9999-9A61E3D4366D}" parentId="{36F46EDB-BCD8-427D-B66C-2C9C0EF4DD0D}">
    <text>Pateiktas projektas be SUVA ir vieno paraso</text>
  </threadedComment>
  <threadedComment ref="E291" dT="2025-06-30T12:16:24.06" personId="{F5283759-9946-4865-A022-E520B30F9158}" id="{6CDADA4C-0212-4136-8986-65DD8777BE80}" parentId="{36F46EDB-BCD8-427D-B66C-2C9C0EF4DD0D}">
    <text>Liko SUVA gaut</text>
  </threadedComment>
  <threadedComment ref="E291" dT="2025-07-01T11:54:10.36" personId="{F5283759-9946-4865-A022-E520B30F9158}" id="{4733ED0D-EDA3-4F05-8705-08026AAEE7F6}" parentId="{36F46EDB-BCD8-427D-B66C-2C9C0EF4DD0D}">
    <text>Iš mano pusės viskas padaryta, perduota Kostui.</text>
  </threadedComment>
  <threadedComment ref="E291" dT="2025-07-01T11:57:33.18" personId="{275467A3-C35B-408D-BC09-980133BF36D1}" id="{AF093157-E8D9-4680-BE41-0ED99AEFD75D}" parentId="{36F46EDB-BCD8-427D-B66C-2C9C0EF4DD0D}">
    <text>Teiksim ESO po pastabų su argumentais dėl nerastų vartotojų</text>
  </threadedComment>
  <threadedComment ref="E291" dT="2025-07-01T12:07:15.94" personId="{1AA69E5B-B443-4881-BBB8-C2908FF681E9}" id="{85C3C281-F81B-43E7-814A-2BA0D5188181}" parentId="{36F46EDB-BCD8-427D-B66C-2C9C0EF4DD0D}">
    <text>Pateikta po pastabu su SUVA ir argumentais</text>
  </threadedComment>
  <threadedComment ref="E291" dT="2025-07-02T09:54:53.44" personId="{275467A3-C35B-408D-BC09-980133BF36D1}" id="{9AB28B07-1C52-469E-BB79-1D77ABCD665F}" parentId="{36F46EDB-BCD8-427D-B66C-2C9C0EF4DD0D}">
    <text>Daro žymas</text>
  </threadedComment>
  <threadedComment ref="E291" dT="2025-07-04T05:00:49.48" personId="{275467A3-C35B-408D-BC09-980133BF36D1}" id="{A98277EF-978F-44E8-8754-CB153632FF6B}" parentId="{36F46EDB-BCD8-427D-B66C-2C9C0EF4DD0D}">
    <text>Pateiktos žymos RC</text>
  </threadedComment>
  <threadedComment ref="E291" dT="2025-07-07T04:24:24.19" personId="{275467A3-C35B-408D-BC09-980133BF36D1}" id="{7CAE433A-74A8-4B70-9D69-9E491E4DEF81}" parentId="{36F46EDB-BCD8-427D-B66C-2C9C0EF4DD0D}">
    <text>Pateiktos žymos ESO</text>
  </threadedComment>
  <threadedComment ref="E291" dT="2025-07-07T11:33:00.64" personId="{275467A3-C35B-408D-BC09-980133BF36D1}" id="{CFB73D14-2018-4074-968C-30CD391D0C41}" parentId="{36F46EDB-BCD8-427D-B66C-2C9C0EF4DD0D}">
    <text>Pateikti įkainiai</text>
  </threadedComment>
  <threadedComment ref="E291" dT="2025-07-08T07:12:21.01" personId="{275467A3-C35B-408D-BC09-980133BF36D1}" id="{5468A567-22DB-48E3-B642-FE237478AD65}" parentId="{36F46EDB-BCD8-427D-B66C-2C9C0EF4DD0D}">
    <text>Reikia pateikti delspinigių raštą</text>
  </threadedComment>
  <threadedComment ref="X291" dT="2025-06-09T11:39:50.75" personId="{F5283759-9946-4865-A022-E520B30F9158}" id="{CCCB6710-DEF7-4165-BE61-73C9990BC482}">
    <text>06-09 išsiųsta</text>
  </threadedComment>
  <threadedComment ref="X291" dT="2025-06-18T10:33:32.26" personId="{F5283759-9946-4865-A022-E520B30F9158}" id="{29548696-6A23-4222-8BDF-5A0B81094C8A}" parentId="{CCCB6710-DEF7-4165-BE61-73C9990BC482}">
    <text>Po pastabų 06-18</text>
  </threadedComment>
  <threadedComment ref="X291" dT="2025-06-18T11:21:10.17" personId="{F5283759-9946-4865-A022-E520B30F9158}" id="{B2880201-CA8E-4E41-8181-B798A005DC91}" parentId="{CCCB6710-DEF7-4165-BE61-73C9990BC482}">
    <text>06-18 gauta</text>
  </threadedComment>
  <threadedComment ref="Z291" dT="2025-06-09T11:39:50.75" personId="{F5283759-9946-4865-A022-E520B30F9158}" id="{BF45A84D-C497-4F58-9A58-ADAD89047622}">
    <text>06-09 išsiųsta</text>
  </threadedComment>
  <threadedComment ref="Z291" dT="2025-06-18T10:33:51.14" personId="{F5283759-9946-4865-A022-E520B30F9158}" id="{CD0EE866-FA99-49C6-97A2-390303E3FD14}" parentId="{BF45A84D-C497-4F58-9A58-ADAD89047622}">
    <text>Po pakeitimų pateikta 06-18</text>
  </threadedComment>
  <threadedComment ref="Z291" dT="2025-06-19T06:56:08.99" personId="{F5283759-9946-4865-A022-E520B30F9158}" id="{50BD93DA-4D27-480A-815A-AA478EB34141}" parentId="{BF45A84D-C497-4F58-9A58-ADAD89047622}">
    <text>06-19 gauta</text>
  </threadedComment>
  <threadedComment ref="AA291" dT="2025-06-09T11:39:50.75" personId="{F5283759-9946-4865-A022-E520B30F9158}" id="{2AF2AC37-90F8-4041-B420-64250CD36A5E}">
    <text>06-09 išsiųsta</text>
  </threadedComment>
  <threadedComment ref="AD291" dT="2025-06-19T07:41:31.84" personId="{F5283759-9946-4865-A022-E520B30F9158}" id="{F7B13A24-6A72-4CF2-A50C-C4B693E6DDA2}">
    <text>364974
06-19</text>
  </threadedComment>
  <threadedComment ref="AD291" dT="2025-07-01T11:40:26.45" personId="{F5283759-9946-4865-A022-E520B30F9158}" id="{D01BF736-2EF5-45D8-828B-7F4C849099FB}" parentId="{F7B13A24-6A72-4CF2-A50C-C4B693E6DDA2}">
    <text>07-01 gauta</text>
  </threadedComment>
  <threadedComment ref="AE291" dT="2025-06-09T11:39:50.75" personId="{F5283759-9946-4865-A022-E520B30F9158}" id="{CD343CFB-C203-4BFB-BA97-DF6B0EAE9DD1}">
    <text>06-09 išsiųsta</text>
  </threadedComment>
  <threadedComment ref="AE291" dT="2025-06-09T11:59:07.32" personId="{F5283759-9946-4865-A022-E520B30F9158}" id="{2D1071A7-3440-4F43-B2E1-682AD0B14407}" parentId="{CD343CFB-C203-4BFB-BA97-DF6B0EAE9DD1}">
    <text>Arvydas.baranauskas@birzai.lt
06-09 išsiųsta</text>
    <extLst>
      <x:ext xmlns:xltc2="http://schemas.microsoft.com/office/spreadsheetml/2020/threadedcomments2" uri="{F7C98A9C-CBB3-438F-8F68-D28B6AF4A901}">
        <xltc2:checksum>4244136994</xltc2:checksum>
        <xltc2:hyperlink startIndex="0" length="29" url="Arvydas.baranauskas@birzai.lt"/>
      </x:ext>
    </extLst>
  </threadedComment>
  <threadedComment ref="AE291" dT="2025-06-11T04:38:34.96" personId="{F5283759-9946-4865-A022-E520B30F9158}" id="{C8A5CB98-C9FC-4268-BD04-FF204E0CB477}" parentId="{CD343CFB-C203-4BFB-BA97-DF6B0EAE9DD1}">
    <text>3 atramas demontuoti</text>
  </threadedComment>
  <threadedComment ref="E292" dT="2024-12-13T07:34:07.89" personId="{275467A3-C35B-408D-BC09-980133BF36D1}" id="{5F17DC0D-3B13-41BC-A142-BD8367EDD913}">
    <text>Užklausta Pakamario</text>
  </threadedComment>
  <threadedComment ref="E292" dT="2025-05-05T09:50:31.11" personId="{F5283759-9946-4865-A022-E520B30F9158}" id="{78FF550E-D456-435A-85F2-965D41FCE5B8}" parentId="{5F17DC0D-3B13-41BC-A142-BD8367EDD913}">
    <text>Ketvirtadieni (05-08) važiuoju derint su žmonėm</text>
  </threadedComment>
  <threadedComment ref="E292" dT="2025-05-12T11:57:30.64" personId="{F5283759-9946-4865-A022-E520B30F9158}" id="{7A25CC4E-2781-4C52-BFED-8C49616AB09B}" parentId="{5F17DC0D-3B13-41BC-A142-BD8367EDD913}">
    <text>Situacijos planas yra, likus KL, trumpi, principinė ir kelt pirminius.</text>
  </threadedComment>
  <threadedComment ref="E292" dT="2025-05-13T11:12:34.97" personId="{275467A3-C35B-408D-BC09-980133BF36D1}" id="{1007E5CC-6A55-48D7-A3C6-A24B41964752}" parentId="{5F17DC0D-3B13-41BC-A142-BD8367EDD913}">
    <text>05-14 teiksim pirminius</text>
  </threadedComment>
  <threadedComment ref="E292" dT="2025-05-15T06:00:39.97" personId="{1AA69E5B-B443-4881-BBB8-C2908FF681E9}" id="{7B6E9858-77E2-4875-B9C9-A096EE203BB0}" parentId="{5F17DC0D-3B13-41BC-A142-BD8367EDD913}">
    <text>Pateikti pirminiai</text>
  </threadedComment>
  <threadedComment ref="E292" dT="2025-05-15T12:08:54.98" personId="{F5283759-9946-4865-A022-E520B30F9158}" id="{A2775F75-57A5-47CA-B462-CF1EC2B745BF}" parentId="{5F17DC0D-3B13-41BC-A142-BD8367EDD913}">
    <text>Išsiųsta institucijoms</text>
  </threadedComment>
  <threadedComment ref="E292" dT="2025-05-26T04:26:34.90" personId="{F5283759-9946-4865-A022-E520B30F9158}" id="{85E39F57-EEBF-4D6E-9770-FAFE507B320B}" parentId="{5F17DC0D-3B13-41BC-A142-BD8367EDD913}">
    <text>Likęs saivaldybės suderinimas, SUVA, mel. projektas, šiandien pasiskambinsiu į savivaldybę, po biški pradėsiu ruoštis dokus bylai.</text>
  </threadedComment>
  <threadedComment ref="E292" dT="2025-05-30T07:04:40.73" personId="{F5283759-9946-4865-A022-E520B30F9158}" id="{D4ADAAF3-16CF-4188-8013-FB2D4F5F2314}" parentId="{5F17DC0D-3B13-41BC-A142-BD8367EDD913}">
    <text>Savivaldybės atstovas sakė turės pora pastabų dėl spintų vietų, šiom dienom pateiks atsakymą.</text>
  </threadedComment>
  <threadedComment ref="E292" dT="2025-06-04T06:21:38.75" personId="{F5283759-9946-4865-A022-E520B30F9158}" id="{E7E9E3DF-CD85-479F-AC52-03434027BC0F}" parentId="{5F17DC0D-3B13-41BC-A142-BD8367EDD913}">
    <text>Šiandien vėl skambinau, sakė nesulaukia atsakymo iš statybos skyriaus, kai gaus, duos žinot. Po pietų bandys skambintis jiems</text>
  </threadedComment>
  <threadedComment ref="E292" dT="2025-06-09T07:28:05.81" personId="{F5283759-9946-4865-A022-E520B30F9158}" id="{8C0B046C-E16B-4643-90B1-377F286A6DFE}" parentId="{5F17DC0D-3B13-41BC-A142-BD8367EDD913}">
    <text>Šiandien skambinau, sakė 13h eis iki kitų ir per šiandien turėtų duot atsakymą su pastabomis.</text>
  </threadedComment>
  <threadedComment ref="E292" dT="2025-06-11T07:12:35.20" personId="{F5283759-9946-4865-A022-E520B30F9158}" id="{7A5AFEED-A394-42D0-B2FE-FF1437837035}" parentId="{5F17DC0D-3B13-41BC-A142-BD8367EDD913}">
    <text>Šiandien skambinau, nekėlė, parašė sms, kad perskambins.</text>
  </threadedComment>
  <threadedComment ref="E292" dT="2025-06-11T10:17:21.55" personId="{F5283759-9946-4865-A022-E520B30F9158}" id="{FFD6E0A4-57E1-40AA-97C6-DE4CBF67622B}" parentId="{5F17DC0D-3B13-41BC-A142-BD8367EDD913}">
    <text>Sakė, kad jis atostogose, bet šiandien vakare atsiųs</text>
  </threadedComment>
  <threadedComment ref="E292" dT="2025-06-13T05:52:14.57" personId="{F5283759-9946-4865-A022-E520B30F9158}" id="{5B64DE3C-17ED-4237-83E6-E236B3779334}" parentId="{5F17DC0D-3B13-41BC-A142-BD8367EDD913}">
    <text>Taip ir neatsiuntė</text>
  </threadedComment>
  <threadedComment ref="E292" dT="2025-06-13T06:06:08.69" personId="{F5283759-9946-4865-A022-E520B30F9158}" id="{B145FE6F-EBCA-400E-9B90-54FE07D62F5D}" parentId="{5F17DC0D-3B13-41BC-A142-BD8367EDD913}">
    <text>Skambinau, nekėlė, parašė kad perskambins.</text>
  </threadedComment>
  <threadedComment ref="E292" dT="2025-06-16T12:45:34.76" personId="{F5283759-9946-4865-A022-E520B30F9158}" id="{7669019F-7CCF-472D-A65D-C91F4FBB0A74}" parentId="{5F17DC0D-3B13-41BC-A142-BD8367EDD913}">
    <text>Tada penktadieni nepersuko, skambinau šiandien, vėl žinutė atgal kad persuks, nepersuko (bet šiandien lyg jis nedirba).
Skambinsiu ryt, jei vėl nieko, tada sakysiu Tomui ir kažką darysim kitaip, nes jau mėnuo laiko.</text>
  </threadedComment>
  <threadedComment ref="E292" dT="2025-06-18T07:41:44.46" personId="{275467A3-C35B-408D-BC09-980133BF36D1}" id="{8769D0AF-128C-4D39-9539-9E8D5CF6B0A5}" parentId="{5F17DC0D-3B13-41BC-A142-BD8367EDD913}">
    <text>Gavo pastabas, taiso</text>
  </threadedComment>
  <threadedComment ref="E292" dT="2025-06-18T12:39:21.62" personId="{F5283759-9946-4865-A022-E520B30F9158}" id="{858D3AF2-6004-4ADD-A612-DB3920CB7EC2}" parentId="{5F17DC0D-3B13-41BC-A142-BD8367EDD913}">
    <text>Pateikta SUVA
Pateiktas žiniraštis Anai</text>
  </threadedComment>
  <threadedComment ref="E292" dT="2025-06-19T07:18:44.90" personId="{F5283759-9946-4865-A022-E520B30F9158}" id="{D9C675C8-7F3B-4DB7-90FF-846466A296E8}" parentId="{5F17DC0D-3B13-41BC-A142-BD8367EDD913}">
    <text>Išsiųsti informaciniai.
Likę sulaukt sąmatos ir SUVA, formuotis bylą iki galo ir bus galima pasiteikt</text>
  </threadedComment>
  <threadedComment ref="E292" dT="2025-06-20T11:21:33.91" personId="{F5283759-9946-4865-A022-E520B30F9158}" id="{3157FFD0-1909-4BDD-8757-9705BE6E19F9}" parentId="{5F17DC0D-3B13-41BC-A142-BD8367EDD913}">
    <text>Viską turiu, galima pateikt pilną bylą, Kostui perdaviau.</text>
  </threadedComment>
  <threadedComment ref="E292" dT="2025-06-25T04:52:33.46" personId="{1AA69E5B-B443-4881-BBB8-C2908FF681E9}" id="{0663C4C7-D611-4FEE-BDA8-63805AADA12A}" parentId="{5F17DC0D-3B13-41BC-A142-BD8367EDD913}">
    <text>06.20 pateiktas prilnas projektas</text>
  </threadedComment>
  <threadedComment ref="E292" dT="2025-06-25T11:40:20.42" personId="{F5283759-9946-4865-A022-E520B30F9158}" id="{80C25094-B405-4C43-9C22-12C915EC34CD}" parentId="{5F17DC0D-3B13-41BC-A142-BD8367EDD913}">
    <text>Atsiuntė Kostas pastabas.
Pasiskambinau seniūnui dėl rašto, sakė atsiųs.
Milda pataisys sąmatą ir galima bus teikt atgal.</text>
  </threadedComment>
  <threadedComment ref="E292" dT="2025-06-26T04:45:58.48" personId="{F5283759-9946-4865-A022-E520B30F9158}" id="{6D2078CA-087A-49BF-A415-F1AFCB2E0414}" parentId="{5F17DC0D-3B13-41BC-A142-BD8367EDD913}">
    <text>Liko gaut raštą iš seniūno</text>
  </threadedComment>
  <threadedComment ref="E292" dT="2025-06-26T08:01:08.58" personId="{1AA69E5B-B443-4881-BBB8-C2908FF681E9}" id="{8C10C6B8-A3B7-4658-9129-613FC94B5F34}" parentId="{5F17DC0D-3B13-41BC-A142-BD8367EDD913}">
    <text>Pateiktas projektas po pastabu</text>
  </threadedComment>
  <threadedComment ref="E292" dT="2025-07-02T07:47:15.27" personId="{275467A3-C35B-408D-BC09-980133BF36D1}" id="{DE2C3401-0DDB-49B8-8DB8-44C10A7AFFE4}" parentId="{5F17DC0D-3B13-41BC-A142-BD8367EDD913}">
    <text>Registruojamos žymos</text>
  </threadedComment>
  <threadedComment ref="E292" dT="2025-07-04T05:01:15.99" personId="{275467A3-C35B-408D-BC09-980133BF36D1}" id="{4B731112-F845-410D-A9BA-628C14710F7E}" parentId="{5F17DC0D-3B13-41BC-A142-BD8367EDD913}">
    <text>Pateiktos žymos RC</text>
  </threadedComment>
  <threadedComment ref="E292" dT="2025-07-07T04:23:51.09" personId="{275467A3-C35B-408D-BC09-980133BF36D1}" id="{7AEBDD43-1E56-4560-8DD1-77A7D1B8176C}" parentId="{5F17DC0D-3B13-41BC-A142-BD8367EDD913}">
    <text>Pateiktos žymos ESO</text>
  </threadedComment>
  <threadedComment ref="E292" dT="2025-07-07T11:35:11.02" personId="{275467A3-C35B-408D-BC09-980133BF36D1}" id="{D3B63E73-EE21-4E63-B3F6-DEB7FF252BFC}" parentId="{5F17DC0D-3B13-41BC-A142-BD8367EDD913}">
    <text>Pateikti įkainiai</text>
  </threadedComment>
  <threadedComment ref="X292" dT="2025-05-15T06:09:10.39" personId="{F5283759-9946-4865-A022-E520B30F9158}" id="{9D597B1E-8408-4136-96CC-67E7B1C2DE1B}">
    <text>05-15 išsiųsta</text>
  </threadedComment>
  <threadedComment ref="X292" dT="2025-06-18T11:16:06.66" personId="{F5283759-9946-4865-A022-E520B30F9158}" id="{FEAF261A-E5AC-4CF6-9E9C-24EED606A207}" parentId="{9D597B1E-8408-4136-96CC-67E7B1C2DE1B}">
    <text>Gauta 06-18</text>
  </threadedComment>
  <threadedComment ref="Y292" dT="2025-05-15T06:09:10.39" personId="{F5283759-9946-4865-A022-E520B30F9158}" id="{DEE04E2B-B1F0-46DB-A3B0-529175278E9D}">
    <text>05-15 išsiųsta</text>
  </threadedComment>
  <threadedComment ref="Y292" dT="2025-05-16T07:52:46.08" personId="{F5283759-9946-4865-A022-E520B30F9158}" id="{0B007ED8-FDE2-4EFD-8E94-C46CBBED6ABA}" parentId="{DEE04E2B-B1F0-46DB-A3B0-529175278E9D}">
    <text>16d gauta</text>
  </threadedComment>
  <threadedComment ref="Z292" dT="2025-05-15T06:09:10.39" personId="{F5283759-9946-4865-A022-E520B30F9158}" id="{65A99ED5-3D7A-43B6-ABB6-0CE75A2DE916}">
    <text>05-15 išsiųsta</text>
  </threadedComment>
  <threadedComment ref="Z292" dT="2025-05-16T07:52:39.09" personId="{F5283759-9946-4865-A022-E520B30F9158}" id="{9FE43BE5-E434-4262-987F-A310940544DC}" parentId="{65A99ED5-3D7A-43B6-ABB6-0CE75A2DE916}">
    <text>16d gauta</text>
  </threadedComment>
  <threadedComment ref="AA292" dT="2025-05-15T06:09:10.39" personId="{F5283759-9946-4865-A022-E520B30F9158}" id="{DA001AA3-F8B6-45FC-8015-E9AED80ED293}">
    <text>05-15 išsiųsta</text>
  </threadedComment>
  <threadedComment ref="AA292" dT="2025-05-15T12:09:06.85" personId="{F5283759-9946-4865-A022-E520B30F9158}" id="{669E37ED-1432-41F8-B12A-303E3ECF6E51}" parentId="{DA001AA3-F8B6-45FC-8015-E9AED80ED293}">
    <text>15d gauta</text>
  </threadedComment>
  <threadedComment ref="AD292" dT="2025-06-18T12:52:42.79" personId="{F5283759-9946-4865-A022-E520B30F9158}" id="{5C09D1F6-C0E6-46E6-9FCC-BE87F55FFC9E}">
    <text>364837 06-18</text>
  </threadedComment>
  <threadedComment ref="AD292" dT="2025-06-20T10:55:24.42" personId="{F5283759-9946-4865-A022-E520B30F9158}" id="{B0B33F4D-7BBB-4606-BCC2-A96541A6C23C}" parentId="{5C09D1F6-C0E6-46E6-9FCC-BE87F55FFC9E}">
    <text>20d suderino</text>
  </threadedComment>
  <threadedComment ref="AE292" dT="2025-05-15T06:09:10.39" personId="{F5283759-9946-4865-A022-E520B30F9158}" id="{A7D1B006-F0F5-44D5-B0FB-FA07E1C066BB}">
    <text>05-15 išsiųsta</text>
  </threadedComment>
  <threadedComment ref="AE292" dT="2025-05-19T12:54:29.15" personId="{F5283759-9946-4865-A022-E520B30F9158}" id="{088FDD84-36CE-4DD2-B2CB-2C25C62F5D1F}" parentId="{A7D1B006-F0F5-44D5-B0FB-FA07E1C066BB}">
    <text>Sakė palikt seniūnijai</text>
  </threadedComment>
  <threadedComment ref="E293" dT="2025-03-04T10:29:28.01" personId="{275467A3-C35B-408D-BC09-980133BF36D1}" id="{EC053F17-FD5B-49DE-911A-E7FC8D480C17}">
    <text>PAKAMARIS darė topo</text>
  </threadedComment>
  <threadedComment ref="E293" dT="2025-05-19T09:30:31.07" personId="{275467A3-C35B-408D-BC09-980133BF36D1}" id="{3E853C09-1828-48ED-AA70-62889779D0A0}" parentId="{EC053F17-FD5B-49DE-911A-E7FC8D480C17}">
    <text>Trūksta foto.</text>
  </threadedComment>
  <threadedComment ref="E293" dT="2025-05-22T06:21:30.61" personId="{5710D45C-C18F-4E5A-842E-2E8E9F9A8EE2}" id="{4493178A-3EB7-4DDD-8E0B-FC2482DE3890}" parentId="{EC053F17-FD5B-49DE-911A-E7FC8D480C17}">
    <text>Foto gautos</text>
  </threadedComment>
  <threadedComment ref="E293" dT="2025-05-26T08:20:09.86" personId="{5710D45C-C18F-4E5A-842E-2E8E9F9A8EE2}" id="{A137F78E-0A66-4AF7-9958-19B7D2ACFA33}" parentId="{EC053F17-FD5B-49DE-911A-E7FC8D480C17}">
    <text xml:space="preserve">Taisoma trasa
</text>
  </threadedComment>
  <threadedComment ref="E293" dT="2025-05-27T09:43:06.98" personId="{1AA69E5B-B443-4881-BBB8-C2908FF681E9}" id="{B0195296-3335-40F5-870C-2314AE2C37F4}" parentId="{EC053F17-FD5B-49DE-911A-E7FC8D480C17}">
    <text>05.29 teiksim pirminius</text>
  </threadedComment>
  <threadedComment ref="E293" dT="2025-05-29T09:32:42.50" personId="{5710D45C-C18F-4E5A-842E-2E8E9F9A8EE2}" id="{BAFB0850-3AF0-4A2B-A231-81C625E20E37}" parentId="{EC053F17-FD5B-49DE-911A-E7FC8D480C17}">
    <text>Galima teikt pirminius</text>
  </threadedComment>
  <threadedComment ref="E293" dT="2025-05-29T11:58:44.68" personId="{1AA69E5B-B443-4881-BBB8-C2908FF681E9}" id="{F435332F-8A74-4AD9-8AF4-1826CFBC0CEA}" parentId="{EC053F17-FD5B-49DE-911A-E7FC8D480C17}">
    <text>Pateikti pirminiai</text>
  </threadedComment>
  <threadedComment ref="E293" dT="2025-05-30T11:45:39.01" personId="{5710D45C-C18F-4E5A-842E-2E8E9F9A8EE2}" id="{16EC0372-DF88-4164-8437-72C5A045284B}" parentId="{EC053F17-FD5B-49DE-911A-E7FC8D480C17}">
    <text>Pataisytos pastabos</text>
  </threadedComment>
  <threadedComment ref="E293" dT="2025-06-02T05:11:36.95" personId="{1AA69E5B-B443-4881-BBB8-C2908FF681E9}" id="{36EF3B77-A670-47C1-820D-855027869271}" parentId="{EC053F17-FD5B-49DE-911A-E7FC8D480C17}">
    <text>Pateikti pirminiai</text>
  </threadedComment>
  <threadedComment ref="E293" dT="2025-06-02T09:27:59.52" personId="{275467A3-C35B-408D-BC09-980133BF36D1}" id="{5DAB3A0F-8CA1-4CC1-8ADF-3B50743F0FD8}" parentId="{EC053F17-FD5B-49DE-911A-E7FC8D480C17}">
    <text>taiso</text>
  </threadedComment>
  <threadedComment ref="E293" dT="2025-06-03T05:13:09.76" personId="{5710D45C-C18F-4E5A-842E-2E8E9F9A8EE2}" id="{15059735-31BF-429A-93C3-9AE4B0A35A04}" parentId="{EC053F17-FD5B-49DE-911A-E7FC8D480C17}">
    <text>Laukiam institucijų derinimų</text>
  </threadedComment>
  <threadedComment ref="E293" dT="2025-06-04T06:21:37.05" personId="{5710D45C-C18F-4E5A-842E-2E8E9F9A8EE2}" id="{B4ECDF59-6D63-4223-A23D-B4B4380899CD}" parentId="{EC053F17-FD5B-49DE-911A-E7FC8D480C17}">
    <text>Reikia pildyti telia</text>
  </threadedComment>
  <threadedComment ref="E293" dT="2025-06-09T05:58:03.45" personId="{275467A3-C35B-408D-BC09-980133BF36D1}" id="{F71630D3-A9E8-4ABB-8818-DB95992EBD95}" parentId="{EC053F17-FD5B-49DE-911A-E7FC8D480C17}">
    <text>Pateikta pakamariui 06-09</text>
  </threadedComment>
  <threadedComment ref="E293" dT="2025-06-26T04:21:15.82" personId="{5710D45C-C18F-4E5A-842E-2E8E9F9A8EE2}" id="{958313F4-6985-42FF-A565-14B96728C265}" parentId="{EC053F17-FD5B-49DE-911A-E7FC8D480C17}">
    <text>Laukiam telia papildymo</text>
  </threadedComment>
  <threadedComment ref="E293" dT="2025-06-26T11:35:03.86" personId="{275467A3-C35B-408D-BC09-980133BF36D1}" id="{FAB1FFF6-3A8A-4FB3-8258-BABBF4991469}" parentId="{EC053F17-FD5B-49DE-911A-E7FC8D480C17}">
    <text xml:space="preserve">Gautas papildymas
</text>
  </threadedComment>
  <threadedComment ref="E293" dT="2025-06-26T13:02:24.85" personId="{1AA69E5B-B443-4881-BBB8-C2908FF681E9}" id="{4A12938E-2406-47EC-96C2-E55491B2A79C}" parentId="{EC053F17-FD5B-49DE-911A-E7FC8D480C17}">
    <text>Dar negautas, laukiam</text>
  </threadedComment>
  <threadedComment ref="E293" dT="2025-07-02T07:53:46.36" personId="{275467A3-C35B-408D-BC09-980133BF36D1}" id="{386C9CC4-2905-4A4C-AECB-CDC7B7CCB717}" parentId="{EC053F17-FD5B-49DE-911A-E7FC8D480C17}">
    <text>Telia papildymas pateiktas</text>
  </threadedComment>
  <threadedComment ref="E293" dT="2025-07-02T09:46:21.65" personId="{5710D45C-C18F-4E5A-842E-2E8E9F9A8EE2}" id="{8ED1EEFF-36E5-4724-A03C-B8EF182E5000}" parentId="{EC053F17-FD5B-49DE-911A-E7FC8D480C17}">
    <text>Laukiam TELIA ir VIA Lietuva derinimų, gavus truks tik SUVA</text>
  </threadedComment>
  <threadedComment ref="E293" dT="2025-07-02T10:16:56.26" personId="{5710D45C-C18F-4E5A-842E-2E8E9F9A8EE2}" id="{55065F56-B27D-4F7D-8BEF-6E44DF58C939}" parentId="{EC053F17-FD5B-49DE-911A-E7FC8D480C17}">
    <text>Truksta VIA derinimo ir SUVA</text>
  </threadedComment>
  <threadedComment ref="E293" dT="2025-07-08T06:43:53.60" personId="{1AA69E5B-B443-4881-BBB8-C2908FF681E9}" id="{A7B4CB92-AF90-44B6-9D43-A233CD63018E}" parentId="{EC053F17-FD5B-49DE-911A-E7FC8D480C17}">
    <text>Skaiciuoja samata</text>
  </threadedComment>
  <threadedComment ref="E293" dT="2025-07-08T13:00:34.75" personId="{5710D45C-C18F-4E5A-842E-2E8E9F9A8EE2}" id="{67E91D69-4435-4B46-8302-8CAF14CB2FEB}" parentId="{EC053F17-FD5B-49DE-911A-E7FC8D480C17}">
    <text>Parejo via pastabos, laukiam priedo teiksim is naujo</text>
  </threadedComment>
  <threadedComment ref="E293" dT="2025-07-09T05:39:38.48" personId="{275467A3-C35B-408D-BC09-980133BF36D1}" id="{E91ADF42-5E76-4A97-910A-26D1E5376942}" parentId="{EC053F17-FD5B-49DE-911A-E7FC8D480C17}">
    <text>Pasirašytas priedas pateiktas VIA</text>
  </threadedComment>
  <threadedComment ref="E293" dT="2025-07-11T05:24:51.73" personId="{5710D45C-C18F-4E5A-842E-2E8E9F9A8EE2}" id="{D592E15D-B65D-485C-BE59-4BDD3BA56FDF}" parentId="{EC053F17-FD5B-49DE-911A-E7FC8D480C17}">
    <text>Issiusta via derintojai pries pasirasant .adoc del pastabu</text>
  </threadedComment>
  <threadedComment ref="E293" dT="2025-07-11T06:22:39.14" personId="{5710D45C-C18F-4E5A-842E-2E8E9F9A8EE2}" id="{D7809837-40CF-493F-95E1-532E6E9A0146}" parentId="{EC053F17-FD5B-49DE-911A-E7FC8D480C17}">
    <text>Padaryta byla be VIA derinimo ir SUVA</text>
  </threadedComment>
  <threadedComment ref="E293" dT="2025-07-11T07:11:55.66" personId="{1AA69E5B-B443-4881-BBB8-C2908FF681E9}" id="{550CFE8D-703F-40A2-AEDE-3683185BEFB6}" parentId="{EC053F17-FD5B-49DE-911A-E7FC8D480C17}">
    <text>Pateiktas projektas ve Via ir SUVA</text>
  </threadedComment>
  <threadedComment ref="E293" dT="2025-07-16T12:28:36.13" personId="{5710D45C-C18F-4E5A-842E-2E8E9F9A8EE2}" id="{ECB4ECE5-6EBD-403B-A164-7853C2FE5C64}" parentId="{EC053F17-FD5B-49DE-911A-E7FC8D480C17}">
    <text>Laukiam VIA, teiksim SUVA</text>
  </threadedComment>
  <threadedComment ref="E293" dT="2025-07-22T10:38:49.11" personId="{1AA69E5B-B443-4881-BBB8-C2908FF681E9}" id="{5A98E657-BFCD-41E9-9048-F8BF8520FD02}" parentId="{EC053F17-FD5B-49DE-911A-E7FC8D480C17}">
    <text>Nusiustas priedas Via pasirasymui, tada teiksim SUVA</text>
  </threadedComment>
  <threadedComment ref="E293" dT="2025-07-23T11:51:07.63" personId="{5710D45C-C18F-4E5A-842E-2E8E9F9A8EE2}" id="{DCC29099-63B2-4532-A7C9-6481C37AA678}" parentId="{EC053F17-FD5B-49DE-911A-E7FC8D480C17}">
    <text>Paskambinta del VIA, terminas iki 08-11, bet sakė pasistengs greičiau</text>
  </threadedComment>
  <threadedComment ref="E293" dT="2025-07-29T07:28:51.90" personId="{5710D45C-C18F-4E5A-842E-2E8E9F9A8EE2}" id="{034B57D0-B5D6-45AF-A97C-5BE569891A55}" parentId="{EC053F17-FD5B-49DE-911A-E7FC8D480C17}">
    <text>Suderino VIA, 07-29 teikiam SUVA</text>
  </threadedComment>
  <threadedComment ref="E293" dT="2025-07-30T11:24:38.29" personId="{5710D45C-C18F-4E5A-842E-2E8E9F9A8EE2}" id="{AC1A857B-087E-4C16-8B96-68AE2F112FF5}" parentId="{EC053F17-FD5B-49DE-911A-E7FC8D480C17}">
    <text>įkelta pilna byla</text>
  </threadedComment>
  <threadedComment ref="E293" dT="2025-07-31T07:00:17.61" personId="{275467A3-C35B-408D-BC09-980133BF36D1}" id="{581673C6-2A04-439F-8286-C31A5CA2F8B1}" parentId="{EC053F17-FD5B-49DE-911A-E7FC8D480C17}">
    <text>Taiso pastabas</text>
  </threadedComment>
  <threadedComment ref="E293" dT="2025-07-31T07:12:05.44" personId="{5710D45C-C18F-4E5A-842E-2E8E9F9A8EE2}" id="{6B6E0726-7BF3-4349-94FF-7EA130008245}" parentId="{EC053F17-FD5B-49DE-911A-E7FC8D480C17}">
    <text>Pataisytos</text>
  </threadedComment>
  <threadedComment ref="X293" dT="2025-06-03T04:47:53.71" personId="{5710D45C-C18F-4E5A-842E-2E8E9F9A8EE2}" id="{6617887F-CAC2-43C7-968A-8FE9F7CB58A1}">
    <text>Išsiųsta Vaidui viederiui</text>
  </threadedComment>
  <threadedComment ref="X293" dT="2025-06-27T08:08:00.30" personId="{5710D45C-C18F-4E5A-842E-2E8E9F9A8EE2}" id="{6235E35E-FA5A-4FC5-BDB4-55921B01C625}" parentId="{6617887F-CAC2-43C7-968A-8FE9F7CB58A1}">
    <text>Suderinta 06-27</text>
  </threadedComment>
  <threadedComment ref="Y293" dT="2025-06-03T04:51:06.14" personId="{5710D45C-C18F-4E5A-842E-2E8E9F9A8EE2}" id="{C983F8F8-6B83-4710-8418-06648888414E}">
    <text>Išsiųsta seniūnei Kristinai Undzėnienei</text>
  </threadedComment>
  <threadedComment ref="Z293" dT="2025-06-03T05:11:33.64" personId="{5710D45C-C18F-4E5A-842E-2E8E9F9A8EE2}" id="{9A60A21E-7682-49F2-8655-0E21A974F9DA}">
    <text xml:space="preserve">Išsiųsta deimante.martinaitienebirzuvandenys.lt
</text>
  </threadedComment>
  <threadedComment ref="Z293" dT="2025-06-04T04:47:29.78" personId="{5710D45C-C18F-4E5A-842E-2E8E9F9A8EE2}" id="{BEA1171A-606E-4A32-9933-2944E4E5D367}" parentId="{9A60A21E-7682-49F2-8655-0E21A974F9DA}">
    <text>Suderinta 06-04</text>
  </threadedComment>
  <threadedComment ref="AA293" dT="2025-06-03T05:04:55.59" personId="{5710D45C-C18F-4E5A-842E-2E8E9F9A8EE2}" id="{44DF3060-BB83-4281-A713-951D4FB891BA}">
    <text>išsiųsta</text>
  </threadedComment>
  <threadedComment ref="AA293" dT="2025-06-20T06:44:27.35" personId="{5710D45C-C18F-4E5A-842E-2E8E9F9A8EE2}" id="{F681EB61-5D89-4B60-A51B-923533505FCA}" parentId="{44DF3060-BB83-4281-A713-951D4FB891BA}">
    <text>Laukiam tinklų papildymo</text>
  </threadedComment>
  <threadedComment ref="AA293" dT="2025-07-02T09:46:41.00" personId="{5710D45C-C18F-4E5A-842E-2E8E9F9A8EE2}" id="{F5B61D92-F656-439D-B64A-FE04661AF9FC}" parentId="{44DF3060-BB83-4281-A713-951D4FB891BA}">
    <text>07-02 nusiusta su papildymu</text>
  </threadedComment>
  <threadedComment ref="AA293" dT="2025-07-02T10:17:06.51" personId="{5710D45C-C18F-4E5A-842E-2E8E9F9A8EE2}" id="{D4F50288-B5AE-4176-B6AF-25FAF5D8E7E2}" parentId="{44DF3060-BB83-4281-A713-951D4FB891BA}">
    <text>Suderinta 07-02</text>
  </threadedComment>
  <threadedComment ref="AD293" dT="2025-07-29T09:51:36.20" personId="{5710D45C-C18F-4E5A-842E-2E8E9F9A8EE2}" id="{E0CD774F-437A-48D8-839A-1304821C28C7}">
    <text xml:space="preserve">370067 </text>
  </threadedComment>
  <threadedComment ref="AG293" dT="2025-06-03T04:58:09.57" personId="{5710D45C-C18F-4E5A-842E-2E8E9F9A8EE2}" id="{7BF20B20-B978-4767-997F-1FBC86E620F7}">
    <text>Išsiųsta rimantas.siksnysbirzai.lt</text>
  </threadedComment>
  <threadedComment ref="AG293" dT="2025-06-19T12:41:33.52" personId="{5710D45C-C18F-4E5A-842E-2E8E9F9A8EE2}" id="{A1F578D5-4129-4E07-84AB-F2539E616362}" parentId="{7BF20B20-B978-4767-997F-1FBC86E620F7}">
    <text>Suderinta 06-19</text>
  </threadedComment>
  <threadedComment ref="AJ293" dT="2025-05-30T11:36:38.48" personId="{5710D45C-C18F-4E5A-842E-2E8E9F9A8EE2}" id="{DB51A9EB-5E64-435F-ACC8-5D2B689F0A50}">
    <text xml:space="preserve">Išsiųsta į VIA 05-30 </text>
  </threadedComment>
  <threadedComment ref="AJ293" dT="2025-06-02T07:57:03.35" personId="{5710D45C-C18F-4E5A-842E-2E8E9F9A8EE2}" id="{C46DEB04-9E8B-4BB2-90FC-4B41D327E509}" parentId="{DB51A9EB-5E64-435F-ACC8-5D2B689F0A50}">
    <text xml:space="preserve">1-25-16836
</text>
  </threadedComment>
  <threadedComment ref="AJ293" dT="2025-06-18T11:19:11.80" personId="{5710D45C-C18F-4E5A-842E-2E8E9F9A8EE2}" id="{EC2DB67B-A58D-4B66-A836-35C4573762A3}" parentId="{DB51A9EB-5E64-435F-ACC8-5D2B689F0A50}">
    <text>Išsiųsta su pataisytomis pastabomis 06-18</text>
  </threadedComment>
  <threadedComment ref="AJ293" dT="2025-06-19T07:21:00.60" personId="{5710D45C-C18F-4E5A-842E-2E8E9F9A8EE2}" id="{4429BBF4-3531-47E6-8130-106D64979BED}" parentId="{DB51A9EB-5E64-435F-ACC8-5D2B689F0A50}">
    <text xml:space="preserve">1-25-19098. 
</text>
  </threadedComment>
  <threadedComment ref="AJ293" dT="2025-07-01T07:06:59.96" personId="{5710D45C-C18F-4E5A-842E-2E8E9F9A8EE2}" id="{86F5A5E5-EC40-44CD-9F44-FAF34419AC20}" parentId="{DB51A9EB-5E64-435F-ACC8-5D2B689F0A50}">
    <text>Išsiųsta po pastabų</text>
  </threadedComment>
  <threadedComment ref="AJ293" dT="2025-07-04T06:48:09.97" personId="{5710D45C-C18F-4E5A-842E-2E8E9F9A8EE2}" id="{4504AA6F-AC63-43C5-BC6F-4F4FBD2CA972}" parentId="{DB51A9EB-5E64-435F-ACC8-5D2B689F0A50}">
    <text xml:space="preserve">1-25-20538
</text>
  </threadedComment>
  <threadedComment ref="AJ293" dT="2025-07-09T04:11:43.89" personId="{5710D45C-C18F-4E5A-842E-2E8E9F9A8EE2}" id="{3DAD9FDC-4A7A-4FF0-8D8C-2B5BC7612470}" parentId="{DB51A9EB-5E64-435F-ACC8-5D2B689F0A50}">
    <text>Išsiųsta po pastabų</text>
  </threadedComment>
  <threadedComment ref="AJ293" dT="2025-07-09T06:54:26.67" personId="{5710D45C-C18F-4E5A-842E-2E8E9F9A8EE2}" id="{FB6DE1E5-F24F-4EF4-B52F-F64E37FD3F11}" parentId="{DB51A9EB-5E64-435F-ACC8-5D2B689F0A50}">
    <text xml:space="preserve">1-25-21381
</text>
  </threadedComment>
  <threadedComment ref="AJ293" dT="2025-07-14T07:40:24.32" personId="{5710D45C-C18F-4E5A-842E-2E8E9F9A8EE2}" id="{C8BC7C4E-3473-4D9B-9A52-434AF5F92852}" parentId="{DB51A9EB-5E64-435F-ACC8-5D2B689F0A50}">
    <text xml:space="preserve">1-25-21942
</text>
  </threadedComment>
  <threadedComment ref="AJ293" dT="2025-07-29T07:43:22.23" personId="{5710D45C-C18F-4E5A-842E-2E8E9F9A8EE2}" id="{883E48E8-4B4D-4CEB-94B8-79C6735D9E5B}" parentId="{DB51A9EB-5E64-435F-ACC8-5D2B689F0A50}">
    <text>Suderinta 07-29</text>
  </threadedComment>
  <threadedComment ref="E294" dT="2024-12-13T07:34:07.89" personId="{275467A3-C35B-408D-BC09-980133BF36D1}" id="{3E02CC16-5AC0-4F4A-9C6B-ED8DC70E20CB}">
    <text>Užklausta Pakamario</text>
  </threadedComment>
  <threadedComment ref="E294" dT="2025-05-12T11:57:51.74" personId="{F5283759-9946-4865-A022-E520B30F9158}" id="{75E64B03-CA98-4F3C-AE73-96D0E9B0364F}" parentId="{3E02CC16-5AC0-4F4A-9C6B-ED8DC70E20CB}">
    <text>Apsimėčiau spintas +-, pasiplanuosiu kada važiuot derint ~30 žmonių</text>
  </threadedComment>
  <threadedComment ref="E294" dT="2025-05-14T05:02:33.42" personId="{F5283759-9946-4865-A022-E520B30F9158}" id="{061F4014-ACC3-49DA-BCA0-7789F1672248}" parentId="{3E02CC16-5AC0-4F4A-9C6B-ED8DC70E20CB}">
    <text>05-20 važiuoju derint</text>
  </threadedComment>
  <threadedComment ref="E294" dT="2025-05-21T12:53:53.90" personId="{F5283759-9946-4865-A022-E520B30F9158}" id="{2F5F8D01-42BE-4646-868F-845E1665821D}" parentId="{3E02CC16-5AC0-4F4A-9C6B-ED8DC70E20CB}">
    <text>Liko KL, trumpi, principinė ir bus galima pasiteikt pirminius</text>
  </threadedComment>
  <threadedComment ref="E294" dT="2025-05-23T11:32:07.72" personId="{F5283759-9946-4865-A022-E520B30F9158}" id="{5D0EA17C-348C-492E-A6B6-98B180363C77}" parentId="{3E02CC16-5AC0-4F4A-9C6B-ED8DC70E20CB}">
    <text>Galima pateikti pirminiams</text>
  </threadedComment>
  <threadedComment ref="E294" dT="2025-05-26T04:26:14.37" personId="{275467A3-C35B-408D-BC09-980133BF36D1}" id="{960F6C0A-C25C-4405-86A3-D4018124E2DC}" parentId="{3E02CC16-5AC0-4F4A-9C6B-ED8DC70E20CB}">
    <text>Pateikti pirminiai</text>
  </threadedComment>
  <threadedComment ref="E294" dT="2025-05-27T11:45:25.00" personId="{F5283759-9946-4865-A022-E520B30F9158}" id="{A0DB26FD-C76A-4BAA-9F4C-F3C998A33C4B}" parentId="{3E02CC16-5AC0-4F4A-9C6B-ED8DC70E20CB}">
    <text>Yra pastabos, reik pakeist spintų vietas, 06-03 jei niekas nesikeis, važiuoju, kartu derinuos 290 objektą</text>
  </threadedComment>
  <threadedComment ref="E294" dT="2025-05-28T05:44:51.91" personId="{1AA69E5B-B443-4881-BBB8-C2908FF681E9}" id="{3ED7495F-B726-46EF-923A-5072665DCDF1}" parentId="{3E02CC16-5AC0-4F4A-9C6B-ED8DC70E20CB}">
    <text>Pateikti pirminiai po pastabu</text>
  </threadedComment>
  <threadedComment ref="E294" dT="2025-05-28T11:52:13.78" personId="{F5283759-9946-4865-A022-E520B30F9158}" id="{3E6DB1E0-DA31-454E-9001-A5F91B068031}" parentId="{3E02CC16-5AC0-4F4A-9C6B-ED8DC70E20CB}">
    <text>Patvirtino pirminius, reikės perderint spintų vietas su 6 žmonėm (antradieni važiuoju) ir tada pasileisiu su institucijom derintis</text>
  </threadedComment>
  <threadedComment ref="E294" dT="2025-06-04T05:23:08.18" personId="{F5283759-9946-4865-A022-E520B30F9158}" id="{53CCD56B-3A0B-40A7-A231-D20A67CA58D4}" parentId="{3E02CC16-5AC0-4F4A-9C6B-ED8DC70E20CB}">
    <text>Su žmonėm perderinta.</text>
  </threadedComment>
  <threadedComment ref="E294" dT="2025-06-05T10:23:33.17" personId="{F5283759-9946-4865-A022-E520B30F9158}" id="{21A6B967-157A-44B6-BB97-B847CE407598}" parentId="{3E02CC16-5AC0-4F4A-9C6B-ED8DC70E20CB}">
    <text>Pakamaris turi papildyt topo su telia tinklais. 06-03 perdaviau info jiems.</text>
  </threadedComment>
  <threadedComment ref="E294" dT="2025-06-09T10:42:42.52" personId="{F5283759-9946-4865-A022-E520B30F9158}" id="{B820E9F3-9941-418F-BBC1-07B81F2CAF7C}" parentId="{3E02CC16-5AC0-4F4A-9C6B-ED8DC70E20CB}">
    <text>06-09 persiunčiau laišką su priminimu Pakamariui</text>
  </threadedComment>
  <threadedComment ref="E294" dT="2025-06-18T10:35:52.14" personId="{F5283759-9946-4865-A022-E520B30F9158}" id="{256923EC-C039-4EED-ACAA-E691F9E11751}" parentId="{3E02CC16-5AC0-4F4A-9C6B-ED8DC70E20CB}">
    <text>Pakamaris ketvirtadienį turi atsiųst TELIA tinklus</text>
  </threadedComment>
  <threadedComment ref="E294" dT="2025-06-23T06:13:20.92" personId="{F5283759-9946-4865-A022-E520B30F9158}" id="{949277FF-BEBE-4690-8C17-1848AC09712F}" parentId="{3E02CC16-5AC0-4F4A-9C6B-ED8DC70E20CB}">
    <text>Tinklų dar vis neatsiuntė, kai atsiųs, bus likęs telia suderinimas, SUVA, mel. Projektas, sąmata.</text>
  </threadedComment>
  <threadedComment ref="E294" dT="2025-06-26T04:11:40.04" personId="{F5283759-9946-4865-A022-E520B30F9158}" id="{1ADED355-CF5A-4B3D-A733-F168E0DE0F3E}" parentId="{3E02CC16-5AC0-4F4A-9C6B-ED8DC70E20CB}">
    <text>Atsiuntė tinklus, reik persiderint sprendinius su trim vartotojais</text>
  </threadedComment>
  <threadedComment ref="E294" dT="2025-06-26T06:30:28.80" personId="{F5283759-9946-4865-A022-E520B30F9158}" id="{8FE9B0CB-A60B-4D69-A6E3-25BC3DF16A96}" parentId="{3E02CC16-5AC0-4F4A-9C6B-ED8DC70E20CB}">
    <text>Pirmadieni 06-30 važiuoju persiderint su 3 žmonėm</text>
  </threadedComment>
  <threadedComment ref="E294" dT="2025-06-26T10:27:43.33" personId="{F5283759-9946-4865-A022-E520B30F9158}" id="{7C70E50C-AB35-4627-B162-A4836253B5B1}" parentId="{3E02CC16-5AC0-4F4A-9C6B-ED8DC70E20CB}">
    <text>Pateikta telia po pastabų 06-26
Jei tiks jiems, bus likę persiderint su 3imis vartotojais, SUVA, mel. Projektas, MDKZ</text>
  </threadedComment>
  <threadedComment ref="E294" dT="2025-06-27T07:05:07.66" personId="{F5283759-9946-4865-A022-E520B30F9158}" id="{2D9F060D-7A2D-451E-9757-60F92FC11E7E}" parentId="{3E02CC16-5AC0-4F4A-9C6B-ED8DC70E20CB}">
    <text>Telia suderino, SUVA pateikta</text>
  </threadedComment>
  <threadedComment ref="E294" dT="2025-06-30T12:16:55.84" personId="{F5283759-9946-4865-A022-E520B30F9158}" id="{CCBE2C25-3914-436A-B85A-A248FA44E9B0}" parentId="{3E02CC16-5AC0-4F4A-9C6B-ED8DC70E20CB}">
    <text>Suva gauta, darau MDKZ, pilną bylą.
Tomui perduota dėl mel. projekto užsakymo</text>
  </threadedComment>
  <threadedComment ref="E294" dT="2025-07-01T09:57:06.14" personId="{F5283759-9946-4865-A022-E520B30F9158}" id="{36E57F31-D8A6-4364-B8EF-3084EB20C207}" parentId="{3E02CC16-5AC0-4F4A-9C6B-ED8DC70E20CB}">
    <text>Pateiktas žiniaraštis sąmatai 07-01 Reiks dar išsiųst informacinius</text>
  </threadedComment>
  <threadedComment ref="E294" dT="2025-07-02T04:59:09.99" personId="{F5283759-9946-4865-A022-E520B30F9158}" id="{3D68F250-9A8A-4F3C-893E-96949235ADB2}" parentId="{3E02CC16-5AC0-4F4A-9C6B-ED8DC70E20CB}">
    <text>Informaciniai išsiųsti, likus sąmata ir mel. projektas</text>
  </threadedComment>
  <threadedComment ref="E294" dT="2025-07-02T07:30:49.56" personId="{F5283759-9946-4865-A022-E520B30F9158}" id="{2CB25C78-8B6B-425B-B90E-B8F2C6C1B0C1}" parentId="{3E02CC16-5AC0-4F4A-9C6B-ED8DC70E20CB}">
    <text>Sąmata gauta, likęs mel. projektas</text>
  </threadedComment>
  <threadedComment ref="E294" dT="2025-07-09T05:42:04.91" personId="{275467A3-C35B-408D-BC09-980133BF36D1}" id="{D755750F-6268-4001-B260-76A315AE7C01}" parentId="{3E02CC16-5AC0-4F4A-9C6B-ED8DC70E20CB}">
    <text>Mel projekto terminas 07-15</text>
  </threadedComment>
  <threadedComment ref="E294" dT="2025-07-15T12:41:03.01" personId="{275467A3-C35B-408D-BC09-980133BF36D1}" id="{9B6CBA47-1767-4A37-AA8C-BB1A6CE3B530}" parentId="{3E02CC16-5AC0-4F4A-9C6B-ED8DC70E20CB}">
    <text>Mel projektas pateiktas</text>
  </threadedComment>
  <threadedComment ref="E294" dT="2025-07-15T12:52:17.27" personId="{F5283759-9946-4865-A022-E520B30F9158}" id="{0C73D00D-E02B-4B36-BBA2-96F9FC8F1D90}" parentId="{3E02CC16-5AC0-4F4A-9C6B-ED8DC70E20CB}">
    <text>Sutvarkytas mel. Projektas, Kostui reikės nuasmeninti (dėl konkursinės) ir bus galima pateikt pilną bylą.</text>
  </threadedComment>
  <threadedComment ref="E294" dT="2025-07-15T13:38:46.10" personId="{1AA69E5B-B443-4881-BBB8-C2908FF681E9}" id="{3BA410A2-3A40-428B-83E2-61A9A0D00765}" parentId="{3E02CC16-5AC0-4F4A-9C6B-ED8DC70E20CB}">
    <text>Pateiktas projektas</text>
  </threadedComment>
  <threadedComment ref="E294" dT="2025-07-17T04:38:02.61" personId="{1AA69E5B-B443-4881-BBB8-C2908FF681E9}" id="{22CCDCB4-2A1C-4E1F-97C8-A4CDECC329AB}" parentId="{3E02CC16-5AC0-4F4A-9C6B-ED8DC70E20CB}">
    <text>Pateikta po pastabu</text>
  </threadedComment>
  <threadedComment ref="X294" dT="2025-06-02T11:31:04.02" personId="{F5283759-9946-4865-A022-E520B30F9158}" id="{058CFD1F-B992-4DEC-8D94-4B695E3DFB5B}">
    <text>06-02 išsiųsta</text>
  </threadedComment>
  <threadedComment ref="X294" dT="2025-06-18T11:30:50.32" personId="{F5283759-9946-4865-A022-E520B30F9158}" id="{55B84C4E-8BE9-47DE-986A-39CF6D794721}" parentId="{058CFD1F-B992-4DEC-8D94-4B695E3DFB5B}">
    <text>06-18 gavau</text>
  </threadedComment>
  <threadedComment ref="Y294" dT="2025-06-02T11:31:04.02" personId="{F5283759-9946-4865-A022-E520B30F9158}" id="{67CBEDE0-7E4A-4C01-81F7-37F28C0644CC}">
    <text>06-02 išsiųsta</text>
  </threadedComment>
  <threadedComment ref="Y294" dT="2025-06-06T11:28:26.66" personId="{F5283759-9946-4865-A022-E520B30F9158}" id="{9222564E-4B00-405D-9D16-C6B9781F4E21}" parentId="{67CBEDE0-7E4A-4C01-81F7-37F28C0644CC}">
    <text>06-06 suderinta</text>
  </threadedComment>
  <threadedComment ref="Z294" dT="2025-06-02T11:31:04.02" personId="{F5283759-9946-4865-A022-E520B30F9158}" id="{D1D7F1A6-B4F0-4EB0-88B0-B93519A3C568}">
    <text>06-02 išsiųsta</text>
  </threadedComment>
  <threadedComment ref="Z294" dT="2025-06-04T05:22:07.23" personId="{F5283759-9946-4865-A022-E520B30F9158}" id="{24C43649-6502-45BC-9AFD-A497986A44DB}" parentId="{D1D7F1A6-B4F0-4EB0-88B0-B93519A3C568}">
    <text>06-04 suderinta</text>
  </threadedComment>
  <threadedComment ref="AA294" dT="2025-06-02T11:31:04.02" personId="{F5283759-9946-4865-A022-E520B30F9158}" id="{179C4BD7-5E08-4766-A5C7-7B7BCB2E266F}">
    <text>06-02 išsiųsta</text>
  </threadedComment>
  <threadedComment ref="AA294" dT="2025-06-04T04:30:31.97" personId="{F5283759-9946-4865-A022-E520B30F9158}" id="{77640221-8DDF-4864-86CA-ADB6A0E136D2}" parentId="{179C4BD7-5E08-4766-A5C7-7B7BCB2E266F}">
    <text>Buvo pastabų 06-03 perdaviau Pakamariui dėl tinklų.</text>
  </threadedComment>
  <threadedComment ref="AA294" dT="2025-06-27T06:36:47.71" personId="{F5283759-9946-4865-A022-E520B30F9158}" id="{6F645FA8-F497-40F0-B99F-89D4A6C4144E}" parentId="{179C4BD7-5E08-4766-A5C7-7B7BCB2E266F}">
    <text>06-27 suderinta</text>
  </threadedComment>
  <threadedComment ref="AD294" dT="2025-06-27T08:58:46.02" personId="{F5283759-9946-4865-A022-E520B30F9158}" id="{AF8D57FB-8504-43A2-903C-E6315012A78C}">
    <text xml:space="preserve">365824 06-27 </text>
  </threadedComment>
  <threadedComment ref="AD294" dT="2025-07-01T09:58:12.73" personId="{F5283759-9946-4865-A022-E520B30F9158}" id="{449CAE62-BB2A-4D21-B229-4B0B0870BC4D}" parentId="{AF8D57FB-8504-43A2-903C-E6315012A78C}">
    <text>06-30 gauta</text>
  </threadedComment>
  <threadedComment ref="AE294" dT="2025-06-02T11:31:04.02" personId="{F5283759-9946-4865-A022-E520B30F9158}" id="{A4DC304B-1A3E-42BF-99E0-AD30FCB33C95}">
    <text>06-02 išsiųsta</text>
  </threadedComment>
  <threadedComment ref="E295" dT="2024-12-13T07:32:28.00" personId="{275467A3-C35B-408D-BC09-980133BF36D1}" id="{33A4DD2C-8CE9-43CD-955F-D0BF9E1126DD}">
    <text>Užklausta Pakamario</text>
  </threadedComment>
  <threadedComment ref="E295" dT="2025-06-19T05:33:26.79" personId="{275467A3-C35B-408D-BC09-980133BF36D1}" id="{0AE955E9-07D1-400C-A3D1-7C6C47FD5E20}" parentId="{33A4DD2C-8CE9-43CD-955F-D0BF9E1126DD}">
    <text>Derina su sklp. Sav.</text>
  </threadedComment>
  <threadedComment ref="E295" dT="2025-06-19T11:22:44.61" personId="{BF941DBC-49BC-4D35-B639-EC5DED99621C}" id="{5EE7FE3C-267D-40F6-87B7-98C0FAC9B731}" parentId="{33A4DD2C-8CE9-43CD-955F-D0BF9E1126DD}">
    <text xml:space="preserve">060057967 Evaldas, pavaduotojas ūkio reikalam, viskas tinka, galima ruošt servitutą ir siųst pasirašyt. </text>
  </threadedComment>
  <threadedComment ref="E295" dT="2025-06-19T13:02:31.59" personId="{1AA69E5B-B443-4881-BBB8-C2908FF681E9}" id="{47380013-4AD4-4578-98C1-8AA99761B010}" parentId="{33A4DD2C-8CE9-43CD-955F-D0BF9E1126DD}">
    <text>Pateikti pirminiai</text>
  </threadedComment>
  <threadedComment ref="E295" dT="2025-06-21T07:44:25.68" personId="{275467A3-C35B-408D-BC09-980133BF36D1}" id="{1C1221A8-8757-49F6-9615-4CB2EC067E67}" parentId="{33A4DD2C-8CE9-43CD-955F-D0BF9E1126DD}">
    <text>Taiso pastabas</text>
  </threadedComment>
  <threadedComment ref="E295" dT="2025-06-26T08:01:55.35" personId="{1AA69E5B-B443-4881-BBB8-C2908FF681E9}" id="{35C04B95-0746-4E1B-B9E4-76757B161F1F}" parentId="{33A4DD2C-8CE9-43CD-955F-D0BF9E1126DD}">
    <text>Noreciau del pastabu pabendraut su slicium, bet jis nekelia. Kai gris Gytis kazka sugalvosim</text>
  </threadedComment>
  <threadedComment ref="E295" dT="2025-07-01T05:41:04.04" personId="{1AA69E5B-B443-4881-BBB8-C2908FF681E9}" id="{27936A91-18FE-47A7-BD4C-19703EA6C901}" parentId="{33A4DD2C-8CE9-43CD-955F-D0BF9E1126DD}">
    <text>Pateikti pirminiai, atrasyta TIVIS, nes Slicius nekelia</text>
  </threadedComment>
  <threadedComment ref="E295" dT="2025-07-02T08:00:25.75" personId="{275467A3-C35B-408D-BC09-980133BF36D1}" id="{08037554-FCE9-490E-9AF3-B20221FE9D32}" parentId="{33A4DD2C-8CE9-43CD-955F-D0BF9E1126DD}">
    <text>Laukiam mokyklos rašto dėl sprendinių derinimo uždaru būdu</text>
  </threadedComment>
  <threadedComment ref="E295" dT="2025-07-03T04:28:21.77" personId="{1AA69E5B-B443-4881-BBB8-C2908FF681E9}" id="{66F4362E-BB0A-4931-A1AF-69B2D8A42766}" parentId="{33A4DD2C-8CE9-43CD-955F-D0BF9E1126DD}">
    <text>Pateikti pirminaii po pastabu</text>
  </threadedComment>
  <threadedComment ref="E295" dT="2025-07-08T04:44:27.65" personId="{BF941DBC-49BC-4D35-B639-EC5DED99621C}" id="{0EB51E40-2C44-4CEB-85C2-982E3BA8BEA0}" parentId="{33A4DD2C-8CE9-43CD-955F-D0BF9E1126DD}">
    <text>07.08 pateikta derint</text>
  </threadedComment>
  <threadedComment ref="E295" dT="2025-07-14T10:58:44.67" personId="{BF941DBC-49BC-4D35-B639-EC5DED99621C}" id="{B14936F8-E4A5-40AC-8B72-78E157008FA8}" parentId="{33A4DD2C-8CE9-43CD-955F-D0BF9E1126DD}">
    <text>Trūksta vandenų ir Telia derinimo, pateikta 8d.</text>
  </threadedComment>
  <threadedComment ref="E295" dT="2025-07-18T07:24:45.05" personId="{BF941DBC-49BC-4D35-B639-EC5DED99621C}" id="{41FA0AEF-70AA-4CBC-88FC-C5E676106D76}" parentId="{33A4DD2C-8CE9-43CD-955F-D0BF9E1126DD}">
    <text xml:space="preserve">07-17 pateikta savivaldybei po pastabų. </text>
  </threadedComment>
  <threadedComment ref="E295" dT="2025-07-24T06:22:48.83" personId="{1AA69E5B-B443-4881-BBB8-C2908FF681E9}" id="{1C4D949F-F4F3-4CB0-8FC7-90394B4035B7}" parentId="{33A4DD2C-8CE9-43CD-955F-D0BF9E1126DD}">
    <text>ESO derina SB plana ir teiksim tolyn</text>
  </threadedComment>
  <threadedComment ref="E295" dT="2025-07-28T10:15:32.42" personId="{BF941DBC-49BC-4D35-B639-EC5DED99621C}" id="{B17A7152-5567-4E15-917B-8FC8A1DB0395}" parentId="{33A4DD2C-8CE9-43CD-955F-D0BF9E1126DD}">
    <text>Pateikti du servitutai derinimui mokyklai, skambinau 07-28, visi atostogauja. Pabandys paskambint direktorei ar pavaduotojai kad pasirašytų el. parašais.</text>
  </threadedComment>
  <threadedComment ref="E295" dT="2025-08-04T06:50:22.19" personId="{BF941DBC-49BC-4D35-B639-EC5DED99621C}" id="{4A035546-748E-4074-8125-2D744594171D}" parentId="{33A4DD2C-8CE9-43CD-955F-D0BF9E1126DD}">
    <text>Pateikti servitutai savivaldybei.</text>
  </threadedComment>
  <threadedComment ref="E295" dT="2025-08-06T12:26:32.71" personId="{BF941DBC-49BC-4D35-B639-EC5DED99621C}" id="{DADEE28A-D0DD-4931-8DE1-54A17D03F5D5}" parentId="{33A4DD2C-8CE9-43CD-955F-D0BF9E1126DD}">
    <text>Paruošta pilna byla, servitutai 08-04 pateikti savivaldybei, suva pateikta 08-06</text>
  </threadedComment>
  <threadedComment ref="E295" dT="2025-08-07T04:38:14.95" personId="{1AA69E5B-B443-4881-BBB8-C2908FF681E9}" id="{D756193B-8EEA-4ADE-B02A-175C3DF55716}" parentId="{33A4DD2C-8CE9-43CD-955F-D0BF9E1126DD}">
    <text>Pateiktas projektas be servitutu ir SUVA</text>
  </threadedComment>
  <threadedComment ref="E295" dT="2025-08-11T06:20:52.51" personId="{1AA69E5B-B443-4881-BBB8-C2908FF681E9}" id="{77EFE720-FE15-4BC3-B136-0AB16AAA583B}" parentId="{33A4DD2C-8CE9-43CD-955F-D0BF9E1126DD}">
    <text>Gauta pastaba del servituto, laukiam.</text>
  </threadedComment>
  <threadedComment ref="E295" dT="2025-08-11T12:16:34.94" personId="{275467A3-C35B-408D-BC09-980133BF36D1}" id="{4A7F00C8-D4E9-4606-9E7F-4415A197D914}" parentId="{33A4DD2C-8CE9-43CD-955F-D0BF9E1126DD}">
    <text>Teikiam projektą su garantiniu</text>
  </threadedComment>
  <threadedComment ref="E295" dT="2025-08-18T09:07:50.52" personId="{1AA69E5B-B443-4881-BBB8-C2908FF681E9}" id="{000B7946-26B2-4453-B350-580642D7CA96}" parentId="{33A4DD2C-8CE9-43CD-955F-D0BF9E1126DD}">
    <text>Gedas nori zinot kada bus pasirasymas, tada tik tvirtins gatantini</text>
  </threadedComment>
  <threadedComment ref="E295" dT="2025-08-21T11:50:46.53" personId="{275467A3-C35B-408D-BC09-980133BF36D1}" id="{3E239EF9-EC63-4954-91A6-81F3A4F2D269}" parentId="{33A4DD2C-8CE9-43CD-955F-D0BF9E1126DD}">
    <text>Perduota gedui informacija dėl ŽIS sutrikimų. Aiškinasi su Grigaliūnu ar leis su garantiniu aktuoti.</text>
  </threadedComment>
  <threadedComment ref="E295" dT="2025-09-15T10:55:24.53" personId="{1AA69E5B-B443-4881-BBB8-C2908FF681E9}" id="{E412D993-E74C-49B2-AA81-1872732D4D1D}" parentId="{33A4DD2C-8CE9-43CD-955F-D0BF9E1126DD}">
    <text>Laukiam gedo atsakymo del garantinio</text>
  </threadedComment>
  <threadedComment ref="E295" dT="2025-09-22T10:30:11.56" personId="{BF941DBC-49BC-4D35-B639-EC5DED99621C}" id="{D4AC58AD-3412-453F-9894-625293DDC0C4}" parentId="{33A4DD2C-8CE9-43CD-955F-D0BF9E1126DD}">
    <text>Vieno sklypo jau sumokėta kompensacija, kitas servituto įsakymas pastrigęs naujoj sistemoj, bandys padaryt senu būdu. Pateikta per naujo, 14d.d. nagrinėjimo terminas.</text>
  </threadedComment>
  <threadedComment ref="E295" dT="2025-09-29T05:55:57.67" personId="{BF941DBC-49BC-4D35-B639-EC5DED99621C}" id="{9CB4ED78-95A2-47B1-BCDC-95B4988F0DD9}" parentId="{33A4DD2C-8CE9-43CD-955F-D0BF9E1126DD}">
    <text>25SUT-9659
09-29</text>
  </threadedComment>
  <threadedComment ref="E295" dT="2025-10-08T04:46:04.49" personId="{BF941DBC-49BC-4D35-B639-EC5DED99621C}" id="{901B85EB-6B15-4047-99C8-DA9DD81F89EC}" parentId="{33A4DD2C-8CE9-43CD-955F-D0BF9E1126DD}">
    <text>Servitutai pas ESO, 12d turim gaut apmokėjimo kopiją ir teiksiu notaram.</text>
  </threadedComment>
  <threadedComment ref="E295" dT="2025-10-13T05:15:16.46" personId="{BF941DBC-49BC-4D35-B639-EC5DED99621C}" id="{F22ACE01-7BA4-4411-B22E-9DE43D8FA504}" parentId="{33A4DD2C-8CE9-43CD-955F-D0BF9E1126DD}">
    <text>Gauti servituto apmokėjimai, 10-13 teikiu notaram.</text>
  </threadedComment>
  <threadedComment ref="E295" dT="2025-10-16T12:27:25.08" personId="{1AA69E5B-B443-4881-BBB8-C2908FF681E9}" id="{80404777-6D8C-4A33-9727-BE042E378B9B}" parentId="{33A4DD2C-8CE9-43CD-955F-D0BF9E1126DD}">
    <text>Ragina notara, gal pateiksim anksciau su garantiniu</text>
  </threadedComment>
  <threadedComment ref="E295" dT="2025-10-21T07:33:40.92" personId="{BF941DBC-49BC-4D35-B639-EC5DED99621C}" id="{BC564E8D-90BC-4838-AEB6-FDDDCC3AAEFA}" parentId="{33A4DD2C-8CE9-43CD-955F-D0BF9E1126DD}">
    <text>Laikas nesutartas, greičiausiai žinosim pasirašymo datą tik 26dieną.</text>
  </threadedComment>
  <threadedComment ref="E295" dT="2025-10-28T05:57:16.12" personId="{BF941DBC-49BC-4D35-B639-EC5DED99621C}" id="{3D055446-4E17-4D99-9AB5-45EEC14256FF}" parentId="{33A4DD2C-8CE9-43CD-955F-D0BF9E1126DD}">
    <text>10-28 gautas laiškas iš notarės kad stringa žemės sklypo plano gavimas</text>
  </threadedComment>
  <threadedComment ref="E295" dT="2025-11-07T06:03:56.11" personId="{1AA69E5B-B443-4881-BBB8-C2908FF681E9}" id="{0A192E75-6950-4E79-A9AD-E372D117664D}" parentId="{33A4DD2C-8CE9-43CD-955F-D0BF9E1126DD}">
    <text>Servituta pasiraso 11.11</text>
  </threadedComment>
  <threadedComment ref="E295" dT="2025-11-12T05:54:21.34" personId="{1AA69E5B-B443-4881-BBB8-C2908FF681E9}" id="{E2E23811-EFEB-43A2-972F-AEBFCB70598D}" parentId="{33A4DD2C-8CE9-43CD-955F-D0BF9E1126DD}">
    <text>Pateiktas projektas galutiniam tvirtinimui</text>
  </threadedComment>
  <threadedComment ref="E295" dT="2025-11-13T07:21:50.86" personId="{275467A3-C35B-408D-BC09-980133BF36D1}" id="{A8E38307-7A7F-4446-86CC-C33DECA2B3F6}" parentId="{33A4DD2C-8CE9-43CD-955F-D0BF9E1126DD}">
    <text>daro žymas</text>
  </threadedComment>
  <threadedComment ref="E295" dT="2025-11-21T06:22:32.62" personId="{275467A3-C35B-408D-BC09-980133BF36D1}" id="{6DA0B085-472D-4F2C-A265-A3E6F3D004B4}" parentId="{33A4DD2C-8CE9-43CD-955F-D0BF9E1126DD}">
    <text>tvirtins 2026-01</text>
  </threadedComment>
  <threadedComment ref="E295" dT="2026-01-05T06:05:54.26" personId="{275467A3-C35B-408D-BC09-980133BF36D1}" id="{8B9F82F6-836D-4C29-B8EE-A30E451E42CE}" parentId="{33A4DD2C-8CE9-43CD-955F-D0BF9E1126DD}">
    <text>pateikti įkainiai</text>
  </threadedComment>
  <threadedComment ref="E295" dT="2026-01-05T07:42:53.62" personId="{275467A3-C35B-408D-BC09-980133BF36D1}" id="{7D966BB2-04E8-4F7E-9430-3253FE5470B5}" parentId="{33A4DD2C-8CE9-43CD-955F-D0BF9E1126DD}">
    <text>DELSPINIGIAI</text>
  </threadedComment>
  <threadedComment ref="T295" dT="2025-07-24T06:08:04.99" personId="{BF941DBC-49BC-4D35-B639-EC5DED99621C}" id="{F84DEABD-B669-4131-8247-83DB9828DA74}">
    <text>Paruoštas, po savivaldybės derinimo išsiųsiu.</text>
  </threadedComment>
  <threadedComment ref="AF295" dT="2025-08-07T09:05:37.00" personId="{BF941DBC-49BC-4D35-B639-EC5DED99621C}" id="{C205FCAA-8231-4FF1-BD64-A3383166177F}">
    <text>Savivaldybės tikrintoja +37038639146</text>
  </threadedComment>
  <threadedComment ref="E296" dT="2024-11-04T14:02:10.03" personId="{275467A3-C35B-408D-BC09-980133BF36D1}" id="{C0F19B9C-3FFA-4A8C-833F-1901E3AF8656}">
    <text>Užsakyta Egidijus 11-04</text>
  </threadedComment>
  <threadedComment ref="E296" dT="2025-02-04T14:07:27.47" personId="{275467A3-C35B-408D-BC09-980133BF36D1}" id="{29174379-BE31-4260-85CF-BA83C2FFD3B1}" parentId="{C0F19B9C-3FFA-4A8C-833F-1901E3AF8656}">
    <text>Pateikti pirminiai 02-04</text>
  </threadedComment>
  <threadedComment ref="E296" dT="2025-02-12T05:48:41.83" personId="{275467A3-C35B-408D-BC09-980133BF36D1}" id="{08F2CF8D-DF1E-416D-A1D7-B5B69DA8C2E3}" parentId="{C0F19B9C-3FFA-4A8C-833F-1901E3AF8656}">
    <text>Pirminių pastabos perduotos</text>
  </threadedComment>
  <threadedComment ref="E296" dT="2025-02-20T13:16:37.23" personId="{275467A3-C35B-408D-BC09-980133BF36D1}" id="{85B5BADB-84C2-4D08-84BF-0E6C7DF950AB}" parentId="{C0F19B9C-3FFA-4A8C-833F-1901E3AF8656}">
    <text>Pateiktos pastabos</text>
  </threadedComment>
  <threadedComment ref="E296" dT="2025-02-21T18:29:06.14" personId="{275467A3-C35B-408D-BC09-980133BF36D1}" id="{138EF15A-C8A5-4E85-A085-287E8359B817}" parentId="{C0F19B9C-3FFA-4A8C-833F-1901E3AF8656}">
    <text>Pateikta po pastabų</text>
  </threadedComment>
  <threadedComment ref="E296" dT="2025-02-26T10:25:28.83" personId="{275467A3-C35B-408D-BC09-980133BF36D1}" id="{4615FCDE-602E-4D39-9E0B-04CC42FF0AE9}" parentId="{C0F19B9C-3FFA-4A8C-833F-1901E3AF8656}">
    <text>Taiso pastabas</text>
  </threadedComment>
  <threadedComment ref="E296" dT="2025-03-05T11:24:29.99" personId="{275467A3-C35B-408D-BC09-980133BF36D1}" id="{AFBC809A-5DC2-4CE4-8817-517902CAFBA5}" parentId="{C0F19B9C-3FFA-4A8C-833F-1901E3AF8656}">
    <text>Pateikta po pastabų</text>
  </threadedComment>
  <threadedComment ref="E296" dT="2025-03-06T13:40:40.30" personId="{275467A3-C35B-408D-BC09-980133BF36D1}" id="{D2BD2B4A-68D8-4B14-96CA-E6E1F6CF9AB3}" parentId="{C0F19B9C-3FFA-4A8C-833F-1901E3AF8656}">
    <text>Patvirtinti pirminiai</text>
  </threadedComment>
  <threadedComment ref="E296" dT="2025-04-11T09:59:54.23" personId="{275467A3-C35B-408D-BC09-980133BF36D1}" id="{A7506E30-FDBA-4C69-9E78-B85DCEBB8393}" parentId="{C0F19B9C-3FFA-4A8C-833F-1901E3AF8656}">
    <text>Turi pateikti pilną bylą be SUVA</text>
  </threadedComment>
  <threadedComment ref="E296" dT="2025-04-23T13:28:04.91" personId="{1AA69E5B-B443-4881-BBB8-C2908FF681E9}" id="{796F3B40-83DE-49B7-B910-4FA02ADF83BC}" parentId="{C0F19B9C-3FFA-4A8C-833F-1901E3AF8656}">
    <text>Pateiktas pilnas projektas</text>
  </threadedComment>
  <threadedComment ref="E296" dT="2025-04-29T07:52:07.80" personId="{1AA69E5B-B443-4881-BBB8-C2908FF681E9}" id="{28F9C7D4-BF72-40D1-BF75-C2009AB7C59F}" parentId="{C0F19B9C-3FFA-4A8C-833F-1901E3AF8656}">
    <text>Pateikta su konkursine</text>
  </threadedComment>
  <threadedComment ref="E296" dT="2025-05-08T11:09:46.77" personId="{1AA69E5B-B443-4881-BBB8-C2908FF681E9}" id="{5FEE0F1E-BB31-4FAC-9BD9-66CA03CC02AF}" parentId="{C0F19B9C-3FFA-4A8C-833F-1901E3AF8656}">
    <text>Pateikta po pastabu</text>
  </threadedComment>
  <threadedComment ref="E296" dT="2025-05-13T11:23:24.16" personId="{275467A3-C35B-408D-BC09-980133BF36D1}" id="{B3B4C52E-CFF7-4DAB-B6CE-DFE5F43E645D}" parentId="{C0F19B9C-3FFA-4A8C-833F-1901E3AF8656}">
    <text>05-12 pateikas projekta</text>
  </threadedComment>
  <threadedComment ref="E296" dT="2025-05-21T05:26:48.83" personId="{1AA69E5B-B443-4881-BBB8-C2908FF681E9}" id="{DDEA9C0F-BE0B-4142-AF04-65E555106879}" parentId="{C0F19B9C-3FFA-4A8C-833F-1901E3AF8656}">
    <text>Pateiktas po pastabu</text>
  </threadedComment>
  <threadedComment ref="E297" dT="2025-01-05T08:27:25.82" personId="{275467A3-C35B-408D-BC09-980133BF36D1}" id="{7F8077F2-56D2-489F-9768-3021C0C2AD52}">
    <text>Kokia situacija su MT vieta, ar suderinta ?</text>
  </threadedComment>
  <threadedComment ref="E297" dT="2025-01-13T07:32:30.50" personId="{1AA69E5B-B443-4881-BBB8-C2908FF681E9}" id="{D8A08931-4E1F-453B-A47C-9EC207577849}" parentId="{7F8077F2-56D2-489F-9768-3021C0C2AD52}">
    <text>Klientas atsiunte pageidavima naujos vietos, supiestas TOPO papildymas</text>
  </threadedComment>
  <threadedComment ref="E297" dT="2025-02-05T07:12:25.11" personId="{275467A3-C35B-408D-BC09-980133BF36D1}" id="{20D85C53-AFF8-4BE4-85B5-8F3F7328881D}" parentId="{7F8077F2-56D2-489F-9768-3021C0C2AD52}">
    <text>Reikia daryti, prioritetinis objektas</text>
  </threadedComment>
  <threadedComment ref="E297" dT="2025-03-06T10:54:00.40" personId="{275467A3-C35B-408D-BC09-980133BF36D1}" id="{001AA531-A4B7-4B16-9270-34A62AFBFC74}" parentId="{7F8077F2-56D2-489F-9768-3021C0C2AD52}">
    <text>Artimiausiu metu teiks pirminius</text>
  </threadedComment>
  <threadedComment ref="E297" dT="2025-03-12T14:11:20.71" personId="{1AA69E5B-B443-4881-BBB8-C2908FF681E9}" id="{513D631B-F682-425D-81C8-2148F23409D5}" parentId="{7F8077F2-56D2-489F-9768-3021C0C2AD52}">
    <text>Pateitki pirminiai</text>
  </threadedComment>
  <threadedComment ref="E297" dT="2025-03-17T11:30:13.34" personId="{275467A3-C35B-408D-BC09-980133BF36D1}" id="{CB046806-6E1A-4A8B-9037-2B58298D49B3}" parentId="{7F8077F2-56D2-489F-9768-3021C0C2AD52}">
    <text>Taiso pastabas</text>
  </threadedComment>
  <threadedComment ref="E297" dT="2025-03-19T07:21:36.66" personId="{8FC2F3C1-05F0-4E34-917F-7A355472C835}" id="{91DC1C1F-7BCB-40E8-A2A8-81F026D6ED82}" parentId="{7F8077F2-56D2-489F-9768-3021C0C2AD52}">
    <text>Teikti pirminiams po pastabų</text>
  </threadedComment>
  <threadedComment ref="E297" dT="2025-03-19T08:40:32.24" personId="{275467A3-C35B-408D-BC09-980133BF36D1}" id="{8C6E38AD-583A-4D13-BCE3-10FF4B195872}" parentId="{7F8077F2-56D2-489F-9768-3021C0C2AD52}">
    <text>Pateikta po pastabų</text>
  </threadedComment>
  <threadedComment ref="E297" dT="2025-03-21T13:05:32.95" personId="{275467A3-C35B-408D-BC09-980133BF36D1}" id="{F2F890CE-C841-4524-B5DA-33672EBD230A}" parentId="{7F8077F2-56D2-489F-9768-3021C0C2AD52}">
    <text>Taiso pastabas</text>
  </threadedComment>
  <threadedComment ref="E297" dT="2025-03-24T06:13:15.03" personId="{8FC2F3C1-05F0-4E34-917F-7A355472C835}" id="{C7060F80-BAB2-4B86-A739-D163FE65610A}" parentId="{7F8077F2-56D2-489F-9768-3021C0C2AD52}">
    <text>Pataisyta</text>
  </threadedComment>
  <threadedComment ref="E297" dT="2025-03-24T10:25:51.78" personId="{275467A3-C35B-408D-BC09-980133BF36D1}" id="{6B79320E-B7CE-447A-8687-3DD8F7CE3EB1}" parentId="{7F8077F2-56D2-489F-9768-3021C0C2AD52}">
    <text>Pateikta po pataisytų pastabų</text>
  </threadedComment>
  <threadedComment ref="E297" dT="2025-03-28T11:08:39.46" personId="{275467A3-C35B-408D-BC09-980133BF36D1}" id="{D5C3D7CF-327F-4187-949E-3E3EDDC7BA7A}" parentId="{7F8077F2-56D2-489F-9768-3021C0C2AD52}">
    <text>Taiso pastabas</text>
  </threadedComment>
  <threadedComment ref="E297" dT="2025-03-31T10:20:09.41" personId="{1AA69E5B-B443-4881-BBB8-C2908FF681E9}" id="{9B0F9B1E-1203-4B0F-87A9-A3A6429D7ADD}" parentId="{7F8077F2-56D2-489F-9768-3021C0C2AD52}">
    <text>Pateikta po pastabu</text>
  </threadedComment>
  <threadedComment ref="E297" dT="2025-04-04T06:29:47.37" personId="{275467A3-C35B-408D-BC09-980133BF36D1}" id="{02971F26-E6D1-4082-B396-89CD2BD3E41C}" parentId="{7F8077F2-56D2-489F-9768-3021C0C2AD52}">
    <text>Taiso pastabas</text>
  </threadedComment>
  <threadedComment ref="E297" dT="2025-04-08T07:10:24.56" personId="{275467A3-C35B-408D-BC09-980133BF36D1}" id="{F78A8CA7-91A7-449D-AF4F-F3DF3292CAB3}" parentId="{7F8077F2-56D2-489F-9768-3021C0C2AD52}">
    <text>04-09 bus sukelti pirminiai</text>
  </threadedComment>
  <threadedComment ref="E297" dT="2025-04-10T06:18:29.74" personId="{8FC2F3C1-05F0-4E34-917F-7A355472C835}" id="{AFB73598-D7B4-4924-A631-86B4216EEA1B}" parentId="{7F8077F2-56D2-489F-9768-3021C0C2AD52}">
    <text>Nusiųstas laiškas gamintojui dėl MT gabaritų</text>
  </threadedComment>
  <threadedComment ref="E297" dT="2025-04-10T12:33:17.87" personId="{8FC2F3C1-05F0-4E34-917F-7A355472C835}" id="{7E106413-1B18-4B51-BDBE-F6E79F4B7571}" parentId="{7F8077F2-56D2-489F-9768-3021C0C2AD52}">
    <text>Gautas gamintojo laiškas su MTT gabaritų matmenimis, 04-11 Dovydas parodys kaip atliekami skaičiavimai RAA</text>
  </threadedComment>
  <threadedComment ref="E297" dT="2025-04-15T07:17:25.01" personId="{1AA69E5B-B443-4881-BBB8-C2908FF681E9}" id="{3E0A1614-E2F0-4C18-9619-49667FB1C1BA}" parentId="{7F8077F2-56D2-489F-9768-3021C0C2AD52}">
    <text>Daro RAA, užklaustas patikslinimas del atjungimo</text>
  </threadedComment>
  <threadedComment ref="E297" dT="2025-04-17T12:55:15.63" personId="{8FC2F3C1-05F0-4E34-917F-7A355472C835}" id="{AB87DC4E-6060-45EB-88E1-82F24881C4B2}" parentId="{7F8077F2-56D2-489F-9768-3021C0C2AD52}">
    <text>Gautas atsakymas iš eso, koreguosim pirminiams ir tęsim derinimus</text>
  </threadedComment>
  <threadedComment ref="E297" dT="2025-04-23T05:09:30.43" personId="{8FC2F3C1-05F0-4E34-917F-7A355472C835}" id="{DBB94729-A583-46E6-895F-51A013831855}" parentId="{7F8077F2-56D2-489F-9768-3021C0C2AD52}">
    <text>Išsiųsta derinti į lez, via ir kitas institucijas</text>
  </threadedComment>
  <threadedComment ref="E297" dT="2025-04-25T07:46:43.01" personId="{1AA69E5B-B443-4881-BBB8-C2908FF681E9}" id="{15F1404B-6213-44C3-BE8B-75B86BC29F48}" parentId="{7F8077F2-56D2-489F-9768-3021C0C2AD52}">
    <text>Pateikti pirminiai po patabu</text>
  </threadedComment>
  <threadedComment ref="E297" dT="2025-05-07T08:09:30.82" personId="{8FC2F3C1-05F0-4E34-917F-7A355472C835}" id="{779F27F0-653D-4A39-AF1A-BAE54D8CD6D0}" parentId="{7F8077F2-56D2-489F-9768-3021C0C2AD52}">
    <text>Reikia taisyta RAA pagal pastabas</text>
  </threadedComment>
  <threadedComment ref="E297" dT="2025-05-12T18:46:56.52" personId="{1AA69E5B-B443-4881-BBB8-C2908FF681E9}" id="{01058598-C7E2-48A0-9689-22D715824F8B}" parentId="{7F8077F2-56D2-489F-9768-3021C0C2AD52}">
    <text>Liko man damust pataisymus RAA, gal sia savaite prisesiu</text>
  </threadedComment>
  <threadedComment ref="E297" dT="2025-05-19T09:31:39.42" personId="{275467A3-C35B-408D-BC09-980133BF36D1}" id="{70282308-64FE-4FB0-A671-5449D4CBA612}" parentId="{7F8077F2-56D2-489F-9768-3021C0C2AD52}">
    <text>Šiandien pateiksim pirminius</text>
  </threadedComment>
  <threadedComment ref="E297" dT="2025-05-21T07:09:16.44" personId="{1AA69E5B-B443-4881-BBB8-C2908FF681E9}" id="{7A1B5B7F-244C-4ABF-A14E-214AE9C004BC}" parentId="{7F8077F2-56D2-489F-9768-3021C0C2AD52}">
    <text>Pateikti pirminiai po pastabu</text>
  </threadedComment>
  <threadedComment ref="E297" dT="2025-05-29T05:39:41.50" personId="{1AA69E5B-B443-4881-BBB8-C2908FF681E9}" id="{6334DF14-4B8C-4A94-9050-63A09FA5C67E}" parentId="{7F8077F2-56D2-489F-9768-3021C0C2AD52}">
    <text>Pateikti pirminiai po pastabu</text>
  </threadedComment>
  <threadedComment ref="E297" dT="2025-05-29T05:46:11.27" personId="{8FC2F3C1-05F0-4E34-917F-7A355472C835}" id="{882368C1-DBC4-4194-8185-BDFEBA2FA537}" parentId="{7F8077F2-56D2-489F-9768-3021C0C2AD52}">
    <text>Išsiųsta į Via po pastabų su priedu</text>
  </threadedComment>
  <threadedComment ref="E297" dT="2025-05-29T10:12:17.93" personId="{8FC2F3C1-05F0-4E34-917F-7A355472C835}" id="{2620D0FE-900A-447D-81ED-6B1C9C4C4236}" parentId="{7F8077F2-56D2-489F-9768-3021C0C2AD52}">
    <text>Išsiųstas servitutas ir projektas derinimui su užsakovu</text>
  </threadedComment>
  <threadedComment ref="E297" dT="2025-06-02T04:30:38.79" personId="{8FC2F3C1-05F0-4E34-917F-7A355472C835}" id="{8BCFA608-447B-4C49-B1E5-996B48744E46}" parentId="{7F8077F2-56D2-489F-9768-3021C0C2AD52}">
    <text>Derinimai Iš užsakovo gauti, servitutas suderintas su nuomininku ir subnuomininku, reikia ESO parašo ir galėsim toliau judėti su servitutu.
MZ paqdarytas, išsiųsta sąmatai.
Servitutas nusiųstas kompensacijai</text>
  </threadedComment>
  <threadedComment ref="E297" dT="2025-06-03T12:01:50.96" personId="{1AA69E5B-B443-4881-BBB8-C2908FF681E9}" id="{B430E361-250A-419C-903A-BDF47D696420}" parentId="{7F8077F2-56D2-489F-9768-3021C0C2AD52}">
    <text>Pateikti pirminiai po pastabu</text>
  </threadedComment>
  <threadedComment ref="E297" dT="2025-06-05T04:56:44.15" personId="{275467A3-C35B-408D-BC09-980133BF36D1}" id="{1629EC89-0013-4B53-BF16-EFA1BA473806}" parentId="{7F8077F2-56D2-489F-9768-3021C0C2AD52}">
    <text>Taiso pastabas</text>
  </threadedComment>
  <threadedComment ref="E297" dT="2025-06-06T06:39:05.89" personId="{1AA69E5B-B443-4881-BBB8-C2908FF681E9}" id="{AA52D683-FC30-433D-83E1-7E8D168398FC}" parentId="{7F8077F2-56D2-489F-9768-3021C0C2AD52}">
    <text>06.05 pateikta po pastabu</text>
  </threadedComment>
  <threadedComment ref="E297" dT="2025-06-06T09:23:17.95" personId="{8FC2F3C1-05F0-4E34-917F-7A355472C835}" id="{DF47412B-3633-40D5-9D6A-0142D7A35A91}" parentId="{7F8077F2-56D2-489F-9768-3021C0C2AD52}">
    <text xml:space="preserve">Via lietuva tikrintoja atostogauja, treciadini gris pasiziures
</text>
  </threadedComment>
  <threadedComment ref="E297" dT="2025-06-09T06:03:34.94" personId="{8FC2F3C1-05F0-4E34-917F-7A355472C835}" id="{487A5486-A137-423C-ACC0-AE0297D110AF}" parentId="{7F8077F2-56D2-489F-9768-3021C0C2AD52}">
    <text>Servitutas išsiųstas derinimui į NŽT</text>
  </threadedComment>
  <threadedComment ref="E297" dT="2025-06-10T06:49:24.61" personId="{8FC2F3C1-05F0-4E34-917F-7A355472C835}" id="{0990C015-5633-4F1C-85DD-037F87EFCDC8}" parentId="{7F8077F2-56D2-489F-9768-3021C0C2AD52}">
    <text>MZDZ padaryta, gauta sąmata</text>
  </threadedComment>
  <threadedComment ref="E297" dT="2025-06-13T11:20:43.09" personId="{8FC2F3C1-05F0-4E34-917F-7A355472C835}" id="{2DD574A6-9F33-4F57-AEAF-57938644E9D0}" parentId="{7F8077F2-56D2-489F-9768-3021C0C2AD52}">
    <text>Gautas via lietuva derinimas, reikia eso derinimo ir teikiam suva</text>
  </threadedComment>
  <threadedComment ref="E297" dT="2025-06-17T04:26:26.42" personId="{8FC2F3C1-05F0-4E34-917F-7A355472C835}" id="{21385B83-6904-4BB1-8776-0D4C5F4B92DE}" parentId="{7F8077F2-56D2-489F-9768-3021C0C2AD52}">
    <text xml:space="preserve">Suva pateikta darom byla
</text>
  </threadedComment>
  <threadedComment ref="E297" dT="2025-06-17T05:25:51.77" personId="{8FC2F3C1-05F0-4E34-917F-7A355472C835}" id="{0CAD1CC1-EB86-4895-BE44-0F8A780379C0}" parentId="{7F8077F2-56D2-489F-9768-3021C0C2AD52}">
    <text>Byla padaryta</text>
  </threadedComment>
  <threadedComment ref="E297" dT="2025-06-18T07:15:35.87" personId="{275467A3-C35B-408D-BC09-980133BF36D1}" id="{4085D3B4-254B-47CE-AE26-9FB1895A2C29}" parentId="{7F8077F2-56D2-489F-9768-3021C0C2AD52}">
    <text>Pateikta bylą be SUVA ir konkursinės</text>
  </threadedComment>
  <threadedComment ref="E297" dT="2025-06-18T12:38:37.24" personId="{8FC2F3C1-05F0-4E34-917F-7A355472C835}" id="{F38DFD7C-247C-49EC-805C-640FBC7318AE}" parentId="{7F8077F2-56D2-489F-9768-3021C0C2AD52}">
    <text>Vis dar laukiama NŽT servituto derinimo</text>
  </threadedComment>
  <threadedComment ref="E297" dT="2025-06-21T07:41:04.42" personId="{275467A3-C35B-408D-BC09-980133BF36D1}" id="{7061026A-2BF9-4E5E-BB42-B5503CAA5AED}" parentId="{7F8077F2-56D2-489F-9768-3021C0C2AD52}">
    <text>Pateiktas projektas su garantiniu</text>
  </threadedComment>
  <threadedComment ref="E297" dT="2025-06-26T06:15:52.13" personId="{8FC2F3C1-05F0-4E34-917F-7A355472C835}" id="{67DCBCA8-C0F8-4866-93B4-F6C35A295D74}" parentId="{7F8077F2-56D2-489F-9768-3021C0C2AD52}">
    <text xml:space="preserve">Konkursinė padaryta </text>
  </threadedComment>
  <threadedComment ref="E297" dT="2025-06-26T11:12:29.29" personId="{275467A3-C35B-408D-BC09-980133BF36D1}" id="{1011B4FB-A131-4C90-8D97-57E1BB81AE4A}" parentId="{7F8077F2-56D2-489F-9768-3021C0C2AD52}">
    <text>Laukiam žymų</text>
  </threadedComment>
  <threadedComment ref="E297" dT="2025-06-27T09:50:53.87" personId="{275467A3-C35B-408D-BC09-980133BF36D1}" id="{A8586164-061E-42B3-8A49-CD7D435E81DA}" parentId="{7F8077F2-56D2-489F-9768-3021C0C2AD52}">
    <text>ESO įkainius turi atmesti</text>
  </threadedComment>
  <threadedComment ref="E297" dT="2025-06-27T11:07:17.34" personId="{275467A3-C35B-408D-BC09-980133BF36D1}" id="{57BDB215-912C-4D94-96D8-D60F1C47E710}" parentId="{7F8077F2-56D2-489F-9768-3021C0C2AD52}">
    <text>Pateikti įkainiai</text>
  </threadedComment>
  <threadedComment ref="V297" dT="2025-06-02T04:34:16.31" personId="{8FC2F3C1-05F0-4E34-917F-7A355472C835}" id="{08D75C80-7992-4930-A889-318C5A6A9558}">
    <text>Nusiųsta skaičiavimui</text>
  </threadedComment>
  <threadedComment ref="X297" dT="2025-04-22T11:03:43.65" personId="{8FC2F3C1-05F0-4E34-917F-7A355472C835}" id="{28FB8146-EA66-4AA5-91A5-B2C77A888659}">
    <text>04-22</text>
  </threadedComment>
  <threadedComment ref="X297" dT="2025-04-23T04:15:51.74" personId="{8FC2F3C1-05F0-4E34-917F-7A355472C835}" id="{89E26356-DE7D-4080-957E-5342BEE61097}" parentId="{28FB8146-EA66-4AA5-91A5-B2C77A888659}">
    <text xml:space="preserve">GD-6203 
</text>
  </threadedComment>
  <threadedComment ref="Y297" dT="2025-04-22T11:16:45.21" personId="{8FC2F3C1-05F0-4E34-917F-7A355472C835}" id="{C96A173B-F59D-4F26-A856-102E5817C60B}">
    <text>04-22</text>
  </threadedComment>
  <threadedComment ref="Z297" dT="2025-04-22T11:07:51.91" personId="{8FC2F3C1-05F0-4E34-917F-7A355472C835}" id="{5AD5BFA2-C847-4979-A56C-A8F1D72B0E44}">
    <text>04-22</text>
  </threadedComment>
  <threadedComment ref="AA297" dT="2025-04-22T11:08:49.15" personId="{8FC2F3C1-05F0-4E34-917F-7A355472C835}" id="{BCD25CD2-FE67-4BC5-85B5-09457B3BB573}">
    <text>04-22</text>
  </threadedComment>
  <threadedComment ref="AD297" dT="2025-06-17T04:26:34.62" personId="{8FC2F3C1-05F0-4E34-917F-7A355472C835}" id="{A38E1E75-117A-4C63-8C85-FA2FBECDF003}">
    <text>364231</text>
  </threadedComment>
  <threadedComment ref="AE297" dT="2025-04-22T11:13:46.97" personId="{8FC2F3C1-05F0-4E34-917F-7A355472C835}" id="{CF9C54F5-941C-4989-B755-207DDCF1C6F0}">
    <text>04-22</text>
  </threadedComment>
  <threadedComment ref="AF297" dT="2025-06-09T06:04:24.99" personId="{8FC2F3C1-05F0-4E34-917F-7A355472C835}" id="{A274F7AE-F419-4B4C-A53D-39DD57699A62}">
    <text>06-09 išsiųsta derinti į NŽT|
1GD-42111</text>
  </threadedComment>
  <threadedComment ref="AF297" dT="2025-06-26T12:22:53.53" personId="{8FC2F3C1-05F0-4E34-917F-7A355472C835}" id="{9D768975-E8BD-430E-AECC-0571A37588F1}" parentId="{A274F7AE-F419-4B4C-A53D-39DD57699A62}">
    <text xml:space="preserve">Tikrintoja Kristina Naujokienė
0 706 85 604 </text>
  </threadedComment>
  <threadedComment ref="AJ297" dT="2025-04-23T07:40:56.82" personId="{8FC2F3C1-05F0-4E34-917F-7A355472C835}" id="{F3959ED0-FAFE-4931-94F8-A2E469D3DFBC}">
    <text xml:space="preserve">04-23
1-25-12443. 
</text>
  </threadedComment>
  <threadedComment ref="AJ297" dT="2025-05-29T05:46:22.08" personId="{8FC2F3C1-05F0-4E34-917F-7A355472C835}" id="{812A16C3-1EBD-4614-8188-422831D7873E}" parentId="{F3959ED0-FAFE-4931-94F8-A2E469D3DFBC}">
    <text>05-29 po pastabų</text>
  </threadedComment>
  <threadedComment ref="AJ297" dT="2025-06-06T07:14:04.36" personId="{8FC2F3C1-05F0-4E34-917F-7A355472C835}" id="{A8B08F70-A0BD-47B9-B7ED-F88DF7139913}" parentId="{F3959ED0-FAFE-4931-94F8-A2E469D3DFBC}">
    <text>Tikrintojos tel. nr. 061239278</text>
  </threadedComment>
  <threadedComment ref="E298" dT="2025-01-28T11:05:24.40" personId="{275467A3-C35B-408D-BC09-980133BF36D1}" id="{48501A21-993F-49B8-9487-538828F081D1}">
    <text>Telia, savivaldybė + mel projektas</text>
  </threadedComment>
  <threadedComment ref="E298" dT="2025-02-05T07:15:06.57" personId="{275467A3-C35B-408D-BC09-980133BF36D1}" id="{1E16B15E-F8FE-41E5-BC9D-C733DED3502A}" parentId="{48501A21-993F-49B8-9487-538828F081D1}">
    <text>Mel. Proj. Nederintas yra. Pateikta SUVA, reikia teikti sąmatai</text>
  </threadedComment>
  <threadedComment ref="E298" dT="2025-02-08T10:53:47.90" personId="{275467A3-C35B-408D-BC09-980133BF36D1}" id="{2FE9FDCE-C088-4F00-9AF6-595EFEAA78F8}" parentId="{48501A21-993F-49B8-9487-538828F081D1}">
    <text>Pateikta sąmata Anai</text>
  </threadedComment>
  <threadedComment ref="E298" dT="2025-02-17T11:36:32.99" personId="{275467A3-C35B-408D-BC09-980133BF36D1}" id="{1FDE0B43-CD6A-4D84-9AC0-5F988588CE58}" parentId="{48501A21-993F-49B8-9487-538828F081D1}">
    <text>Pateiktas projektas</text>
  </threadedComment>
  <threadedComment ref="E298" dT="2025-02-20T17:50:03.72" personId="{275467A3-C35B-408D-BC09-980133BF36D1}" id="{CD0C7598-14F9-4FA6-A028-3AA1F2619B94}" parentId="{48501A21-993F-49B8-9487-538828F081D1}">
    <text>Taiso pastabas</text>
  </threadedComment>
  <threadedComment ref="E298" dT="2025-02-24T13:51:28.68" personId="{275467A3-C35B-408D-BC09-980133BF36D1}" id="{EA8FB62A-3D8A-4F5F-BE3F-2CFD10DF6BB4}" parentId="{48501A21-993F-49B8-9487-538828F081D1}">
    <text>Taiso pastabas, Laukiam SUVA</text>
  </threadedComment>
  <threadedComment ref="E298" dT="2025-03-06T13:38:18.99" personId="{275467A3-C35B-408D-BC09-980133BF36D1}" id="{DE932215-5B27-43CD-92A8-36F22615E0D7}" parentId="{48501A21-993F-49B8-9487-538828F081D1}">
    <text>Pateiktas projektas po pastabų</text>
  </threadedComment>
  <threadedComment ref="E298" dT="2025-03-19T12:36:39.29" personId="{275467A3-C35B-408D-BC09-980133BF36D1}" id="{5D5358AF-3395-464D-950B-4F72302FC69F}" parentId="{48501A21-993F-49B8-9487-538828F081D1}">
    <text>Pateikta po pastabų</text>
  </threadedComment>
  <threadedComment ref="E299" dT="2025-06-17T14:28:07.51" personId="{1AA69E5B-B443-4881-BBB8-C2908FF681E9}" id="{7CB7434A-3404-47D6-98D0-2E0AF6F7AE0A}">
    <text>Gedas sandelio uzprase matmenu arba gamyklinio nr.</text>
  </threadedComment>
  <threadedComment ref="E299" dT="2025-06-18T10:40:41.19" personId="{BF941DBC-49BC-4D35-B639-EC5DED99621C}" id="{AD61A2C0-BFF8-4DFE-AE3F-5C165B341CA5}" parentId="{7CB7434A-3404-47D6-98D0-2E0AF6F7AE0A}">
    <text>MT išmatavimai 200x180, aukštis ~240</text>
  </threadedComment>
  <threadedComment ref="E299" dT="2025-06-19T05:22:58.96" personId="{275467A3-C35B-408D-BC09-980133BF36D1}" id="{91AAB67E-6D4F-4BBC-B013-6B19CEA0F2A2}" parentId="{7CB7434A-3404-47D6-98D0-2E0AF6F7AE0A}">
    <text>Topo pildo Pakamaris 06-19 užsakyta</text>
  </threadedComment>
  <threadedComment ref="E299" dT="2025-07-01T11:07:19.06" personId="{1AA69E5B-B443-4881-BBB8-C2908FF681E9}" id="{CCE9E7EA-021C-42CD-8D72-D8E7A59327C8}" parentId="{7CB7434A-3404-47D6-98D0-2E0AF6F7AE0A}">
    <text>07.04 vaziuoja derint</text>
  </threadedComment>
  <threadedComment ref="E299" dT="2025-07-08T04:16:02.20" personId="{BF941DBC-49BC-4D35-B639-EC5DED99621C}" id="{8666313F-C6AA-4CA2-AB4F-0A6DB57239EB}" parentId="{7CB7434A-3404-47D6-98D0-2E0AF6F7AE0A}">
    <text>Žmonių derinimai gauti, laukiam topo papildymo</text>
  </threadedComment>
  <threadedComment ref="E299" dT="2025-07-16T05:28:12.65" personId="{275467A3-C35B-408D-BC09-980133BF36D1}" id="{E1378482-73E5-4319-8020-925350324087}" parentId="{7CB7434A-3404-47D6-98D0-2E0AF6F7AE0A}">
    <text>Topo papildymas pateiktas</text>
  </threadedComment>
  <threadedComment ref="E299" dT="2025-07-16T10:09:28.37" personId="{1AA69E5B-B443-4881-BBB8-C2908FF681E9}" id="{BB500D6B-9CB0-4B93-8D05-6EC0437982C0}" parentId="{7CB7434A-3404-47D6-98D0-2E0AF6F7AE0A}">
    <text>Pateikti pirminiai</text>
  </threadedComment>
  <threadedComment ref="E299" dT="2025-07-18T12:00:49.72" personId="{275467A3-C35B-408D-BC09-980133BF36D1}" id="{A8A22EC2-05F9-4584-8487-E49EF4C5F902}" parentId="{7CB7434A-3404-47D6-98D0-2E0AF6F7AE0A}">
    <text>Taiso pastabas</text>
  </threadedComment>
  <threadedComment ref="E299" dT="2025-07-21T06:09:44.80" personId="{1AA69E5B-B443-4881-BBB8-C2908FF681E9}" id="{994013AE-3A10-4FC9-AB03-86889118AF98}" parentId="{7CB7434A-3404-47D6-98D0-2E0AF6F7AE0A}">
    <text>Pateikta po pastabu</text>
  </threadedComment>
  <threadedComment ref="E299" dT="2025-07-21T12:10:39.07" personId="{275467A3-C35B-408D-BC09-980133BF36D1}" id="{9353B6D6-4D65-4542-A802-EAEBE6D2E30E}" parentId="{7CB7434A-3404-47D6-98D0-2E0AF6F7AE0A}">
    <text>Taiso pastabas</text>
  </threadedComment>
  <threadedComment ref="E299" dT="2025-07-21T15:05:21.21" personId="{1AA69E5B-B443-4881-BBB8-C2908FF681E9}" id="{66F4CCB9-1F18-4B53-B28A-3EB57E5F798D}" parentId="{7CB7434A-3404-47D6-98D0-2E0AF6F7AE0A}">
    <text>Pateikti pirminiai po pastabu</text>
  </threadedComment>
  <threadedComment ref="E299" dT="2025-07-23T11:33:37.66" personId="{1AA69E5B-B443-4881-BBB8-C2908FF681E9}" id="{F8464AB2-FFD5-4D42-8E0A-941D3AB595B3}" parentId="{7CB7434A-3404-47D6-98D0-2E0AF6F7AE0A}">
    <text>Pateitka po pastabu</text>
  </threadedComment>
  <threadedComment ref="E299" dT="2025-07-24T06:24:55.61" personId="{1AA69E5B-B443-4881-BBB8-C2908FF681E9}" id="{1779605C-D5C6-4969-80BC-87D26A878BDE}" parentId="{7CB7434A-3404-47D6-98D0-2E0AF6F7AE0A}">
    <text>ESO rasosi SB plana ir teiksim tolyn</text>
  </threadedComment>
  <threadedComment ref="E299" dT="2025-07-25T06:17:33.57" personId="{BF941DBC-49BC-4D35-B639-EC5DED99621C}" id="{06EBA6DC-F5B4-4210-B276-CDD90A29175C}" parentId="{7CB7434A-3404-47D6-98D0-2E0AF6F7AE0A}">
    <text>Pateikta kompensacijom ir derinimam</text>
  </threadedComment>
  <threadedComment ref="E299" dT="2025-07-28T10:43:51.45" personId="{BF941DBC-49BC-4D35-B639-EC5DED99621C}" id="{4DA31959-37A1-48D4-B745-7D17E5E4DE54}" parentId="{7CB7434A-3404-47D6-98D0-2E0AF6F7AE0A}">
    <text>Reikia mel. Projekto, pateikta nuomininkui pasirašyt SB</text>
  </threadedComment>
  <threadedComment ref="E299" dT="2025-07-31T18:03:27.92" personId="{275467A3-C35B-408D-BC09-980133BF36D1}" id="{EA976041-3ED9-4321-A387-CEF54E584826}" parentId="{7CB7434A-3404-47D6-98D0-2E0AF6F7AE0A}">
    <text>Hidroplius turi pateikti projektą iki 08-15</text>
  </threadedComment>
  <threadedComment ref="E299" dT="2025-08-07T06:03:38.34" personId="{BF941DBC-49BC-4D35-B639-EC5DED99621C}" id="{65638878-1938-4F67-B948-300BBEE10DEB}" parentId="{7CB7434A-3404-47D6-98D0-2E0AF6F7AE0A}">
    <text xml:space="preserve">Derinimai yra, servituto nuomininkas nepasirašo, bandysiu dar kartą paskambint, laukiam mel proj. </text>
  </threadedComment>
  <threadedComment ref="E299" dT="2025-08-11T06:55:48.46" personId="{BF941DBC-49BC-4D35-B639-EC5DED99621C}" id="{BA7CE510-9FEE-43D3-BFA9-F4F9F2EF3CBB}" parentId="{7CB7434A-3404-47D6-98D0-2E0AF6F7AE0A}">
    <text>08-11 išsiųsti servitutai notaram.</text>
  </threadedComment>
  <threadedComment ref="E299" dT="2025-08-11T12:19:30.63" personId="{275467A3-C35B-408D-BC09-980133BF36D1}" id="{B2DF3AF5-CD82-4E3F-B3FE-D807A8524EBE}" parentId="{7CB7434A-3404-47D6-98D0-2E0AF6F7AE0A}">
    <text>08-14 melioracijos projekto terminas</text>
  </threadedComment>
  <threadedComment ref="E299" dT="2025-08-12T10:52:39.99" personId="{BF941DBC-49BC-4D35-B639-EC5DED99621C}" id="{FE2283DE-6BBC-4458-9775-EC6DD78960E9}" parentId="{7CB7434A-3404-47D6-98D0-2E0AF6F7AE0A}">
    <text>Servitutas pas notarą, derinasi laiką su žmogum, pateikta skaičiuot sąmatą.</text>
  </threadedComment>
  <threadedComment ref="E299" dT="2025-08-18T09:34:19.93" personId="{BF941DBC-49BC-4D35-B639-EC5DED99621C}" id="{AAC384C4-A32F-49DB-A6DA-752A14C5DB77}" parentId="{7CB7434A-3404-47D6-98D0-2E0AF6F7AE0A}">
    <text>Servitutą pasirašo 08-28.</text>
  </threadedComment>
  <threadedComment ref="E299" dT="2025-08-25T04:48:04.61" personId="{275467A3-C35B-408D-BC09-980133BF36D1}" id="{19857DF2-CA3D-4ADC-8FD3-72C1E54DEAF9}" parentId="{7CB7434A-3404-47D6-98D0-2E0AF6F7AE0A}">
    <text>Trūksta mel. Projekto ir SUVA</text>
  </threadedComment>
  <threadedComment ref="E299" dT="2025-09-02T05:10:38.77" personId="{BF941DBC-49BC-4D35-B639-EC5DED99621C}" id="{78479F51-E817-4E9D-9553-C49F5F2BCBAF}" parentId="{7CB7434A-3404-47D6-98D0-2E0AF6F7AE0A}">
    <text>09-02 pateikta SUVA 3 prašymai.</text>
  </threadedComment>
  <threadedComment ref="E299" dT="2025-09-02T06:19:33.36" personId="{1AA69E5B-B443-4881-BBB8-C2908FF681E9}" id="{94BD790F-F612-4684-8C85-90B14AF4C151}" parentId="{7CB7434A-3404-47D6-98D0-2E0AF6F7AE0A}">
    <text>Pateikta byla be SUVA</text>
  </threadedComment>
  <threadedComment ref="E299" dT="2025-09-04T12:37:04.59" personId="{BF941DBC-49BC-4D35-B639-EC5DED99621C}" id="{2E4D05D7-E60E-4865-A805-CE876DEF8EFA}" parentId="{7CB7434A-3404-47D6-98D0-2E0AF6F7AE0A}">
    <text>Parengta konkursinė, trūksta tik SUVA</text>
  </threadedComment>
  <threadedComment ref="E299" dT="2025-09-09T06:34:59.23" personId="{BF941DBC-49BC-4D35-B639-EC5DED99621C}" id="{B2C682CB-6EA7-43A3-9561-B81203F6CF8E}" parentId="{7CB7434A-3404-47D6-98D0-2E0AF6F7AE0A}">
    <text>2 suvos parėjo, 3 dar nagrinėjama( 25SUT-4874 )</text>
  </threadedComment>
  <threadedComment ref="E299" dT="2025-09-09T14:01:43.74" personId="{1AA69E5B-B443-4881-BBB8-C2908FF681E9}" id="{23C314B0-F162-4EAD-9D10-5CC650AD1FC4}" parentId="{7CB7434A-3404-47D6-98D0-2E0AF6F7AE0A}">
    <text>Pateiktas projektas</text>
  </threadedComment>
  <threadedComment ref="E299" dT="2025-09-11T04:25:07.06" personId="{BF941DBC-49BC-4D35-B639-EC5DED99621C}" id="{525DCA42-C957-4D14-87F8-A37E83B389C3}" parentId="{7CB7434A-3404-47D6-98D0-2E0AF6F7AE0A}">
    <text>Sutvarkytos pastabos, reikia naujos SUVA kad gavėjas būtų ESO</text>
  </threadedComment>
  <threadedComment ref="E299" dT="2025-09-12T12:56:27.46" personId="{1AA69E5B-B443-4881-BBB8-C2908FF681E9}" id="{F5BE0EDC-6C48-4066-B871-81D79C597BB3}" parentId="{7CB7434A-3404-47D6-98D0-2E0AF6F7AE0A}">
    <text>Pateiktas projektas su SUVA garantiniu</text>
  </threadedComment>
  <threadedComment ref="E299" dT="2025-09-22T10:15:30.10" personId="{1AA69E5B-B443-4881-BBB8-C2908FF681E9}" id="{D827B4AC-9ED1-47AC-9788-73EFE68F510A}" parentId="{7CB7434A-3404-47D6-98D0-2E0AF6F7AE0A}">
    <text xml:space="preserve">SS - NŽT sutikimas yra sutikimo gavėjui T.R </text>
  </threadedComment>
  <threadedComment ref="E299" dT="2025-09-29T06:06:34.34" personId="{BF941DBC-49BC-4D35-B639-EC5DED99621C}" id="{D8926E2F-3740-4847-9703-D523DF811166}" parentId="{7CB7434A-3404-47D6-98D0-2E0AF6F7AE0A}">
    <text>25SUT-9672
09-29</text>
  </threadedComment>
  <threadedComment ref="E299" dT="2025-10-02T04:33:46.07" personId="{1AA69E5B-B443-4881-BBB8-C2908FF681E9}" id="{33DFC71B-0C5F-4631-A45B-1A7151FFEB16}" parentId="{7CB7434A-3404-47D6-98D0-2E0AF6F7AE0A}">
    <text>Pateiktas projektas su SUVA</text>
  </threadedComment>
  <threadedComment ref="E299" dT="2025-10-03T11:30:58.90" personId="{275467A3-C35B-408D-BC09-980133BF36D1}" id="{CA9B0BC3-6B27-4C2B-88EC-E2C1EFCC1E77}" parentId="{7CB7434A-3404-47D6-98D0-2E0AF6F7AE0A}">
    <text>Laukiam kol atmes įkainius</text>
  </threadedComment>
  <threadedComment ref="E299" dT="2025-10-06T07:03:14.74" personId="{275467A3-C35B-408D-BC09-980133BF36D1}" id="{54CC6010-F9D0-4924-A85B-E26B696C0907}" parentId="{7CB7434A-3404-47D6-98D0-2E0AF6F7AE0A}">
    <text>Perduoti įkainiai ESO</text>
  </threadedComment>
  <threadedComment ref="E299" dT="2025-10-21T11:31:18.15" personId="{275467A3-C35B-408D-BC09-980133BF36D1}" id="{BDEBD20E-F993-4EB0-8664-1BB24572B068}" parentId="{7CB7434A-3404-47D6-98D0-2E0AF6F7AE0A}">
    <text>Pateiks raštą po pastabų dėl delspinigių</text>
  </threadedComment>
  <threadedComment ref="AD299" dT="2025-09-02T05:00:44.08" personId="{BF941DBC-49BC-4D35-B639-EC5DED99621C}" id="{DE08DCCE-0FE7-4486-A2AF-1AFA02887A4C}">
    <text>25SUT-4874 
25SUT-4873 
25SUT-4872 
09-02</text>
  </threadedComment>
  <threadedComment ref="AF299" dT="2025-06-17T09:38:53.86" personId="{BF941DBC-49BC-4D35-B639-EC5DED99621C}" id="{92F860C7-AFDE-4BF0-A500-A3D72C232FB9}">
    <text xml:space="preserve">STASYS STAKAUSKAS stakauskai@inbox.lt +37067460456 
</text>
    <extLst>
      <x:ext xmlns:xltc2="http://schemas.microsoft.com/office/spreadsheetml/2020/threadedcomments2" uri="{F7C98A9C-CBB3-438F-8F68-D28B6AF4A901}">
        <xltc2:checksum>952044656</xltc2:checksum>
        <xltc2:hyperlink startIndex="18" length="19" url="mailto:stakauskai@inbox.lt"/>
      </x:ext>
    </extLst>
  </threadedComment>
  <threadedComment ref="AF299" dT="2025-08-19T10:18:40.25" personId="{BF941DBC-49BC-4D35-B639-EC5DED99621C}" id="{D59C8FC1-B661-4011-93CB-B13922F90B89}" parentId="{92F860C7-AFDE-4BF0-A500-A3D72C232FB9}">
    <text>08-28 pasirašo</text>
  </threadedComment>
  <threadedComment ref="E300" dT="2025-06-26T07:18:22.10" personId="{5710D45C-C18F-4E5A-842E-2E8E9F9A8EE2}" id="{46C786AC-2934-43EE-BAFB-0F771BE5B4DD}">
    <text>Braižoma trasa</text>
  </threadedComment>
  <threadedComment ref="E300" dT="2025-07-01T05:21:00.08" personId="{5710D45C-C18F-4E5A-842E-2E8E9F9A8EE2}" id="{A8CDF830-DA85-4877-A233-4869AF2BC8BF}" parentId="{46C786AC-2934-43EE-BAFB-0F771BE5B4DD}">
    <text>Pataisius brėžinį važiuosiu derint, kitą savaitę</text>
  </threadedComment>
  <threadedComment ref="E300" dT="2025-07-07T04:11:39.14" personId="{5710D45C-C18F-4E5A-842E-2E8E9F9A8EE2}" id="{8376FF4A-BD25-4B1D-AE8B-02281780E5FF}" parentId="{46C786AC-2934-43EE-BAFB-0F771BE5B4DD}">
    <text>Ketvirtadieni vaziuoju derint sprendinių su gyventojais</text>
  </threadedComment>
  <threadedComment ref="E300" dT="2025-07-11T05:24:03.16" personId="{5710D45C-C18F-4E5A-842E-2E8E9F9A8EE2}" id="{F5337F74-6CBC-4111-80F6-CBE08A5D122D}" parentId="{46C786AC-2934-43EE-BAFB-0F771BE5B4DD}">
    <text>Taisoma trasa</text>
  </threadedComment>
  <threadedComment ref="E300" dT="2025-07-16T12:57:20.63" personId="{5710D45C-C18F-4E5A-842E-2E8E9F9A8EE2}" id="{A2DF753D-CA5A-4AB9-8936-C841CD8734F0}" parentId="{46C786AC-2934-43EE-BAFB-0F771BE5B4DD}">
    <text>Antradieni vaziuoju derint</text>
  </threadedComment>
  <threadedComment ref="E300" dT="2025-07-22T14:41:54.57" personId="{5710D45C-C18F-4E5A-842E-2E8E9F9A8EE2}" id="{6CD05763-676A-4148-BCE7-95F71CC5EAD1}" parentId="{46C786AC-2934-43EE-BAFB-0F771BE5B4DD}">
    <text>Gauti parašai dėl apskaitų, laukiam poros sutikimų, taisoma trasa</text>
  </threadedComment>
  <threadedComment ref="E300" dT="2025-07-24T06:41:10.80" personId="{1AA69E5B-B443-4881-BBB8-C2908FF681E9}" id="{E30578F8-949F-4D11-83D3-A1E4B6CEE61F}" parentId="{46C786AC-2934-43EE-BAFB-0F771BE5B4DD}">
    <text>Bandom dasisukt Umbrasui ir pateiksim pirminius</text>
  </threadedComment>
  <threadedComment ref="E300" dT="2025-07-28T04:51:36.09" personId="{5710D45C-C18F-4E5A-842E-2E8E9F9A8EE2}" id="{92C44630-2E43-4DF0-B571-A2999E34323E}" parentId="{46C786AC-2934-43EE-BAFB-0F771BE5B4DD}">
    <text>Truksta topkes</text>
  </threadedComment>
  <threadedComment ref="E300" dT="2025-07-29T07:32:35.04" personId="{1AA69E5B-B443-4881-BBB8-C2908FF681E9}" id="{30744600-C330-464B-A089-5A71D7DEB7EB}" parentId="{46C786AC-2934-43EE-BAFB-0F771BE5B4DD}">
    <text>Reikia TOPO papildymo</text>
  </threadedComment>
  <threadedComment ref="E300" dT="2025-08-08T11:56:30.14" personId="{1AA69E5B-B443-4881-BBB8-C2908FF681E9}" id="{F74DC860-B7F9-45B0-8572-5335509AB058}" parentId="{46C786AC-2934-43EE-BAFB-0F771BE5B4DD}">
    <text>08.12 Matuoja Ovidijus</text>
  </threadedComment>
  <threadedComment ref="E300" dT="2025-08-21T07:31:48.39" personId="{1AA69E5B-B443-4881-BBB8-C2908FF681E9}" id="{99E00B7C-6C8B-4FC3-A7B9-F780FC6373CE}" parentId="{46C786AC-2934-43EE-BAFB-0F771BE5B4DD}">
    <text>Pateikti pirminiai</text>
  </threadedComment>
  <threadedComment ref="E300" dT="2025-08-21T10:54:16.68" personId="{A8D559AF-EDFF-4E5C-A9C6-041F763793B2}" id="{B85C6AC6-6FCD-40B9-A412-7B0CAED58364}" parentId="{46C786AC-2934-43EE-BAFB-0F771BE5B4DD}">
    <text>Išsiųsta pagrindinėm institucijom, apart ukmergės kelininko, nes jis prašo visų derinimų</text>
  </threadedComment>
  <threadedComment ref="E300" dT="2025-08-28T05:16:12.23" personId="{275467A3-C35B-408D-BC09-980133BF36D1}" id="{6AD96EA8-7048-44F6-998B-9379FF8036FC}" parentId="{46C786AC-2934-43EE-BAFB-0F771BE5B4DD}">
    <text>Taiso pastabas</text>
  </threadedComment>
  <threadedComment ref="E300" dT="2025-08-28T11:41:21.25" personId="{1AA69E5B-B443-4881-BBB8-C2908FF681E9}" id="{A2135F4F-EB2B-4D77-9C00-0D0FD6254F35}" parentId="{46C786AC-2934-43EE-BAFB-0F771BE5B4DD}">
    <text>Pateikta po pastabu</text>
  </threadedComment>
  <threadedComment ref="E300" dT="2025-09-01T06:12:18.50" personId="{5710D45C-C18F-4E5A-842E-2E8E9F9A8EE2}" id="{7DEDDAFF-5EBE-469C-A62A-454BEDB63C95}" parentId="{46C786AC-2934-43EE-BAFB-0F771BE5B4DD}">
    <text>Taisomos vandenų pastabos, laukiam TELIA tinklų papildymo</text>
  </threadedComment>
  <threadedComment ref="E300" dT="2025-09-03T04:07:42.26" personId="{5710D45C-C18F-4E5A-842E-2E8E9F9A8EE2}" id="{6F4D384C-C4F2-4F06-82A0-294F519EA8AB}" parentId="{46C786AC-2934-43EE-BAFB-0F771BE5B4DD}">
    <text>Taisomi pirminiai</text>
  </threadedComment>
  <threadedComment ref="E300" dT="2025-09-04T07:31:28.79" personId="{5710D45C-C18F-4E5A-842E-2E8E9F9A8EE2}" id="{79F3A897-1D73-4E1E-BDE7-5E926DAF85F5}" parentId="{46C786AC-2934-43EE-BAFB-0F771BE5B4DD}">
    <text>Teiksim pirminius, kai suderins vandenys, 09-03 išsiųsta vandenims po pastabų</text>
  </threadedComment>
  <threadedComment ref="E300" dT="2025-09-04T12:05:00.49" personId="{1AA69E5B-B443-4881-BBB8-C2908FF681E9}" id="{DB81841C-0722-43FF-998B-6330C6C30D10}" parentId="{46C786AC-2934-43EE-BAFB-0F771BE5B4DD}">
    <text>Pateikti pirminiai po pastabu</text>
  </threadedComment>
  <threadedComment ref="E300" dT="2025-09-09T06:11:23.78" personId="{1AA69E5B-B443-4881-BBB8-C2908FF681E9}" id="{F6DA9047-DF78-44D4-A147-DB30B29ABCFE}" parentId="{46C786AC-2934-43EE-BAFB-0F771BE5B4DD}">
    <text>Pateikti pirminiai po pastabu</text>
  </threadedComment>
  <threadedComment ref="E300" dT="2025-09-10T12:10:05.10" personId="{1AA69E5B-B443-4881-BBB8-C2908FF681E9}" id="{B11DBE7C-9956-444B-A17F-75F516C0D73B}" parentId="{46C786AC-2934-43EE-BAFB-0F771BE5B4DD}">
    <text>Pateikti pirminiai po pastabu</text>
  </threadedComment>
  <threadedComment ref="E300" dT="2025-09-15T09:04:58.61" personId="{5710D45C-C18F-4E5A-842E-2E8E9F9A8EE2}" id="{8D4BBE88-3DBA-4C78-955D-1F4B37487B4C}" parentId="{46C786AC-2934-43EE-BAFB-0F771BE5B4DD}">
    <text>Laukiam VIA derinimo ir siųsim derint savivaldybei</text>
  </threadedComment>
  <threadedComment ref="E300" dT="2025-09-24T06:07:34.00" personId="{5710D45C-C18F-4E5A-842E-2E8E9F9A8EE2}" id="{AC60B264-DA17-4247-941C-CFAF0634A1D3}" parentId="{46C786AC-2934-43EE-BAFB-0F771BE5B4DD}">
    <text>Gautas VIA derinimas, išsiųsta derint su savivaldybe</text>
  </threadedComment>
  <threadedComment ref="E300" dT="2025-10-03T07:14:25.32" personId="{5710D45C-C18F-4E5A-842E-2E8E9F9A8EE2}" id="{BD64E36C-DFA4-4454-A971-468D7EB4E0D3}" parentId="{46C786AC-2934-43EE-BAFB-0F771BE5B4DD}">
    <text>24-54 išsiųsta skaičiuot sąmatą, trūksta mel projekto ir SUVA</text>
  </threadedComment>
  <threadedComment ref="E300" dT="2025-10-08T11:19:51.61" personId="{5710D45C-C18F-4E5A-842E-2E8E9F9A8EE2}" id="{16BAA496-4868-4993-B546-4F288B937545}" parentId="{46C786AC-2934-43EE-BAFB-0F771BE5B4DD}">
    <text>24-54 pateikta suva  25SUT-12043</text>
  </threadedComment>
  <threadedComment ref="E300" dT="2025-10-09T05:08:22.23" personId="{1AA69E5B-B443-4881-BBB8-C2908FF681E9}" id="{F94CA4CA-658E-4AAE-A5F2-B18BD979348A}" parentId="{46C786AC-2934-43EE-BAFB-0F771BE5B4DD}">
    <text>Sugedo komentarai</text>
  </threadedComment>
  <threadedComment ref="E300" dT="2025-10-09T05:08:26.75" personId="{1AA69E5B-B443-4881-BBB8-C2908FF681E9}" id="{F0A2C972-2BD9-43BA-8045-04A49D5EC40F}" parentId="{46C786AC-2934-43EE-BAFB-0F771BE5B4DD}">
    <text>Paskambinta sodu 13 del kabelio pravedimo vienas sake sutiktu laukiam kito numerio</text>
  </threadedComment>
  <threadedComment ref="E300" dT="2025-10-09T06:50:52.15" personId="{5710D45C-C18F-4E5A-842E-2E8E9F9A8EE2}" id="{11557CCA-BA9D-4FC7-9864-4739BC552AC3}" parentId="{46C786AC-2934-43EE-BAFB-0F771BE5B4DD}">
    <text>sodu 13 antras savininkas tel nr neturi. nežinia ar ten gyvena. Turim jo dedės tel nr, bandysim susisiekt per jį.</text>
  </threadedComment>
  <threadedComment ref="E300" dT="2025-10-16T12:27:47.72" personId="{1AA69E5B-B443-4881-BBB8-C2908FF681E9}" id="{3BB8D4A5-C859-4AC9-87FF-04AD50BAA573}" parentId="{46C786AC-2934-43EE-BAFB-0F771BE5B4DD}">
    <text>Vaziuoja Marijus i vieta ieskot</text>
  </threadedComment>
  <threadedComment ref="E300" dT="2025-10-17T11:06:24.65" personId="{5710D45C-C18F-4E5A-842E-2E8E9F9A8EE2}" id="{AE627762-3BE0-4F68-8690-FECADDB6BF72}" parentId="{46C786AC-2934-43EE-BAFB-0F771BE5B4DD}">
    <text>13 namas sutiko, reikia topkes papildymo</text>
  </threadedComment>
  <threadedComment ref="E300" dT="2025-10-27T06:59:19.60" personId="{1AA69E5B-B443-4881-BBB8-C2908FF681E9}" id="{0AAC1F51-906F-498C-850B-5B39FFA80932}" parentId="{46C786AC-2934-43EE-BAFB-0F771BE5B4DD}">
    <text>Parašytas komentatas dėl trasos keitimo i tivis, 28d rasom priminima, jei negaunam ziniu iki tol.</text>
  </threadedComment>
  <threadedComment ref="E300" dT="2025-11-03T06:45:07.57" personId="{1AA69E5B-B443-4881-BBB8-C2908FF681E9}" id="{C2191795-7138-4EE7-ABF5-A5CACCB40864}" parentId="{46C786AC-2934-43EE-BAFB-0F771BE5B4DD}">
    <text>Parasytas priminimas i TVIS</text>
  </threadedComment>
  <threadedComment ref="E300" dT="2025-11-17T11:44:21.95" personId="{5710D45C-C18F-4E5A-842E-2E8E9F9A8EE2}" id="{E533993A-D2DD-410E-AA84-5F34457A03D0}" parentId="{46C786AC-2934-43EE-BAFB-0F771BE5B4DD}">
    <text>Laukiam atsakymų is sklypų savininkų, du sklypai neprieštarauja, vieno savininkas sakė pasitars su likusiais dvejais savininkais ir duos žinot</text>
  </threadedComment>
  <threadedComment ref="E300" dT="2025-11-19T12:39:17.56" personId="{5710D45C-C18F-4E5A-842E-2E8E9F9A8EE2}" id="{43670696-9520-45DA-A660-6E33F752A9DC}" parentId="{46C786AC-2934-43EE-BAFB-0F771BE5B4DD}">
    <text>Keturi sutikimai išsiuntinėti el. paštu, dėl penkto reiks važiuot į vietą</text>
  </threadedComment>
  <threadedComment ref="E300" dT="2025-11-27T10:41:21.71" personId="{5710D45C-C18F-4E5A-842E-2E8E9F9A8EE2}" id="{5369A1BF-2FFF-4938-9C2D-D6A85A6C60D3}" parentId="{46C786AC-2934-43EE-BAFB-0F771BE5B4DD}">
    <text>Žmogus, kur derinau su sklypu, kur reikia 3sutikimų, nebeatsiliepia</text>
  </threadedComment>
  <threadedComment ref="E300" dT="2025-12-09T05:26:16.61" personId="{5710D45C-C18F-4E5A-842E-2E8E9F9A8EE2}" id="{4AF6D96A-FD94-49D1-BE05-132A35E48F49}" parentId="{46C786AC-2934-43EE-BAFB-0F771BE5B4DD}">
    <text>Truksta 2 sklypų sutikimų. Vienas pasirašys, o su kitu nebeina susisiekt</text>
  </threadedComment>
  <threadedComment ref="E300" dT="2025-12-09T07:08:00.15" personId="{1AA69E5B-B443-4881-BBB8-C2908FF681E9}" id="{0E95B8E1-8C08-43B2-BEA9-502AAAF45517}" parentId="{46C786AC-2934-43EE-BAFB-0F771BE5B4DD}">
    <text>Parasyta i ESO, kad neina gauti vieno sutikimo</text>
  </threadedComment>
  <threadedComment ref="E300" dT="2025-12-15T07:17:39.98" personId="{1AA69E5B-B443-4881-BBB8-C2908FF681E9}" id="{3C9A1092-0172-4B0C-A5D3-563ED37CE414}" parentId="{46C786AC-2934-43EE-BAFB-0F771BE5B4DD}">
    <text>Paasytas i eso, kad nebeatsiliepia</text>
  </threadedComment>
  <threadedComment ref="E300" dT="2026-01-05T12:36:32.02" personId="{5710D45C-C18F-4E5A-842E-2E8E9F9A8EE2}" id="{513763CA-1B2A-4BE3-932B-D0B1283A4A60}" parentId="{46C786AC-2934-43EE-BAFB-0F771BE5B4DD}">
    <text xml:space="preserve">Paskabinta, sakė primint trečiadieni ryte </text>
  </threadedComment>
  <threadedComment ref="E300" dT="2026-01-12T06:51:25.46" personId="{1AA69E5B-B443-4881-BBB8-C2908FF681E9}" id="{C54893DB-A5AB-4E84-BF67-A37CEBFBC30C}" parentId="{46C786AC-2934-43EE-BAFB-0F771BE5B4DD}">
    <text>Parasyta i tivis, kad neina su ja susiderint</text>
  </threadedComment>
  <threadedComment ref="E300" dT="2026-01-13T10:29:34.35" personId="{1AA69E5B-B443-4881-BBB8-C2908FF681E9}" id="{7A1392E9-3334-40B6-8AC1-A28EE2B47CEF}" parentId="{46C786AC-2934-43EE-BAFB-0F771BE5B4DD}">
    <text>Subraizytas topo papildymas</text>
  </threadedComment>
  <threadedComment ref="E300" dT="2026-02-27T08:01:06.26" personId="{1AA69E5B-B443-4881-BBB8-C2908FF681E9}" id="{8531DDC6-DDF0-4673-9F7E-4B1098754E0B}" parentId="{46C786AC-2934-43EE-BAFB-0F771BE5B4DD}">
    <text>Pakoreguota trasa, nusiusta visiem susiderinimui. Reiks pakoreguoti Mel projekta</text>
  </threadedComment>
  <threadedComment ref="E300" dT="2026-04-01T06:39:22.43" personId="{1AA69E5B-B443-4881-BBB8-C2908FF681E9}" id="{723F7C7B-0659-48AA-B51C-E74744DD5C44}" parentId="{46C786AC-2934-43EE-BAFB-0F771BE5B4DD}">
    <text>Pateikti pirminiai, Via priedas padarytas, po pirminiu pateikt pasirasymui. Seniunui pakartotas laiskas. Galima daryt mzdz ir teikt projekta, nes nera suva</text>
  </threadedComment>
  <threadedComment ref="E300" dT="2026-04-07T07:45:11.05" personId="{1AA69E5B-B443-4881-BBB8-C2908FF681E9}" id="{8420C962-2ECD-4C19-B009-F3D447CA0160}" parentId="{46C786AC-2934-43EE-BAFB-0F771BE5B4DD}">
    <text>Reikai taisyti pirminius, nusiustas laiskas Karanauskui, kad reikai keisti PU.</text>
  </threadedComment>
  <threadedComment ref="E300" dT="2026-04-08T07:36:32.63" personId="{1AA69E5B-B443-4881-BBB8-C2908FF681E9}" id="{2155B78A-174B-482E-B297-99EE9138AFF3}" parentId="{46C786AC-2934-43EE-BAFB-0F771BE5B4DD}">
    <text>Pateikti pirminiai po pastabu, nusiustas mel projektas korekcijai, reikia daryt mzdz</text>
  </threadedComment>
  <threadedComment ref="E300" dT="2026-04-13T10:42:59.11" personId="{461F44CA-1680-4430-87A0-06B8101DA29D}" id="{4518D4AC-C2B7-4437-9904-AF933BF46F9A}" parentId="{46C786AC-2934-43EE-BAFB-0F771BE5B4DD}">
    <text>Ruošiami žiniaraščiai ir bylos dalys, sutikrinti derinimai - trūksta Via Lietuvos derinimo</text>
  </threadedComment>
  <threadedComment ref="E300" dT="2026-04-15T07:00:51.49" personId="{461F44CA-1680-4430-87A0-06B8101DA29D}" id="{63187FF2-C752-45F5-A57F-7F696B1BC9F9}" parentId="{46C786AC-2934-43EE-BAFB-0F771BE5B4DD}">
    <text>Žiniaraščiai sudaryti, sąmata skaičiuojama, laukiama ESO pasirašyto Via priedo teikimui po pastabų</text>
  </threadedComment>
  <threadedComment ref="E300" dT="2026-04-24T10:14:55.48" personId="{461F44CA-1680-4430-87A0-06B8101DA29D}" id="{EDE9447B-B267-4ED0-B313-85353C3C5A8E}" parentId="{46C786AC-2934-43EE-BAFB-0F771BE5B4DD}">
    <text>Gautas priedas, išsiųsta į Via, sudaryta byla be jų derinimo</text>
  </threadedComment>
  <threadedComment ref="E300" dT="2026-04-24T10:24:22.25" personId="{1AA69E5B-B443-4881-BBB8-C2908FF681E9}" id="{177C1FBC-07E8-41DC-8D22-00AF45BD3A26}" parentId="{46C786AC-2934-43EE-BAFB-0F771BE5B4DD}">
    <text>Pateiktas projektas tvirtinimui be Via</text>
  </threadedComment>
  <threadedComment ref="E300" dT="2026-04-28T05:20:32.83" personId="{1AA69E5B-B443-4881-BBB8-C2908FF681E9}" id="{C463636A-F78F-4744-8488-23E7B126E1AF}" parentId="{46C786AC-2934-43EE-BAFB-0F771BE5B4DD}">
    <text>Projektas atmestas, laukiam Via</text>
  </threadedComment>
  <threadedComment ref="E300" dT="2026-05-07T06:24:34.18" personId="{461F44CA-1680-4430-87A0-06B8101DA29D}" id="{67629418-ECBA-4BD5-9EA0-1803C8DED179}" parentId="{46C786AC-2934-43EE-BAFB-0F771BE5B4DD}">
    <text>Via derinimas gautas, sudaryta konkursinė, atnaujinta byla</text>
  </threadedComment>
  <threadedComment ref="E300" dT="2026-05-07T06:25:49.05" personId="{1AA69E5B-B443-4881-BBB8-C2908FF681E9}" id="{37D1F545-59DD-41BE-A46A-86EF39A42CD5}" parentId="{46C786AC-2934-43EE-BAFB-0F771BE5B4DD}">
    <text>Pateiktas galutinis projektas</text>
  </threadedComment>
  <threadedComment ref="E300" dT="2026-05-27T06:14:15.52" personId="{1AA69E5B-B443-4881-BBB8-C2908FF681E9}" id="{0115623D-F4C2-4544-9AA9-0EBB445FC3BD}" parentId="{46C786AC-2934-43EE-BAFB-0F771BE5B4DD}">
    <text>Pateiktas delspinigiu rastas</text>
  </threadedComment>
  <threadedComment ref="AJ300" dT="2026-02-27T07:50:10.72" personId="{1AA69E5B-B443-4881-BBB8-C2908FF681E9}" id="{B0EECB3F-A7E1-4479-9E44-609A6193702F}">
    <text>02.27</text>
  </threadedComment>
  <threadedComment ref="AJ300" dT="2026-02-27T08:30:39.04" personId="{1AA69E5B-B443-4881-BBB8-C2908FF681E9}" id="{8AC3DE64-A4DE-4B75-9656-3CE9D3BD0781}" parentId="{B0EECB3F-A7E1-4479-9E44-609A6193702F}">
    <text xml:space="preserve">1-26-5416 </text>
  </threadedComment>
  <threadedComment ref="AJ300" dT="2026-04-27T04:23:28.38" personId="{461F44CA-1680-4430-87A0-06B8101DA29D}" id="{25922CC9-C375-4E14-BC5E-16AA14FFA15D}" parentId="{B0EECB3F-A7E1-4479-9E44-609A6193702F}">
    <text>04-24
1-26-11949</text>
  </threadedComment>
  <threadedComment ref="AJ300" dT="2026-05-07T04:36:13.07" personId="{461F44CA-1680-4430-87A0-06B8101DA29D}" id="{18DEEC46-2DF7-489D-99CC-3AD925B43EF0}" parentId="{B0EECB3F-A7E1-4479-9E44-609A6193702F}">
    <text>Gautas 05-06</text>
  </threadedComment>
  <threadedComment ref="E301" dT="2024-11-20T06:52:15.59" personId="{A8D559AF-EDFF-4E5C-A9C6-041F763793B2}" id="{4D88389D-01FC-4B79-B2BA-473CC843FEA8}">
    <text xml:space="preserve">Derinama su sklypų savininkais. </text>
  </threadedComment>
  <threadedComment ref="E301" dT="2024-11-26T06:12:52.85" personId="{A8D559AF-EDFF-4E5C-A9C6-041F763793B2}" id="{D4F5219F-8F46-45DA-8436-6CA01F3BCF6A}" parentId="{4D88389D-01FC-4B79-B2BA-473CC843FEA8}">
    <text>Subraižyta trasa ir išsiųsta sklypų savininkams 11-21</text>
  </threadedComment>
  <threadedComment ref="E301" dT="2024-12-03T13:06:00.07" personId="{A8D559AF-EDFF-4E5C-A9C6-041F763793B2}" id="{A64034AB-C1AB-471F-9DF5-A7D93C0A6A4B}" parentId="{4D88389D-01FC-4B79-B2BA-473CC843FEA8}">
    <text>Įgaliotas sklypo asmuo sutiko, tačiau įgaliojimas pasenęs, bandys kalbėt tiesiogiai su savininkais</text>
  </threadedComment>
  <threadedComment ref="E301" dT="2024-12-09T05:56:36.05" personId="{A8D559AF-EDFF-4E5C-A9C6-041F763793B2}" id="{21C8F511-84A0-4C61-8F09-5590C59ADE5F}" parentId="{4D88389D-01FC-4B79-B2BA-473CC843FEA8}">
    <text xml:space="preserve">Gautas sutikimas su įgaliojimu, suderinta KAS vieta, išsiųsta institucijoms
</text>
  </threadedComment>
  <threadedComment ref="E301" dT="2024-12-13T08:52:30.39" personId="{A8D559AF-EDFF-4E5C-A9C6-041F763793B2}" id="{6CDD06FC-BA92-408C-A372-D8A32B6C9E08}" parentId="{4D88389D-01FC-4B79-B2BA-473CC843FEA8}">
    <text>Melioracininkas nederina dėl tiesimo po pralaidomis, ieškomi kiti sprendiniai</text>
  </threadedComment>
  <threadedComment ref="E301" dT="2024-12-19T06:54:31.96" personId="{A8D559AF-EDFF-4E5C-A9C6-041F763793B2}" id="{25433F7C-DAFF-465C-AEF0-7449FE8FFE17}" parentId="{4D88389D-01FC-4B79-B2BA-473CC843FEA8}">
    <text>Trasa perbraižyta, su dviem sklypais sutarta, laukiu parašų, kitiems bus siunčiami informaciniai</text>
  </threadedComment>
  <threadedComment ref="E301" dT="2024-12-23T06:05:31.99" personId="{A8D559AF-EDFF-4E5C-A9C6-041F763793B2}" id="{B107BF60-B44A-49E4-AF1F-515CA62BA0E6}" parentId="{4D88389D-01FC-4B79-B2BA-473CC843FEA8}">
    <text>Gautas sutikimas dėl AZ, derinamas toliau</text>
  </threadedComment>
  <threadedComment ref="E301" dT="2025-01-06T05:26:28.91" personId="{A8D559AF-EDFF-4E5C-A9C6-041F763793B2}" id="{3EB66D49-D78C-4B8B-81C7-CDB7D9776193}" parentId="{4D88389D-01FC-4B79-B2BA-473CC843FEA8}">
    <text>Gautas sklypo savininko parašas ant brėžinio, liko išsiųst informacinius ir sulaukt regionų bei architektūros skyriaus derinimų, reiks mel. projekto</text>
  </threadedComment>
  <threadedComment ref="E301" dT="2025-01-09T05:42:13.37" personId="{A8D559AF-EDFF-4E5C-A9C6-041F763793B2}" id="{2BDC7558-68BD-4D6A-8F8D-17FCB8B4CEFD}" parentId="{4D88389D-01FC-4B79-B2BA-473CC843FEA8}">
    <text>Gautas regionų derinimas, išsiųsti informaciniai, supildytas MDKŽ, likęs architektūros skyriaus derinimas</text>
  </threadedComment>
  <threadedComment ref="E301" dT="2025-01-13T06:16:27.69" personId="{A8D559AF-EDFF-4E5C-A9C6-041F763793B2}" id="{CC016AB9-D1A1-4F24-9FCC-D77D947A6F81}" parentId="{4D88389D-01FC-4B79-B2BA-473CC843FEA8}">
    <text>Gauta sąmata ir Architektūros skyriaus derinimas</text>
  </threadedComment>
  <threadedComment ref="E301" dT="2025-01-16T08:48:19.13" personId="{A8D559AF-EDFF-4E5C-A9C6-041F763793B2}" id="{7E85378F-DFF0-4454-86BA-E23585D6A5A1}" parentId="{4D88389D-01FC-4B79-B2BA-473CC843FEA8}">
    <text>Išsiųsti likę informaciniai, pateiktas SUVA, bus formuojama pilna byla</text>
  </threadedComment>
  <threadedComment ref="E301" dT="2025-01-17T13:14:05.49" personId="{1AA69E5B-B443-4881-BBB8-C2908FF681E9}" id="{52AF6D4A-230C-4EBC-80C6-9EB2E8CD9167}" parentId="{4D88389D-01FC-4B79-B2BA-473CC843FEA8}">
    <text>SUVA nederina, neina dasiskambint pasiaiskint</text>
  </threadedComment>
  <threadedComment ref="E301" dT="2025-01-20T08:57:53.96" personId="{A8D559AF-EDFF-4E5C-A9C6-041F763793B2}" id="{2D4E06C3-1C5D-49B8-A6FC-DFAF6F88E64E}" parentId="{4D88389D-01FC-4B79-B2BA-473CC843FEA8}">
    <text xml:space="preserve">Nutarėm kitokią trasą iš MT, reiks perbraižyti ir teikti SUVA pakartotinai </text>
  </threadedComment>
  <threadedComment ref="E301" dT="2025-01-21T10:50:47.37" personId="{A8D559AF-EDFF-4E5C-A9C6-041F763793B2}" id="{80E6BA32-2813-4732-BEB8-2AFDC8F0B6D1}" parentId="{4D88389D-01FC-4B79-B2BA-473CC843FEA8}">
    <text>Perbraižyta trasa ir pateikta SUVA pakartotinai</text>
  </threadedComment>
  <threadedComment ref="E301" dT="2025-01-23T05:40:49.36" personId="{A8D559AF-EDFF-4E5C-A9C6-041F763793B2}" id="{67E58309-9A3C-4B52-BE66-D171380E8EBC}" parentId="{4D88389D-01FC-4B79-B2BA-473CC843FEA8}">
    <text>SUVA patvirtintas, ruošiama pilna byla</text>
  </threadedComment>
  <threadedComment ref="E301" dT="2025-01-23T12:18:48.31" personId="{1AA69E5B-B443-4881-BBB8-C2908FF681E9}" id="{30148BF9-66E4-4952-81C4-E96048392DAA}" parentId="{4D88389D-01FC-4B79-B2BA-473CC843FEA8}">
    <text>Pateiktas projektas</text>
  </threadedComment>
  <threadedComment ref="E301" dT="2025-01-27T05:30:40.98" personId="{A8D559AF-EDFF-4E5C-A9C6-041F763793B2}" id="{5D5F323C-5588-45C3-8F35-24FFEC02AE82}" parentId="{4D88389D-01FC-4B79-B2BA-473CC843FEA8}">
    <text>Taisomos bylos pastabos</text>
  </threadedComment>
  <threadedComment ref="E301" dT="2025-01-28T07:16:40.52" personId="{275467A3-C35B-408D-BC09-980133BF36D1}" id="{36FC5A28-F344-4744-9053-BC521D0BA980}" parentId="{4D88389D-01FC-4B79-B2BA-473CC843FEA8}">
    <text>Laukiam ANA kada pataisys sąmatą</text>
  </threadedComment>
  <threadedComment ref="E301" dT="2025-01-30T05:33:07.67" personId="{A8D559AF-EDFF-4E5C-A9C6-041F763793B2}" id="{161DBA33-74C3-493A-8B8B-B15EFC771599}" parentId="{4D88389D-01FC-4B79-B2BA-473CC843FEA8}">
    <text xml:space="preserve">Ana atsiuntė naują sąmatą, byla pataisyta </text>
  </threadedComment>
  <threadedComment ref="E301" dT="2025-01-30T08:21:45.26" personId="{1AA69E5B-B443-4881-BBB8-C2908FF681E9}" id="{6BA94DED-DF62-4FC3-A003-F21739387CB1}" parentId="{4D88389D-01FC-4B79-B2BA-473CC843FEA8}">
    <text>Pateiktas projektas</text>
  </threadedComment>
  <threadedComment ref="E301" dT="2025-02-04T07:36:01.25" personId="{1AA69E5B-B443-4881-BBB8-C2908FF681E9}" id="{4A93EF60-4CC6-46A3-976A-7DD14D4B5A1D}" parentId="{4D88389D-01FC-4B79-B2BA-473CC843FEA8}">
    <text>Pateikta po pastabu</text>
  </threadedComment>
  <threadedComment ref="E301" dT="2025-02-08T08:38:28.66" personId="{275467A3-C35B-408D-BC09-980133BF36D1}" id="{2635E8A0-3458-4302-9123-69EFD5214EA7}" parentId="{4D88389D-01FC-4B79-B2BA-473CC843FEA8}">
    <text>ESO turi atmesti įkainius</text>
  </threadedComment>
  <threadedComment ref="T301" dT="2024-12-23T10:43:41.98" personId="{A8D559AF-EDFF-4E5C-A9C6-041F763793B2}" id="{23F317DD-3011-4DFA-9099-2E12E613F3BE}">
    <text>Reikės siųsti gavus pagrindinius derinimus</text>
  </threadedComment>
  <threadedComment ref="U301" dT="2025-01-14T12:00:11.60" personId="{A8D559AF-EDFF-4E5C-A9C6-041F763793B2}" id="{B340E14C-5159-4AE7-95EB-78BA7EA23F3B}">
    <text>Medžiagų žiniaraštis paruoštas</text>
  </threadedComment>
  <threadedComment ref="W301" dT="2024-12-23T10:41:29.24" personId="{A8D559AF-EDFF-4E5C-A9C6-041F763793B2}" id="{C9CC9590-0F35-491D-8561-3358F6A4227A}">
    <text>Gauti parašai dėl KAS vietos, gautas sutikimas dėl AZ pagrindiniame sklype, laukiamas parašas ant brėžinio 12-23</text>
  </threadedComment>
  <threadedComment ref="X301" dT="2024-12-31T06:43:25.17" personId="{A8D559AF-EDFF-4E5C-A9C6-041F763793B2}" id="{6C148886-5F10-4F31-A40F-B4A19019BAAE}">
    <text>Nurodė pateikti dar architektūros skyriui, išsiųsta 12-31</text>
  </threadedComment>
  <threadedComment ref="X301" dT="2025-01-06T07:03:09.99" personId="{A8D559AF-EDFF-4E5C-A9C6-041F763793B2}" id="{CE6BE8A6-AB8C-44CF-9F62-79685AE49E10}" parentId="{6C148886-5F10-4F31-A40F-B4A19019BAAE}">
    <text>Architektūros skyrius nurodė pateikti kitu el. paštu, išsiųsta 01-06</text>
  </threadedComment>
  <threadedComment ref="AD301" dT="2025-01-15T05:48:40.90" personId="{A8D559AF-EDFF-4E5C-A9C6-041F763793B2}" id="{BF972FBB-695F-451B-993A-9C8E283810C5}">
    <text xml:space="preserve">Nr. 342945 </text>
  </threadedComment>
  <threadedComment ref="AD301" dT="2025-01-21T10:51:33.70" personId="{A8D559AF-EDFF-4E5C-A9C6-041F763793B2}" id="{31D099E2-DEE5-4BD9-927A-53B6B76E297F}" parentId="{BF972FBB-695F-451B-993A-9C8E283810C5}">
    <text xml:space="preserve">Naujas prašymas nr 343856 </text>
  </threadedComment>
  <threadedComment ref="AF301" dT="2025-01-14T12:01:02.06" personId="{A8D559AF-EDFF-4E5C-A9C6-041F763793B2}" id="{6FD27843-3B5D-4EFD-AC77-9C0D09B313FF}">
    <text>Du sklypai Lietuvos Respublika, patenkam po esama apsaugos zona</text>
  </threadedComment>
  <threadedComment ref="AH301" dT="2024-12-23T10:46:32.95" personId="{A8D559AF-EDFF-4E5C-A9C6-041F763793B2}" id="{D2B32738-A4C6-4416-B9C0-BA5F687516FE}">
    <text>Reikės mel. Projekto, kertami melioracijos statiniai, reikia papildyti topkę</text>
  </threadedComment>
  <threadedComment ref="AH301" dT="2025-01-09T13:09:22.25" personId="{1AA69E5B-B443-4881-BBB8-C2908FF681E9}" id="{EDE9D348-61DE-4ED7-BA37-792FCB38E337}" parentId="{D2B32738-A4C6-4416-B9C0-BA5F687516FE}">
    <text>Uzsakyta</text>
  </threadedComment>
  <threadedComment ref="AN301" dT="2024-12-23T10:49:15.28" personId="{A8D559AF-EDFF-4E5C-A9C6-041F763793B2}" id="{763666ED-45CF-4152-87D8-F27375389EF9}">
    <text>Išsiųsta regioniniam parkui 12-23</text>
  </threadedComment>
  <threadedComment ref="E302" dT="2025-02-07T12:36:20.98" personId="{1AA69E5B-B443-4881-BBB8-C2908FF681E9}" id="{A4C6A5A2-8D01-4CD3-AEF9-8DAE7837FBEA}">
    <text>Pateikti pirminiai</text>
  </threadedComment>
  <threadedComment ref="E302" dT="2025-02-08T08:46:29.78" personId="{275467A3-C35B-408D-BC09-980133BF36D1}" id="{BE976329-FE24-4F1C-A760-279B0B396754}" parentId="{A4C6A5A2-8D01-4CD3-AEF9-8DAE7837FBEA}">
    <text xml:space="preserve">@Kostas Vilcinskas  pasikalbėkit su ESO kokio detalumo projekto jie nori, nes pagal tai kas dabar mūsų pateikta, tai išvis projekto nereikėtų. </text>
    <mentions>
      <mention mentionpersonId="{E53FFC70-CE29-47D1-9BF6-13A146E48CBD}" mentionId="{405259DE-1C3E-4C55-9F39-E41AA15A90B9}" startIndex="0" length="18"/>
    </mentions>
  </threadedComment>
  <threadedComment ref="E302" dT="2025-02-20T06:09:45.61" personId="{275467A3-C35B-408D-BC09-980133BF36D1}" id="{2E54EA57-7E49-4494-91E6-D211B67EB3B1}" parentId="{A4C6A5A2-8D01-4CD3-AEF9-8DAE7837FBEA}">
    <text>Ana skaičiuoja sąmatą</text>
  </threadedComment>
  <threadedComment ref="E302" dT="2025-02-20T10:59:51.74" personId="{275467A3-C35B-408D-BC09-980133BF36D1}" id="{D39B744E-6596-42FE-92EF-A98CAB936321}" parentId="{A4C6A5A2-8D01-4CD3-AEF9-8DAE7837FBEA}">
    <text>Įkeltas projektas</text>
  </threadedComment>
  <threadedComment ref="E302" dT="2025-02-20T13:44:01.93" personId="{275467A3-C35B-408D-BC09-980133BF36D1}" id="{7C2C19F9-F609-4CF7-AF8C-0350D2EB6005}" parentId="{A4C6A5A2-8D01-4CD3-AEF9-8DAE7837FBEA}">
    <text>Taiso pastabas</text>
  </threadedComment>
  <threadedComment ref="E302" dT="2025-02-21T11:59:14.82" personId="{275467A3-C35B-408D-BC09-980133BF36D1}" id="{86DA8CEC-604A-4820-A2ED-9BCAA01296BF}" parentId="{A4C6A5A2-8D01-4CD3-AEF9-8DAE7837FBEA}">
    <text>Pateiktas po pastabų</text>
  </threadedComment>
  <threadedComment ref="E302" dT="2025-02-21T12:29:55.98" personId="{275467A3-C35B-408D-BC09-980133BF36D1}" id="{EFEFD591-4D52-443B-91BA-1CF1677A7D1E}" parentId="{A4C6A5A2-8D01-4CD3-AEF9-8DAE7837FBEA}">
    <text>Laukiam kol atmes įkainius</text>
  </threadedComment>
  <threadedComment ref="E302" dT="2025-03-03T09:28:02.47" personId="{275467A3-C35B-408D-BC09-980133BF36D1}" id="{EE56CB36-3880-494A-8BB1-CC80A1DC2206}" parentId="{A4C6A5A2-8D01-4CD3-AEF9-8DAE7837FBEA}">
    <text>Pateikti įkainiai tviretinimui</text>
  </threadedComment>
  <threadedComment ref="E302" dT="2025-03-06T06:53:52.78" personId="{275467A3-C35B-408D-BC09-980133BF36D1}" id="{0C1489E7-242D-4536-A621-77D75024277D}" parentId="{A4C6A5A2-8D01-4CD3-AEF9-8DAE7837FBEA}">
    <text>Grindžiami delspinigiai</text>
  </threadedComment>
  <threadedComment ref="E303" dT="2025-02-17T08:38:16.62" personId="{275467A3-C35B-408D-BC09-980133BF36D1}" id="{9EB888F5-AF04-4F49-B1EA-C53D4F5DDE7A}">
    <text>Geoprojektai rengė topo</text>
  </threadedComment>
  <threadedComment ref="E303" dT="2025-02-24T14:04:03.55" personId="{275467A3-C35B-408D-BC09-980133BF36D1}" id="{DC2AEA43-3457-492F-B3A9-0144019FC590}" parentId="{9EB888F5-AF04-4F49-B1EA-C53D4F5DDE7A}">
    <text>Nedaryta</text>
  </threadedComment>
  <threadedComment ref="E303" dT="2025-03-04T11:50:32.46" personId="{09BE7D98-4DE0-4A95-BE21-8CDFB976921C}" id="{00D6D007-BF51-40C1-92A1-7C4C2D392937}" parentId="{9EB888F5-AF04-4F49-B1EA-C53D4F5DDE7A}">
    <text>Reikia važiuoti apžiūrėti. Dovydas palėks</text>
  </threadedComment>
  <threadedComment ref="E303" dT="2025-03-10T07:35:31.16" personId="{1AA69E5B-B443-4881-BBB8-C2908FF681E9}" id="{C7A468FB-7C38-4394-B6FA-55404101D1BC}" parentId="{9EB888F5-AF04-4F49-B1EA-C53D4F5DDE7A}">
    <text>Pamatuota, apziureta vietoj, reikia rengti sprendinius</text>
  </threadedComment>
  <threadedComment ref="E303" dT="2025-03-12T11:01:39.99" personId="{A8D559AF-EDFF-4E5C-A9C6-041F763793B2}" id="{D581BD0A-D5E8-4F64-9642-4C1F42C18809}" parentId="{9EB888F5-AF04-4F49-B1EA-C53D4F5DDE7A}">
    <text>Ruošiami pirminiai, reiks pakartotinai nuvykti į vietą su zoniniu</text>
  </threadedComment>
  <threadedComment ref="E303" dT="2025-03-13T10:21:24.28" personId="{1AA69E5B-B443-4881-BBB8-C2908FF681E9}" id="{85CBC726-4022-44D1-87D5-18D3FD534EE9}" parentId="{9EB888F5-AF04-4F49-B1EA-C53D4F5DDE7A}">
    <text>Pateikti pirminiai</text>
  </threadedComment>
  <threadedComment ref="E303" dT="2025-03-17T09:05:15.28" personId="{275467A3-C35B-408D-BC09-980133BF36D1}" id="{BCBA61CA-92E4-4133-ABFA-660103B5DED6}" parentId="{9EB888F5-AF04-4F49-B1EA-C53D4F5DDE7A}">
    <text>Taiso pastabas</text>
  </threadedComment>
  <threadedComment ref="E303" dT="2025-03-17T13:48:05.92" personId="{A8D559AF-EDFF-4E5C-A9C6-041F763793B2}" id="{7ED13E61-BE1E-4F56-8FDF-4E5CBF891274}" parentId="{9EB888F5-AF04-4F49-B1EA-C53D4F5DDE7A}">
    <text>Pastabos pataisytos</text>
  </threadedComment>
  <threadedComment ref="E303" dT="2025-03-18T10:59:35.12" personId="{275467A3-C35B-408D-BC09-980133BF36D1}" id="{4CCCB513-078D-4DAC-A88F-BF2B45548286}" parentId="{9EB888F5-AF04-4F49-B1EA-C53D4F5DDE7A}">
    <text>Pateikta po pastabų</text>
  </threadedComment>
  <threadedComment ref="E303" dT="2025-03-20T12:30:13.11" personId="{275467A3-C35B-408D-BC09-980133BF36D1}" id="{03052DDE-8C56-4196-BED0-E35FBF44B387}" parentId="{9EB888F5-AF04-4F49-B1EA-C53D4F5DDE7A}">
    <text>Taiso pastabas</text>
  </threadedComment>
  <threadedComment ref="E303" dT="2025-03-31T10:22:51.14" personId="{1AA69E5B-B443-4881-BBB8-C2908FF681E9}" id="{D4E80CAC-57AA-4520-9FBF-A212AD9B1E8E}" parentId="{9EB888F5-AF04-4F49-B1EA-C53D4F5DDE7A}">
    <text>Pateikta po pastabu</text>
  </threadedComment>
  <threadedComment ref="E303" dT="2025-04-04T05:44:09.26" personId="{275467A3-C35B-408D-BC09-980133BF36D1}" id="{F6B54EF1-7409-4F66-AFB1-42B0080734FA}" parentId="{9EB888F5-AF04-4F49-B1EA-C53D4F5DDE7A}">
    <text>MZ, SUVA, mel. proj</text>
  </threadedComment>
  <threadedComment ref="E303" dT="2025-04-08T12:57:49.56" personId="{A8D559AF-EDFF-4E5C-A9C6-041F763793B2}" id="{7F9292A8-B593-4537-9C42-9BAACA536C3C}" parentId="{9EB888F5-AF04-4F49-B1EA-C53D4F5DDE7A}">
    <text>Perduota sąmatos skaičiavimui</text>
  </threadedComment>
  <threadedComment ref="E303" dT="2025-04-10T12:31:04.69" personId="{A8D559AF-EDFF-4E5C-A9C6-041F763793B2}" id="{F3791384-0E43-460A-9700-F2A61EC53FF6}" parentId="{9EB888F5-AF04-4F49-B1EA-C53D4F5DDE7A}">
    <text>Gauta sąmata, gautas savivaldybės derinimas, gavus ESO parašą bus teikiama SUVA</text>
  </threadedComment>
  <threadedComment ref="E303" dT="2025-04-11T06:44:21.74" personId="{1AA69E5B-B443-4881-BBB8-C2908FF681E9}" id="{C01B2440-3372-4CBB-9489-61B0DE40FDDD}" parentId="{9EB888F5-AF04-4F49-B1EA-C53D4F5DDE7A}">
    <text>Pateikta byla be SUVA ir MP</text>
  </threadedComment>
  <threadedComment ref="E303" dT="2025-04-14T07:25:05.27" personId="{A8D559AF-EDFF-4E5C-A9C6-041F763793B2}" id="{B34C8FC5-C2EA-4AD6-979E-4062F8B58562}" parentId="{9EB888F5-AF04-4F49-B1EA-C53D4F5DDE7A}">
    <text>Laukiam ESO parašo ir teiksim SUVA</text>
  </threadedComment>
  <threadedComment ref="E303" dT="2025-04-15T07:42:32.95" personId="{275467A3-C35B-408D-BC09-980133BF36D1}" id="{837A993C-D546-4BF8-AFBB-86B6ACF5F59A}" parentId="{9EB888F5-AF04-4F49-B1EA-C53D4F5DDE7A}">
    <text>Teikia SUVA</text>
  </threadedComment>
  <threadedComment ref="E303" dT="2025-04-15T10:37:10.98" personId="{A8D559AF-EDFF-4E5C-A9C6-041F763793B2}" id="{D2220FCC-6A48-45A9-A453-9B5CCA52C096}" parentId="{9EB888F5-AF04-4F49-B1EA-C53D4F5DDE7A}">
    <text>Pateikta SUVA</text>
  </threadedComment>
  <threadedComment ref="E303" dT="2025-04-28T13:05:40.26" personId="{1AA69E5B-B443-4881-BBB8-C2908FF681E9}" id="{CF611510-3259-44FC-870E-9760DB850182}" parentId="{9EB888F5-AF04-4F49-B1EA-C53D4F5DDE7A}">
    <text>Pateiktas projektas su garantiniu del SUVA</text>
  </threadedComment>
  <threadedComment ref="E303" dT="2025-05-01T10:08:02.19" personId="{1AA69E5B-B443-4881-BBB8-C2908FF681E9}" id="{D289D3A5-CA8D-4788-A6A5-541CB82E2CDA}" parentId="{9EB888F5-AF04-4F49-B1EA-C53D4F5DDE7A}">
    <text>Pateiktas projektas po pastabu</text>
  </threadedComment>
  <threadedComment ref="E303" dT="2025-05-06T13:13:42.85" personId="{275467A3-C35B-408D-BC09-980133BF36D1}" id="{CEF3B182-002E-4C20-86A6-51692F3A7F1F}" parentId="{9EB888F5-AF04-4F49-B1EA-C53D4F5DDE7A}">
    <text>Pateikti įkainiai</text>
  </threadedComment>
  <threadedComment ref="E303" dT="2025-05-12T07:02:30.26" personId="{275467A3-C35B-408D-BC09-980133BF36D1}" id="{332DE99E-6B88-41AE-BD25-F7C8973B4C54}" parentId="{9EB888F5-AF04-4F49-B1EA-C53D4F5DDE7A}">
    <text>Pateikta ADA, reikės pridėti RC SĄSKAITĄ</text>
  </threadedComment>
  <threadedComment ref="E303" dT="2025-05-12T07:31:45.64" personId="{275467A3-C35B-408D-BC09-980133BF36D1}" id="{C524C749-4077-4662-8BFF-B103AEB140BF}" parentId="{9EB888F5-AF04-4F49-B1EA-C53D4F5DDE7A}">
    <text>REIKIA RC SĄSKAITOS</text>
  </threadedComment>
  <threadedComment ref="X303" dT="2025-04-03T08:49:44.65" personId="{A8D559AF-EDFF-4E5C-A9C6-041F763793B2}" id="{9A1D97D8-5AF3-4C19-97EA-28C2B205AD19}">
    <text>04-03 išsiųsta</text>
  </threadedComment>
  <threadedComment ref="AD303" dT="2025-04-15T10:38:49.10" personId="{A8D559AF-EDFF-4E5C-A9C6-041F763793B2}" id="{8BA035D8-6B89-4CEC-8286-01B2EAC70E9B}">
    <text xml:space="preserve">04-15 ; 355475 </text>
  </threadedComment>
  <threadedComment ref="AI303" dT="2025-04-04T10:35:30.36" personId="{A8D559AF-EDFF-4E5C-A9C6-041F763793B2}" id="{F55B4E08-0B9B-47CE-8BCE-19AA7D5A62FE}">
    <text>04-04 išsiųsta</text>
  </threadedComment>
  <threadedComment ref="E304" dT="2024-12-23T12:21:18.47" personId="{F5283759-9946-4865-A022-E520B30F9158}" id="{9316A9AC-DE39-41D7-B9DF-17E1DD480870}">
    <text>Per šiandien damušiu principinę ir situacijos planą.</text>
  </threadedComment>
  <threadedComment ref="E304" dT="2024-12-30T06:49:08.64" personId="{F5283759-9946-4865-A022-E520B30F9158}" id="{06154F21-2E46-4665-B8E9-C680B667EDA8}" parentId="{9316A9AC-DE39-41D7-B9DF-17E1DD480870}">
    <text>Kostas turi pateikti pirminiams.</text>
  </threadedComment>
  <threadedComment ref="E304" dT="2024-12-30T13:51:01.93" personId="{1AA69E5B-B443-4881-BBB8-C2908FF681E9}" id="{FD6114A1-7CCF-4564-AF88-1EFC0DD00B50}" parentId="{9316A9AC-DE39-41D7-B9DF-17E1DD480870}">
    <text>Pateikti pirminiai</text>
  </threadedComment>
  <threadedComment ref="E304" dT="2025-01-06T08:45:54.91" personId="{F5283759-9946-4865-A022-E520B30F9158}" id="{21DE10DC-CCDE-4D78-A85C-7FF703B17222}" parentId="{9316A9AC-DE39-41D7-B9DF-17E1DD480870}">
    <text>Gautos pastabos, pataisiau, likę RAA ir bus galima teikt po pastabų</text>
  </threadedComment>
  <threadedComment ref="E304" dT="2025-01-08T08:59:21.07" personId="{F5283759-9946-4865-A022-E520B30F9158}" id="{DD1F1720-4888-4666-BB70-62F0F11F0B7E}" parentId="{9316A9AC-DE39-41D7-B9DF-17E1DD480870}">
    <text>RAA padariau, Kostas pabaigs</text>
  </threadedComment>
  <threadedComment ref="E304" dT="2025-01-10T05:39:24.91" personId="{1AA69E5B-B443-4881-BBB8-C2908FF681E9}" id="{44F2A48C-67E1-4DE2-9D26-6EAC76C68C26}" parentId="{9316A9AC-DE39-41D7-B9DF-17E1DD480870}">
    <text>Pateikti pirminiai</text>
  </threadedComment>
  <threadedComment ref="E304" dT="2025-01-20T18:55:27.39" personId="{275467A3-C35B-408D-BC09-980133BF36D1}" id="{5E1A9435-F398-4859-B217-607ACE218A7B}" parentId="{9316A9AC-DE39-41D7-B9DF-17E1DD480870}">
    <text>Kas vyksta su projektu ?</text>
  </threadedComment>
  <threadedComment ref="E304" dT="2025-01-21T05:13:45.35" personId="{F5283759-9946-4865-A022-E520B30F9158}" id="{E3A74E33-E61F-4770-86BB-D6A54A4F6EC8}" parentId="{9316A9AC-DE39-41D7-B9DF-17E1DD480870}">
    <text>Vakar pirminius suderino 
Išsiųsta derintis</text>
  </threadedComment>
  <threadedComment ref="E304" dT="2025-01-24T05:26:42.51" personId="{F5283759-9946-4865-A022-E520B30F9158}" id="{96E439FC-DBA8-48CA-B4BF-65D6999D5926}" parentId="{9316A9AC-DE39-41D7-B9DF-17E1DD480870}">
    <text>Kauno oro uostų atstovams pateikti sprendiniai suderinimui. 01-24</text>
  </threadedComment>
  <threadedComment ref="E304" dT="2025-01-28T07:25:22.91" personId="{275467A3-C35B-408D-BC09-980133BF36D1}" id="{E3412ADD-BC51-4DA1-81C9-B58F68ABE99E}" parentId="{9316A9AC-DE39-41D7-B9DF-17E1DD480870}">
    <text>+MŽ</text>
  </threadedComment>
  <threadedComment ref="E304" dT="2025-01-29T08:17:30.09" personId="{F5283759-9946-4865-A022-E520B30F9158}" id="{8661FB59-43BE-4FB8-B32D-15019C5FBC4A}" parentId="{9316A9AC-DE39-41D7-B9DF-17E1DD480870}">
    <text>Pateiktas žiniaraštis sąmatai 01-29
Jei iki penktadienio negaunu sutikimo iš Oro Uostų, skambinsiu.</text>
  </threadedComment>
  <threadedComment ref="E304" dT="2025-01-31T11:11:58.55" personId="{F5283759-9946-4865-A022-E520B30F9158}" id="{027E08DD-F77B-4BDE-8BCD-A124EF248022}" parentId="{9316A9AC-DE39-41D7-B9DF-17E1DD480870}">
    <text>Sąmatą gavau, Kauno O.uostui skambinau, sakė pakartoti laišką, viskas jiem tinka tik pamiršo atsakyt.</text>
  </threadedComment>
  <threadedComment ref="E304" dT="2025-02-03T07:48:54.30" personId="{F5283759-9946-4865-A022-E520B30F9158}" id="{D8BA21AC-50A2-4D17-AAB6-1337834CD699}" parentId="{9316A9AC-DE39-41D7-B9DF-17E1DD480870}">
    <text>02-03 oro uosto Kauno atstovas parašė, kad pastabų neturi, bet perdavė info į Vilnių, nes turės pasirašyt generalinis.</text>
  </threadedComment>
  <threadedComment ref="E304" dT="2025-02-04T08:20:34.25" personId="{F5283759-9946-4865-A022-E520B30F9158}" id="{FD8834F3-AB20-4E41-923D-3AE2A064F097}" parentId="{9316A9AC-DE39-41D7-B9DF-17E1DD480870}">
    <text>02-04 pavyko susisiekt su AirHotel atstovu, sakė siųst laišką bendru paštu, atsakingas asmuo pamatys laišką ir duos atsakymą.</text>
  </threadedComment>
  <threadedComment ref="E304" dT="2025-02-04T10:52:25.56" personId="{F5283759-9946-4865-A022-E520B30F9158}" id="{0A63F98C-A299-46A0-89C6-B450370C018E}" parentId="{9316A9AC-DE39-41D7-B9DF-17E1DD480870}">
    <text>Hotelis sutikimą atsiuntė, liko oro uostai.</text>
  </threadedComment>
  <threadedComment ref="E304" dT="2025-02-05T07:28:42.69" personId="{275467A3-C35B-408D-BC09-980133BF36D1}" id="{A7EE877A-4F1F-4802-A8F6-E3A04351FE04}" parentId="{9316A9AC-DE39-41D7-B9DF-17E1DD480870}">
    <text>Planas 02-05 pateikti bylą be LTOU sutikimo</text>
  </threadedComment>
  <threadedComment ref="E304" dT="2025-02-08T08:49:20.28" personId="{275467A3-C35B-408D-BC09-980133BF36D1}" id="{5C61A8C1-9E44-4F63-9A72-753A83D6A533}" parentId="{9316A9AC-DE39-41D7-B9DF-17E1DD480870}">
    <text>Gauta pastaba dėl servituto. Laukiam LTOU pasirašytos sutarties</text>
  </threadedComment>
  <threadedComment ref="E304" dT="2025-02-11T13:02:06.36" personId="{F5283759-9946-4865-A022-E520B30F9158}" id="{303C4CE9-065A-4AF0-8084-8D72A5BAB1C9}" parentId="{9316A9AC-DE39-41D7-B9DF-17E1DD480870}">
    <text>Gautas LTOU sutikimas</text>
  </threadedComment>
  <threadedComment ref="E304" dT="2025-02-11T13:22:12.10" personId="{1AA69E5B-B443-4881-BBB8-C2908FF681E9}" id="{5A4C3038-E164-42F7-9A79-283E15E0BAF5}" parentId="{9316A9AC-DE39-41D7-B9DF-17E1DD480870}">
    <text>Pateiktas sutikimas galutiniam projekto tvirtinimui</text>
  </threadedComment>
  <threadedComment ref="E304" dT="2025-02-17T10:13:36.38" personId="{1AA69E5B-B443-4881-BBB8-C2908FF681E9}" id="{57E9F64A-5A55-4033-98FF-F7289BF3EEB9}" parentId="{9316A9AC-DE39-41D7-B9DF-17E1DD480870}">
    <text>Uzklausta Mariaus kurioje vietoje formuoti papildoma servituta</text>
  </threadedComment>
  <threadedComment ref="E304" dT="2025-02-19T10:31:28.51" personId="{F5283759-9946-4865-A022-E520B30F9158}" id="{6D42F46E-64DD-4609-8986-2DDB6ADC7C63}" parentId="{9316A9AC-DE39-41D7-B9DF-17E1DD480870}">
    <text>Servitutas parengtas.
Reikia pateikti į TIVI pasirašymui.</text>
  </threadedComment>
  <threadedComment ref="E304" dT="2025-02-20T07:01:58.64" personId="{275467A3-C35B-408D-BC09-980133BF36D1}" id="{2F43CC18-BE81-47D1-B23B-291CC80FE485}" parentId="{9316A9AC-DE39-41D7-B9DF-17E1DD480870}">
    <text>Pateiktas projektas su garantiniu</text>
  </threadedComment>
  <threadedComment ref="E304" dT="2025-02-21T12:05:57.95" personId="{275467A3-C35B-408D-BC09-980133BF36D1}" id="{583E9013-22FF-40AE-9BB3-34DB89490046}" parentId="{9316A9AC-DE39-41D7-B9DF-17E1DD480870}">
    <text>Taiso pastabas</text>
  </threadedComment>
  <threadedComment ref="E304" dT="2025-02-21T13:32:23.95" personId="{275467A3-C35B-408D-BC09-980133BF36D1}" id="{59864E66-2D34-4A2D-8BE7-F3625B1EBFCE}" parentId="{9316A9AC-DE39-41D7-B9DF-17E1DD480870}">
    <text>Pateikta po pastabų</text>
  </threadedComment>
  <threadedComment ref="E304" dT="2025-02-24T06:04:50.12" personId="{F5283759-9946-4865-A022-E520B30F9158}" id="{2EE9240C-3AB4-40FE-A146-B993FD27C3EC}" parentId="{9316A9AC-DE39-41D7-B9DF-17E1DD480870}">
    <text>Servitutas pateiktas kompensacijai</text>
  </threadedComment>
  <threadedComment ref="E304" dT="2025-02-25T07:23:46.81" personId="{F5283759-9946-4865-A022-E520B30F9158}" id="{6BA951BF-364F-4122-B3D4-0D016245E5D8}" parentId="{9316A9AC-DE39-41D7-B9DF-17E1DD480870}">
    <text>Galima sukelt bylą po pastabų. Reik įkelt ir BR01 (DWG)</text>
  </threadedComment>
  <threadedComment ref="E304" dT="2025-02-25T10:24:01.76" personId="{F5283759-9946-4865-A022-E520B30F9158}" id="{E3C752E4-7B11-4251-B5FA-8E4E1D628148}" parentId="{9316A9AC-DE39-41D7-B9DF-17E1DD480870}">
    <text xml:space="preserve">02-25 pateiktas servitutas į NŽT Nr. 1GP-9478
</text>
  </threadedComment>
  <threadedComment ref="E304" dT="2025-02-27T06:05:10.58" personId="{275467A3-C35B-408D-BC09-980133BF36D1}" id="{40DA6887-6046-4754-B23A-D4609BE72E72}" parentId="{9316A9AC-DE39-41D7-B9DF-17E1DD480870}">
    <text>Pateiktos žymos ESO</text>
  </threadedComment>
  <threadedComment ref="E304" dT="2025-03-03T12:12:34.70" personId="{275467A3-C35B-408D-BC09-980133BF36D1}" id="{FCDD0749-6378-4C66-852E-0CC155907A4B}" parentId="{9316A9AC-DE39-41D7-B9DF-17E1DD480870}">
    <text>LIKO SERVITUTAS</text>
  </threadedComment>
  <threadedComment ref="E304" dT="2025-03-19T11:09:28.97" personId="{F5283759-9946-4865-A022-E520B30F9158}" id="{A98050F0-E60D-4651-B38E-66C7A6B4CAB8}" parentId="{9316A9AC-DE39-41D7-B9DF-17E1DD480870}">
    <text>NŽT iki 26d. terminas</text>
  </threadedComment>
  <threadedComment ref="E304" dT="2025-03-27T05:19:30.50" personId="{F5283759-9946-4865-A022-E520B30F9158}" id="{A10CFCEB-D7BE-4C3D-ABA5-BFFB37F5E5BE}" parentId="{9316A9AC-DE39-41D7-B9DF-17E1DD480870}">
    <text>NŽT atmetė servitutą.
Reikia suderint servitutą su oro uostais.
Perduota jiems 03-26.
Atrašė, kad perdavė atsakingiems asmenims.</text>
  </threadedComment>
  <threadedComment ref="E304" dT="2025-04-14T12:18:34.83" personId="{F5283759-9946-4865-A022-E520B30F9158}" id="{ED0BA77F-B942-4D5B-8A7F-A49D4E4FD138}" parentId="{9316A9AC-DE39-41D7-B9DF-17E1DD480870}">
    <text>Skambinau tam atstovui 04-07, sakė dokumentai pas teisininkus.
04-14 sakė, kad neturi jokios naujos informacijos, davė suprast, kad ilgai dokumentai vaikšto ir neturi ką pakomentuot. Paprašiau, kad pasidalintų kontaktais, kas galėtų daugiau ką žinot. Sakė ryt atsius, nes šiandien išvažiavęs.</text>
  </threadedComment>
  <threadedComment ref="E304" dT="2025-04-22T04:18:19.28" personId="{F5283759-9946-4865-A022-E520B30F9158}" id="{012F7A21-1943-4029-BC00-04E9E506BD1B}" parentId="{9316A9AC-DE39-41D7-B9DF-17E1DD480870}">
    <text>Neatsiuntė kontaktų, šiandien pasuksiu.</text>
  </threadedComment>
  <threadedComment ref="E304" dT="2025-04-22T11:42:42.47" personId="{F5283759-9946-4865-A022-E520B30F9158}" id="{E529FE38-1EB2-4C4D-B263-C478121BFF34}" parentId="{9316A9AC-DE39-41D7-B9DF-17E1DD480870}">
    <text>Skambinau šiandien, paprašė persiųst laišką ir nukreips žmogui, kuris turėtų duot atsakymą kur pastrigę dokumentai</text>
  </threadedComment>
  <threadedComment ref="E304" dT="2025-05-05T09:52:11.76" personId="{F5283759-9946-4865-A022-E520B30F9158}" id="{D7F8B09E-C5E8-43F5-AA5C-A45E8566BD99}" parentId="{9316A9AC-DE39-41D7-B9DF-17E1DD480870}">
    <text xml:space="preserve">Nekilnojamojo turto valdytoja 04-24 atrašė, kad atsakymas rengiamas
</text>
  </threadedComment>
  <threadedComment ref="E304" dT="2025-05-12T11:56:40.36" personId="{F5283759-9946-4865-A022-E520B30F9158}" id="{49E03449-BDA0-4842-8BCA-8EDB9C259899}" parentId="{9316A9AC-DE39-41D7-B9DF-17E1DD480870}">
    <text>Su Kostu turim peržiūrėt raštą LTOU</text>
  </threadedComment>
  <threadedComment ref="E304" dT="2025-05-15T09:29:22.96" personId="{F5283759-9946-4865-A022-E520B30F9158}" id="{6F76A194-DBDF-4505-870A-1A23449DF093}" parentId="{9316A9AC-DE39-41D7-B9DF-17E1DD480870}">
    <text>Šiandien išsiunčiau raštą oro uostams.</text>
  </threadedComment>
  <threadedComment ref="E304" dT="2025-06-13T07:45:12.85" personId="{F5283759-9946-4865-A022-E520B30F9158}" id="{47CDA0CA-4B4B-4167-ABEE-F612293789C0}" parentId="{9316A9AC-DE39-41D7-B9DF-17E1DD480870}">
    <text>Iš LTOU gavau ats, perdaviau NŽT 06-13</text>
  </threadedComment>
  <threadedComment ref="V304" dT="2025-01-29T13:59:28.86" personId="{F5283759-9946-4865-A022-E520B30F9158}" id="{DDF5CCF9-6C2E-4F86-BBE2-29D5E4D8641B}">
    <text>01-29 pateikta Anai</text>
  </threadedComment>
  <threadedComment ref="W304" dT="2025-01-24T08:29:00.50" personId="{F5283759-9946-4865-A022-E520B30F9158}" id="{8530BD6D-84B4-4F08-A886-3C9248FE28DF}">
    <text>01-24 išsiųsta</text>
  </threadedComment>
  <threadedComment ref="X304" dT="2025-01-21T05:18:20.54" personId="{F5283759-9946-4865-A022-E520B30F9158}" id="{83D83DF4-17DC-4590-84C2-66232995152A}">
    <text>01-21 išsiųsta</text>
  </threadedComment>
  <threadedComment ref="X304" dT="2025-01-21T11:28:12.28" personId="{F5283759-9946-4865-A022-E520B30F9158}" id="{E2BB8F7C-363A-4E12-BB0C-A5F5103F1233}" parentId="{83D83DF4-17DC-4590-84C2-66232995152A}">
    <text xml:space="preserve">GD-849
</text>
  </threadedComment>
  <threadedComment ref="X304" dT="2025-01-23T09:59:12.97" personId="{F5283759-9946-4865-A022-E520B30F9158}" id="{35876E9C-121B-4DF7-BB3C-1B607B3D886E}" parentId="{83D83DF4-17DC-4590-84C2-66232995152A}">
    <text>01-23</text>
  </threadedComment>
  <threadedComment ref="Y304" dT="2025-01-21T05:18:20.54" personId="{F5283759-9946-4865-A022-E520B30F9158}" id="{6DBC0922-6D88-4EE9-A8CA-FF083273A731}">
    <text>01-21 išsiųsta</text>
  </threadedComment>
  <threadedComment ref="Y304" dT="2025-01-21T08:54:22.71" personId="{F5283759-9946-4865-A022-E520B30F9158}" id="{424D28BB-7E9D-4D21-8D4E-FDA5BD9FAA31}" parentId="{6DBC0922-6D88-4EE9-A8CA-FF083273A731}">
    <text>21d gauta</text>
  </threadedComment>
  <threadedComment ref="Z304" dT="2025-01-21T05:18:20.54" personId="{F5283759-9946-4865-A022-E520B30F9158}" id="{CBAF0EB4-76F8-4148-AFC8-FD8F5DE74935}">
    <text>01-21 išsiųsta</text>
  </threadedComment>
  <threadedComment ref="Z304" dT="2025-01-24T07:50:27.57" personId="{F5283759-9946-4865-A022-E520B30F9158}" id="{1175634F-BC93-42A9-B8A8-1D97462D898B}" parentId="{CBAF0EB4-76F8-4148-AFC8-FD8F5DE74935}">
    <text>01-24 suderinta</text>
  </threadedComment>
  <threadedComment ref="AA304" dT="2025-01-21T05:18:20.54" personId="{F5283759-9946-4865-A022-E520B30F9158}" id="{A20EF215-2FCA-450C-AEB7-8C61223F0664}">
    <text>01-21 išsiųsta</text>
  </threadedComment>
  <threadedComment ref="AA304" dT="2025-01-27T05:06:06.32" personId="{F5283759-9946-4865-A022-E520B30F9158}" id="{67F234CB-CACD-4F21-975F-D0909FC058F6}" parentId="{A20EF215-2FCA-450C-AEB7-8C61223F0664}">
    <text xml:space="preserve">01-24 </text>
  </threadedComment>
  <threadedComment ref="AF304" dT="2024-12-23T12:11:26.31" personId="{F5283759-9946-4865-A022-E520B30F9158}" id="{711B177B-5BF3-44AA-9B93-F903A56A0806}">
    <text>5 savininkai (ir LR) ir 23 nuominkai (bet yra pasikartojančių)</text>
  </threadedComment>
  <threadedComment ref="AF304" dT="2025-01-24T08:28:45.89" personId="{F5283759-9946-4865-A022-E520B30F9158}" id="{F52CC446-85EA-41D6-8D00-5CA4FC11E40C}" parentId="{711B177B-5BF3-44AA-9B93-F903A56A0806}">
    <text>Kostas sakė, servituto nereikės.</text>
  </threadedComment>
  <threadedComment ref="AF304" dT="2025-02-24T05:59:55.16" personId="{F5283759-9946-4865-A022-E520B30F9158}" id="{312A4813-BA2C-420D-A64F-3C0DE64F6507}" parentId="{711B177B-5BF3-44AA-9B93-F903A56A0806}">
    <text xml:space="preserve">Servituto reiks su NŽT
</text>
  </threadedComment>
  <threadedComment ref="AF304" dT="2025-02-25T10:24:11.50" personId="{F5283759-9946-4865-A022-E520B30F9158}" id="{BEB9D15C-1775-4AF8-96A8-65282B6730B1}" parentId="{711B177B-5BF3-44AA-9B93-F903A56A0806}">
    <text>02-25 pateiktas servitutas į NŽT</text>
  </threadedComment>
  <threadedComment ref="AL304" dT="2025-01-21T05:15:28.26" personId="{F5283759-9946-4865-A022-E520B30F9158}" id="{92AC69E0-3051-4378-8BE8-05616E85014C}">
    <text>01-21 išsiųsta</text>
  </threadedComment>
  <threadedComment ref="AL304" dT="2025-01-23T09:59:39.92" personId="{F5283759-9946-4865-A022-E520B30F9158}" id="{E4EFCBB0-DA4A-4BD7-A153-2C22F8984AA8}" parentId="{92AC69E0-3051-4378-8BE8-05616E85014C}">
    <text>Nepatenkam su proj. kabeliu pas juos į a.z.</text>
  </threadedComment>
  <threadedComment ref="E305" dT="2025-01-07T09:04:08.28" personId="{275467A3-C35B-408D-BC09-980133BF36D1}" id="{179350CA-D81D-4D58-AFFF-25F86E492B1B}">
    <text>SUVA</text>
  </threadedComment>
  <threadedComment ref="E306" dT="2025-01-02T05:23:37.74" personId="{09BE7D98-4DE0-4A95-BE21-8CDFB976921C}" id="{4AE210B4-B6A6-4178-8A6D-F78736EA9E36}">
    <text>Reikia RAA pabaigti</text>
  </threadedComment>
  <threadedComment ref="E306" dT="2025-01-02T10:06:53.75" personId="{1AA69E5B-B443-4881-BBB8-C2908FF681E9}" id="{28EBC1DF-EE48-42F9-A183-393B4952F48D}" parentId="{4AE210B4-B6A6-4178-8A6D-F78736EA9E36}">
    <text>Pateikti pirminiai</text>
  </threadedComment>
  <threadedComment ref="E306" dT="2025-01-05T08:58:58.20" personId="{275467A3-C35B-408D-BC09-980133BF36D1}" id="{EF8254EB-5963-41DE-8B0A-1DEE71A5A857}" parentId="{4AE210B4-B6A6-4178-8A6D-F78736EA9E36}">
    <text>Atmesti pirminiai, reikia signalų</text>
  </threadedComment>
  <threadedComment ref="E306" dT="2025-01-07T09:04:53.46" personId="{275467A3-C35B-408D-BC09-980133BF36D1}" id="{2D1A7970-845F-438D-928B-DB7E804F05CE}" parentId="{4AE210B4-B6A6-4178-8A6D-F78736EA9E36}">
    <text>01-07 teiks pirminius po pastabų</text>
  </threadedComment>
  <threadedComment ref="E306" dT="2025-01-08T11:48:00.28" personId="{1AA69E5B-B443-4881-BBB8-C2908FF681E9}" id="{AA9832AC-ED79-45D5-80E6-CC13F0B7932B}" parentId="{4AE210B4-B6A6-4178-8A6D-F78736EA9E36}">
    <text>Pateikti pirminiai</text>
  </threadedComment>
  <threadedComment ref="E306" dT="2025-02-08T08:57:59.47" personId="{275467A3-C35B-408D-BC09-980133BF36D1}" id="{B82ADC4B-BE9E-4CA8-8DF3-ABB1F309FA05}" parentId="{4AE210B4-B6A6-4178-8A6D-F78736EA9E36}">
    <text>Taiso pastabas</text>
  </threadedComment>
  <threadedComment ref="E306" dT="2025-02-12T07:18:09.88" personId="{275467A3-C35B-408D-BC09-980133BF36D1}" id="{2E68402F-CC5E-4E75-9950-CFD14A22D333}" parentId="{4AE210B4-B6A6-4178-8A6D-F78736EA9E36}">
    <text>Pateikti pirminiai</text>
  </threadedComment>
  <threadedComment ref="E306" dT="2025-02-20T06:11:38.34" personId="{275467A3-C35B-408D-BC09-980133BF36D1}" id="{3FF48CAC-B558-4561-9880-96655FEAC048}" parentId="{4AE210B4-B6A6-4178-8A6D-F78736EA9E36}">
    <text>Taiso pastabas</text>
  </threadedComment>
  <threadedComment ref="E306" dT="2025-02-24T14:31:45.85" personId="{275467A3-C35B-408D-BC09-980133BF36D1}" id="{4885AB15-FB25-46E3-9DCB-EA143E45B84A}" parentId="{4AE210B4-B6A6-4178-8A6D-F78736EA9E36}">
    <text>Pateikta po pastabų</text>
  </threadedComment>
  <threadedComment ref="E306" dT="2025-02-25T18:10:42.46" personId="{275467A3-C35B-408D-BC09-980133BF36D1}" id="{60DB1876-7C36-4432-98A7-E817FE33F369}" parentId="{4AE210B4-B6A6-4178-8A6D-F78736EA9E36}">
    <text>Taiso pastabas</text>
  </threadedComment>
  <threadedComment ref="E306" dT="2025-02-26T05:38:41.46" personId="{275467A3-C35B-408D-BC09-980133BF36D1}" id="{563CDA51-D00C-42C5-BE94-D7BB99E7A728}" parentId="{4AE210B4-B6A6-4178-8A6D-F78736EA9E36}">
    <text>Pateikta po pastabų</text>
  </threadedComment>
  <threadedComment ref="E306" dT="2025-02-27T13:31:11.94" personId="{275467A3-C35B-408D-BC09-980133BF36D1}" id="{257B1C78-6418-4540-BDD4-A45B1608E901}" parentId="{4AE210B4-B6A6-4178-8A6D-F78736EA9E36}">
    <text>Patvirtinti pirminiai</text>
  </threadedComment>
  <threadedComment ref="E306" dT="2025-03-03T12:31:14.10" personId="{275467A3-C35B-408D-BC09-980133BF36D1}" id="{85C6F49D-C954-482A-859C-8740070E96DA}" parentId="{4AE210B4-B6A6-4178-8A6D-F78736EA9E36}">
    <text>Turi siųsti derinti</text>
  </threadedComment>
  <threadedComment ref="E306" dT="2025-03-12T08:03:52.41" personId="{8FC2F3C1-05F0-4E34-917F-7A355472C835}" id="{80F8EBE6-4626-4C72-A89E-757C28D0D9A1}" parentId="{4AE210B4-B6A6-4178-8A6D-F78736EA9E36}">
    <text>Parengtas servitutas, reikia ESO parašo</text>
  </threadedComment>
  <threadedComment ref="E306" dT="2025-03-12T08:21:38.53" personId="{8FC2F3C1-05F0-4E34-917F-7A355472C835}" id="{6851E4D0-1645-463F-AD33-8DF31EE2FCEE}" parentId="{4AE210B4-B6A6-4178-8A6D-F78736EA9E36}">
    <text>Išsiųsta užsakovui bei institucijoms</text>
  </threadedComment>
  <threadedComment ref="E306" dT="2025-03-18T11:33:37.43" personId="{8FC2F3C1-05F0-4E34-917F-7A355472C835}" id="{26B5F1DB-666B-407D-8EEB-6758C29FAF55}" parentId="{4AE210B4-B6A6-4178-8A6D-F78736EA9E36}">
    <text>Gauti vandenu bei telia derinimai</text>
  </threadedComment>
  <threadedComment ref="E306" dT="2025-03-19T07:25:05.66" personId="{8FC2F3C1-05F0-4E34-917F-7A355472C835}" id="{D26C917C-6188-43E8-BE07-BE8A44D1DF4D}" parentId="{4AE210B4-B6A6-4178-8A6D-F78736EA9E36}">
    <text>Laukiam eso parašo ant servituto, po to iš kart siunčiam kompensacijai</text>
  </threadedComment>
  <threadedComment ref="E306" dT="2025-03-20T05:37:51.71" personId="{8FC2F3C1-05F0-4E34-917F-7A355472C835}" id="{C46F51B2-41AF-4273-9982-CD22A2997080}" parentId="{4AE210B4-B6A6-4178-8A6D-F78736EA9E36}">
    <text>pateiktas kompensacijai</text>
  </threadedComment>
  <threadedComment ref="E306" dT="2025-03-25T05:49:29.59" personId="{8FC2F3C1-05F0-4E34-917F-7A355472C835}" id="{DA961123-5C37-4734-9260-AE4D8614CAA3}" parentId="{4AE210B4-B6A6-4178-8A6D-F78736EA9E36}">
    <text>Gauta kompensacija</text>
  </threadedComment>
  <threadedComment ref="E306" dT="2025-03-27T13:29:22.60" personId="{8FC2F3C1-05F0-4E34-917F-7A355472C835}" id="{E1E97D9D-9BC3-4237-81DB-99E230BE1379}" parentId="{4AE210B4-B6A6-4178-8A6D-F78736EA9E36}">
    <text>Nusiųsta sąmatos skaičiavimui</text>
  </threadedComment>
  <threadedComment ref="E306" dT="2025-03-28T07:23:05.93" personId="{8FC2F3C1-05F0-4E34-917F-7A355472C835}" id="{3902D280-F7A0-4AAA-96A2-EE5DE23F78BC}" parentId="{4AE210B4-B6A6-4178-8A6D-F78736EA9E36}">
    <text>Servitutas nusiųstas į kauno m. sav. Pasirašymui
gauta sąmata</text>
  </threadedComment>
  <threadedComment ref="E306" dT="2025-03-31T11:54:55.31" personId="{8FC2F3C1-05F0-4E34-917F-7A355472C835}" id="{5B72D24B-936D-4018-9A4E-1C5EB7979679}" parentId="{4AE210B4-B6A6-4178-8A6D-F78736EA9E36}">
    <text>Byla padaryta</text>
  </threadedComment>
  <threadedComment ref="E306" dT="2025-04-01T12:52:41.33" personId="{8FC2F3C1-05F0-4E34-917F-7A355472C835}" id="{C92C2E4A-6F80-4738-A52A-F6EBCF394611}" parentId="{4AE210B4-B6A6-4178-8A6D-F78736EA9E36}">
    <text>Užsakovas atsiuntė laišką su pastabomis, netinka pajungimas ir prašo išimti naujas sąlygas</text>
  </threadedComment>
  <threadedComment ref="E306" dT="2025-04-04T07:02:52.08" personId="{8FC2F3C1-05F0-4E34-917F-7A355472C835}" id="{4292A87E-0BB9-4AF6-8E3A-AE24CC906E04}" parentId="{4AE210B4-B6A6-4178-8A6D-F78736EA9E36}">
    <text>Persiuničiau ESO informaciją užsakovui.</text>
  </threadedComment>
  <threadedComment ref="E306" dT="2025-04-07T06:45:13.24" personId="{1AA69E5B-B443-4881-BBB8-C2908FF681E9}" id="{3D337C40-BBE6-4053-8A6F-B2A44717BD0A}" parentId="{4AE210B4-B6A6-4178-8A6D-F78736EA9E36}">
    <text>Sveiki, Ridai, 
Šiandien pas mus lankėsi ESO atstovai dėl MT projekto. 
Apsitarėm, kad bandysim esamų sąlygų rėmuose pagerinti 10kV tiekimo patikimumą. 
Laukiame iš jų atsakymo – turbūt ir Jūs gausite info iš jų.   </text>
  </threadedComment>
  <threadedComment ref="E306" dT="2025-04-08T07:12:49.75" personId="{275467A3-C35B-408D-BC09-980133BF36D1}" id="{83FC5E49-F166-4164-A71D-A2B073433600}" parentId="{4AE210B4-B6A6-4178-8A6D-F78736EA9E36}">
    <text>Taiso pastabas</text>
  </threadedComment>
  <threadedComment ref="E306" dT="2025-04-14T11:11:59.05" personId="{8FC2F3C1-05F0-4E34-917F-7A355472C835}" id="{9A6368D8-F6BC-44B6-97D4-D05317B92DEC}" parentId="{4AE210B4-B6A6-4178-8A6D-F78736EA9E36}">
    <text>Nėra ką taisyt, kaip ESO prašė taip ir padaryta, nusiunčiau užsakovui pakartotinai</text>
  </threadedComment>
  <threadedComment ref="E306" dT="2025-04-16T06:17:33.71" personId="{8FC2F3C1-05F0-4E34-917F-7A355472C835}" id="{BAB1A33B-4CC4-4746-80F5-AF061E2AFEF5}" parentId="{4AE210B4-B6A6-4178-8A6D-F78736EA9E36}">
    <text>Gautas užsakovo derinimas, išsiunčiau servitutą derinimui su LSMU ligonine ir GMP tarnybą</text>
  </threadedComment>
  <threadedComment ref="E306" dT="2025-04-17T12:56:19.84" personId="{8FC2F3C1-05F0-4E34-917F-7A355472C835}" id="{2655EB9A-0A4F-45BB-89C2-3B208115770F}" parentId="{4AE210B4-B6A6-4178-8A6D-F78736EA9E36}">
    <text>LSMU ligoninė servitutą pasirašys, tik paprašė papildomai situacijos plano ant ortofoto aiškumui, GMP tarnybai servitutą siųsti atskirai</text>
  </threadedComment>
  <threadedComment ref="E306" dT="2025-04-18T04:40:38.68" personId="{1AA69E5B-B443-4881-BBB8-C2908FF681E9}" id="{FB230C7C-CB30-4F55-B849-A99219F3CFFB}" parentId="{4AE210B4-B6A6-4178-8A6D-F78736EA9E36}">
    <text>Kai gausim suderinimus ant servitutu kelt projekta</text>
  </threadedComment>
  <threadedComment ref="E306" dT="2025-04-18T07:29:07.79" personId="{8FC2F3C1-05F0-4E34-917F-7A355472C835}" id="{8107BB46-BA6F-4FC7-8A27-3F985D54BDAB}" parentId="{4AE210B4-B6A6-4178-8A6D-F78736EA9E36}">
    <text>Išsiųstas servitutas suderinimui į GMP tarnybą ir LSMU ligoninę</text>
  </threadedComment>
  <threadedComment ref="E306" dT="2025-04-25T09:16:02.55" personId="{8FC2F3C1-05F0-4E34-917F-7A355472C835}" id="{AFD106CA-0AA9-4DC4-B87D-184595CE2290}" parentId="{4AE210B4-B6A6-4178-8A6D-F78736EA9E36}">
    <text>Kalbėjau su GMP ligonine, laukiam parašo ant ant servituto, iš LSMU ligoninės derinimas gautas</text>
  </threadedComment>
  <threadedComment ref="E306" dT="2025-04-29T11:56:14.90" personId="{8FC2F3C1-05F0-4E34-917F-7A355472C835}" id="{FE07F9B6-B008-4390-BD89-3772668D57EB}" parentId="{4AE210B4-B6A6-4178-8A6D-F78736EA9E36}">
    <text>Gauti parašai ant servituto, nusiųsta į savivaldybę</text>
  </threadedComment>
  <threadedComment ref="E306" dT="2025-04-30T07:51:51.86" personId="{1AA69E5B-B443-4881-BBB8-C2908FF681E9}" id="{DCCA92E8-6C49-458B-9356-10165160C193}" parentId="{4AE210B4-B6A6-4178-8A6D-F78736EA9E36}">
    <text>Rengia byla, teiksim projekta be servituto</text>
  </threadedComment>
  <threadedComment ref="E306" dT="2025-05-07T08:07:43.17" personId="{8FC2F3C1-05F0-4E34-917F-7A355472C835}" id="{9D80B7E8-E564-4A89-9F7B-072B5948E969}" parentId="{4AE210B4-B6A6-4178-8A6D-F78736EA9E36}">
    <text>Reikia paruošti bylą, po 244 principinės bus ruošiama</text>
  </threadedComment>
  <threadedComment ref="E306" dT="2025-05-12T18:22:03.24" personId="{1AA69E5B-B443-4881-BBB8-C2908FF681E9}" id="{730A0972-F940-4AA5-BB47-568CD685C96E}" parentId="{4AE210B4-B6A6-4178-8A6D-F78736EA9E36}">
    <text>Pateiktas projektas be servituto</text>
  </threadedComment>
  <threadedComment ref="E306" dT="2025-05-13T12:55:06.90" personId="{275467A3-C35B-408D-BC09-980133BF36D1}" id="{D46FC5E4-EDC3-4419-9119-E718BD1B3E8F}" parentId="{4AE210B4-B6A6-4178-8A6D-F78736EA9E36}">
    <text>Taiso pastabas</text>
  </threadedComment>
  <threadedComment ref="E306" dT="2025-05-14T09:56:50.19" personId="{8FC2F3C1-05F0-4E34-917F-7A355472C835}" id="{AA701F69-B529-42AE-BAE3-895C55A1D1F4}" parentId="{4AE210B4-B6A6-4178-8A6D-F78736EA9E36}">
    <text>Pataisytos, laukiam pasira6yto servituto iš savivaldybės, taip pat turi perskaičiuoti sąmatą pagal 2024-04 įkainius</text>
  </threadedComment>
  <threadedComment ref="E306" dT="2025-05-20T12:11:02.72" personId="{8FC2F3C1-05F0-4E34-917F-7A355472C835}" id="{6AD051B6-5E9A-45F6-897B-4AE1ABB68511}" parentId="{4AE210B4-B6A6-4178-8A6D-F78736EA9E36}">
    <text>Servitutas bus suderintas su Kauno sav. 05-21</text>
  </threadedComment>
  <threadedComment ref="E306" dT="2025-05-23T11:43:38.76" personId="{8FC2F3C1-05F0-4E34-917F-7A355472C835}" id="{204ADE90-1BAE-4407-9C70-D8F1EBB20B22}" parentId="{4AE210B4-B6A6-4178-8A6D-F78736EA9E36}">
    <text>Darbo grupėje patvirtintas, laukiam kol gaus protokolą ir pasirašys</text>
  </threadedComment>
  <threadedComment ref="E306" dT="2025-05-26T05:01:28.84" personId="{8FC2F3C1-05F0-4E34-917F-7A355472C835}" id="{078BD9EA-60E3-43D1-B067-33CD9FCB65CF}" parentId="{4AE210B4-B6A6-4178-8A6D-F78736EA9E36}">
    <text>Vis dar laukiamas servitutas iš savivaldybės</text>
  </threadedComment>
  <threadedComment ref="E306" dT="2025-06-06T07:01:48.44" personId="{8FC2F3C1-05F0-4E34-917F-7A355472C835}" id="{91A5689A-8191-4490-ADD4-33E117E1463D}" parentId="{4AE210B4-B6A6-4178-8A6D-F78736EA9E36}">
    <text>Skambinau, servitutas pas direktorių, turi atsiųst 06-08</text>
  </threadedComment>
  <threadedComment ref="E306" dT="2025-06-06T11:59:19.14" personId="{8FC2F3C1-05F0-4E34-917F-7A355472C835}" id="{FFD8E77D-92E9-4C77-B21A-48B96CBD4818}" parentId="{4AE210B4-B6A6-4178-8A6D-F78736EA9E36}">
    <text>Servitutas suderintas su savivaldybe ir pasirasytas, pirmadieni siunciu linai, sandorio sudarymui</text>
  </threadedComment>
  <threadedComment ref="E306" dT="2025-06-09T04:59:16.62" personId="{8FC2F3C1-05F0-4E34-917F-7A355472C835}" id="{2767AE7E-7DF6-4C83-8477-BDEEDA6358C7}" parentId="{4AE210B4-B6A6-4178-8A6D-F78736EA9E36}">
    <text>Nusiųstas servitutas sandorio pasirasymui</text>
  </threadedComment>
  <threadedComment ref="E306" dT="2025-06-10T05:59:43.34" personId="{8FC2F3C1-05F0-4E34-917F-7A355472C835}" id="{39BB1908-8504-4205-B9D7-714CAC37D782}" parentId="{4AE210B4-B6A6-4178-8A6D-F78736EA9E36}">
    <text>Servitutas bus pasirašytas 06-19</text>
  </threadedComment>
  <threadedComment ref="E306" dT="2025-06-10T11:12:09.18" personId="{1AA69E5B-B443-4881-BBB8-C2908FF681E9}" id="{31D05A02-F6A4-48CB-A7EF-6E530854CB65}" parentId="{4AE210B4-B6A6-4178-8A6D-F78736EA9E36}">
    <text>Pateiktas projektas po pastabu</text>
  </threadedComment>
  <threadedComment ref="E306" dT="2025-06-12T07:02:25.12" personId="{1AA69E5B-B443-4881-BBB8-C2908FF681E9}" id="{53D8DDCA-A955-47BA-A0FC-98A584B528A0}" parentId="{4AE210B4-B6A6-4178-8A6D-F78736EA9E36}">
    <text>Pateiktas projektas po pastabu vel</text>
  </threadedComment>
  <threadedComment ref="E306" dT="2025-06-19T05:12:35.04" personId="{275467A3-C35B-408D-BC09-980133BF36D1}" id="{EE3FCB3C-797D-41C4-ABE6-156C6C123B02}" parentId="{4AE210B4-B6A6-4178-8A6D-F78736EA9E36}">
    <text>RC pateikta 06-19</text>
  </threadedComment>
  <threadedComment ref="E306" dT="2025-06-26T10:53:23.79" personId="{275467A3-C35B-408D-BC09-980133BF36D1}" id="{64421689-D363-40FD-974B-ED5C8A5C2EE2}" parentId="{4AE210B4-B6A6-4178-8A6D-F78736EA9E36}">
    <text>Laukiam žymos</text>
  </threadedComment>
  <threadedComment ref="E306" dT="2025-07-02T04:21:50.25" personId="{275467A3-C35B-408D-BC09-980133BF36D1}" id="{9702ECC8-EFA0-4092-B21E-1128BC6EACDA}" parentId="{4AE210B4-B6A6-4178-8A6D-F78736EA9E36}">
    <text xml:space="preserve">Pateiktas delspinigių raštas
</text>
  </threadedComment>
  <threadedComment ref="V306" dT="2025-03-27T13:28:59.10" personId="{8FC2F3C1-05F0-4E34-917F-7A355472C835}" id="{930F256A-59DD-44B0-83A6-2CF627E567A8}">
    <text>Nusiųsta skaičiavimui</text>
  </threadedComment>
  <threadedComment ref="W306" dT="2025-03-12T08:41:26.12" personId="{8FC2F3C1-05F0-4E34-917F-7A355472C835}" id="{07186993-92B8-41B4-A3C6-5F3F2EF53027}">
    <text>03-12 siųsta užsakovui patvirtinimui</text>
  </threadedComment>
  <threadedComment ref="Z306" dT="2025-03-12T08:40:30.83" personId="{8FC2F3C1-05F0-4E34-917F-7A355472C835}" id="{0D879E68-5243-48C3-8526-8DDDD56B387A}">
    <text>03-12</text>
  </threadedComment>
  <threadedComment ref="AA306" dT="2025-03-12T08:40:41.89" personId="{8FC2F3C1-05F0-4E34-917F-7A355472C835}" id="{C4243C7F-6A12-48A1-BDD3-1F582D348B70}">
    <text>03-12</text>
  </threadedComment>
  <threadedComment ref="AF306" dT="2025-03-12T08:40:57.23" personId="{8FC2F3C1-05F0-4E34-917F-7A355472C835}" id="{845B2B25-B5F7-432D-A6A1-DAA3A4170DD3}">
    <text>Laukiam ESO parašo</text>
  </threadedComment>
  <threadedComment ref="AF306" dT="2025-03-25T05:54:18.88" personId="{8FC2F3C1-05F0-4E34-917F-7A355472C835}" id="{3B02A6FC-E556-4122-851A-177A3E5E0CF9}" parentId="{845B2B25-B5F7-432D-A6A1-DAA3A4170DD3}">
    <text>Gauta kompensacija</text>
  </threadedComment>
  <threadedComment ref="AF306" dT="2025-06-09T06:04:03.99" personId="{8FC2F3C1-05F0-4E34-917F-7A355472C835}" id="{8838CC27-68D9-40D3-923C-2DF256701D7C}" parentId="{845B2B25-B5F7-432D-A6A1-DAA3A4170DD3}">
    <text>Nusiųsta notarei sandorio pasirašymui 06-09</text>
  </threadedComment>
  <threadedComment ref="AF306" dT="2025-07-02T07:05:59.97" personId="{8FC2F3C1-05F0-4E34-917F-7A355472C835}" id="{438E5566-3BFF-4CD7-8B49-CE5B201EF3C5}" parentId="{845B2B25-B5F7-432D-A6A1-DAA3A4170DD3}">
    <text>Pasirašytas 06-19</text>
  </threadedComment>
  <threadedComment ref="E307" dT="2025-02-20T06:18:49.44" personId="{275467A3-C35B-408D-BC09-980133BF36D1}" id="{346BC8BA-AA3C-4B9A-828D-F99218CD8024}">
    <text>Nedaryta</text>
  </threadedComment>
  <threadedComment ref="E307" dT="2025-03-03T12:27:21.92" personId="{275467A3-C35B-408D-BC09-980133BF36D1}" id="{73EC35EB-F4E4-474F-AB0D-7BEE2809076B}" parentId="{346BC8BA-AA3C-4B9A-828D-F99218CD8024}">
    <text>03-04 teiksim pirminius</text>
  </threadedComment>
  <threadedComment ref="E307" dT="2025-03-04T13:38:48.66" personId="{A8D559AF-EDFF-4E5C-A9C6-041F763793B2}" id="{C766A58F-F2DD-45D1-BA74-E4C96D394ABB}" parentId="{346BC8BA-AA3C-4B9A-828D-F99218CD8024}">
    <text>Paruošta pirminiai</text>
  </threadedComment>
  <threadedComment ref="E307" dT="2025-03-05T07:26:22.58" personId="{1AA69E5B-B443-4881-BBB8-C2908FF681E9}" id="{438FEA05-8727-4C2A-9561-615A8E254447}" parentId="{346BC8BA-AA3C-4B9A-828D-F99218CD8024}">
    <text>Pateikti pirminiai</text>
  </threadedComment>
  <threadedComment ref="E307" dT="2025-03-10T07:36:09.64" personId="{1AA69E5B-B443-4881-BBB8-C2908FF681E9}" id="{41193A46-A72E-41C1-8053-10C9B3DD1296}" parentId="{346BC8BA-AA3C-4B9A-828D-F99218CD8024}">
    <text>Pateikti pirminiai po pastabu</text>
  </threadedComment>
  <threadedComment ref="E307" dT="2025-03-14T13:08:35.10" personId="{275467A3-C35B-408D-BC09-980133BF36D1}" id="{C51FB84F-CEDC-4911-AA9B-DB5CB7364DA0}" parentId="{346BC8BA-AA3C-4B9A-828D-F99218CD8024}">
    <text>Taiso pastabas</text>
  </threadedComment>
  <threadedComment ref="E307" dT="2025-03-17T13:48:30.05" personId="{A8D559AF-EDFF-4E5C-A9C6-041F763793B2}" id="{00E042E7-0565-4800-AE4F-0603116FC3AF}" parentId="{346BC8BA-AA3C-4B9A-828D-F99218CD8024}">
    <text>Pastabos pataisytos</text>
  </threadedComment>
  <threadedComment ref="E307" dT="2025-03-18T10:54:24.08" personId="{275467A3-C35B-408D-BC09-980133BF36D1}" id="{EEA27EAD-7754-45A7-BDD0-D5D809F61257}" parentId="{346BC8BA-AA3C-4B9A-828D-F99218CD8024}">
    <text>Pateikta po pastabų</text>
  </threadedComment>
  <threadedComment ref="E307" dT="2025-03-21T12:21:57.27" personId="{275467A3-C35B-408D-BC09-980133BF36D1}" id="{14CF0606-F62F-428F-A3A1-10C332E599D2}" parentId="{346BC8BA-AA3C-4B9A-828D-F99218CD8024}">
    <text>Taiso pastabas</text>
  </threadedComment>
  <threadedComment ref="E307" dT="2025-04-02T06:13:49.18" personId="{1AA69E5B-B443-4881-BBB8-C2908FF681E9}" id="{903A6C18-5FE3-4A8C-8DEB-103DF2E86FB4}" parentId="{346BC8BA-AA3C-4B9A-828D-F99218CD8024}">
    <text>Pateikti pirminiai po pastabu</text>
  </threadedComment>
  <threadedComment ref="E307" dT="2025-04-04T05:45:56.69" personId="{275467A3-C35B-408D-BC09-980133BF36D1}" id="{68DD5CB4-2755-43DE-BF92-A851A3DA42EF}" parentId="{346BC8BA-AA3C-4B9A-828D-F99218CD8024}">
    <text>Siunčia derinti institucijoms</text>
  </threadedComment>
  <threadedComment ref="E307" dT="2025-04-04T07:57:22.66" personId="{A8D559AF-EDFF-4E5C-A9C6-041F763793B2}" id="{EF3BF351-99BC-418D-BB94-F049B0A0F7B7}" parentId="{346BC8BA-AA3C-4B9A-828D-F99218CD8024}">
    <text>Išsiųsta derinti</text>
  </threadedComment>
  <threadedComment ref="E307" dT="2025-04-14T12:55:19.00" personId="{A8D559AF-EDFF-4E5C-A9C6-041F763793B2}" id="{01A3407C-6DA5-47C0-8B6A-055AD57D4A3B}" parentId="{346BC8BA-AA3C-4B9A-828D-F99218CD8024}">
    <text>Paruoštas medžiagų žiniaraštis</text>
  </threadedComment>
  <threadedComment ref="E307" dT="2025-04-15T04:46:35.85" personId="{275467A3-C35B-408D-BC09-980133BF36D1}" id="{6D6B92CE-AA0F-4252-BE08-DEAAF415BA67}" parentId="{346BC8BA-AA3C-4B9A-828D-F99218CD8024}">
    <text>04-15 perduos MŽ sąmatoms, teikia SUVA</text>
  </threadedComment>
  <threadedComment ref="E307" dT="2025-04-15T11:25:57.34" personId="{A8D559AF-EDFF-4E5C-A9C6-041F763793B2}" id="{764B15D6-71F0-48B2-8C98-E21ECE71DCFD}" parentId="{346BC8BA-AA3C-4B9A-828D-F99218CD8024}">
    <text>Pateikta SUVA, skaičiuoja sąmatą</text>
  </threadedComment>
  <threadedComment ref="E307" dT="2025-04-18T10:56:15.81" personId="{A8D559AF-EDFF-4E5C-A9C6-041F763793B2}" id="{C8FBD737-2305-4024-A934-7CFBB45ADD1B}" parentId="{346BC8BA-AA3C-4B9A-828D-F99218CD8024}">
    <text>Paruošta byla be SUVA</text>
  </threadedComment>
  <threadedComment ref="E307" dT="2025-04-18T11:13:46.03" personId="{1AA69E5B-B443-4881-BBB8-C2908FF681E9}" id="{6449A581-9973-4555-809E-05E6BD621EBF}" parentId="{346BC8BA-AA3C-4B9A-828D-F99218CD8024}">
    <text>Pateiktas projektas be SVA</text>
  </threadedComment>
  <threadedComment ref="E307" dT="2025-04-25T07:46:20.26" personId="{1AA69E5B-B443-4881-BBB8-C2908FF681E9}" id="{1BD0FFEC-3AF9-423D-AF25-3A9CACB8DCDF}" parentId="{346BC8BA-AA3C-4B9A-828D-F99218CD8024}">
    <text>Pateiktas projektas po pastabu</text>
  </threadedComment>
  <threadedComment ref="E307" dT="2025-04-30T12:23:34.66" personId="{275467A3-C35B-408D-BC09-980133BF36D1}" id="{BF2FA274-36CC-4533-AB75-B692FEECA585}" parentId="{346BC8BA-AA3C-4B9A-828D-F99218CD8024}">
    <text>Taiso pastabas</text>
  </threadedComment>
  <threadedComment ref="E307" dT="2025-05-01T09:59:55.99" personId="{1AA69E5B-B443-4881-BBB8-C2908FF681E9}" id="{082D1E64-47CA-47EA-95AF-25BDF7CF62CB}" parentId="{346BC8BA-AA3C-4B9A-828D-F99218CD8024}">
    <text>Pateiktas projektas po pastabu</text>
  </threadedComment>
  <threadedComment ref="E307" dT="2025-05-12T06:43:43.20" personId="{275467A3-C35B-408D-BC09-980133BF36D1}" id="{93C38726-FA09-42CD-B565-BAC358A0B228}" parentId="{346BC8BA-AA3C-4B9A-828D-F99218CD8024}">
    <text>Pateikti įkainiai, RC SĄSKAITĄ reikės pateikti</text>
  </threadedComment>
  <threadedComment ref="E307" dT="2025-05-14T06:29:36.49" personId="{275467A3-C35B-408D-BC09-980133BF36D1}" id="{53F92155-71D6-4FB4-A4B2-7FD44084AE9E}" parentId="{346BC8BA-AA3C-4B9A-828D-F99218CD8024}">
    <text>Laukiam kol patvirtins įkainius</text>
  </threadedComment>
  <threadedComment ref="X307" dT="2025-04-04T07:28:51.20" personId="{A8D559AF-EDFF-4E5C-A9C6-041F763793B2}" id="{2D7A51F6-3DAE-4511-9157-7B466F9E0313}">
    <text>Išsiųsta 04-04</text>
  </threadedComment>
  <threadedComment ref="AB307" dT="2025-04-04T07:29:22.88" personId="{A8D559AF-EDFF-4E5C-A9C6-041F763793B2}" id="{313F0642-2EBF-4B3B-8968-58A779447B3F}">
    <text>Išsiųsta 04-04 dėl visa ko, bet atstumas &gt;5 metrai visur</text>
  </threadedComment>
  <threadedComment ref="AD307" dT="2025-04-15T11:26:33.38" personId="{A8D559AF-EDFF-4E5C-A9C6-041F763793B2}" id="{7D199794-2866-452E-BF25-C102186E130C}">
    <text xml:space="preserve">04-15 ; 355493 </text>
  </threadedComment>
  <threadedComment ref="E308" dT="2025-02-20T06:18:49.44" personId="{275467A3-C35B-408D-BC09-980133BF36D1}" id="{9D35BECF-51D0-4B98-94A7-D4E8FAA4A3AD}">
    <text>Nedaryta</text>
  </threadedComment>
  <threadedComment ref="E308" dT="2025-03-07T07:40:39.33" personId="{A8D559AF-EDFF-4E5C-A9C6-041F763793B2}" id="{58E59080-08BF-431F-9AEE-3EA82B232F8E}" parentId="{9D35BECF-51D0-4B98-94A7-D4E8FAA4A3AD}">
    <text>Paruosti pirminiai</text>
  </threadedComment>
  <threadedComment ref="E308" dT="2025-03-07T12:49:10.01" personId="{1AA69E5B-B443-4881-BBB8-C2908FF681E9}" id="{6D07C4A0-488E-45AF-AE1D-A655A482A918}" parentId="{9D35BECF-51D0-4B98-94A7-D4E8FAA4A3AD}">
    <text>Pateikti pirminiai</text>
  </threadedComment>
  <threadedComment ref="E308" dT="2025-03-12T09:37:49.20" personId="{275467A3-C35B-408D-BC09-980133BF36D1}" id="{FD74C055-3A63-4C4A-BFE9-5084D8D19941}" parentId="{9D35BECF-51D0-4B98-94A7-D4E8FAA4A3AD}">
    <text>Taiso pastabas</text>
  </threadedComment>
  <threadedComment ref="E308" dT="2025-03-12T10:49:25.43" personId="{1AA69E5B-B443-4881-BBB8-C2908FF681E9}" id="{0BAF2135-EB43-40D4-9D42-8D1B188D2A90}" parentId="{9D35BECF-51D0-4B98-94A7-D4E8FAA4A3AD}">
    <text>Pateikta po pastabu</text>
  </threadedComment>
  <threadedComment ref="E308" dT="2025-03-14T13:07:34.27" personId="{275467A3-C35B-408D-BC09-980133BF36D1}" id="{61510D0A-9C85-4231-89C4-5DE1F40E4FB9}" parentId="{9D35BECF-51D0-4B98-94A7-D4E8FAA4A3AD}">
    <text>Taiso pastabas</text>
  </threadedComment>
  <threadedComment ref="E308" dT="2025-03-17T13:48:12.58" personId="{A8D559AF-EDFF-4E5C-A9C6-041F763793B2}" id="{23FD6735-B202-4B5D-9840-96EC1AD35099}" parentId="{9D35BECF-51D0-4B98-94A7-D4E8FAA4A3AD}">
    <text>Pastabos pataisytos</text>
  </threadedComment>
  <threadedComment ref="E308" dT="2025-03-18T10:57:03.87" personId="{275467A3-C35B-408D-BC09-980133BF36D1}" id="{D54E4201-91A0-42FC-BB4C-45779D3D3295}" parentId="{9D35BECF-51D0-4B98-94A7-D4E8FAA4A3AD}">
    <text>Pateikta po pastabų</text>
  </threadedComment>
  <threadedComment ref="E308" dT="2025-03-19T13:48:03.08" personId="{275467A3-C35B-408D-BC09-980133BF36D1}" id="{E6047F3C-70B0-4A6F-B024-15C7F01A2F9A}" parentId="{9D35BECF-51D0-4B98-94A7-D4E8FAA4A3AD}">
    <text xml:space="preserve">Taiso pastabas
</text>
  </threadedComment>
  <threadedComment ref="E308" dT="2025-03-26T11:47:49.06" personId="{A8D559AF-EDFF-4E5C-A9C6-041F763793B2}" id="{37ECA3FE-A438-4B78-8AD9-A99377BDC4B1}" parentId="{9D35BECF-51D0-4B98-94A7-D4E8FAA4A3AD}">
    <text>03-28 nesigavo nuvykt, planas nuo 03-31 suderinti laika pasidaryt reikiamu nuotrauku</text>
  </threadedComment>
  <threadedComment ref="E308" dT="2025-04-01T11:50:43.69" personId="{1AA69E5B-B443-4881-BBB8-C2908FF681E9}" id="{593D8BFD-C0F0-40E3-A2EF-A94D3AA538CB}" parentId="{9D35BECF-51D0-4B98-94A7-D4E8FAA4A3AD}">
    <text>Pateikta po pastabu</text>
  </threadedComment>
  <threadedComment ref="E308" dT="2025-04-03T12:15:46.59" personId="{275467A3-C35B-408D-BC09-980133BF36D1}" id="{7167FEB1-D789-407A-9891-5E8610F95606}" parentId="{9D35BECF-51D0-4B98-94A7-D4E8FAA4A3AD}">
    <text>Patvirtinti pirminiai</text>
  </threadedComment>
  <threadedComment ref="E308" dT="2025-04-04T05:46:35.33" personId="{275467A3-C35B-408D-BC09-980133BF36D1}" id="{DB45C2CA-61FE-4565-B3E2-285FAB4C8C91}" parentId="{9D35BECF-51D0-4B98-94A7-D4E8FAA4A3AD}">
    <text>Teikti derinti</text>
  </threadedComment>
  <threadedComment ref="E308" dT="2025-04-04T07:57:27.28" personId="{A8D559AF-EDFF-4E5C-A9C6-041F763793B2}" id="{DBB144FF-8FE4-40D5-AA69-90B9C6264439}" parentId="{9D35BECF-51D0-4B98-94A7-D4E8FAA4A3AD}">
    <text>Išsiųsta derinti</text>
  </threadedComment>
  <threadedComment ref="E308" dT="2025-04-10T12:32:02.05" personId="{A8D559AF-EDFF-4E5C-A9C6-041F763793B2}" id="{00C3C2B1-2603-4C65-B6BE-B28BDE2D7BF1}" parentId="{9D35BECF-51D0-4B98-94A7-D4E8FAA4A3AD}">
    <text>Išsiųstas informacinis</text>
  </threadedComment>
  <threadedComment ref="E308" dT="2025-04-14T07:28:21.98" personId="{A8D559AF-EDFF-4E5C-A9C6-041F763793B2}" id="{C2651F3E-62BD-4D72-87A1-599EBD8C35CC}" parentId="{9D35BECF-51D0-4B98-94A7-D4E8FAA4A3AD}">
    <text>Skaičiuojama sąmata, pateikta SUVA</text>
  </threadedComment>
  <threadedComment ref="E308" dT="2025-04-18T10:55:56.63" personId="{A8D559AF-EDFF-4E5C-A9C6-041F763793B2}" id="{1F35A37F-31F4-4267-92B9-19C5CD2CE2F4}" parentId="{9D35BECF-51D0-4B98-94A7-D4E8FAA4A3AD}">
    <text>Paruošta byla be SUVA</text>
  </threadedComment>
  <threadedComment ref="E308" dT="2025-04-18T11:15:56.97" personId="{1AA69E5B-B443-4881-BBB8-C2908FF681E9}" id="{97CCF971-DDB1-44CD-AE2C-241205A9AEF3}" parentId="{9D35BECF-51D0-4B98-94A7-D4E8FAA4A3AD}">
    <text>Pateiktas projektas be SUVA</text>
  </threadedComment>
  <threadedComment ref="E308" dT="2025-05-07T07:18:24.30" personId="{A8D559AF-EDFF-4E5C-A9C6-041F763793B2}" id="{B2EB8932-D402-4928-88F0-C86E7BE30668}" parentId="{9D35BECF-51D0-4B98-94A7-D4E8FAA4A3AD}">
    <text>Pastabos pataisytos, viena iš pastabų dėl SUVA, teiksim bylą kartu su suva kai gausim</text>
  </threadedComment>
  <threadedComment ref="E308" dT="2025-05-08T12:06:28.48" personId="{A8D559AF-EDFF-4E5C-A9C6-041F763793B2}" id="{30622FFA-0E30-420B-8BC0-5178EBE29186}" parentId="{9D35BECF-51D0-4B98-94A7-D4E8FAA4A3AD}">
    <text>Gauta SUVA, reikia pateikti bylą</text>
  </threadedComment>
  <threadedComment ref="E308" dT="2025-05-08T12:12:05.21" personId="{1AA69E5B-B443-4881-BBB8-C2908FF681E9}" id="{F3CC7B79-E15D-4578-871F-AA230C648A7A}" parentId="{9D35BECF-51D0-4B98-94A7-D4E8FAA4A3AD}">
    <text>Pateiktas galutinis projektas</text>
  </threadedComment>
  <threadedComment ref="E308" dT="2025-05-12T06:57:19.28" personId="{275467A3-C35B-408D-BC09-980133BF36D1}" id="{6743F753-5CB6-4C6B-AC06-96C3B9DAB836}" parentId="{9D35BECF-51D0-4B98-94A7-D4E8FAA4A3AD}">
    <text>Laukiam žymų</text>
  </threadedComment>
  <threadedComment ref="E308" dT="2025-05-19T05:08:02.65" personId="{275467A3-C35B-408D-BC09-980133BF36D1}" id="{4107A08F-F73C-4BC9-A177-D2EFDC11A332}" parentId="{9D35BECF-51D0-4B98-94A7-D4E8FAA4A3AD}">
    <text>Perduoti įkainiai</text>
  </threadedComment>
  <threadedComment ref="E308" dT="2025-05-23T04:54:22.69" personId="{275467A3-C35B-408D-BC09-980133BF36D1}" id="{C9E44FF5-133F-4529-A794-08BE9DBF0A01}" parentId="{9D35BECF-51D0-4B98-94A7-D4E8FAA4A3AD}">
    <text>Reikia taisyti delspinigių raštą</text>
  </threadedComment>
  <threadedComment ref="X308" dT="2025-04-04T07:53:24.30" personId="{A8D559AF-EDFF-4E5C-A9C6-041F763793B2}" id="{40B306C2-C21A-4C7D-9702-C8BB38645EAF}">
    <text>Išsiųsta 04-04</text>
  </threadedComment>
  <threadedComment ref="AA308" dT="2025-04-04T07:53:36.44" personId="{A8D559AF-EDFF-4E5C-A9C6-041F763793B2}" id="{A0425B7F-19DF-4F6A-BD42-D883AEFB5C38}">
    <text xml:space="preserve">Išsiųsta 04-04
</text>
  </threadedComment>
  <threadedComment ref="AB308" dT="2025-04-04T07:56:06.26" personId="{A8D559AF-EDFF-4E5C-A9C6-041F763793B2}" id="{9A740E83-0860-4B13-8992-B4444B1C9A5F}">
    <text>Išsiųsta 04-04</text>
  </threadedComment>
  <threadedComment ref="AD308" dT="2025-04-14T07:32:35.07" personId="{A8D559AF-EDFF-4E5C-A9C6-041F763793B2}" id="{409CCA48-309C-490F-8EA1-24AFC9DD7844}">
    <text xml:space="preserve">04-14 ; 355248 </text>
  </threadedComment>
  <threadedComment ref="AE308" dT="2025-04-04T07:56:28.33" personId="{A8D559AF-EDFF-4E5C-A9C6-041F763793B2}" id="{67B62B71-076C-4C56-BFC2-9B557297CF45}">
    <text>Išsiųsta 04-04</text>
  </threadedComment>
  <threadedComment ref="E309" dT="2024-10-30T05:31:30.24" personId="{275467A3-C35B-408D-BC09-980133BF36D1}" id="{5B9A2723-7559-45F4-BB53-F467AF0485E8}">
    <text>Perduotas klausimas ESO</text>
  </threadedComment>
  <threadedComment ref="E310" dT="2025-03-10T07:36:40.69" personId="{1AA69E5B-B443-4881-BBB8-C2908FF681E9}" id="{4A769A30-BE8B-4BD6-9F59-44D2C7619A0E}">
    <text>Nepradeta</text>
  </threadedComment>
  <threadedComment ref="E310" dT="2025-03-14T12:12:26.43" personId="{1AA69E5B-B443-4881-BBB8-C2908FF681E9}" id="{6C9733E7-2740-446E-93FF-0AFAA802B0B7}" parentId="{4A769A30-BE8B-4BD6-9F59-44D2C7619A0E}">
    <text>Nera topo, uzsakyta</text>
  </threadedComment>
  <threadedComment ref="E310" dT="2025-03-25T06:50:19.19" personId="{275467A3-C35B-408D-BC09-980133BF36D1}" id="{AF243664-E442-48CE-9606-78E165AA126A}" parentId="{4A769A30-BE8B-4BD6-9F59-44D2C7619A0E}">
    <text>Ovidijus matuoja 03-26</text>
  </threadedComment>
  <threadedComment ref="E310" dT="2025-04-15T07:20:23.97" personId="{1AA69E5B-B443-4881-BBB8-C2908FF681E9}" id="{63A4EF4E-DFBE-4764-A0A7-945B0EFC5E5A}" parentId="{4A769A30-BE8B-4BD6-9F59-44D2C7619A0E}">
    <text>Pradėtas daryti</text>
  </threadedComment>
  <threadedComment ref="E310" dT="2025-04-22T09:53:00.73" personId="{275467A3-C35B-408D-BC09-980133BF36D1}" id="{75DD00C2-CA78-4E06-8471-21621C0B1584}" parentId="{4A769A30-BE8B-4BD6-9F59-44D2C7619A0E}">
    <text>ESO SUSTABDĖ</text>
  </threadedComment>
  <threadedComment ref="E311" dT="2025-02-17T08:38:16.62" personId="{275467A3-C35B-408D-BC09-980133BF36D1}" id="{E02B0CC4-C441-4A1C-9885-6639FC76FAFA}">
    <text>Geoprojektai rengė topo</text>
  </threadedComment>
  <threadedComment ref="E311" dT="2025-03-06T10:22:39.34" personId="{09BE7D98-4DE0-4A95-BE21-8CDFB976921C}" id="{77731DC4-468D-4D1B-8E13-B49C76BD6D7B}" parentId="{E02B0CC4-C441-4A1C-9885-6639FC76FAFA}">
    <text xml:space="preserve">Reikia važiuoti apžiūrėti. Dovydas palėks
</text>
  </threadedComment>
  <threadedComment ref="E311" dT="2025-03-07T11:57:54.51" personId="{275467A3-C35B-408D-BC09-980133BF36D1}" id="{E43AE03C-EFDC-4A9C-8EA6-2559DB7B6B94}" parentId="{E02B0CC4-C441-4A1C-9885-6639FC76FAFA}">
    <text>03-07 pateiktas topo užsakymas Pakamariui</text>
  </threadedComment>
  <threadedComment ref="E311" dT="2025-03-12T06:45:15.81" personId="{275467A3-C35B-408D-BC09-980133BF36D1}" id="{16CA04C1-6527-4B6F-AC64-5089A613D42D}" parentId="{E02B0CC4-C441-4A1C-9885-6639FC76FAFA}">
    <text>Topo gauta, galima rengti pilnai sprendinius</text>
  </threadedComment>
  <threadedComment ref="E311" dT="2025-03-19T09:44:13.11" personId="{275467A3-C35B-408D-BC09-980133BF36D1}" id="{7F2F104E-B863-48EE-B02B-2FC507D151DE}" parentId="{E02B0CC4-C441-4A1C-9885-6639FC76FAFA}">
    <text>Pradės daryti nuo 03-20</text>
  </threadedComment>
  <threadedComment ref="E311" dT="2025-03-31T06:30:42.20" personId="{275467A3-C35B-408D-BC09-980133BF36D1}" id="{EFFA8F2F-B61B-4A5D-8667-1DDE35004C72}" parentId="{E02B0CC4-C441-4A1C-9885-6639FC76FAFA}">
    <text xml:space="preserve">Nepradėtas
</text>
  </threadedComment>
  <threadedComment ref="E311" dT="2025-04-03T05:33:55.45" personId="{A8D559AF-EDFF-4E5C-A9C6-041F763793B2}" id="{FB79D34E-B540-4599-A05D-01C4CE7A6442}" parentId="{E02B0CC4-C441-4A1C-9885-6639FC76FAFA}">
    <text xml:space="preserve">Ruošiami pirminiai, 04.03 planas pateikti
</text>
  </threadedComment>
  <threadedComment ref="E311" dT="2025-04-03T09:44:46.98" personId="{1AA69E5B-B443-4881-BBB8-C2908FF681E9}" id="{92693B47-DBF0-4A18-BCDD-7ED1AF8945DC}" parentId="{E02B0CC4-C441-4A1C-9885-6639FC76FAFA}">
    <text>Pateikti pirminiai</text>
  </threadedComment>
  <threadedComment ref="E311" dT="2025-04-04T05:47:47.81" personId="{275467A3-C35B-408D-BC09-980133BF36D1}" id="{380A4AF5-C5B3-4D1B-A12A-6AC440177D96}" parentId="{E02B0CC4-C441-4A1C-9885-6639FC76FAFA}">
    <text>Reikia teikti institucijoms</text>
  </threadedComment>
  <threadedComment ref="E311" dT="2025-04-07T04:23:43.28" personId="{A8D559AF-EDFF-4E5C-A9C6-041F763793B2}" id="{DC6EB4BC-66E7-484F-8396-C6136B5DC5FF}" parentId="{E02B0CC4-C441-4A1C-9885-6639FC76FAFA}">
    <text>Išsiųsta derinti</text>
  </threadedComment>
  <threadedComment ref="E311" dT="2025-04-14T12:54:27.47" personId="{A8D559AF-EDFF-4E5C-A9C6-041F763793B2}" id="{3456AC9A-E5AD-469C-9C4B-A07951FE1191}" parentId="{E02B0CC4-C441-4A1C-9885-6639FC76FAFA}">
    <text>Ruošiamas medžiagų žiniaraštis</text>
  </threadedComment>
  <threadedComment ref="E311" dT="2025-04-15T11:59:11.47" personId="{A8D559AF-EDFF-4E5C-A9C6-041F763793B2}" id="{B50B0412-EA8F-4938-AA65-0810A43BAF48}" parentId="{E02B0CC4-C441-4A1C-9885-6639FC76FAFA}">
    <text>Perduota skaičiavimui, pateikta SUVA</text>
  </threadedComment>
  <threadedComment ref="E311" dT="2025-04-18T10:06:36.71" personId="{275467A3-C35B-408D-BC09-980133BF36D1}" id="{83E6FFE8-E2FA-4AEA-9350-DAA5B816340E}" parentId="{E02B0CC4-C441-4A1C-9885-6639FC76FAFA}">
    <text>Sustabdytas.</text>
  </threadedComment>
  <threadedComment ref="E311" dT="2025-04-18T10:56:01.77" personId="{A8D559AF-EDFF-4E5C-A9C6-041F763793B2}" id="{F359CA7A-4044-4098-9487-C8CF9B583784}" parentId="{E02B0CC4-C441-4A1C-9885-6639FC76FAFA}">
    <text>Paruošta byla be SUVA</text>
  </threadedComment>
  <threadedComment ref="E311" dT="2025-04-18T11:17:40.51" personId="{1AA69E5B-B443-4881-BBB8-C2908FF681E9}" id="{E0E3DF23-BE0C-41A3-9F29-C23E2D4E0F2E}" parentId="{E02B0CC4-C441-4A1C-9885-6639FC76FAFA}">
    <text>Pateiktas projektas be SUVA</text>
  </threadedComment>
  <threadedComment ref="E311" dT="2025-04-24T06:12:31.16" personId="{1AA69E5B-B443-4881-BBB8-C2908FF681E9}" id="{49586292-7463-42D4-A13A-6F4195A031DE}" parentId="{E02B0CC4-C441-4A1C-9885-6639FC76FAFA}">
    <text>Pateiktas galutinis projektas</text>
  </threadedComment>
  <threadedComment ref="E311" dT="2025-04-29T11:39:51.69" personId="{275467A3-C35B-408D-BC09-980133BF36D1}" id="{7CD6D34B-038A-47A3-85FA-FB58F80E13A8}" parentId="{E02B0CC4-C441-4A1C-9885-6639FC76FAFA}">
    <text>Taiso pastabas</text>
  </threadedComment>
  <threadedComment ref="E311" dT="2025-04-30T11:30:26.23" personId="{1AA69E5B-B443-4881-BBB8-C2908FF681E9}" id="{2E0EC254-F45F-4FCC-B4EB-F1F164C386FD}" parentId="{E02B0CC4-C441-4A1C-9885-6639FC76FAFA}">
    <text>Pateikta po pastabu</text>
  </threadedComment>
  <threadedComment ref="E311" dT="2025-05-06T13:14:42.41" personId="{275467A3-C35B-408D-BC09-980133BF36D1}" id="{9679E57B-9600-4267-86E6-A0133C813969}" parentId="{E02B0CC4-C441-4A1C-9885-6639FC76FAFA}">
    <text>Laukiam RC sąskaitų</text>
  </threadedComment>
  <threadedComment ref="E311" dT="2025-05-12T06:39:00.85" personId="{275467A3-C35B-408D-BC09-980133BF36D1}" id="{1800C2EE-9E19-43A9-ADAD-07F8FBD52449}" parentId="{E02B0CC4-C441-4A1C-9885-6639FC76FAFA}">
    <text>Pateikti įkainiai, reikės pridėti RC SĄSKAITĄ</text>
  </threadedComment>
  <threadedComment ref="E311" dT="2025-05-12T07:43:14.71" personId="{275467A3-C35B-408D-BC09-980133BF36D1}" id="{FC2BB52D-94DE-4E0A-B63B-80C020761C04}" parentId="{E02B0CC4-C441-4A1C-9885-6639FC76FAFA}">
    <text>Reikia RC SĄSKAITOS</text>
  </threadedComment>
  <threadedComment ref="X311" dT="2025-04-04T11:33:48.76" personId="{A8D559AF-EDFF-4E5C-A9C6-041F763793B2}" id="{7699CA84-1C91-4FE1-8353-3A756AFB2A9B}">
    <text xml:space="preserve">04-04 išsiųsta
</text>
  </threadedComment>
  <threadedComment ref="Y311" dT="2025-04-04T11:34:00.58" personId="{A8D559AF-EDFF-4E5C-A9C6-041F763793B2}" id="{DE56D5DC-EE9F-493D-9415-C60B06ED877F}">
    <text xml:space="preserve">04-04 išsiųsta
</text>
  </threadedComment>
  <threadedComment ref="AA311" dT="2025-04-04T11:34:28.83" personId="{A8D559AF-EDFF-4E5C-A9C6-041F763793B2}" id="{FC9B72E4-13B3-4A8C-B820-C82129BD19D9}">
    <text>04-04 išsiųsta</text>
  </threadedComment>
  <threadedComment ref="AD311" dT="2025-04-15T11:43:53.03" personId="{A8D559AF-EDFF-4E5C-A9C6-041F763793B2}" id="{410494C0-CFC9-4458-9CD7-AC476F015607}">
    <text xml:space="preserve">4-15 ; 355503 savivaldybės 
</text>
  </threadedComment>
  <threadedComment ref="AD311" dT="2025-04-15T11:58:52.71" personId="{A8D559AF-EDFF-4E5C-A9C6-041F763793B2}" id="{C3F848D5-2C93-47E0-8E00-33863C42A1A2}" parentId="{410494C0-CFC9-4458-9CD7-AC476F015607}">
    <text>355515 NZT</text>
  </threadedComment>
  <threadedComment ref="E312" dT="2025-02-17T08:38:16.62" personId="{275467A3-C35B-408D-BC09-980133BF36D1}" id="{19E2CB28-16B1-440F-84C0-18B423723A2C}">
    <text>Geoprojektai rengė topo</text>
  </threadedComment>
  <threadedComment ref="E312" dT="2025-03-10T07:40:18.55" personId="{1AA69E5B-B443-4881-BBB8-C2908FF681E9}" id="{CE261B06-A9D6-41D3-A795-E8CA9D8D52E5}" parentId="{19E2CB28-16B1-440F-84C0-18B423723A2C}">
    <text>Apziureta, reikia pradet daryt</text>
  </threadedComment>
  <threadedComment ref="E312" dT="2025-03-14T06:56:26.27" personId="{A8D559AF-EDFF-4E5C-A9C6-041F763793B2}" id="{B138A0A8-5DFB-40E2-A83E-9F119860CECB}" parentId="{19E2CB28-16B1-440F-84C0-18B423723A2C}">
    <text>Ruošiami pirminiai</text>
  </threadedComment>
  <threadedComment ref="E312" dT="2025-03-19T09:46:06.07" personId="{275467A3-C35B-408D-BC09-980133BF36D1}" id="{81AB97B2-2B5A-46C4-89AE-545F9D5F4D67}" parentId="{19E2CB28-16B1-440F-84C0-18B423723A2C}">
    <text>Teiksim pirminius 03-20</text>
  </threadedComment>
  <threadedComment ref="E312" dT="2025-03-24T13:41:16.22" personId="{275467A3-C35B-408D-BC09-980133BF36D1}" id="{3FC9750B-F590-41AF-8B29-B3E260301D04}" parentId="{19E2CB28-16B1-440F-84C0-18B423723A2C}">
    <text>Taiso pastabas</text>
  </threadedComment>
  <threadedComment ref="E312" dT="2025-04-02T10:47:10.43" personId="{1AA69E5B-B443-4881-BBB8-C2908FF681E9}" id="{C2CBCB45-F2EC-410E-BD73-2CE0676F62D5}" parentId="{19E2CB28-16B1-440F-84C0-18B423723A2C}">
    <text>Pateikta po pastabu</text>
  </threadedComment>
  <threadedComment ref="E312" dT="2025-04-03T12:40:37.27" personId="{275467A3-C35B-408D-BC09-980133BF36D1}" id="{370228D2-DCDF-413F-8D7D-F9AE6529323B}" parentId="{19E2CB28-16B1-440F-84C0-18B423723A2C}">
    <text>Taiso pastabas</text>
  </threadedComment>
  <threadedComment ref="E312" dT="2025-04-08T05:56:06.28" personId="{1AA69E5B-B443-4881-BBB8-C2908FF681E9}" id="{47F675DE-1561-4EFD-BB1E-9D02CBE92117}" parentId="{19E2CB28-16B1-440F-84C0-18B423723A2C}">
    <text>Laukiam pirminiu patvirtinimo</text>
  </threadedComment>
  <threadedComment ref="E312" dT="2025-04-15T07:38:20.15" personId="{275467A3-C35B-408D-BC09-980133BF36D1}" id="{19AD4AB5-C216-4105-AEE4-D74717F70554}" parentId="{19E2CB28-16B1-440F-84C0-18B423723A2C}">
    <text>Derina su institucijomis</text>
  </threadedComment>
  <threadedComment ref="E312" dT="2025-04-17T07:25:36.02" personId="{A8D559AF-EDFF-4E5C-A9C6-041F763793B2}" id="{7D858245-5106-43F7-8D45-567DE49217B1}" parentId="{19E2CB28-16B1-440F-84C0-18B423723A2C}">
    <text xml:space="preserve">Perduota sąmatos skaičiavimui 
</text>
  </threadedComment>
  <threadedComment ref="E312" dT="2025-04-18T06:12:31.85" personId="{A8D559AF-EDFF-4E5C-A9C6-041F763793B2}" id="{520A1DEF-FE4A-48F4-9CE1-59707515CDA0}" parentId="{19E2CB28-16B1-440F-84C0-18B423723A2C}">
    <text>Pateikta SUVA</text>
  </threadedComment>
  <threadedComment ref="E312" dT="2025-04-25T09:18:16.76" personId="{1AA69E5B-B443-4881-BBB8-C2908FF681E9}" id="{80BDB3F1-B2BA-4AAE-890F-DD90F9B72A07}" parentId="{19E2CB28-16B1-440F-84C0-18B423723A2C}">
    <text>Kasparas parengs byla ir pateiksim</text>
  </threadedComment>
  <threadedComment ref="E312" dT="2025-04-25T11:57:04.42" personId="{1AA69E5B-B443-4881-BBB8-C2908FF681E9}" id="{07AA0CF7-A6FA-4F3B-8DE6-98E2FB22FAE8}" parentId="{19E2CB28-16B1-440F-84C0-18B423723A2C}">
    <text>Pateikta byla be SUVA</text>
  </threadedComment>
  <threadedComment ref="E312" dT="2025-05-05T09:49:15.80" personId="{A8D559AF-EDFF-4E5C-A9C6-041F763793B2}" id="{431F0EEA-0846-42F4-9DA6-D40166869061}" parentId="{19E2CB28-16B1-440F-84C0-18B423723A2C}">
    <text>Paruošta konkursinė, laukiam pastabų iš ESO</text>
  </threadedComment>
  <threadedComment ref="E312" dT="2025-05-06T05:03:13.86" personId="{A8D559AF-EDFF-4E5C-A9C6-041F763793B2}" id="{2AE0D629-A06A-4C5B-9C66-7EFC713EFAB8}" parentId="{19E2CB28-16B1-440F-84C0-18B423723A2C}">
    <text>Atmetė SUVA dėl KPD, išsiųsta 05-06</text>
  </threadedComment>
  <threadedComment ref="E312" dT="2025-05-12T05:06:30.65" personId="{A8D559AF-EDFF-4E5C-A9C6-041F763793B2}" id="{CC00CFC3-9325-425F-B5AF-30F5AD8EF05D}" parentId="{19E2CB28-16B1-440F-84C0-18B423723A2C}">
    <text>KPD atmetė, 05-12 bus paruošta su prašymu ir siunčiama iš naujo</text>
  </threadedComment>
  <threadedComment ref="E312" dT="2025-05-12T06:50:43.79" personId="{275467A3-C35B-408D-BC09-980133BF36D1}" id="{EAEE28ED-8058-48B0-AFED-A98350047532}" parentId="{19E2CB28-16B1-440F-84C0-18B423723A2C}">
    <text>Laukiam Šumlinsko ats dėl RAA vertinimo reikalingumo</text>
  </threadedComment>
  <threadedComment ref="E312" dT="2025-05-13T11:39:47.75" personId="{275467A3-C35B-408D-BC09-980133BF36D1}" id="{90C72B1B-E2A3-4DC2-981E-E07411224AC3}" parentId="{19E2CB28-16B1-440F-84C0-18B423723A2C}">
    <text>05-09 pateiktas projektas</text>
  </threadedComment>
  <threadedComment ref="E312" dT="2025-05-19T04:27:22.06" personId="{A8D559AF-EDFF-4E5C-A9C6-041F763793B2}" id="{DD47F364-7AD0-4165-AAF5-389182D39A60}" parentId="{19E2CB28-16B1-440F-84C0-18B423723A2C}">
    <text>Skambinta tikrintojui dėl pastabos, tikrintojas neatidžiai peržiūrėjo</text>
  </threadedComment>
  <threadedComment ref="E312" dT="2025-05-21T07:49:34.03" personId="{A8D559AF-EDFF-4E5C-A9C6-041F763793B2}" id="{BE18848E-D75F-4D78-A231-5BE0A4D008FA}" parentId="{19E2CB28-16B1-440F-84C0-18B423723A2C}">
    <text>Gautas KPD derinimas, pateikta SUVA iš naujo</text>
  </threadedComment>
  <threadedComment ref="E312" dT="2025-05-27T11:24:39.22" personId="{1AA69E5B-B443-4881-BBB8-C2908FF681E9}" id="{55AD31C2-EC82-47DA-A955-B68A29E09FBF}" parentId="{19E2CB28-16B1-440F-84C0-18B423723A2C}">
    <text>Skaiciuot RAA</text>
  </threadedComment>
  <threadedComment ref="E312" dT="2025-06-02T04:21:14.52" personId="{A8D559AF-EDFF-4E5C-A9C6-041F763793B2}" id="{945C1EBA-18E8-4921-B2ED-48AF39E29A6E}" parentId="{19E2CB28-16B1-440F-84C0-18B423723A2C}">
    <text>Skaičiuojama RAA</text>
  </threadedComment>
  <threadedComment ref="E312" dT="2025-06-05T04:16:04.83" personId="{A8D559AF-EDFF-4E5C-A9C6-041F763793B2}" id="{8107E535-BC3B-4CAF-9E2B-60193B123228}" parentId="{19E2CB28-16B1-440F-84C0-18B423723A2C}">
    <text>Apskaičiuota RAA iki nuostatų</text>
  </threadedComment>
  <threadedComment ref="E312" dT="2025-06-09T05:44:08.12" personId="{275467A3-C35B-408D-BC09-980133BF36D1}" id="{6FB3DD61-99EE-491C-82FC-3CD18FC83411}" parentId="{19E2CB28-16B1-440F-84C0-18B423723A2C}">
    <text>Pateiktas po pastabų</text>
  </threadedComment>
  <threadedComment ref="E312" dT="2025-06-10T04:56:21.41" personId="{1AA69E5B-B443-4881-BBB8-C2908FF681E9}" id="{8C1A8431-A422-46E2-AC81-925E58148673}" parentId="{19E2CB28-16B1-440F-84C0-18B423723A2C}">
    <text>Pateiktas po pastabu vel</text>
  </threadedComment>
  <threadedComment ref="E312" dT="2025-06-16T12:05:20.91" personId="{1AA69E5B-B443-4881-BBB8-C2908FF681E9}" id="{8E9DC562-2D03-4C10-91CF-94252F9A1ED5}" parentId="{19E2CB28-16B1-440F-84C0-18B423723A2C}">
    <text>Pateiktas po pastabu su SUVA</text>
  </threadedComment>
  <threadedComment ref="E312" dT="2025-06-26T08:03:37.90" personId="{1AA69E5B-B443-4881-BBB8-C2908FF681E9}" id="{6C23D86E-6506-4BE1-9F1C-0595A7E12DDA}" parentId="{19E2CB28-16B1-440F-84C0-18B423723A2C}">
    <text>Parasytas priminimas TIVIS, kad pateiktas projektas</text>
  </threadedComment>
  <threadedComment ref="E312" dT="2025-07-04T05:28:45.41" personId="{275467A3-C35B-408D-BC09-980133BF36D1}" id="{7085A473-D0DB-45A2-9E84-D14F35A73EB3}" parentId="{19E2CB28-16B1-440F-84C0-18B423723A2C}">
    <text>Taiso pastabas</text>
  </threadedComment>
  <threadedComment ref="E312" dT="2025-07-09T10:02:21.10" personId="{A8D559AF-EDFF-4E5C-A9C6-041F763793B2}" id="{D00000F9-440E-4C2C-8800-314DCCF577A6}" parentId="{19E2CB28-16B1-440F-84C0-18B423723A2C}">
    <text>Papildyta RAA iki nuostatų, pakoreguota struktūrinė schema, reikia padaryti grafikus</text>
  </threadedComment>
  <threadedComment ref="E312" dT="2025-07-10T14:18:32.54" personId="{1AA69E5B-B443-4881-BBB8-C2908FF681E9}" id="{898E66F9-95F9-41B7-B8B0-97697F50BF08}" parentId="{19E2CB28-16B1-440F-84C0-18B423723A2C}">
    <text>Pateiktas projektas po pastabu</text>
  </threadedComment>
  <threadedComment ref="E312" dT="2025-07-15T11:46:16.29" personId="{A8D559AF-EDFF-4E5C-A9C6-041F763793B2}" id="{EFA22BEF-DF4A-4087-B2A0-63C418C9D413}" parentId="{19E2CB28-16B1-440F-84C0-18B423723A2C}">
    <text xml:space="preserve">Perduota atnaujinti sąmatą pagal 2025-04 kainas
</text>
  </threadedComment>
  <threadedComment ref="E312" dT="2025-07-16T04:41:27.20" personId="{A8D559AF-EDFF-4E5C-A9C6-041F763793B2}" id="{0DCE6A4D-A0A0-478E-A18E-2EC7DFED6CB0}" parentId="{19E2CB28-16B1-440F-84C0-18B423723A2C}">
    <text>Nusiųsta užklausa komerciniam pasiūlymui</text>
  </threadedComment>
  <threadedComment ref="E312" dT="2025-07-17T12:33:42.08" personId="{1AA69E5B-B443-4881-BBB8-C2908FF681E9}" id="{410358CE-4F39-422B-86D4-544E547E1065}" parentId="{19E2CB28-16B1-440F-84C0-18B423723A2C}">
    <text>Pateiktas projektas po pastabu</text>
  </threadedComment>
  <threadedComment ref="X312" dT="2025-04-10T07:21:46.32" personId="{A8D559AF-EDFF-4E5C-A9C6-041F763793B2}" id="{A3A7B809-376A-4C37-BED3-31DDDED5D5B3}">
    <text>04-10 išsiųsta</text>
  </threadedComment>
  <threadedComment ref="AB312" dT="2025-04-10T07:22:39.57" personId="{A8D559AF-EDFF-4E5C-A9C6-041F763793B2}" id="{A1F3AB4A-243C-488F-B5A9-24056A034ABE}">
    <text>04-10 išsiųsta</text>
  </threadedComment>
  <threadedComment ref="AD312" dT="2025-04-18T06:16:00.20" personId="{A8D559AF-EDFF-4E5C-A9C6-041F763793B2}" id="{A3863F2A-5211-4367-8A8B-88BDE284BEDD}">
    <text xml:space="preserve">04-18 , 356064 </text>
  </threadedComment>
  <threadedComment ref="AD312" dT="2025-05-06T05:02:30.26" personId="{A8D559AF-EDFF-4E5C-A9C6-041F763793B2}" id="{78D3C37A-28A7-4CC8-B56C-F81748758AB3}" parentId="{A3863F2A-5211-4367-8A8B-88BDE284BEDD}">
    <text>Atmetė SUVA dėl KPD</text>
  </threadedComment>
  <threadedComment ref="AD312" dT="2025-05-21T07:49:52.67" personId="{A8D559AF-EDFF-4E5C-A9C6-041F763793B2}" id="{FBDB3A34-0FFA-4247-92DA-6113E7D81F17}" parentId="{A3863F2A-5211-4367-8A8B-88BDE284BEDD}">
    <text xml:space="preserve">Naujas 05-21 360655 </text>
  </threadedComment>
  <threadedComment ref="AI312" dT="2025-05-06T05:02:52.59" personId="{A8D559AF-EDFF-4E5C-A9C6-041F763793B2}" id="{FD339851-536E-4E36-A85D-3A54D5A7AFBA}">
    <text>05-06 išsiųsta</text>
  </threadedComment>
  <threadedComment ref="AI312" dT="2025-05-12T10:11:35.17" personId="{A8D559AF-EDFF-4E5C-A9C6-041F763793B2}" id="{042E9816-4F08-47B2-A21A-7E2106107C35}" parentId="{FD339851-536E-4E36-A85D-3A54D5A7AFBA}">
    <text xml:space="preserve">05-12 išsiųsta po pastabų
</text>
  </threadedComment>
  <threadedComment ref="E313" dT="2025-03-17T11:20:04.19" personId="{275467A3-C35B-408D-BC09-980133BF36D1}" id="{15450EA1-0A27-471A-8C3B-952AE1D00C93}">
    <text>Geoprojektai rengė topo</text>
  </threadedComment>
  <threadedComment ref="E313" dT="2025-06-19T05:33:42.96" personId="{275467A3-C35B-408D-BC09-980133BF36D1}" id="{05A94C07-6801-4108-BBE4-234E55822CA5}" parentId="{15450EA1-0A27-471A-8C3B-952AE1D00C93}">
    <text>Nederina MT vietos sklp. Sav.</text>
  </threadedComment>
  <threadedComment ref="E313" dT="2025-06-20T06:51:01.52" personId="{461F44CA-1680-4430-87A0-06B8101DA29D}" id="{E43C30BF-AC8F-4851-B293-2102121662EB}" parentId="{15450EA1-0A27-471A-8C3B-952AE1D00C93}">
    <text>Laukiama ESO patvirtinimo dėl kitos MT vietos</text>
  </threadedComment>
  <threadedComment ref="E313" dT="2025-06-26T08:04:04.01" personId="{1AA69E5B-B443-4881-BBB8-C2908FF681E9}" id="{C4454DFD-5AD7-4213-9690-BC62D89C87FB}" parentId="{15450EA1-0A27-471A-8C3B-952AE1D00C93}">
    <text>Laukiam sklp savininko atsakymo del MT, pirmadieni skambinam</text>
  </threadedComment>
  <threadedComment ref="E313" dT="2025-07-02T07:40:31.78" personId="{1AA69E5B-B443-4881-BBB8-C2908FF681E9}" id="{5F2B9060-8E8B-459C-AC07-E74FCC3C76A9}" parentId="{15450EA1-0A27-471A-8C3B-952AE1D00C93}">
    <text>Paprasyta ESO pateikti modulines is sandelio info</text>
  </threadedComment>
  <threadedComment ref="E313" dT="2025-07-08T07:13:50.02" personId="{1AA69E5B-B443-4881-BBB8-C2908FF681E9}" id="{EED09EAA-E724-43CF-9C8B-650B0AC6AD93}" parentId="{15450EA1-0A27-471A-8C3B-952AE1D00C93}">
    <text>Bando daskambinti del matmenu</text>
  </threadedComment>
  <threadedComment ref="E313" dT="2025-07-10T10:53:31.69" personId="{1AA69E5B-B443-4881-BBB8-C2908FF681E9}" id="{43327B39-3671-4066-9423-FC19AA852FB2}" parentId="{15450EA1-0A27-471A-8C3B-952AE1D00C93}">
    <text>Truputi pakoreguojama MT vieta, siunciama visiems derinti, derinamas servitutas 07.14 teikiam pirminius</text>
  </threadedComment>
  <threadedComment ref="E313" dT="2025-07-15T07:47:28.66" personId="{1AA69E5B-B443-4881-BBB8-C2908FF681E9}" id="{3A2F37FA-70D9-4125-870B-D67C1FC8357C}" parentId="{15450EA1-0A27-471A-8C3B-952AE1D00C93}">
    <text>Pateikti pirminiai</text>
  </threadedComment>
  <threadedComment ref="E313" dT="2025-07-15T10:00:09.89" personId="{461F44CA-1680-4430-87A0-06B8101DA29D}" id="{27809832-F133-45D4-8BD4-46B8A47392CB}" parentId="{15450EA1-0A27-471A-8C3B-952AE1D00C93}">
    <text>Servituto planas išsiųstas, telefonu sakė, kad pas notarą galės atvykti patys</text>
  </threadedComment>
  <threadedComment ref="E313" dT="2025-07-16T11:54:32.63" personId="{461F44CA-1680-4430-87A0-06B8101DA29D}" id="{7D702F0B-537B-41D2-B5E2-0B352A8E85DF}" parentId="{15450EA1-0A27-471A-8C3B-952AE1D00C93}">
    <text>Gautos pirminių pastabos, 07.17 taisoma</text>
  </threadedComment>
  <threadedComment ref="E313" dT="2025-07-18T10:32:46.97" personId="{461F44CA-1680-4430-87A0-06B8101DA29D}" id="{AFE3B645-4873-4225-A028-A6D0087B9254}" parentId="{15450EA1-0A27-471A-8C3B-952AE1D00C93}">
    <text>07-18 išsiųsti derinimai institucijoms</text>
  </threadedComment>
  <threadedComment ref="E313" dT="2025-07-18T11:35:02.87" personId="{275467A3-C35B-408D-BC09-980133BF36D1}" id="{D934E846-C431-4D84-89DF-43259306FEE0}" parentId="{15450EA1-0A27-471A-8C3B-952AE1D00C93}">
    <text>07-18 pateikta po pastabų</text>
  </threadedComment>
  <threadedComment ref="E313" dT="2025-07-21T10:09:51.62" personId="{1AA69E5B-B443-4881-BBB8-C2908FF681E9}" id="{FB7F4123-2EF9-4F81-AADD-DCFB800C69A8}" parentId="{15450EA1-0A27-471A-8C3B-952AE1D00C93}">
    <text>Pateikti pirminiai po pastabu</text>
  </threadedComment>
  <threadedComment ref="E313" dT="2025-07-21T12:08:01.06" personId="{275467A3-C35B-408D-BC09-980133BF36D1}" id="{C8039759-046E-42AE-BB42-8AA0F43C81ED}" parentId="{15450EA1-0A27-471A-8C3B-952AE1D00C93}">
    <text>Taiso pastabas</text>
  </threadedComment>
  <threadedComment ref="E313" dT="2025-07-22T11:15:41.42" personId="{1AA69E5B-B443-4881-BBB8-C2908FF681E9}" id="{B9E90BB4-70C3-4FDF-9C05-AF1274869E19}" parentId="{15450EA1-0A27-471A-8C3B-952AE1D00C93}">
    <text>Pateikti pirminiai po pastabu</text>
  </threadedComment>
  <threadedComment ref="E313" dT="2025-07-23T13:10:57.66" personId="{461F44CA-1680-4430-87A0-06B8101DA29D}" id="{6D22362D-F8CC-4F7C-A600-2E913CEA2398}" parentId="{15450EA1-0A27-471A-8C3B-952AE1D00C93}">
    <text>07-23 pateikta derinimui dėl Natura teritorijų</text>
  </threadedComment>
  <threadedComment ref="E313" dT="2025-07-24T07:05:39.56" personId="{1AA69E5B-B443-4881-BBB8-C2908FF681E9}" id="{4F29FE13-0C3E-400E-B6B2-2919DB55BF16}" parentId="{15450EA1-0A27-471A-8C3B-952AE1D00C93}">
    <text>Laukiam kompensacijos SB (pasirasysim su fiziniu asm), laukiam Via, Natura, kelininko</text>
  </threadedComment>
  <threadedComment ref="E313" dT="2025-08-05T08:07:38.70" personId="{461F44CA-1680-4430-87A0-06B8101DA29D}" id="{7C7B863B-68B8-45DF-B6CB-E4176BBF34C6}" parentId="{15450EA1-0A27-471A-8C3B-952AE1D00C93}">
    <text>08-05 gautas derinimas dėl reg. Parko/ naturos, išsiųsta į Via po pastabų taisymo, trūkstamas Amber Grid</text>
  </threadedComment>
  <threadedComment ref="E313" dT="2025-08-07T04:30:20.36" personId="{461F44CA-1680-4430-87A0-06B8101DA29D}" id="{B7A42A0E-4B3C-4490-813F-591E5656158E}" parentId="{15450EA1-0A27-471A-8C3B-952AE1D00C93}">
    <text>08-06 papildomos Via pastabos</text>
  </threadedComment>
  <threadedComment ref="E313" dT="2025-08-11T09:48:46.88" personId="{461F44CA-1680-4430-87A0-06B8101DA29D}" id="{C9A0902A-68A0-4C90-91B6-5F6C69151DCA}" parentId="{15450EA1-0A27-471A-8C3B-952AE1D00C93}">
    <text>08-11 pateiktas į Via po pastabų</text>
  </threadedComment>
  <threadedComment ref="E313" dT="2025-08-12T11:24:41.82" personId="{461F44CA-1680-4430-87A0-06B8101DA29D}" id="{F08D4884-A131-4BCB-BC35-DA4D93F15623}" parentId="{15450EA1-0A27-471A-8C3B-952AE1D00C93}">
    <text>08-12 gautas Via derinimas</text>
  </threadedComment>
  <threadedComment ref="E313" dT="2025-08-21T10:43:49.03" personId="{1AA69E5B-B443-4881-BBB8-C2908FF681E9}" id="{0FC1EAD0-79D1-4555-8000-884324DDE08D}" parentId="{15450EA1-0A27-471A-8C3B-952AE1D00C93}">
    <text>Su fiziniu asmeniu servitutas perduotas notarui, dar pasirasymo laikas neaiskus; Dujotiekis dar neduoda atsakymo</text>
  </threadedComment>
  <threadedComment ref="E313" dT="2025-08-27T04:56:50.72" personId="{461F44CA-1680-4430-87A0-06B8101DA29D}" id="{D8F3747A-124A-4B90-BC19-0378B2FD2001}" parentId="{15450EA1-0A27-471A-8C3B-952AE1D00C93}">
    <text>08-26 notarui ir amberiui praskambinta: notarai - gavo, pratikrinus greitu metu informuos; amberis - vėluoja, informavo kažką atsakingą</text>
  </threadedComment>
  <threadedComment ref="E313" dT="2025-08-27T11:28:28.27" personId="{461F44CA-1680-4430-87A0-06B8101DA29D}" id="{89A122E8-FE90-406A-901C-C6F7CD2A9F6C}" parentId="{15450EA1-0A27-471A-8C3B-952AE1D00C93}">
    <text>08-27 gauta dujotiekio pastaba dėl gylių ir pataisyta, išsiųsta atgal</text>
  </threadedComment>
  <threadedComment ref="E313" dT="2025-09-01T12:14:35.62" personId="{461F44CA-1680-4430-87A0-06B8101DA29D}" id="{015422AF-BBD1-4598-9732-719F633960F7}" parentId="{15450EA1-0A27-471A-8C3B-952AE1D00C93}">
    <text>09-01 skambinta notarei, 1-2 dienų bėgyje bus paruošta ir tuomet siūlys kada pasirašyti</text>
  </threadedComment>
  <threadedComment ref="E313" dT="2025-09-05T05:07:06.11" personId="{461F44CA-1680-4430-87A0-06B8101DA29D}" id="{E87A276C-C4C7-4453-AA92-2370030D648A}" parentId="{15450EA1-0A27-471A-8C3B-952AE1D00C93}">
    <text>09-05 savininkai derinasi kada gali atvykti pasirašyti servitutą, teikiama suva, ruošiama byla</text>
  </threadedComment>
  <threadedComment ref="E313" dT="2025-09-09T07:57:15.88" personId="{461F44CA-1680-4430-87A0-06B8101DA29D}" id="{B4DB77BC-742E-4CF0-9AE0-A860463AF408}" parentId="{15450EA1-0A27-471A-8C3B-952AE1D00C93}">
    <text>09-09 sąmata užklausta, gavus bus užbaigta byla (09-10 d.)</text>
  </threadedComment>
  <threadedComment ref="E313" dT="2025-09-11T12:23:37.05" personId="{461F44CA-1680-4430-87A0-06B8101DA29D}" id="{8CCE25DB-85A7-4BBF-93A5-A7FD316AF09D}" parentId="{15450EA1-0A27-471A-8C3B-952AE1D00C93}">
    <text>09-11 atgautas žiniaraštis taisymui ir pataisytas sąmatai gauti</text>
  </threadedComment>
  <threadedComment ref="E313" dT="2025-09-16T12:16:14.51" personId="{461F44CA-1680-4430-87A0-06B8101DA29D}" id="{5B0585CB-22EF-4CE3-A31E-844992D3CEB3}" parentId="{15450EA1-0A27-471A-8C3B-952AE1D00C93}">
    <text>09-16 taisytas darbų/medžiagų žiniaraštis, gauta sąmata, paruošta byla kėlimui</text>
  </threadedComment>
  <threadedComment ref="E313" dT="2025-09-16T12:41:43.25" personId="{1AA69E5B-B443-4881-BBB8-C2908FF681E9}" id="{12F699C3-B5AC-40DB-8E6C-B08813459860}" parentId="{15450EA1-0A27-471A-8C3B-952AE1D00C93}">
    <text>Pateiktas projektas be SUVA</text>
  </threadedComment>
  <threadedComment ref="E313" dT="2025-09-18T07:24:52.88" personId="{275467A3-C35B-408D-BC09-980133BF36D1}" id="{9275C22B-0777-4547-BCA5-AF21263D22DA}" parentId="{15450EA1-0A27-471A-8C3B-952AE1D00C93}">
    <text>Taiso pastabas, trūksta SUVA ir Servituto</text>
  </threadedComment>
  <threadedComment ref="E313" dT="2025-09-22T04:25:42.97" personId="{461F44CA-1680-4430-87A0-06B8101DA29D}" id="{920430F0-834E-43DF-B93D-84CF78E3FC1A}" parentId="{15450EA1-0A27-471A-8C3B-952AE1D00C93}">
    <text>Notarai savaitę iki 29 d. atostogauja, su savininkais šnekėta po tų atostogų derintis anksčiausiu metu</text>
  </threadedComment>
  <threadedComment ref="E313" dT="2025-09-29T12:35:07.68" personId="{461F44CA-1680-4430-87A0-06B8101DA29D}" id="{A77F9429-C3E7-47FE-8B93-0B42CDD8C66C}" parentId="{15450EA1-0A27-471A-8C3B-952AE1D00C93}">
    <text>09-29 taisomos schemos pastabos, ruošiama konkursinė</text>
  </threadedComment>
  <threadedComment ref="E313" dT="2025-09-30T05:53:23.82" personId="{461F44CA-1680-4430-87A0-06B8101DA29D}" id="{DBB0FDF6-0847-43E0-A754-DC0B9534CDDC}" parentId="{15450EA1-0A27-471A-8C3B-952AE1D00C93}">
    <text>09-30 pastabos pataisytos, dėl servituto praskambinta savininkams ir biurui: biuras laukia kada savininkai galės, savininkai neatsiliepė, parašyta jiems</text>
  </threadedComment>
  <threadedComment ref="E313" dT="2025-10-02T10:26:58.30" personId="{461F44CA-1680-4430-87A0-06B8101DA29D}" id="{99F678BD-6BEE-43F0-A362-21B5900936EE}" parentId="{15450EA1-0A27-471A-8C3B-952AE1D00C93}">
    <text>10-02 perteiktos suvos pagal naują tvarką</text>
  </threadedComment>
  <threadedComment ref="E313" dT="2025-10-06T04:23:55.42" personId="{461F44CA-1680-4430-87A0-06B8101DA29D}" id="{4F868BB4-ACBF-4426-B23B-16D697929625}" parentId="{15450EA1-0A27-471A-8C3B-952AE1D00C93}">
    <text>10-06 pasirašinėjamas servitutas (ESO/skl. savininkas)</text>
  </threadedComment>
  <threadedComment ref="E313" dT="2025-10-06T11:40:57.03" personId="{461F44CA-1680-4430-87A0-06B8101DA29D}" id="{7132B3FA-E563-4B3A-AEF1-3A1837DAEDA2}" parentId="{15450EA1-0A27-471A-8C3B-952AE1D00C93}">
    <text>Servituto sutartis tarp ESO ir savininko pasirašyta, laukiama suvų, ankstesnės pastabos pakoreguotos</text>
  </threadedComment>
  <threadedComment ref="E313" dT="2025-10-07T09:45:22.42" personId="{461F44CA-1680-4430-87A0-06B8101DA29D}" id="{BB7EECA5-7E1A-4165-A984-E27F25BF774F}" parentId="{15450EA1-0A27-471A-8C3B-952AE1D00C93}">
    <text>Suva 1/3 gauta, kitos nagrinėjamos</text>
  </threadedComment>
  <threadedComment ref="E313" dT="2025-10-08T06:51:43.25" personId="{1AA69E5B-B443-4881-BBB8-C2908FF681E9}" id="{A4B494DD-67D8-406B-9672-CEF97121F48F}" parentId="{15450EA1-0A27-471A-8C3B-952AE1D00C93}">
    <text>Pateiktas projektas su ⅓ SUVA</text>
  </threadedComment>
  <threadedComment ref="E313" dT="2025-10-10T12:03:40.22" personId="{461F44CA-1680-4430-87A0-06B8101DA29D}" id="{D08EB8BA-66B1-4426-A715-80018DCF616B}" parentId="{15450EA1-0A27-471A-8C3B-952AE1D00C93}">
    <text>Gautos pastabos projektui</text>
  </threadedComment>
  <threadedComment ref="E313" dT="2025-10-13T06:02:51.35" personId="{1AA69E5B-B443-4881-BBB8-C2908FF681E9}" id="{4BE9C7CD-3471-471B-B2AE-BACCAF666E26}" parentId="{15450EA1-0A27-471A-8C3B-952AE1D00C93}">
    <text>Pateitkas projektas po pastabu</text>
  </threadedComment>
  <threadedComment ref="E313" dT="2025-10-21T11:35:44.90" personId="{275467A3-C35B-408D-BC09-980133BF36D1}" id="{3B78893B-AD24-4001-97FB-EB4FEF9570F8}" parentId="{15450EA1-0A27-471A-8C3B-952AE1D00C93}">
    <text>trūksta vienos žymos</text>
  </threadedComment>
  <threadedComment ref="E313" dT="2025-10-22T12:29:40.48" personId="{275467A3-C35B-408D-BC09-980133BF36D1}" id="{56657A39-07D7-436A-B7E4-DC5EE985AF6D}" parentId="{15450EA1-0A27-471A-8C3B-952AE1D00C93}">
    <text>derinam įkainius</text>
  </threadedComment>
  <threadedComment ref="E313" dT="2025-10-23T07:02:02.94" personId="{275467A3-C35B-408D-BC09-980133BF36D1}" id="{207A9B99-B1B2-4B50-9DC7-0FAC560D6166}" parentId="{15450EA1-0A27-471A-8C3B-952AE1D00C93}">
    <text>Grindžiam delspinigius</text>
  </threadedComment>
  <threadedComment ref="T313" dT="2025-10-07T05:13:09.97" personId="{461F44CA-1680-4430-87A0-06B8101DA29D}" id="{807E4760-27E8-40D7-A028-3722D64A7669}">
    <text>Grįžo 1 laiškas, nes NŽT persikėlė kitu adresu
+ trasoje sudarytas naujas valstybinis sklypas, dėl kurio reikia naujo laiško į NŽT</text>
  </threadedComment>
  <threadedComment ref="AD313" dT="2025-09-05T11:10:11.14" personId="{461F44CA-1680-4430-87A0-06B8101DA29D}" id="{5620E1A4-D035-4873-903A-D41F63523F7F}">
    <text>25SUT-5737
25SUT-5738
25SUT-5742
25SUT-5745
Kerta 4 gyvenvietes</text>
  </threadedComment>
  <threadedComment ref="AD313" dT="2025-10-02T10:25:49.53" personId="{461F44CA-1680-4430-87A0-06B8101DA29D}" id="{5D4D5802-49B4-4D76-8053-CA0329BFE52F}" parentId="{5620E1A4-D035-4873-903A-D41F63523F7F}">
    <text>Perteikta 10-02 pagal naują tvarką, Balelių k. dalyje suformavo sklypą LR su NŽT patikėjimu.
25SUT-10952 (Dumblio k.)
25SUT-11008 (Varlėnų k.)
25SUT-11012 (Varnėnų k.)</text>
  </threadedComment>
  <threadedComment ref="AD313" dT="2025-10-16T11:28:27.57" personId="{461F44CA-1680-4430-87A0-06B8101DA29D}" id="{CC8FBFDA-D881-48B2-9157-EF20DF53F5EC}" parentId="{5620E1A4-D035-4873-903A-D41F63523F7F}">
    <text>10-16 gauta 2-a iš 3 suvų (25SUT-11008)</text>
  </threadedComment>
  <threadedComment ref="AF313" dT="2025-07-15T10:36:49.23" personId="{461F44CA-1680-4430-87A0-06B8101DA29D}" id="{F4A989A2-5B6C-4448-BE3C-9B6A750D6D08}">
    <text>07-15 išsiųstas planas, disaraok@gmail.com, pas notarą galės</text>
    <extLst>
      <x:ext xmlns:xltc2="http://schemas.microsoft.com/office/spreadsheetml/2020/threadedcomments2" uri="{F7C98A9C-CBB3-438F-8F68-D28B6AF4A901}">
        <xltc2:checksum>246037337</xltc2:checksum>
        <xltc2:hyperlink startIndex="24" length="18" url="disaraok@gmail.com"/>
      </x:ext>
    </extLst>
  </threadedComment>
  <threadedComment ref="AF313" dT="2025-07-29T06:26:30.32" personId="{461F44CA-1680-4430-87A0-06B8101DA29D}" id="{48AFED72-8842-4812-9C9B-95BB0769C032}" parentId="{F4A989A2-5B6C-4448-BE3C-9B6A750D6D08}">
    <text>07-29 gautas savininko parašas ant plano</text>
  </threadedComment>
  <threadedComment ref="AF313" dT="2025-09-16T12:21:40.92" personId="{461F44CA-1680-4430-87A0-06B8101DA29D}" id="{4F5EF57A-7E01-4641-A2DD-8B273DD0E8C5}" parentId="{F4A989A2-5B6C-4448-BE3C-9B6A750D6D08}">
    <text>Nuo 09-15 neatsiliepė 3kart, parašytas el. laiškas kad suderinti pasirašymą pas notarus</text>
  </threadedComment>
  <threadedComment ref="AF313" dT="2025-10-06T11:45:14.88" personId="{461F44CA-1680-4430-87A0-06B8101DA29D}" id="{CA382036-7EB3-4CDE-8271-7D28C03D64F1}" parentId="{F4A989A2-5B6C-4448-BE3C-9B6A750D6D08}">
    <text>Pasirašyta sutartis tarp ESO ir savininko 10-06</text>
  </threadedComment>
  <threadedComment ref="AJ313" dT="2025-07-15T10:56:17.23" personId="{461F44CA-1680-4430-87A0-06B8101DA29D}" id="{C38527F4-8CEA-44E4-94A9-4476BE57725C}">
    <text>07-15 išsiųsta</text>
  </threadedComment>
  <threadedComment ref="AJ313" dT="2025-08-12T11:24:22.92" personId="{461F44CA-1680-4430-87A0-06B8101DA29D}" id="{C46347C1-9919-4D32-AFDC-8FB19260EEF1}" parentId="{C38527F4-8CEA-44E4-94A9-4476BE57725C}">
    <text>08-12 gautas derinimas po pastabų korekcijų</text>
  </threadedComment>
  <threadedComment ref="AK313" dT="2025-07-18T10:32:14.24" personId="{461F44CA-1680-4430-87A0-06B8101DA29D}" id="{123F9E21-F15B-4D62-AD6F-2A216179F7D6}">
    <text>07-18 išsiųsta</text>
  </threadedComment>
  <threadedComment ref="AK313" dT="2025-08-28T04:16:45.20" personId="{461F44CA-1680-4430-87A0-06B8101DA29D}" id="{3DA9087C-A795-422A-B6DA-08DE40167432}" parentId="{123F9E21-F15B-4D62-AD6F-2A216179F7D6}">
    <text>Gautas suderinimas 08-27</text>
  </threadedComment>
  <threadedComment ref="AM313" dT="2025-07-24T06:45:33.92" personId="{461F44CA-1680-4430-87A0-06B8101DA29D}" id="{E349A34A-3784-48B9-BAC7-328FE7A0A054}">
    <text>Taujėnų-Užulėnio miškai</text>
  </threadedComment>
  <threadedComment ref="E314" dT="2025-02-20T06:18:49.44" personId="{275467A3-C35B-408D-BC09-980133BF36D1}" id="{70E361E3-A7DF-4BB0-84D4-FAD22CD5DF31}">
    <text>Nedaryta</text>
  </threadedComment>
  <threadedComment ref="E314" dT="2025-03-06T10:22:52.79" personId="{09BE7D98-4DE0-4A95-BE21-8CDFB976921C}" id="{C21A5605-26CC-4DA3-9637-FD04F8DD6E7E}" parentId="{70E361E3-A7DF-4BB0-84D4-FAD22CD5DF31}">
    <text>Reikia važiuoti apžiūrėti. Dovydas palėks</text>
  </threadedComment>
  <threadedComment ref="E314" dT="2025-03-10T07:41:00.99" personId="{1AA69E5B-B443-4881-BBB8-C2908FF681E9}" id="{69F5DE9F-1E42-41A9-A465-2E88E511E888}" parentId="{70E361E3-A7DF-4BB0-84D4-FAD22CD5DF31}">
    <text>Reikia susitarti su zoniniu, planas sia savaite nuvaziuot</text>
  </threadedComment>
  <threadedComment ref="E314" dT="2025-03-19T09:46:45.83" personId="{275467A3-C35B-408D-BC09-980133BF36D1}" id="{9A2C5AD0-FACF-418B-9B29-758CF5ABE06B}" parentId="{70E361E3-A7DF-4BB0-84D4-FAD22CD5DF31}">
    <text>Vietoj buvo</text>
  </threadedComment>
  <threadedComment ref="E314" dT="2025-03-27T08:12:21.97" personId="{1AA69E5B-B443-4881-BBB8-C2908FF681E9}" id="{361A6305-1CCA-4419-9A96-2CB6E4B6A858}" parentId="{70E361E3-A7DF-4BB0-84D4-FAD22CD5DF31}">
    <text>Pirminius teikiam iki 04.03</text>
  </threadedComment>
  <threadedComment ref="E314" dT="2025-04-03T05:34:25.51" personId="{A8D559AF-EDFF-4E5C-A9C6-041F763793B2}" id="{F8801EEF-AC77-4AB8-8737-349BB0871200}" parentId="{70E361E3-A7DF-4BB0-84D4-FAD22CD5DF31}">
    <text>Pradėtas, bet taisomos kitų pastabos</text>
  </threadedComment>
  <threadedComment ref="E314" dT="2025-04-10T04:40:24.44" personId="{1AA69E5B-B443-4881-BBB8-C2908FF681E9}" id="{8B889B63-0A59-47F1-92B5-78B653DB318C}" parentId="{70E361E3-A7DF-4BB0-84D4-FAD22CD5DF31}">
    <text>Pateikti pirminiai</text>
  </threadedComment>
  <threadedComment ref="E314" dT="2025-04-16T04:08:24.95" personId="{275467A3-C35B-408D-BC09-980133BF36D1}" id="{FD427B1B-6824-47D9-81C1-9D5AFC2B700E}" parentId="{70E361E3-A7DF-4BB0-84D4-FAD22CD5DF31}">
    <text>Taiso pastabas</text>
  </threadedComment>
  <threadedComment ref="E314" dT="2025-04-17T12:48:23.58" personId="{A8D559AF-EDFF-4E5C-A9C6-041F763793B2}" id="{D1E2FDC5-18F9-4537-B8CD-3243A418BFB8}" parentId="{70E361E3-A7DF-4BB0-84D4-FAD22CD5DF31}">
    <text>Pataisytos pastabos, reikia pateikti su nuotraukom dėl movų</text>
  </threadedComment>
  <threadedComment ref="E314" dT="2025-04-24T04:38:35.95" personId="{275467A3-C35B-408D-BC09-980133BF36D1}" id="{5AC68430-BBC1-411A-802C-ED6F345ED4AE}" parentId="{70E361E3-A7DF-4BB0-84D4-FAD22CD5DF31}">
    <text>Taiso pirminių pastabas</text>
  </threadedComment>
  <threadedComment ref="E314" dT="2025-04-24T04:52:55.86" personId="{1AA69E5B-B443-4881-BBB8-C2908FF681E9}" id="{5C537046-4E60-4ACD-92F2-7BA18A6FA9BD}" parentId="{70E361E3-A7DF-4BB0-84D4-FAD22CD5DF31}">
    <text>Pateikti pirminiai po pastabu</text>
  </threadedComment>
  <threadedComment ref="E314" dT="2025-04-28T12:53:50.07" personId="{A8D559AF-EDFF-4E5C-A9C6-041F763793B2}" id="{245B0283-9218-4515-81C1-A386650F77A2}" parentId="{70E361E3-A7DF-4BB0-84D4-FAD22CD5DF31}">
    <text>Nusiųsta užklausa tikrintojui su nuotraukom</text>
  </threadedComment>
  <threadedComment ref="E314" dT="2025-04-29T10:13:07.91" personId="{1AA69E5B-B443-4881-BBB8-C2908FF681E9}" id="{00C915FF-BA96-4E87-975A-0808A4FE1891}" parentId="{70E361E3-A7DF-4BB0-84D4-FAD22CD5DF31}">
    <text>Pateikti pirminiai po pastabu</text>
  </threadedComment>
  <threadedComment ref="E314" dT="2025-04-29T12:38:52.52" personId="{A8D559AF-EDFF-4E5C-A9C6-041F763793B2}" id="{65E7A1AD-DC62-4646-B0A8-83B64CC6DF21}" parentId="{70E361E3-A7DF-4BB0-84D4-FAD22CD5DF31}">
    <text xml:space="preserve">Išsiųsta priminimai dėl derinimų </text>
  </threadedComment>
  <threadedComment ref="E314" dT="2025-05-05T06:32:27.48" personId="{A8D559AF-EDFF-4E5C-A9C6-041F763793B2}" id="{3CEFB534-08B7-4033-A295-640D4FAF840F}" parentId="{70E361E3-A7DF-4BB0-84D4-FAD22CD5DF31}">
    <text>Paskambinta dėl derinimo, niekas nekelia, išsiųsta papildomai kitiems skyriaus darbuotojams</text>
  </threadedComment>
  <threadedComment ref="E314" dT="2025-05-08T10:31:50.96" personId="{A8D559AF-EDFF-4E5C-A9C6-041F763793B2}" id="{E891E0EF-0F3D-4702-A74E-338B58AC25EB}" parentId="{70E361E3-A7DF-4BB0-84D4-FAD22CD5DF31}">
    <text xml:space="preserve">Perduota sąmatos skaičiavimui, išsiųstas informacinis </text>
  </threadedComment>
  <threadedComment ref="E314" dT="2025-05-13T11:42:53.64" personId="{275467A3-C35B-408D-BC09-980133BF36D1}" id="{954144F4-0FDF-47C1-B38E-72A84D5AAE2A}" parentId="{70E361E3-A7DF-4BB0-84D4-FAD22CD5DF31}">
    <text>Pateikta byla be SUVA</text>
  </threadedComment>
  <threadedComment ref="E314" dT="2025-05-15T05:03:21.57" personId="{A8D559AF-EDFF-4E5C-A9C6-041F763793B2}" id="{147DE5F7-1C8A-4F34-9A22-84F515BEEB5E}" parentId="{70E361E3-A7DF-4BB0-84D4-FAD22CD5DF31}">
    <text xml:space="preserve">Išsiųstas Elgai laiškas su prašymu komerciniam pasiūlymui </text>
  </threadedComment>
  <threadedComment ref="E314" dT="2025-05-15T07:37:54.59" personId="{A8D559AF-EDFF-4E5C-A9C6-041F763793B2}" id="{6CDF0452-5168-403B-BA31-0E2355D2CCA0}" parentId="{70E361E3-A7DF-4BB0-84D4-FAD22CD5DF31}">
    <text>Atmetė SUVA dėl regionų derinimo, regionams jau išsiųsta, laukiu, gavus perteiksiu SUVA</text>
  </threadedComment>
  <threadedComment ref="E314" dT="2025-05-20T11:30:17.96" personId="{A8D559AF-EDFF-4E5C-A9C6-041F763793B2}" id="{E8FBB9B3-6FA8-47AE-B94C-C9682E9D0B01}" parentId="{70E361E3-A7DF-4BB0-84D4-FAD22CD5DF31}">
    <text>Gautas regionų derinimas, pateikta SUVA iš naujo</text>
  </threadedComment>
  <threadedComment ref="E314" dT="2025-05-26T04:44:42.42" personId="{A8D559AF-EDFF-4E5C-A9C6-041F763793B2}" id="{C60CCFB9-6CA4-48C1-A3F0-BFC7F4D4F79D}" parentId="{70E361E3-A7DF-4BB0-84D4-FAD22CD5DF31}">
    <text>Gauta SUVA, ruošiama pilna byla su konkursine, negavau atsakymo iš ELGOS</text>
  </threadedComment>
  <threadedComment ref="E314" dT="2025-05-27T07:04:31.53" personId="{1AA69E5B-B443-4881-BBB8-C2908FF681E9}" id="{156F3209-7159-4870-B5C2-E3DD385E520A}" parentId="{70E361E3-A7DF-4BB0-84D4-FAD22CD5DF31}">
    <text>Pateikta po pastabu</text>
  </threadedComment>
  <threadedComment ref="E314" dT="2025-06-02T11:08:22.40" personId="{275467A3-C35B-408D-BC09-980133BF36D1}" id="{EB0FCC0A-9BBF-4BBE-9F9E-94C545CC5EC3}" parentId="{70E361E3-A7DF-4BB0-84D4-FAD22CD5DF31}">
    <text>Laukiam RC sąskaitų</text>
  </threadedComment>
  <threadedComment ref="X314" dT="2025-04-10T12:32:53.18" personId="{A8D559AF-EDFF-4E5C-A9C6-041F763793B2}" id="{033415F1-2C38-4B5D-B271-D8C917E3D235}">
    <text>Išsiųsta 04-10</text>
  </threadedComment>
  <threadedComment ref="Y314" dT="2025-05-08T07:22:05.81" personId="{A8D559AF-EDFF-4E5C-A9C6-041F763793B2}" id="{B662A38D-399C-4E78-B146-EF1906DC0CF3}">
    <text xml:space="preserve">05-05 išsiųsta pakartotinai
</text>
  </threadedComment>
  <threadedComment ref="Z314" dT="2025-04-10T12:33:15.21" personId="{A8D559AF-EDFF-4E5C-A9C6-041F763793B2}" id="{13A5090B-FDA0-41A5-88D3-8529C21B4965}">
    <text>Išsiųsta 04-10</text>
  </threadedComment>
  <threadedComment ref="AD314" dT="2025-05-08T12:53:16.99" personId="{A8D559AF-EDFF-4E5C-A9C6-041F763793B2}" id="{E9B2DD99-BDC6-4D17-BBA4-FD41B100DB0D}">
    <text xml:space="preserve">05-08 358843 </text>
  </threadedComment>
  <threadedComment ref="AD314" dT="2025-05-20T11:30:35.65" personId="{A8D559AF-EDFF-4E5C-A9C6-041F763793B2}" id="{9EB8082F-6AE5-4EA0-8B2E-925B198FD384}" parentId="{E9B2DD99-BDC6-4D17-BBA4-FD41B100DB0D}">
    <text xml:space="preserve">05-20 360457 </text>
  </threadedComment>
  <threadedComment ref="AM314" dT="2025-05-15T07:39:22.27" personId="{A8D559AF-EDFF-4E5C-A9C6-041F763793B2}" id="{DE66C92D-6B2C-48E9-ACAB-9439F84D262E}">
    <text>05-09 išsiųsta</text>
  </threadedComment>
  <threadedComment ref="E315" dT="2025-03-18T07:44:51.61" personId="{275467A3-C35B-408D-BC09-980133BF36D1}" id="{C495E327-E538-4420-8133-A9F4B2B98829}">
    <text>Iki 03-21 turim pateikti pirminius</text>
  </threadedComment>
  <threadedComment ref="E315" dT="2025-03-20T07:27:37.16" personId="{F5283759-9946-4865-A022-E520B30F9158}" id="{0DE2380B-7B12-4902-8025-65784557A4F1}" parentId="{C495E327-E538-4420-8133-A9F4B2B98829}">
    <text>Reikia pateikti pirminius, perduota Tomui į teamsus</text>
  </threadedComment>
  <threadedComment ref="E315" dT="2025-03-24T10:35:46.36" personId="{275467A3-C35B-408D-BC09-980133BF36D1}" id="{85EFA718-C0F3-4354-BE6A-BC1B1C9915AD}" parentId="{C495E327-E538-4420-8133-A9F4B2B98829}">
    <text>Pateikti pirminiai</text>
  </threadedComment>
  <threadedComment ref="E315" dT="2025-03-24T13:38:08.71" personId="{275467A3-C35B-408D-BC09-980133BF36D1}" id="{6878D614-CC58-441B-B8E3-0A0F89CC3427}" parentId="{C495E327-E538-4420-8133-A9F4B2B98829}">
    <text>Taiso pastabas</text>
  </threadedComment>
  <threadedComment ref="E315" dT="2025-03-27T10:23:50.42" personId="{F5283759-9946-4865-A022-E520B30F9158}" id="{7F91F1ED-754D-498B-9A46-7AF490DF4E54}" parentId="{C495E327-E538-4420-8133-A9F4B2B98829}">
    <text>Pataisiau. Perduota Kostui įkelt į TIVI</text>
  </threadedComment>
  <threadedComment ref="E315" dT="2025-03-27T11:00:46.92" personId="{1AA69E5B-B443-4881-BBB8-C2908FF681E9}" id="{3EE057A9-8E58-4A94-ACD7-C2F96475C05F}" parentId="{C495E327-E538-4420-8133-A9F4B2B98829}">
    <text>Pateikta</text>
  </threadedComment>
  <threadedComment ref="E315" dT="2025-03-31T10:14:50.24" personId="{1AA69E5B-B443-4881-BBB8-C2908FF681E9}" id="{3E932209-8052-47F2-9D8F-D7431EA42863}" parentId="{C495E327-E538-4420-8133-A9F4B2B98829}">
    <text>Pateikta po pastabu</text>
  </threadedComment>
  <threadedComment ref="E315" dT="2025-04-02T10:07:53.70" personId="{1AA69E5B-B443-4881-BBB8-C2908FF681E9}" id="{2C2BD2EC-169D-42B5-8D87-F34357C731D2}" parentId="{C495E327-E538-4420-8133-A9F4B2B98829}">
    <text>Pateikta po pakartotinu pastabu</text>
  </threadedComment>
  <threadedComment ref="E315" dT="2025-04-03T10:03:26.23" personId="{1AA69E5B-B443-4881-BBB8-C2908FF681E9}" id="{9E8503A6-7233-4D30-9EBC-CC2B349B532F}" parentId="{C495E327-E538-4420-8133-A9F4B2B98829}">
    <text>Reikia padaryti RAA</text>
  </threadedComment>
  <threadedComment ref="E315" dT="2025-04-04T05:15:22.75" personId="{275467A3-C35B-408D-BC09-980133BF36D1}" id="{8B0D7EA0-343F-42D0-9DFD-A5DBA2A19321}" parentId="{C495E327-E538-4420-8133-A9F4B2B98829}">
    <text>KAS vietą derina su užsakovu, skaičiuoja RAA, derina su inst.</text>
  </threadedComment>
  <threadedComment ref="E315" dT="2025-04-10T12:38:31.36" personId="{F5283759-9946-4865-A022-E520B30F9158}" id="{F9774E39-327A-49E9-85F5-91A1641307E9}" parentId="{C495E327-E538-4420-8133-A9F4B2B98829}">
    <text>Derinamės dar vis vietą su užsakovu, prie laiškų ir Kostas kabinamas tai žino situaciją.</text>
  </threadedComment>
  <threadedComment ref="E315" dT="2025-04-10T14:15:44.21" personId="{F5283759-9946-4865-A022-E520B30F9158}" id="{7853E626-6AF6-4759-AD71-8FF651AC97EE}" parentId="{C495E327-E538-4420-8133-A9F4B2B98829}">
    <text>Paskaičiavau RAA, perdaviau Kostui, kad pabaigtų.</text>
  </threadedComment>
  <threadedComment ref="E315" dT="2025-04-14T12:06:36.17" personId="{F5283759-9946-4865-A022-E520B30F9158}" id="{09382C20-3148-4F1C-8338-88DDC3BCDFB2}" parentId="{C495E327-E538-4420-8133-A9F4B2B98829}">
    <text>Pasirašė sutikimą. 
Likę institucijų derinimai, rėlinė Kostui</text>
  </threadedComment>
  <threadedComment ref="E315" dT="2025-04-16T10:18:43.85" personId="{F5283759-9946-4865-A022-E520B30F9158}" id="{51186DBB-BE48-4062-9FA7-76CF31005CC8}" parentId="{C495E327-E538-4420-8133-A9F4B2B98829}">
    <text>Bandžiau susisiekt su Circle, prašė užpildyt užklausą ir bandys nukreipt kur reikia.</text>
  </threadedComment>
  <threadedComment ref="E315" dT="2025-04-18T06:59:47.23" personId="{1AA69E5B-B443-4881-BBB8-C2908FF681E9}" id="{9468BA16-1236-4AFF-98AC-7865836DC8F2}" parentId="{C495E327-E538-4420-8133-A9F4B2B98829}">
    <text>Pateikti pirminiai po pastabu</text>
  </threadedComment>
  <threadedComment ref="E315" dT="2025-04-24T07:07:55.08" personId="{1AA69E5B-B443-4881-BBB8-C2908FF681E9}" id="{08E8F240-B527-4FF9-96EC-AE5122B670D5}" parentId="{C495E327-E538-4420-8133-A9F4B2B98829}">
    <text>Atmete Povilavicius del spintos vietos, Janonis sugalvos kazka, kad atsipistu povilavicius ir tvirtintu sprendinius</text>
  </threadedComment>
  <threadedComment ref="E315" dT="2025-04-25T09:29:16.39" personId="{F5283759-9946-4865-A022-E520B30F9158}" id="{8B68D480-08FA-4E29-ACB7-9CBCA332CB41}" parentId="{C495E327-E538-4420-8133-A9F4B2B98829}">
    <text xml:space="preserve">Dėl CIRCLE.
17d. Gavau laišką, kad mano laiškas gautas ir perduotas atsakingiems asmenins, ir su manim bus susisiekta atskiru laišku. Jokių kontaktų neturiu. Kolkas niekas nesusisiekė. </text>
  </threadedComment>
  <threadedComment ref="E315" dT="2025-05-05T09:57:39.69" personId="{F5283759-9946-4865-A022-E520B30F9158}" id="{2A305050-5CF2-4126-9045-3C785EE3AFA3}" parentId="{C495E327-E538-4420-8133-A9F4B2B98829}">
    <text>Skambino iš circle, klausimą Tomui į teams'us parašiau.</text>
  </threadedComment>
  <threadedComment ref="E315" dT="2025-05-05T10:23:16.05" personId="{1AA69E5B-B443-4881-BBB8-C2908FF681E9}" id="{E07EE65F-92A2-4B73-9134-A142B97220A4}" parentId="{C495E327-E538-4420-8133-A9F4B2B98829}">
    <text>Janonis parase komentara, kad skydo vietai reikia pritarti, todel pateikiau is naujo pirminius</text>
  </threadedComment>
  <threadedComment ref="E315" dT="2025-05-07T07:24:58.26" personId="{F5283759-9946-4865-A022-E520B30F9158}" id="{0892FF13-08AD-4120-848F-0BE73E10733C}" parentId="{C495E327-E538-4420-8133-A9F4B2B98829}">
    <text>Circle viskas ok, atsiųs el. paštu laišką, kad prieš darbų pradžią būtų susisiekta.
Liko ESO pirminius kad patvirtintų, pasiteikt SUVA ir pilną bylą ruoštis. Mel. projektas.</text>
  </threadedComment>
  <threadedComment ref="E315" dT="2025-05-09T11:28:42.69" personId="{F5283759-9946-4865-A022-E520B30F9158}" id="{047EDDC8-9D67-40A7-80BA-8661D92A7495}" parentId="{C495E327-E538-4420-8133-A9F4B2B98829}">
    <text xml:space="preserve">Circle sutikimą gavau. </text>
  </threadedComment>
  <threadedComment ref="E315" dT="2025-05-12T06:54:03.14" personId="{275467A3-C35B-408D-BC09-980133BF36D1}" id="{1A736AA7-37B7-4A74-BD00-11053D86D96F}" parentId="{C495E327-E538-4420-8133-A9F4B2B98829}">
    <text>ESO atmetė dėl apskaitų skaičiaus neatitikimo</text>
  </threadedComment>
  <threadedComment ref="E315" dT="2025-05-19T06:46:20.58" personId="{F5283759-9946-4865-A022-E520B30F9158}" id="{121D9C78-5F02-4E70-9F3B-CB8942688794}" parentId="{C495E327-E538-4420-8133-A9F4B2B98829}">
    <text>Kostas šiandien perdavė info, kad reik su klientu važiuot į vietą apsitart dėl skydo vietos, nes jis dabar stovės valstybinėj žemėj, ko pasekoj, keisis trasa, derinimus reiks susirinkt iš naujo.</text>
  </threadedComment>
  <threadedComment ref="E315" dT="2025-05-21T12:53:40.62" personId="{F5283759-9946-4865-A022-E520B30F9158}" id="{BA81763B-71C9-4AE1-AEAF-22F93FC94723}" parentId="{C495E327-E538-4420-8133-A9F4B2B98829}">
    <text>Turi atsiųst užsakovas spintos vietą, šiandien kalbėjau tel.</text>
  </threadedComment>
  <threadedComment ref="E315" dT="2025-05-22T09:51:25.33" personId="{F5283759-9946-4865-A022-E520B30F9158}" id="{C4B321BB-8B4A-4D3E-9EFE-AB66BC5DEEF3}" parentId="{C495E327-E538-4420-8133-A9F4B2B98829}">
    <text>05-22 pateikiau atnaujintus sprendinius užsakovui.</text>
  </threadedComment>
  <threadedComment ref="E315" dT="2025-05-23T04:47:47.90" personId="{F5283759-9946-4865-A022-E520B30F9158}" id="{FDB19940-1259-4267-9EF7-6E6F18418130}" parentId="{C495E327-E538-4420-8133-A9F4B2B98829}">
    <text>Galima pateikti pirminius</text>
  </threadedComment>
  <threadedComment ref="E315" dT="2025-05-23T04:53:06.85" personId="{275467A3-C35B-408D-BC09-980133BF36D1}" id="{D1AAAFD5-19BB-4411-AD07-79A1A76E6D90}" parentId="{C495E327-E538-4420-8133-A9F4B2B98829}">
    <text>Pateikti pirminiai</text>
  </threadedComment>
  <threadedComment ref="E315" dT="2025-05-26T04:27:53.19" personId="{F5283759-9946-4865-A022-E520B30F9158}" id="{55AE8438-2ABE-4FF9-B6EC-67DFB2AEAABF}" parentId="{C495E327-E538-4420-8133-A9F4B2B98829}">
    <text>Kai patvirtins sprendinius, reikės persiderint su institucijomis</text>
  </threadedComment>
  <threadedComment ref="E315" dT="2025-05-26T07:20:42.93" personId="{F5283759-9946-4865-A022-E520B30F9158}" id="{0B14C2D0-6DA7-4267-9214-34B15D9D7253}" parentId="{C495E327-E538-4420-8133-A9F4B2B98829}">
    <text>Pirminius patvirtino, persiųsta institucijoms.</text>
  </threadedComment>
  <threadedComment ref="E315" dT="2025-05-27T06:54:00.12" personId="{F5283759-9946-4865-A022-E520B30F9158}" id="{AEDE614C-305A-4392-8ABC-3DAEC3C58E98}" parentId="{C495E327-E538-4420-8133-A9F4B2B98829}">
    <text>Užsakovas suderino sprendinius</text>
  </threadedComment>
  <threadedComment ref="E315" dT="2025-05-29T07:49:05.19" personId="{F5283759-9946-4865-A022-E520B30F9158}" id="{DA794FCC-1EC0-4CDE-ADD5-21A531A64973}" parentId="{C495E327-E538-4420-8133-A9F4B2B98829}">
    <text>Savivaldybė neleidžia statyt valstybinėj žemėj spintos, ESO nenori sklype. Kostas parašė į TIVI</text>
  </threadedComment>
  <threadedComment ref="E315" dT="2025-05-30T07:46:30.18" personId="{F5283759-9946-4865-A022-E520B30F9158}" id="{2784100F-A696-4A12-9963-E7D2E9F45A31}" parentId="{C495E327-E538-4420-8133-A9F4B2B98829}">
    <text>Kostas sutarė (su ESO) spintą statyti sklype.
Išsiųsti sprendiniai užsakovui ir Kauno m. sav.</text>
  </threadedComment>
  <threadedComment ref="E315" dT="2025-06-04T06:19:31.51" personId="{F5283759-9946-4865-A022-E520B30F9158}" id="{27AFB4C3-8FB0-47AB-B6AB-F0B81D639367}" parentId="{C495E327-E538-4420-8133-A9F4B2B98829}">
    <text>Likę Telia ir Kauno m.sav. suderinimai</text>
  </threadedComment>
  <threadedComment ref="E315" dT="2025-06-06T10:33:39.03" personId="{F5283759-9946-4865-A022-E520B30F9158}" id="{1C965EBE-1CF6-4407-A70C-264191610CB0}" parentId="{C495E327-E538-4420-8133-A9F4B2B98829}">
    <text>ESO turi pasirašyt ant plano, kad pasiteikti SUVA. Anai teikiu žiniaraštį.</text>
  </threadedComment>
  <threadedComment ref="E315" dT="2025-06-09T05:03:37.85" personId="{F5283759-9946-4865-A022-E520B30F9158}" id="{1858D85E-F8D9-4060-9AEB-7B177F6C2857}" parentId="{C495E327-E538-4420-8133-A9F4B2B98829}">
    <text xml:space="preserve">Pateikta sąmata 06-06, SUVA 06-09 </text>
  </threadedComment>
  <threadedComment ref="E315" dT="2025-06-13T05:28:40.93" personId="{F5283759-9946-4865-A022-E520B30F9158}" id="{C0D55BA5-24BB-45BA-81E5-37E38E4F62C2}" parentId="{C495E327-E538-4420-8133-A9F4B2B98829}">
    <text>Sąmata gavau, Kostas pateiks be SUVA</text>
  </threadedComment>
  <threadedComment ref="E315" dT="2025-06-13T07:50:51.73" personId="{1AA69E5B-B443-4881-BBB8-C2908FF681E9}" id="{FCC1BB7A-FFE8-475E-86EE-F5BA53623D1C}" parentId="{C495E327-E538-4420-8133-A9F4B2B98829}">
    <text>Pateiktas projektas be SUVA</text>
  </threadedComment>
  <threadedComment ref="E315" dT="2025-06-18T10:59:45.62" personId="{F5283759-9946-4865-A022-E520B30F9158}" id="{1E35664D-9B46-4CDA-B551-EBA11F8A7548}" parentId="{C495E327-E538-4420-8133-A9F4B2B98829}">
    <text>Gautos pastabos pataisytos. Kai gausim SUVA, teiksim atgal.</text>
  </threadedComment>
  <threadedComment ref="E315" dT="2025-07-02T06:17:45.85" personId="{275467A3-C35B-408D-BC09-980133BF36D1}" id="{07FDE30F-8050-4EB8-B2CB-49D54FEA22D8}" parentId="{C495E327-E538-4420-8133-A9F4B2B98829}">
    <text>Pateiktas prašymas dėl perkėlimo</text>
  </threadedComment>
  <threadedComment ref="E315" dT="2025-07-07T12:43:31.45" personId="{275467A3-C35B-408D-BC09-980133BF36D1}" id="{506B35DB-EDB2-4DB2-A1CE-D3B81DE51E28}" parentId="{C495E327-E538-4420-8133-A9F4B2B98829}">
    <text>Perkelta užduotis</text>
  </threadedComment>
  <threadedComment ref="E315" dT="2025-07-15T12:45:33.64" personId="{F5283759-9946-4865-A022-E520B30F9158}" id="{699AA4FA-2F73-46F4-ABA1-8A6A58C343C0}" parentId="{C495E327-E538-4420-8133-A9F4B2B98829}">
    <text>Gavau SUVA, galima pateikti pilną projektą.</text>
  </threadedComment>
  <threadedComment ref="E315" dT="2025-07-15T13:30:44.43" personId="{1AA69E5B-B443-4881-BBB8-C2908FF681E9}" id="{030C96BE-AD8B-4293-8E61-84AA74970546}" parentId="{C495E327-E538-4420-8133-A9F4B2B98829}">
    <text>Pateiktas pilnas projektas</text>
  </threadedComment>
  <threadedComment ref="E315" dT="2025-07-16T12:03:38.06" personId="{F5283759-9946-4865-A022-E520B30F9158}" id="{63752B1A-A6E3-440B-B174-E7953E5513AA}" parentId="{C495E327-E538-4420-8133-A9F4B2B98829}">
    <text>Pastabos pataisytos, Kostas pateiks atgal su atsakymais.</text>
  </threadedComment>
  <threadedComment ref="E315" dT="2025-07-16T12:18:50.03" personId="{1AA69E5B-B443-4881-BBB8-C2908FF681E9}" id="{10145E9D-1A46-4053-8C1D-EA83E0D768DF}" parentId="{C495E327-E538-4420-8133-A9F4B2B98829}">
    <text>Pateikta po pastabu</text>
  </threadedComment>
  <threadedComment ref="E315" dT="2025-07-18T05:44:49.42" personId="{275467A3-C35B-408D-BC09-980133BF36D1}" id="{1CBA0B79-6EB1-485D-B7AB-1CA9B723E476}" parentId="{C495E327-E538-4420-8133-A9F4B2B98829}">
    <text>Perduota Paulinai</text>
  </threadedComment>
  <threadedComment ref="E315" dT="2025-07-22T12:18:12.34" personId="{275467A3-C35B-408D-BC09-980133BF36D1}" id="{1046BE70-D3DA-49C1-83BF-4591136B82A2}" parentId="{C495E327-E538-4420-8133-A9F4B2B98829}">
    <text>Trūksta vienos žymos</text>
  </threadedComment>
  <threadedComment ref="T315" dT="2025-05-01T07:46:59.07" personId="{F5283759-9946-4865-A022-E520B30F9158}" id="{04E15876-C995-444C-B837-7F297CDAC0A0}">
    <text>Paduotas informacinis administratorei 05-06</text>
  </threadedComment>
  <threadedComment ref="W315" dT="2025-04-11T06:23:21.64" personId="{F5283759-9946-4865-A022-E520B30F9158}" id="{5BBE784F-E738-407E-A24E-1541FA593DD5}">
    <text>04-11 išsiųstas sutikimas pasirašymui užsakovui</text>
  </threadedComment>
  <threadedComment ref="W315" dT="2025-05-26T07:21:01.57" personId="{F5283759-9946-4865-A022-E520B30F9158}" id="{AD1F7A20-8A39-4D80-B398-E735032EF675}" parentId="{5BBE784F-E738-407E-A24E-1541FA593DD5}">
    <text>05-26 užsakovas pasirašė ant atnaujintų sprendinių.</text>
  </threadedComment>
  <threadedComment ref="X315" dT="2025-04-11T06:23:31.59" personId="{F5283759-9946-4865-A022-E520B30F9158}" id="{1071184C-5D93-45F5-974C-564CAF3295A6}">
    <text>04-11 išsiųsta</text>
  </threadedComment>
  <threadedComment ref="X315" dT="2025-04-23T05:01:40.95" personId="{F5283759-9946-4865-A022-E520B30F9158}" id="{3BDC1FCE-5BF6-49A2-910A-DD735008E259}" parentId="{1071184C-5D93-45F5-974C-564CAF3295A6}">
    <text>04-23</text>
  </threadedComment>
  <threadedComment ref="X315" dT="2025-05-27T04:07:12.05" personId="{F5283759-9946-4865-A022-E520B30F9158}" id="{3D27CA8B-F67D-45B9-988E-9354830B2917}" parentId="{1071184C-5D93-45F5-974C-564CAF3295A6}">
    <text>05-26 išsiųsta po pasikeitusios trasos</text>
  </threadedComment>
  <threadedComment ref="X315" dT="2025-05-27T11:03:00.85" personId="{F5283759-9946-4865-A022-E520B30F9158}" id="{A2A28A25-9144-4F47-A521-A29DD5F50E77}" parentId="{1071184C-5D93-45F5-974C-564CAF3295A6}">
    <text>GD-8046 
KRS</text>
  </threadedComment>
  <threadedComment ref="X315" dT="2025-06-06T10:07:13.71" personId="{F5283759-9946-4865-A022-E520B30F9158}" id="{2B8AF7DF-03E6-4A64-8F47-871AAAB8CA56}" parentId="{1071184C-5D93-45F5-974C-564CAF3295A6}">
    <text>06-06 suderinta su KMS</text>
  </threadedComment>
  <threadedComment ref="Z315" dT="2025-04-11T06:23:31.59" personId="{F5283759-9946-4865-A022-E520B30F9158}" id="{0C896A13-77CF-43DB-8E7D-C4E1C93A86B1}">
    <text>04-11 išsiųsta</text>
  </threadedComment>
  <threadedComment ref="Z315" dT="2025-04-15T04:16:27.44" personId="{F5283759-9946-4865-A022-E520B30F9158}" id="{D4466286-E16E-494A-87D8-5C3DEF348A22}" parentId="{0C896A13-77CF-43DB-8E7D-C4E1C93A86B1}">
    <text>04-15 suderinta</text>
  </threadedComment>
  <threadedComment ref="Z315" dT="2025-05-27T04:07:18.19" personId="{F5283759-9946-4865-A022-E520B30F9158}" id="{DD8A2ABB-5B4B-4C7B-BC84-320D2F5E022A}" parentId="{0C896A13-77CF-43DB-8E7D-C4E1C93A86B1}">
    <text>05-26 išsiųsta po pasikeitusios trasos</text>
  </threadedComment>
  <threadedComment ref="Z315" dT="2025-05-27T04:07:49.04" personId="{F5283759-9946-4865-A022-E520B30F9158}" id="{38EE1875-452D-492D-A606-D74629623CC4}" parentId="{0C896A13-77CF-43DB-8E7D-C4E1C93A86B1}">
    <text>26d suderino</text>
  </threadedComment>
  <threadedComment ref="AA315" dT="2025-04-11T06:23:31.59" personId="{F5283759-9946-4865-A022-E520B30F9158}" id="{7478F620-B183-4AE5-A52C-99C914ECFC14}">
    <text>04-11 išsiųsta</text>
  </threadedComment>
  <threadedComment ref="AA315" dT="2025-04-15T12:54:20.51" personId="{F5283759-9946-4865-A022-E520B30F9158}" id="{8B24D83E-1F31-4962-A120-D974451E25AC}" parentId="{7478F620-B183-4AE5-A52C-99C914ECFC14}">
    <text>04-15 suderinta</text>
  </threadedComment>
  <threadedComment ref="AA315" dT="2025-05-27T04:07:26.04" personId="{F5283759-9946-4865-A022-E520B30F9158}" id="{70B5F4C6-203C-4EDB-B549-2B30650705C4}" parentId="{7478F620-B183-4AE5-A52C-99C914ECFC14}">
    <text>05-26 išsiųsta po pasikeitusios trasos</text>
  </threadedComment>
  <threadedComment ref="AB315" dT="2025-04-11T06:23:31.59" personId="{F5283759-9946-4865-A022-E520B30F9158}" id="{7B613414-C121-4ECB-B3E4-39DEA2B19893}">
    <text>04-11 išsiųsta</text>
  </threadedComment>
  <threadedComment ref="AB315" dT="2025-04-17T04:35:51.10" personId="{F5283759-9946-4865-A022-E520B30F9158}" id="{72099FF3-3E9E-408C-B4E8-22297CC70AB9}" parentId="{7B613414-C121-4ECB-B3E4-39DEA2B19893}">
    <text>04-17 suderinta</text>
  </threadedComment>
  <threadedComment ref="AB315" dT="2025-05-27T04:07:29.74" personId="{F5283759-9946-4865-A022-E520B30F9158}" id="{422C4583-5FB7-400C-BE18-49C1A356D3EA}" parentId="{7B613414-C121-4ECB-B3E4-39DEA2B19893}">
    <text>05-26 išsiųsta po pasikeitusios trasos</text>
  </threadedComment>
  <threadedComment ref="AB315" dT="2025-06-02T11:06:21.33" personId="{F5283759-9946-4865-A022-E520B30F9158}" id="{F81DBF1A-0028-43A9-A93E-A1C2E0B6E486}" parentId="{7B613414-C121-4ECB-B3E4-39DEA2B19893}">
    <text>06-02 gauta</text>
  </threadedComment>
  <threadedComment ref="AD315" dT="2025-04-23T05:55:44.30" personId="{F5283759-9946-4865-A022-E520B30F9158}" id="{BCE30F43-81AF-4399-B961-016E02CD5BDF}">
    <text>356549 04-23</text>
  </threadedComment>
  <threadedComment ref="AD315" dT="2025-05-01T07:47:13.89" personId="{F5283759-9946-4865-A022-E520B30F9158}" id="{2B83A43E-EF62-425C-80BB-E1A95AB8220B}" parentId="{BCE30F43-81AF-4399-B961-016E02CD5BDF}">
    <text>Atmetė, reik ESO suderinimo.</text>
  </threadedComment>
  <threadedComment ref="AD315" dT="2025-05-27T04:08:04.79" personId="{F5283759-9946-4865-A022-E520B30F9158}" id="{021C5B67-6477-43F6-AEDF-6FF394FB7D8C}" parentId="{BCE30F43-81AF-4399-B961-016E02CD5BDF}">
    <text>Reiks per nauja derintis kai gausiu suderinimus</text>
  </threadedComment>
  <threadedComment ref="AD315" dT="2025-06-09T05:03:14.47" personId="{F5283759-9946-4865-A022-E520B30F9158}" id="{57D17205-6511-49A3-ABB7-28998A68FDC4}" parentId="{BCE30F43-81AF-4399-B961-016E02CD5BDF}">
    <text>363183 06-09</text>
  </threadedComment>
  <threadedComment ref="AD315" dT="2025-06-19T09:44:04.30" personId="{F5283759-9946-4865-A022-E520B30F9158}" id="{F456E6A1-BC9D-4890-8BEB-CEDCFD0A21D9}" parentId="{BCE30F43-81AF-4399-B961-016E02CD5BDF}">
    <text xml:space="preserve">Buvo vėl pastabų, pateikta iš naujo 06-19 365013 </text>
  </threadedComment>
  <threadedComment ref="AD315" dT="2025-07-15T12:59:01.40" personId="{F5283759-9946-4865-A022-E520B30F9158}" id="{6EDFDE86-AB14-4E4E-80CD-2CA8D5911BA5}" parentId="{BCE30F43-81AF-4399-B961-016E02CD5BDF}">
    <text>07-14 gauta</text>
  </threadedComment>
  <threadedComment ref="E316" dT="2025-02-05T07:37:44.47" personId="{275467A3-C35B-408D-BC09-980133BF36D1}" id="{8C50752B-9A1D-49B2-9750-58ACDF6A005F}">
    <text>Reikia užsakinėti topo, neleidžia stabdyti</text>
  </threadedComment>
  <threadedComment ref="E316" dT="2025-03-18T06:59:31.20" personId="{275467A3-C35B-408D-BC09-980133BF36D1}" id="{78236E70-5343-4CF1-A9F6-63023C0EE9BC}" parentId="{8C50752B-9A1D-49B2-9750-58ACDF6A005F}">
    <text xml:space="preserve">Pakamaris darė topo
</text>
  </threadedComment>
  <threadedComment ref="E316" dT="2025-05-26T04:49:36.79" personId="{BF941DBC-49BC-4D35-B639-EC5DED99621C}" id="{92B535CE-6B82-4E53-BA62-79ED924C098B}" parentId="{8C50752B-9A1D-49B2-9750-58ACDF6A005F}">
    <text>05-27 važiuoju derinti į vietą.</text>
  </threadedComment>
  <threadedComment ref="E316" dT="2025-05-30T10:07:47.03" personId="{1AA69E5B-B443-4881-BBB8-C2908FF681E9}" id="{380D2BD5-5417-45B7-A3EF-4B11FC101341}" parentId="{8C50752B-9A1D-49B2-9750-58ACDF6A005F}">
    <text>Pateikti pirminiai</text>
  </threadedComment>
  <threadedComment ref="E316" dT="2025-06-03T06:10:32.41" personId="{275467A3-C35B-408D-BC09-980133BF36D1}" id="{9D1D01EE-A8CC-4619-A5AC-5FD53710280A}" parentId="{8C50752B-9A1D-49B2-9750-58ACDF6A005F}">
    <text>Su gyventojais suderina, derina su institucijomis (pirma su kauno energija)</text>
  </threadedComment>
  <threadedComment ref="E316" dT="2025-06-05T04:54:46.91" personId="{275467A3-C35B-408D-BC09-980133BF36D1}" id="{16370B45-DEEE-4608-BE0E-5DCA01A0CBE5}" parentId="{8C50752B-9A1D-49B2-9750-58ACDF6A005F}">
    <text>Taiso pastabas</text>
  </threadedComment>
  <threadedComment ref="E316" dT="2025-06-05T06:17:24.52" personId="{1AA69E5B-B443-4881-BBB8-C2908FF681E9}" id="{D5B67D86-DAE0-49D1-8BC5-A2900C78BBA5}" parentId="{8C50752B-9A1D-49B2-9750-58ACDF6A005F}">
    <text>Laukiam NRA</text>
  </threadedComment>
  <threadedComment ref="E316" dT="2025-06-10T12:00:42.17" personId="{1AA69E5B-B443-4881-BBB8-C2908FF681E9}" id="{1C5F4342-4308-47EA-A3BD-1DD9C82DCC85}" parentId="{8C50752B-9A1D-49B2-9750-58ACDF6A005F}">
    <text>Pateikti pirminiai po pastabu</text>
  </threadedComment>
  <threadedComment ref="E316" dT="2025-06-16T06:20:58.24" personId="{1AA69E5B-B443-4881-BBB8-C2908FF681E9}" id="{7AAD1F97-1A7B-42D6-8A0B-1AF9829AC6E3}" parentId="{8C50752B-9A1D-49B2-9750-58ACDF6A005F}">
    <text>Pateikti pirminiai po pastabu vel</text>
  </threadedComment>
  <threadedComment ref="E316" dT="2025-06-18T07:10:35.33" personId="{275467A3-C35B-408D-BC09-980133BF36D1}" id="{3524E323-4C01-4F89-9197-1026231ACB42}" parentId="{8C50752B-9A1D-49B2-9750-58ACDF6A005F}">
    <text>Pateikta po pastabų pirminiai</text>
  </threadedComment>
  <threadedComment ref="E316" dT="2025-06-21T07:41:43.54" personId="{275467A3-C35B-408D-BC09-980133BF36D1}" id="{F41CB078-5D4E-44E4-8129-6F230151AB23}" parentId="{8C50752B-9A1D-49B2-9750-58ACDF6A005F}">
    <text>Pirminiai patvirtinti</text>
  </threadedComment>
  <threadedComment ref="E316" dT="2025-06-21T11:15:42.70" personId="{BF941DBC-49BC-4D35-B639-EC5DED99621C}" id="{B1848FB8-5987-4CE5-B945-9961EF3C1D3B}" parentId="{8C50752B-9A1D-49B2-9750-58ACDF6A005F}">
    <text>06-21 pateikta derinti</text>
  </threadedComment>
  <threadedComment ref="E316" dT="2025-06-30T09:18:37.87" personId="{BF941DBC-49BC-4D35-B639-EC5DED99621C}" id="{A994693A-299D-4AF9-9959-440ABE44CAFA}" parentId="{8C50752B-9A1D-49B2-9750-58ACDF6A005F}">
    <text>06-30 pateikta Pakamariui papildyti topkę ryšių tinklais</text>
  </threadedComment>
  <threadedComment ref="E316" dT="2025-07-01T11:33:09.86" personId="{BF941DBC-49BC-4D35-B639-EC5DED99621C}" id="{1F746E6D-2D79-458F-BDD0-8C744463CFF3}" parentId="{8C50752B-9A1D-49B2-9750-58ACDF6A005F}">
    <text>Pateikta su papildymu Telia derint 07-01, seniūnijai skambinau, sakė 07-02 peržiūrės.</text>
  </threadedComment>
  <threadedComment ref="E316" dT="2025-07-01T12:18:40.14" personId="{275467A3-C35B-408D-BC09-980133BF36D1}" id="{4F1E4363-DAB7-4E57-B018-7A74C02544A9}" parentId="{8C50752B-9A1D-49B2-9750-58ACDF6A005F}">
    <text>Perduota ESO dėl užduoties perkėlimo ant gretutinės sutarties</text>
  </threadedComment>
  <threadedComment ref="E316" dT="2025-07-03T12:55:14.87" personId="{BF941DBC-49BC-4D35-B639-EC5DED99621C}" id="{44397BA9-45BF-4D39-BB95-E100520A83EA}" parentId="{8C50752B-9A1D-49B2-9750-58ACDF6A005F}">
    <text>Laukiu savivaldybės ir telia derinimo</text>
  </threadedComment>
  <threadedComment ref="E316" dT="2025-07-10T05:52:28.92" personId="{BF941DBC-49BC-4D35-B639-EC5DED99621C}" id="{C0A33D53-BA53-4ADC-9622-AB32D548E5F9}" parentId="{8C50752B-9A1D-49B2-9750-58ACDF6A005F}">
    <text>Gautos VIA pastabos, trūksta savivaldybės derinimo.</text>
  </threadedComment>
  <threadedComment ref="E316" dT="2025-07-11T11:16:21.49" personId="{BF941DBC-49BC-4D35-B639-EC5DED99621C}" id="{638ED320-A853-43E2-ABC4-C50C14180FB0}" parentId="{8C50752B-9A1D-49B2-9750-58ACDF6A005F}">
    <text xml:space="preserve">Pateikta viai, savivaldybė turėjo 07-11 atsiųst, skambinau po pietų, nieks neatsiliepia. </text>
  </threadedComment>
  <threadedComment ref="E316" dT="2025-07-14T11:00:59.97" personId="{BF941DBC-49BC-4D35-B639-EC5DED99621C}" id="{FBF5E5EA-CA99-4371-94E4-29E21ABCFB85}" parentId="{8C50752B-9A1D-49B2-9750-58ACDF6A005F}">
    <text>Savivaldybė derina 20d.d., sakė iki 22 liepos jų terminas, iki to laiko ir gausim.</text>
  </threadedComment>
  <threadedComment ref="E316" dT="2025-07-18T10:45:20.48" personId="{BF941DBC-49BC-4D35-B639-EC5DED99621C}" id="{B14857C1-28A8-4672-82E5-2FDFC3A200A8}" parentId="{8C50752B-9A1D-49B2-9750-58ACDF6A005F}">
    <text>Savivaldybė derina iki 22 liepos, Via priedo nepasirašo ESO, Via laukia kol atsiųsim pataisytą tikrintojai, kad nereikėtų laukti per naujo</text>
  </threadedComment>
  <threadedComment ref="E316" dT="2025-07-22T12:14:25.84" personId="{BF941DBC-49BC-4D35-B639-EC5DED99621C}" id="{1EA5ACFE-D8A8-4759-9066-BF6A22D52A60}" parentId="{8C50752B-9A1D-49B2-9750-58ACDF6A005F}">
    <text xml:space="preserve">07-22 skambinau į savivaldybę, atsakymas paruoštas, sistemoje turi pasirašyt atsakingi asmenys, vėliausiai rytoj turėtumėm gauti. Via tikrintojai pateikta ištaisytas priedas. </text>
  </threadedComment>
  <threadedComment ref="E316" dT="2025-07-23T11:39:08.22" personId="{BF941DBC-49BC-4D35-B639-EC5DED99621C}" id="{6ECEC8EC-A055-4732-BC89-BFB762FB45E0}" parentId="{8C50752B-9A1D-49B2-9750-58ACDF6A005F}">
    <text>07-23 skambino iš savivaldybės melioracijos, negausim derinimo, reikia nusiųst pataisytą planą su pastabomis apie melioraciją. Tomas sakė nesiųst, užsakom melioracijos projektą.</text>
  </threadedComment>
  <threadedComment ref="E316" dT="2025-07-23T12:06:59.87" personId="{275467A3-C35B-408D-BC09-980133BF36D1}" id="{E5167DFB-FA34-40CF-8ACE-FC098DA206BC}" parentId="{8C50752B-9A1D-49B2-9750-58ACDF6A005F}">
    <text>07-23 užsakytas mel projektas</text>
  </threadedComment>
  <threadedComment ref="E316" dT="2025-08-07T06:06:04.20" personId="{BF941DBC-49BC-4D35-B639-EC5DED99621C}" id="{B1626052-934B-49B9-A4F0-A161E4E11368}" parentId="{8C50752B-9A1D-49B2-9750-58ACDF6A005F}">
    <text>Servitutai pateikti į savivaldybę, institucijų derinimai yra, laukiam mel. projekto.</text>
  </threadedComment>
  <threadedComment ref="E316" dT="2025-08-12T13:00:01.29" personId="{BF941DBC-49BC-4D35-B639-EC5DED99621C}" id="{522395EB-A104-49CF-972C-642C11461D31}" parentId="{8C50752B-9A1D-49B2-9750-58ACDF6A005F}">
    <text>08-13 ir 08-14 Surenku likusius žmonių derinimus, klausimas lieka dėl vieno vartotojo perjungimo, nesutinka jokiems darbams savo sklype.</text>
  </threadedComment>
  <threadedComment ref="E316" dT="2025-08-18T09:09:22.90" personId="{1AA69E5B-B443-4881-BBB8-C2908FF681E9}" id="{BAD3A7F3-9CAE-4601-88AD-90EDC558B012}" parentId="{8C50752B-9A1D-49B2-9750-58ACDF6A005F}">
    <text>Del sito dar negautas ats is tivis</text>
  </threadedComment>
  <threadedComment ref="E316" dT="2025-08-21T10:46:51.65" personId="{1AA69E5B-B443-4881-BBB8-C2908FF681E9}" id="{7F5710A3-0610-4BF2-9986-49FE8DCD1A4D}" parentId="{8C50752B-9A1D-49B2-9750-58ACDF6A005F}">
    <text>Paraginta per TIVIS atsakyti i klausima</text>
  </threadedComment>
  <threadedComment ref="E316" dT="2025-08-21T11:27:38.92" personId="{BF941DBC-49BC-4D35-B639-EC5DED99621C}" id="{806A5D6A-E67C-46E6-937E-E12EF770BBA2}" parentId="{8C50752B-9A1D-49B2-9750-58ACDF6A005F}">
    <text>Gautas atsakymas dėl vartotojo perjungimo, reikia sutvarkyt brėžinius, žiniaraštį, pateikt sąmatą perskaičiuot ir galėsim teikt projektą.</text>
  </threadedComment>
  <threadedComment ref="E316" dT="2025-08-22T11:43:58.18" personId="{BF941DBC-49BC-4D35-B639-EC5DED99621C}" id="{4508F1D2-47D8-4B04-9380-0E3BAF4FCC23}" parentId="{8C50752B-9A1D-49B2-9750-58ACDF6A005F}">
    <text>08-22 pateikta skaičiuot sąmatą, derinimai dėl servituto yra, reikia per ŽIS pateikt kai turėsim įgaliojimą.</text>
  </threadedComment>
  <threadedComment ref="E316" dT="2025-08-27T07:55:50.79" personId="{BF941DBC-49BC-4D35-B639-EC5DED99621C}" id="{72E0204F-8328-44DA-B3BF-B59E3EE38894}" parentId="{8C50752B-9A1D-49B2-9750-58ACDF6A005F}">
    <text>Parengta byla be SUVA ir servituto</text>
  </threadedComment>
  <threadedComment ref="E316" dT="2025-08-28T05:22:16.41" personId="{1AA69E5B-B443-4881-BBB8-C2908FF681E9}" id="{26A1ED21-C0F9-40EC-B93A-C890CB335282}" parentId="{8C50752B-9A1D-49B2-9750-58ACDF6A005F}">
    <text>Pateiktas projektas</text>
  </threadedComment>
  <threadedComment ref="E316" dT="2025-09-03T06:09:46.63" personId="{BF941DBC-49BC-4D35-B639-EC5DED99621C}" id="{414802E7-8918-45FC-A616-33A437E8AD84}" parentId="{8C50752B-9A1D-49B2-9750-58ACDF6A005F}">
    <text>Pastabos ištaisytos, konkursinė paruošta, trūksta tik SUVA</text>
  </threadedComment>
  <threadedComment ref="E316" dT="2025-09-04T04:55:45.25" personId="{BF941DBC-49BC-4D35-B639-EC5DED99621C}" id="{4BEFB019-2962-4C84-88B6-CC1245591FB5}" parentId="{8C50752B-9A1D-49B2-9750-58ACDF6A005F}">
    <text>Pateiktas servitutas nžt</text>
  </threadedComment>
  <threadedComment ref="E316" dT="2025-09-05T11:53:53.09" personId="{BF941DBC-49BC-4D35-B639-EC5DED99621C}" id="{BBDD6979-45B0-403E-88AB-83FA951A384B}" parentId="{8C50752B-9A1D-49B2-9750-58ACDF6A005F}">
    <text>Susisiekė vartotojas po informacinio, info perduota ESO, laukiam atsakymo ar keisti sprendinius.</text>
  </threadedComment>
  <threadedComment ref="E316" dT="2025-09-09T06:51:38.91" personId="{BF941DBC-49BC-4D35-B639-EC5DED99621C}" id="{AE18328C-0D50-434A-BCDC-C50F3FCCB075}" parentId="{8C50752B-9A1D-49B2-9750-58ACDF6A005F}">
    <text>Suva ir servitutas pateikti NŽT.</text>
  </threadedComment>
  <threadedComment ref="E316" dT="2025-09-29T06:14:52.42" personId="{BF941DBC-49BC-4D35-B639-EC5DED99621C}" id="{1A21E2A2-F8E5-4BDC-B2E7-74EE716A6F33}" parentId="{8C50752B-9A1D-49B2-9750-58ACDF6A005F}">
    <text>25SUT-9682
09-29</text>
  </threadedComment>
  <threadedComment ref="E316" dT="2025-10-14T12:41:26.37" personId="{BF941DBC-49BC-4D35-B639-EC5DED99621C}" id="{3576327C-2FBD-4E92-A8E9-686DEA8F1D4A}" parentId="{8C50752B-9A1D-49B2-9750-58ACDF6A005F}">
    <text>Servitutas pas NŽT užstrigęs.</text>
  </threadedComment>
  <threadedComment ref="E316" dT="2025-10-21T07:36:48.45" personId="{BF941DBC-49BC-4D35-B639-EC5DED99621C}" id="{B5CFA157-F0F3-4F74-B904-4E77DDA9C34F}" parentId="{8C50752B-9A1D-49B2-9750-58ACDF6A005F}">
    <text>Servitutas perduotas apmokėjimui.</text>
  </threadedComment>
  <threadedComment ref="E316" dT="2025-10-21T11:36:42.76" personId="{275467A3-C35B-408D-BC09-980133BF36D1}" id="{FB5CDA82-68EA-4943-AFA7-F329353C7656}" parentId="{8C50752B-9A1D-49B2-9750-58ACDF6A005F}">
    <text>Trūksta tik servituto</text>
  </threadedComment>
  <threadedComment ref="E316" dT="2025-10-22T10:47:25.56" personId="{BF941DBC-49BC-4D35-B639-EC5DED99621C}" id="{459E3C98-C8C9-44F5-A8C7-C3679E5BFB2F}" parentId="{8C50752B-9A1D-49B2-9750-58ACDF6A005F}">
    <text>10-28 kompensacijos kopija bus įkelta į tivį</text>
  </threadedComment>
  <threadedComment ref="E316" dT="2025-10-28T05:32:24.81" personId="{BF941DBC-49BC-4D35-B639-EC5DED99621C}" id="{0F90B2BA-DDCF-4494-81CF-52CEB8AB11AD}" parentId="{8C50752B-9A1D-49B2-9750-58ACDF6A005F}">
    <text>10-28 pateikta notaram.</text>
  </threadedComment>
  <threadedComment ref="E316" dT="2025-11-03T06:47:16.85" personId="{1AA69E5B-B443-4881-BBB8-C2908FF681E9}" id="{EF6AB651-6EBB-452C-98C2-926E31FDF73F}" parentId="{8C50752B-9A1D-49B2-9750-58ACDF6A005F}">
    <text>Taiso pastabas, teikiam be pasirasyto servituto</text>
  </threadedComment>
  <threadedComment ref="E316" dT="2025-11-03T07:05:30.55" personId="{1AA69E5B-B443-4881-BBB8-C2908FF681E9}" id="{DF1F8DD9-AF03-4971-9148-CC392B80372D}" parentId="{8C50752B-9A1D-49B2-9750-58ACDF6A005F}">
    <text>Pateiktas projektas su SUVA be servituto</text>
  </threadedComment>
  <threadedComment ref="E316" dT="2025-11-05T13:19:34.40" personId="{1AA69E5B-B443-4881-BBB8-C2908FF681E9}" id="{8AAE2834-7156-4D35-9799-1FCFF5D0FF12}" parentId="{8C50752B-9A1D-49B2-9750-58ACDF6A005F}">
    <text>Pateiktas projektas po pastabu</text>
  </threadedComment>
  <threadedComment ref="E316" dT="2025-11-13T07:35:35.44" personId="{275467A3-C35B-408D-BC09-980133BF36D1}" id="{90DA48C2-8A03-4A75-999E-6C14A9D9862B}" parentId="{8C50752B-9A1D-49B2-9750-58ACDF6A005F}">
    <text>Pateikti įkainiai</text>
  </threadedComment>
  <threadedComment ref="E316" dT="2025-12-15T06:53:13.16" personId="{1AA69E5B-B443-4881-BBB8-C2908FF681E9}" id="{18A7FA1C-AA08-485F-9D56-9D7CCB7B38BF}" parentId="{8C50752B-9A1D-49B2-9750-58ACDF6A005F}">
    <text>2025-12-11 servitutas pasirasytas kauno 27biure</text>
  </threadedComment>
  <threadedComment ref="E316" dT="2026-01-05T07:04:59.42" personId="{275467A3-C35B-408D-BC09-980133BF36D1}" id="{AD600425-9E21-4C4B-A7E7-70E7AD02B8C1}" parentId="{8C50752B-9A1D-49B2-9750-58ACDF6A005F}">
    <text>pateikti įkainiai tvirtinimui</text>
  </threadedComment>
  <threadedComment ref="E316" dT="2026-01-06T06:24:51.36" personId="{275467A3-C35B-408D-BC09-980133BF36D1}" id="{6257D33B-5172-4112-80CF-F1F92447EF5B}" parentId="{8C50752B-9A1D-49B2-9750-58ACDF6A005F}">
    <text>Pateiktas ADA</text>
  </threadedComment>
  <threadedComment ref="E316" dT="2026-01-06T11:16:10.97" personId="{275467A3-C35B-408D-BC09-980133BF36D1}" id="{BD9871AD-C100-42EE-8B39-7C1613455212}" parentId="{8C50752B-9A1D-49B2-9750-58ACDF6A005F}">
    <text>REIKIA DELSPINIGIŲ RAŠTO</text>
  </threadedComment>
  <threadedComment ref="AB316" dT="2025-05-30T11:00:58.44" personId="{BF941DBC-49BC-4D35-B639-EC5DED99621C}" id="{F5F4525E-CC04-4BB1-BFB7-F5E7B1DE9B90}">
    <text>05-30 pateikta</text>
  </threadedComment>
  <threadedComment ref="AJ316" dT="2025-07-04T04:34:29.75" personId="{BF941DBC-49BC-4D35-B639-EC5DED99621C}" id="{22D5AC02-39AC-427C-95FF-D3126DD69696}">
    <text>06-16 pateikta</text>
  </threadedComment>
  <threadedComment ref="E317" dT="2025-04-10T04:38:04.35" personId="{1AA69E5B-B443-4881-BBB8-C2908FF681E9}" id="{FD8C46A7-3865-40C6-848F-EB581247616B}">
    <text>Topo SImas</text>
  </threadedComment>
  <threadedComment ref="E317" dT="2025-06-10T11:14:44.77" personId="{1AA69E5B-B443-4881-BBB8-C2908FF681E9}" id="{063F021A-431D-4BAD-9E0C-507637D237EA}" parentId="{FD8C46A7-3865-40C6-848F-EB581247616B}">
    <text>Pateikti pirminiai</text>
  </threadedComment>
  <threadedComment ref="E317" dT="2025-06-18T07:16:50.53" personId="{275467A3-C35B-408D-BC09-980133BF36D1}" id="{B68BE7AB-4550-4C05-ABC0-EDCCF535EA27}" parentId="{FD8C46A7-3865-40C6-848F-EB581247616B}">
    <text>Derina su institucijomis</text>
  </threadedComment>
  <threadedComment ref="E317" dT="2025-07-01T11:48:51.82" personId="{BF941DBC-49BC-4D35-B639-EC5DED99621C}" id="{96ECFFE2-D8A9-4DFA-AF89-B3A0F4F26D50}" parentId="{FD8C46A7-3865-40C6-848F-EB581247616B}">
    <text>07-01 skambinau į seniūniją, sakė neleido savivaldybė derinti, tik susipažint su projektu. Savivaldybė organizuoja posėdį ir spręs dėl demontavimo. Atsakymo galima tikėtis 9-11 diena.</text>
  </threadedComment>
  <threadedComment ref="E317" dT="2025-07-03T12:55:53.28" personId="{BF941DBC-49BC-4D35-B639-EC5DED99621C}" id="{003E6DFA-3FBA-4E9B-A76A-01DD69762C1A}" parentId="{FD8C46A7-3865-40C6-848F-EB581247616B}">
    <text>Pateikta suva, laukiu vieno žmogaus atsakymo ar jam tinka viskas, jei tinka, reikia ruošt servitutą.</text>
  </threadedComment>
  <threadedComment ref="E317" dT="2025-07-08T07:14:45.87" personId="{1AA69E5B-B443-4881-BBB8-C2908FF681E9}" id="{DA1F1F55-F280-462D-89BC-2525519B7228}" parentId="{FD8C46A7-3865-40C6-848F-EB581247616B}">
    <text>07.08 bendrauja su savininku</text>
  </threadedComment>
  <threadedComment ref="E317" dT="2025-07-10T05:51:52.08" personId="{BF941DBC-49BC-4D35-B639-EC5DED99621C}" id="{51DBC1CD-EFC7-49B4-814E-EBB47176465B}" parentId="{FD8C46A7-3865-40C6-848F-EB581247616B}">
    <text>Pateikta skaičiuot sąmatą.</text>
  </threadedComment>
  <threadedComment ref="E317" dT="2025-07-11T07:37:03.95" personId="{1AA69E5B-B443-4881-BBB8-C2908FF681E9}" id="{F0A41B18-0071-4B92-9F2B-CBCF5298614B}" parentId="{FD8C46A7-3865-40C6-848F-EB581247616B}">
    <text>Pateiktas projektas tvirtinimui be servitutu</text>
  </threadedComment>
  <threadedComment ref="E317" dT="2025-07-11T09:13:29.74" personId="{BF941DBC-49BC-4D35-B639-EC5DED99621C}" id="{3A79B11C-912B-4BCC-AE49-426610D3C461}" parentId="{FD8C46A7-3865-40C6-848F-EB581247616B}">
    <text>+37060692964 Bažnyčios g 18, skambino dėl informacinio, viskas kaip ir tinka. Jei ESO prašis parašo, sakė tik gyvai, nes vyresnio amžiaus moteris jau.</text>
  </threadedComment>
  <threadedComment ref="E317" dT="2025-07-17T11:39:23.66" personId="{BF941DBC-49BC-4D35-B639-EC5DED99621C}" id="{1FC09B09-0EF0-4CD5-B716-5098B6FB457C}" parentId="{FD8C46A7-3865-40C6-848F-EB581247616B}">
    <text>07-17 pateikti servitutai kompensacijom. Gautos bylos pastabos.</text>
  </threadedComment>
  <threadedComment ref="E317" dT="2025-07-18T07:25:13.20" personId="{BF941DBC-49BC-4D35-B639-EC5DED99621C}" id="{9BCB9A41-BD0C-4AF8-B2F0-65E98D98025A}" parentId="{FD8C46A7-3865-40C6-848F-EB581247616B}">
    <text>07-18 ištaisyta byla, pateikti servitutai savivaldybei pasirašyt.</text>
  </threadedComment>
  <threadedComment ref="E317" dT="2025-07-23T07:24:54.97" personId="{1AA69E5B-B443-4881-BBB8-C2908FF681E9}" id="{9C34BB30-14F2-4580-8910-9D754727144A}" parentId="{FD8C46A7-3865-40C6-848F-EB581247616B}">
    <text>Pateiktas projektas po pastabu</text>
  </threadedComment>
  <threadedComment ref="E317" dT="2025-07-23T11:38:20.52" personId="{BF941DBC-49BC-4D35-B639-EC5DED99621C}" id="{8C9F9C6A-8BF1-4195-A0EC-2AAD6B4F52E6}" parentId="{FD8C46A7-3865-40C6-848F-EB581247616B}">
    <text>07-23 pateikta 1-ajam notarų biurui.</text>
  </threadedComment>
  <threadedComment ref="E317" dT="2025-07-28T10:31:13.31" personId="{1AA69E5B-B443-4881-BBB8-C2908FF681E9}" id="{170A4F8C-90FD-492C-BDBF-1B73300CEC63}" parentId="{FD8C46A7-3865-40C6-848F-EB581247616B}">
    <text>Pateiktas projektas, servitutas pasirasytas</text>
  </threadedComment>
  <threadedComment ref="W317" dT="2025-07-02T12:06:07.19" personId="{BF941DBC-49BC-4D35-B639-EC5DED99621C}" id="{2FB1EB92-1176-4A6A-B669-010B074090E4}">
    <text>07-02 pateikta</text>
  </threadedComment>
  <threadedComment ref="AD317" dT="2025-07-03T05:07:10.63" personId="{BF941DBC-49BC-4D35-B639-EC5DED99621C}" id="{6BA19A48-F2D1-4E12-BB65-716EF1EAD8A9}">
    <text>07-03
SAV-366629</text>
  </threadedComment>
  <threadedComment ref="E318" dT="2025-02-05T07:46:06.03" personId="{275467A3-C35B-408D-BC09-980133BF36D1}" id="{5E4BC6F2-CFBD-457A-B500-B4E6A50F157D}">
    <text>Iki 02-07 reikia pateikti pirminius į ESO</text>
  </threadedComment>
  <threadedComment ref="E318" dT="2025-02-08T09:12:27.68" personId="{275467A3-C35B-408D-BC09-980133BF36D1}" id="{9EE7BA0F-C6AC-44FD-AD79-71AF05A5975A}" parentId="{5E4BC6F2-CFBD-457A-B500-B4E6A50F157D}">
    <text>Taisyti trasą</text>
  </threadedComment>
  <threadedComment ref="E318" dT="2025-02-10T12:10:59.97" personId="{C0ECFC5B-0A85-441B-983F-CE9A319143FD}" id="{904DA2BE-ACC1-43C4-84DD-5DA5B5AE2B38}" parentId="{5E4BC6F2-CFBD-457A-B500-B4E6A50F157D}">
    <text>@Tomas Ruzveltas pataisyta, paruošta pirminiam derinimui</text>
    <mentions>
      <mention mentionpersonId="{CC37ACCD-67EF-40B7-83BA-67D3FAA8CE86}" mentionId="{9DEECB94-BF89-4C24-A388-8AA591794536}" startIndex="0" length="16"/>
    </mentions>
  </threadedComment>
  <threadedComment ref="E318" dT="2025-02-10T12:21:21.73" personId="{1AA69E5B-B443-4881-BBB8-C2908FF681E9}" id="{6F7D2F67-B5C8-438D-8DA4-67653B1BFEEC}" parentId="{5E4BC6F2-CFBD-457A-B500-B4E6A50F157D}">
    <text>Pateikti pirminiai</text>
  </threadedComment>
  <threadedComment ref="E318" dT="2025-02-12T13:51:10.38" personId="{C0ECFC5B-0A85-441B-983F-CE9A319143FD}" id="{8EF62A75-605E-4098-9466-BEE8C26EFF65}" parentId="{5E4BC6F2-CFBD-457A-B500-B4E6A50F157D}">
    <text>Gautos pastabos0212, pataisytos pastabos galima teikti</text>
  </threadedComment>
  <threadedComment ref="E318" dT="2025-02-13T10:40:17.66" personId="{1AA69E5B-B443-4881-BBB8-C2908FF681E9}" id="{13760CF7-7180-4982-B94E-D741EED2D52F}" parentId="{5E4BC6F2-CFBD-457A-B500-B4E6A50F157D}">
    <text>Pateikti pirminiai po pastabu</text>
  </threadedComment>
  <threadedComment ref="E318" dT="2025-02-18T05:34:20.64" personId="{275467A3-C35B-408D-BC09-980133BF36D1}" id="{4437038F-4A2A-4FC7-9C02-EFAC2E0A3AF1}" parentId="{5E4BC6F2-CFBD-457A-B500-B4E6A50F157D}">
    <text>Taiso pastabas</text>
  </threadedComment>
  <threadedComment ref="E318" dT="2025-02-19T11:06:33.41" personId="{C0ECFC5B-0A85-441B-983F-CE9A319143FD}" id="{836F0B9D-9CF0-4D95-A7BA-DBA2F243586C}" parentId="{5E4BC6F2-CFBD-457A-B500-B4E6A50F157D}">
    <text>@Tomas Ruzveltas pataisytos pastabos galima kelti</text>
    <mentions>
      <mention mentionpersonId="{CC37ACCD-67EF-40B7-83BA-67D3FAA8CE86}" mentionId="{CE5BD507-E6BA-4C8C-B147-E1DF2AAAC2C4}" startIndex="0" length="16"/>
    </mentions>
  </threadedComment>
  <threadedComment ref="E318" dT="2025-02-25T12:01:15.24" personId="{1AA69E5B-B443-4881-BBB8-C2908FF681E9}" id="{87F874D7-70B1-4733-99DF-88E41A887D99}" parentId="{5E4BC6F2-CFBD-457A-B500-B4E6A50F157D}">
    <text>Pateikti pirminiai po pastabu</text>
  </threadedComment>
  <threadedComment ref="E318" dT="2025-02-26T10:23:01.82" personId="{275467A3-C35B-408D-BC09-980133BF36D1}" id="{C012C751-419C-4CF3-8A48-352C681EA851}" parentId="{5E4BC6F2-CFBD-457A-B500-B4E6A50F157D}">
    <text>Patvirtinti sprendiniai</text>
  </threadedComment>
  <threadedComment ref="E318" dT="2025-03-10T07:44:39.47" personId="{1AA69E5B-B443-4881-BBB8-C2908FF681E9}" id="{335F1774-4892-47A4-AA36-DDE6CCF03684}" parentId="{5E4BC6F2-CFBD-457A-B500-B4E6A50F157D}">
    <text>Skambina derintojam</text>
  </threadedComment>
  <threadedComment ref="E318" dT="2025-03-19T06:29:03.46" personId="{275467A3-C35B-408D-BC09-980133BF36D1}" id="{8EFE18C3-3258-4457-96B6-9D68EE6B457A}" parentId="{5E4BC6F2-CFBD-457A-B500-B4E6A50F157D}">
    <text>Rengia MŽ. Pateikia 03-19</text>
  </threadedComment>
  <threadedComment ref="E318" dT="2025-03-21T07:44:09.49" personId="{275467A3-C35B-408D-BC09-980133BF36D1}" id="{2290ABAC-30AC-46EB-B5EC-286BF000C3DF}" parentId="{5E4BC6F2-CFBD-457A-B500-B4E6A50F157D}">
    <text>Perduota sąmatai</text>
  </threadedComment>
  <threadedComment ref="E318" dT="2025-03-25T06:34:53.32" personId="{275467A3-C35B-408D-BC09-980133BF36D1}" id="{AA875737-6CE6-4CD6-A7C8-02734848F898}" parentId="{5E4BC6F2-CFBD-457A-B500-B4E6A50F157D}">
    <text>Sąmata pateikta, daro bylą</text>
  </threadedComment>
  <threadedComment ref="E318" dT="2025-03-28T09:04:46.87" personId="{1AA69E5B-B443-4881-BBB8-C2908FF681E9}" id="{895CE093-52FF-4FF7-96FB-7E6E5F755D67}" parentId="{5E4BC6F2-CFBD-457A-B500-B4E6A50F157D}">
    <text>Pateikta byla</text>
  </threadedComment>
  <threadedComment ref="E318" dT="2025-04-04T07:46:06.83" personId="{C0ECFC5B-0A85-441B-983F-CE9A319143FD}" id="{9947BDB4-E7B4-4AE6-B432-2D7B9C0AD3C1}" parentId="{5E4BC6F2-CFBD-457A-B500-B4E6A50F157D}">
    <text>04/03 paduota iš naujo NŽT kitą savaitę bandysiu skambintid kad neatmestų dėl sodininkų derinimo nebuvimo</text>
  </threadedComment>
  <threadedComment ref="E318" dT="2025-04-08T07:30:02.48" personId="{275467A3-C35B-408D-BC09-980133BF36D1}" id="{E4695A3B-4053-4E70-A01D-CE07349889E2}" parentId="{5E4BC6F2-CFBD-457A-B500-B4E6A50F157D}">
    <text>Telia, SUVA</text>
  </threadedComment>
  <threadedComment ref="E318" dT="2025-04-11T06:36:34.87" personId="{1AA69E5B-B443-4881-BBB8-C2908FF681E9}" id="{17EA9643-2E1B-4FAB-97EB-CA2C3E3772F6}" parentId="{5E4BC6F2-CFBD-457A-B500-B4E6A50F157D}">
    <text>Gauta Telia, teikia SUVA</text>
  </threadedComment>
  <threadedComment ref="E318" dT="2025-04-11T10:37:43.57" personId="{C0ECFC5B-0A85-441B-983F-CE9A319143FD}" id="{666BDE88-9EC9-4327-9DBC-2DD6B1CA3F67}" parentId="{5E4BC6F2-CFBD-457A-B500-B4E6A50F157D}">
    <text>Pateikta dėl SUVA</text>
  </threadedComment>
  <threadedComment ref="E318" dT="2025-04-15T06:29:05.47" personId="{C0ECFC5B-0A85-441B-983F-CE9A319143FD}" id="{241B29C5-91DA-4BE6-95BF-1569176EB1F6}" parentId="{5E4BC6F2-CFBD-457A-B500-B4E6A50F157D}">
    <text>Teiksim pakartotinai derinti ESO tik sulaukus SUVA, dar nėra leidimo</text>
  </threadedComment>
  <threadedComment ref="E318" dT="2025-04-25T04:43:18.59" personId="{C0ECFC5B-0A85-441B-983F-CE9A319143FD}" id="{246A5E25-1587-4D26-9F8B-329CCDE578C8}" parentId="{5E4BC6F2-CFBD-457A-B500-B4E6A50F157D}">
    <text>Gautas SUVA, šalinam ESO pastabas ir keliam</text>
  </threadedComment>
  <threadedComment ref="E318" dT="2025-04-28T09:49:56.09" personId="{C0ECFC5B-0A85-441B-983F-CE9A319143FD}" id="{21795A85-64EC-4AAF-BC98-57272E4A327C}" parentId="{5E4BC6F2-CFBD-457A-B500-B4E6A50F157D}">
    <text xml:space="preserve">Pataisytos ESO pastabos </text>
  </threadedComment>
  <threadedComment ref="E318" dT="2025-04-28T09:58:53.00" personId="{1AA69E5B-B443-4881-BBB8-C2908FF681E9}" id="{23665370-BDE4-4992-9297-633EE40D0C17}" parentId="{5E4BC6F2-CFBD-457A-B500-B4E6A50F157D}">
    <text>Pateiktas projektas su SUVA</text>
  </threadedComment>
  <threadedComment ref="E318" dT="2025-04-30T12:31:56.75" personId="{275467A3-C35B-408D-BC09-980133BF36D1}" id="{4483BE80-B657-4A5E-A51E-E10CF9074FD3}" parentId="{5E4BC6F2-CFBD-457A-B500-B4E6A50F157D}">
    <text>Taiso pastabas</text>
  </threadedComment>
  <threadedComment ref="E318" dT="2025-05-05T07:45:17.10" personId="{1AA69E5B-B443-4881-BBB8-C2908FF681E9}" id="{534AFD18-D643-45DF-AE76-CBF31F3402E8}" parentId="{5E4BC6F2-CFBD-457A-B500-B4E6A50F157D}">
    <text>Pateiktas projektas po pastabu</text>
  </threadedComment>
  <threadedComment ref="E318" dT="2025-05-07T07:01:22.30" personId="{1AA69E5B-B443-4881-BBB8-C2908FF681E9}" id="{F08DAF7B-1B28-4013-84D5-9E8D0F40B87A}" parentId="{5E4BC6F2-CFBD-457A-B500-B4E6A50F157D}">
    <text>Pateiktas projektas po pastabu</text>
  </threadedComment>
  <threadedComment ref="E318" dT="2025-05-12T07:09:03.39" personId="{275467A3-C35B-408D-BC09-980133BF36D1}" id="{EE38A9B2-A2FC-4E60-AA67-A41A8E01F5F9}" parentId="{5E4BC6F2-CFBD-457A-B500-B4E6A50F157D}">
    <text>Pateikti įkainiai, laukiam RC sąskaitos</text>
  </threadedComment>
  <threadedComment ref="E318" dT="2025-05-14T06:59:19.97" personId="{275467A3-C35B-408D-BC09-980133BF36D1}" id="{5B3426BC-6AE6-4553-A5A1-7277C79563C0}" parentId="{5E4BC6F2-CFBD-457A-B500-B4E6A50F157D}">
    <text>Pateiktas ADA maciukevičiui</text>
  </threadedComment>
  <threadedComment ref="T318" dT="2025-03-04T10:34:42.79" personId="{C0ECFC5B-0A85-441B-983F-CE9A319143FD}" id="{46B7407A-9451-4CBF-B868-3A2A2534024B}">
    <text>Paruošti, reikia išsiųsti</text>
  </threadedComment>
  <threadedComment ref="T318" dT="2025-04-15T06:27:24.32" personId="{C0ECFC5B-0A85-441B-983F-CE9A319143FD}" id="{F1E3AE9A-465F-4A04-A240-648A42D57591}" parentId="{46B7407A-9451-4CBF-B868-3A2A2534024B}">
    <text>išsiųsti</text>
  </threadedComment>
  <threadedComment ref="AA318" dT="2025-04-08T10:31:23.57" personId="{C0ECFC5B-0A85-441B-983F-CE9A319143FD}" id="{6A245AE6-2C3E-40C0-9CA7-BF10D3755E2D}">
    <text>Pateikta 04/08</text>
  </threadedComment>
  <threadedComment ref="E320" dT="2025-02-17T08:38:16.62" personId="{275467A3-C35B-408D-BC09-980133BF36D1}" id="{0F64ACD9-5FED-461D-B375-5F6ED2733349}">
    <text>Geoprojektai rengė topo</text>
  </threadedComment>
  <threadedComment ref="E320" dT="2025-03-03T12:52:52.08" personId="{275467A3-C35B-408D-BC09-980133BF36D1}" id="{4522FDD8-11CD-48A0-945B-8F307D973985}" parentId="{0F64ACD9-5FED-461D-B375-5F6ED2733349}">
    <text>03-04 teiksim pirmiius</text>
  </threadedComment>
  <threadedComment ref="E320" dT="2025-03-04T08:50:30.99" personId="{1AA69E5B-B443-4881-BBB8-C2908FF681E9}" id="{0D6847D4-72B8-48BE-9728-4D00595B0007}" parentId="{0F64ACD9-5FED-461D-B375-5F6ED2733349}">
    <text>Pateikti pirminiai</text>
  </threadedComment>
  <threadedComment ref="E320" dT="2025-03-07T13:33:41.78" personId="{1AA69E5B-B443-4881-BBB8-C2908FF681E9}" id="{DB497D8F-E48A-4856-BB4A-535E7B1E7F20}" parentId="{0F64ACD9-5FED-461D-B375-5F6ED2733349}">
    <text>Taiso pastabas</text>
  </threadedComment>
  <threadedComment ref="E320" dT="2025-03-10T07:42:47.20" personId="{1AA69E5B-B443-4881-BBB8-C2908FF681E9}" id="{4D8FECE0-B75B-4BEC-9A26-BF7D3E88B31B}" parentId="{0F64ACD9-5FED-461D-B375-5F6ED2733349}">
    <text>Pateikta po pastabu</text>
  </threadedComment>
  <threadedComment ref="E320" dT="2025-03-13T05:44:53.02" personId="{275467A3-C35B-408D-BC09-980133BF36D1}" id="{8BABEF33-CCD6-41EB-BAB1-9A02C3402237}" parentId="{0F64ACD9-5FED-461D-B375-5F6ED2733349}">
    <text>Taiso pastabas</text>
  </threadedComment>
  <threadedComment ref="E320" dT="2025-03-13T11:17:18.87" personId="{1AA69E5B-B443-4881-BBB8-C2908FF681E9}" id="{E57BD396-D2D7-4A65-9704-70F86E623EB2}" parentId="{0F64ACD9-5FED-461D-B375-5F6ED2733349}">
    <text>Reikia palekt iki TR pasifotkint ir pakoreguot pagal fakta</text>
  </threadedComment>
  <threadedComment ref="E320" dT="2025-03-17T09:51:58.74" personId="{275467A3-C35B-408D-BC09-980133BF36D1}" id="{47B36F98-FEAF-4511-978F-C7CB7F071499}" parentId="{0F64ACD9-5FED-461D-B375-5F6ED2733349}">
    <text>Dovydas derinasi nuvykimą į TR</text>
  </threadedComment>
  <threadedComment ref="E320" dT="2025-03-19T09:47:39.07" personId="{275467A3-C35B-408D-BC09-980133BF36D1}" id="{854C8F7F-AA94-4FB7-A23E-D1A17B87E024}" parentId="{0F64ACD9-5FED-461D-B375-5F6ED2733349}">
    <text>Foto yra</text>
  </threadedComment>
  <threadedComment ref="E320" dT="2025-04-04T05:48:47.75" personId="{275467A3-C35B-408D-BC09-980133BF36D1}" id="{4B2CCB54-F496-44DD-90B6-AF235B878400}" parentId="{0F64ACD9-5FED-461D-B375-5F6ED2733349}">
    <text>04-04 teiks pirminius</text>
  </threadedComment>
  <threadedComment ref="E320" dT="2025-04-04T05:53:06.48" personId="{A8D559AF-EDFF-4E5C-A9C6-041F763793B2}" id="{2958AF8F-5F8B-4EFB-8B2C-7BECE33C19C2}" parentId="{0F64ACD9-5FED-461D-B375-5F6ED2733349}">
    <text>Pataisytos pastabos</text>
  </threadedComment>
  <threadedComment ref="E320" dT="2025-04-04T07:58:20.35" personId="{1AA69E5B-B443-4881-BBB8-C2908FF681E9}" id="{18455238-8ED7-4C46-B028-D4F7C776E1BC}" parentId="{0F64ACD9-5FED-461D-B375-5F6ED2733349}">
    <text>Pateikta</text>
  </threadedComment>
  <threadedComment ref="E320" dT="2025-04-10T12:34:20.81" personId="{A8D559AF-EDFF-4E5C-A9C6-041F763793B2}" id="{72602BF9-6D95-4D66-BE29-342143AE5FE1}" parentId="{0F64ACD9-5FED-461D-B375-5F6ED2733349}">
    <text>Išsiųsti informaciniai, išsiųsta Vainorui ir Telia pakartotinai</text>
  </threadedComment>
  <threadedComment ref="E320" dT="2025-04-16T08:46:14.11" personId="{A8D559AF-EDFF-4E5C-A9C6-041F763793B2}" id="{CA787DAB-5AF6-4F32-8DFB-8EAB7A3FFC70}" parentId="{0F64ACD9-5FED-461D-B375-5F6ED2733349}">
    <text>Perduota sąmatos skaičavimui, pateikta SUVA</text>
  </threadedComment>
  <threadedComment ref="E320" dT="2025-04-18T10:56:08.99" personId="{A8D559AF-EDFF-4E5C-A9C6-041F763793B2}" id="{90BC5570-5FDF-4D21-8B93-441ADC703AFD}" parentId="{0F64ACD9-5FED-461D-B375-5F6ED2733349}">
    <text>Paruošta byla be SUVA</text>
  </threadedComment>
  <threadedComment ref="E320" dT="2025-04-18T11:48:32.96" personId="{1AA69E5B-B443-4881-BBB8-C2908FF681E9}" id="{696860B3-2A92-40E8-BEA8-7891B0652A57}" parentId="{0F64ACD9-5FED-461D-B375-5F6ED2733349}">
    <text>Pateiktas projektas be SUVA</text>
  </threadedComment>
  <threadedComment ref="E320" dT="2025-04-24T06:24:56.14" personId="{1AA69E5B-B443-4881-BBB8-C2908FF681E9}" id="{568C869E-0AFE-410F-866F-5DB930348BFF}" parentId="{0F64ACD9-5FED-461D-B375-5F6ED2733349}">
    <text>Pateiktas po pastabu</text>
  </threadedComment>
  <threadedComment ref="E320" dT="2025-04-29T11:42:11.78" personId="{275467A3-C35B-408D-BC09-980133BF36D1}" id="{3BA8700A-9EA2-4F97-8A8B-8DC7689E73B5}" parentId="{0F64ACD9-5FED-461D-B375-5F6ED2733349}">
    <text>Taiso pastabas</text>
  </threadedComment>
  <threadedComment ref="E320" dT="2025-04-30T12:39:47.33" personId="{1AA69E5B-B443-4881-BBB8-C2908FF681E9}" id="{CF88FD8F-E44F-4F47-BC5C-C76024B72AE7}" parentId="{0F64ACD9-5FED-461D-B375-5F6ED2733349}">
    <text>Pateikta po pastabu</text>
  </threadedComment>
  <threadedComment ref="E320" dT="2025-05-13T06:09:30.74" personId="{275467A3-C35B-408D-BC09-980133BF36D1}" id="{7E4A79E3-9A4B-4DD9-AC57-4863894573A1}" parentId="{0F64ACD9-5FED-461D-B375-5F6ED2733349}">
    <text>REIKIA PATEIKTI RC SĄSKAITĄ Į TIVĮ</text>
  </threadedComment>
  <threadedComment ref="X320" dT="2025-04-08T09:54:50.21" personId="{A8D559AF-EDFF-4E5C-A9C6-041F763793B2}" id="{9FEC7BCD-E39E-4074-898E-2BA55FD5F765}">
    <text>04-08 išsiųsta Vainorui</text>
  </threadedComment>
  <threadedComment ref="AD320" dT="2025-04-16T08:46:35.90" personId="{A8D559AF-EDFF-4E5C-A9C6-041F763793B2}" id="{F2EAF187-D888-40A2-A557-8058D64018B9}">
    <text xml:space="preserve">04-16 ; 355637 </text>
  </threadedComment>
  <threadedComment ref="E322" dT="2025-01-10T09:18:32.54" personId="{F5283759-9946-4865-A022-E520B30F9158}" id="{ACDA281C-0C9A-4DD3-A365-7088BE5F2D94}">
    <text>eimantasnerijus@gmail.com</text>
    <extLst>
      <x:ext xmlns:xltc2="http://schemas.microsoft.com/office/spreadsheetml/2020/threadedcomments2" uri="{F7C98A9C-CBB3-438F-8F68-D28B6AF4A901}">
        <xltc2:checksum>979017158</xltc2:checksum>
        <xltc2:hyperlink startIndex="0" length="25" url="eimantasnerijus@gmail.com"/>
      </x:ext>
    </extLst>
  </threadedComment>
  <threadedComment ref="E322" dT="2025-01-15T11:08:35.56" personId="{F5283759-9946-4865-A022-E520B30F9158}" id="{AFFD9439-3794-4C45-BB88-0A64073F132E}" parentId="{ACDA281C-0C9A-4DD3-A365-7088BE5F2D94}">
    <text>Išsiunčiau pasirašyti sutikimą dėl a.z. Ir brėžinį.</text>
  </threadedComment>
  <threadedComment ref="E322" dT="2025-01-20T12:06:29.27" personId="{F5283759-9946-4865-A022-E520B30F9158}" id="{0C8913C2-DB8D-474F-97D0-F60DFCC2E94E}" parentId="{ACDA281C-0C9A-4DD3-A365-7088BE5F2D94}">
    <text>Buvau vietoje pasižiūrėti TELIA šulinį. Kostas parašė į ESO dėl kliento.</text>
  </threadedComment>
  <threadedComment ref="E322" dT="2025-02-10T09:00:43.81" personId="{275467A3-C35B-408D-BC09-980133BF36D1}" id="{3BEC4C25-C339-4E1C-B953-263924897D51}" parentId="{ACDA281C-0C9A-4DD3-A365-7088BE5F2D94}">
    <text>Laukiam informacijos iš rangovo ar pagal aptartus sprendinius vietoje pavyk padaryti rangos darbus.</text>
  </threadedComment>
  <threadedComment ref="E322" dT="2025-02-12T13:15:07.01" personId="{F5283759-9946-4865-A022-E520B30F9158}" id="{23076BBB-5560-4460-A3FC-61DCE0F15B27}" parentId="{ACDA281C-0C9A-4DD3-A365-7088BE5F2D94}">
    <text>Kostas pateiks pirminius, išsiunčiau Vainorui dėl asfalto ardymo 02-12</text>
  </threadedComment>
  <threadedComment ref="E322" dT="2025-02-19T10:31:57.40" personId="{F5283759-9946-4865-A022-E520B30F9158}" id="{D0C42858-5699-43BD-BECA-91651F4FADDD}" parentId="{ACDA281C-0C9A-4DD3-A365-7088BE5F2D94}">
    <text>Vainoro derinimą turiu, bet neturiu info ar rangovai ten atliks tuos darbus.</text>
  </threadedComment>
  <threadedComment ref="E322" dT="2025-02-20T07:55:49.52" personId="{275467A3-C35B-408D-BC09-980133BF36D1}" id="{3D114890-63C6-4ACD-BC4A-6D626FBD9F1F}" parentId="{ACDA281C-0C9A-4DD3-A365-7088BE5F2D94}">
    <text>Pateikti pirminiai</text>
  </threadedComment>
  <threadedComment ref="E322" dT="2025-02-21T08:20:21.35" personId="{275467A3-C35B-408D-BC09-980133BF36D1}" id="{73B0FE37-D782-46E3-8755-FD2668FF1BE0}" parentId="{ACDA281C-0C9A-4DD3-A365-7088BE5F2D94}">
    <text>Pateiktas projektas</text>
  </threadedComment>
  <threadedComment ref="E322" dT="2025-02-25T18:08:28.34" personId="{275467A3-C35B-408D-BC09-980133BF36D1}" id="{B5685A13-0D0D-4F2F-AC85-7E45357D7260}" parentId="{ACDA281C-0C9A-4DD3-A365-7088BE5F2D94}">
    <text>Taisom pastabas</text>
  </threadedComment>
  <threadedComment ref="E322" dT="2025-02-27T06:14:09.42" personId="{275467A3-C35B-408D-BC09-980133BF36D1}" id="{E2534960-26DA-4574-9414-12DAD97A4378}" parentId="{ACDA281C-0C9A-4DD3-A365-7088BE5F2D94}">
    <text>Perima SUVA iš naujo</text>
  </threadedComment>
  <threadedComment ref="E322" dT="2025-02-28T06:08:53.38" personId="{F5283759-9946-4865-A022-E520B30F9158}" id="{4A4441A6-050F-48A3-B1D5-4F75C8D7BFAB}" parentId="{ACDA281C-0C9A-4DD3-A365-7088BE5F2D94}">
    <text>348819
Pateikta SUVA 02-28</text>
  </threadedComment>
  <threadedComment ref="E322" dT="2025-03-27T05:29:07.18" personId="{1AA69E5B-B443-4881-BBB8-C2908FF681E9}" id="{18C6673F-265B-4B18-93FE-A0469305BAA9}" parentId="{ACDA281C-0C9A-4DD3-A365-7088BE5F2D94}">
    <text>Pateikta su nauju SUVA, kad tvirtintu</text>
  </threadedComment>
  <threadedComment ref="E322" dT="2025-04-04T05:21:03.33" personId="{275467A3-C35B-408D-BC09-980133BF36D1}" id="{6BD6AF33-FFF1-467F-9C06-9A25A03F3C43}" parentId="{ACDA281C-0C9A-4DD3-A365-7088BE5F2D94}">
    <text>Laukiam rc sąskaitos</text>
  </threadedComment>
  <threadedComment ref="E322" dT="2025-04-07T06:03:59.78" personId="{275467A3-C35B-408D-BC09-980133BF36D1}" id="{8562B8B5-01A7-4052-A50C-CE05A41C14E9}" parentId="{ACDA281C-0C9A-4DD3-A365-7088BE5F2D94}">
    <text>Pateiktas ADA Maciukevičiui</text>
  </threadedComment>
  <threadedComment ref="X322" dT="2025-02-14T06:17:52.91" personId="{F5283759-9946-4865-A022-E520B30F9158}" id="{A7138680-B5B8-4458-9AAE-4ACB29ECE13F}">
    <text>02-14 atrašė su klausimu, patikslinau situaciją ir nusiunčiau atgal sprendinius 02-14</text>
  </threadedComment>
  <threadedComment ref="X322" dT="2025-02-17T11:39:46.53" personId="{F5283759-9946-4865-A022-E520B30F9158}" id="{BCD6AC40-2D6E-41D5-A1FB-FBB2710DF3E3}" parentId="{A7138680-B5B8-4458-9AAE-4ACB29ECE13F}">
    <text>02-14 suderinta</text>
  </threadedComment>
  <threadedComment ref="E323" dT="2025-01-10T11:25:01.02" personId="{1AA69E5B-B443-4881-BBB8-C2908FF681E9}" id="{8F8F5A73-3BFF-46CC-AC91-3F8EAC255240}">
    <text>Pateikti pirminiai po pastabu</text>
  </threadedComment>
  <threadedComment ref="E323" dT="2025-02-05T08:04:12.94" personId="{275467A3-C35B-408D-BC09-980133BF36D1}" id="{F68BA1B4-5BF6-4C23-ADD5-6FC4F3734D2F}" parentId="{8F8F5A73-3BFF-46CC-AC91-3F8EAC255240}">
    <text>Laukiam sklp. Sav. suderinimo</text>
  </threadedComment>
  <threadedComment ref="E323" dT="2025-02-12T07:24:35.79" personId="{275467A3-C35B-408D-BC09-980133BF36D1}" id="{A5E6B00D-E346-4B06-BAE4-021B6D9B872D}" parentId="{8F8F5A73-3BFF-46CC-AC91-3F8EAC255240}">
    <text>Pateiktas projektas</text>
  </threadedComment>
  <threadedComment ref="E323" dT="2025-02-20T08:00:55.38" personId="{275467A3-C35B-408D-BC09-980133BF36D1}" id="{C1F247BB-D60E-4126-8094-22DBEA664AC2}" parentId="{8F8F5A73-3BFF-46CC-AC91-3F8EAC255240}">
    <text>Pateiktos žymos</text>
  </threadedComment>
  <threadedComment ref="E325" dT="2025-02-18T12:05:32.26" personId="{1AA69E5B-B443-4881-BBB8-C2908FF681E9}" id="{DB145E9B-2B98-47EF-BB75-28C4BCEAF2B7}">
    <text>Pateiktas projektas</text>
  </threadedComment>
  <threadedComment ref="E325" dT="2025-02-20T17:59:06.46" personId="{275467A3-C35B-408D-BC09-980133BF36D1}" id="{4F4FAFFC-5E0C-4E7A-A20A-EEB5D94518FB}" parentId="{DB145E9B-2B98-47EF-BB75-28C4BCEAF2B7}">
    <text>TIVIS įkeltas ESO pasirašytas servitutas</text>
  </threadedComment>
  <threadedComment ref="E325" dT="2025-03-04T12:53:24.73" personId="{1AA69E5B-B443-4881-BBB8-C2908FF681E9}" id="{B530B875-8DCF-40D8-BF6C-407068EE753B}" parentId="{DB145E9B-2B98-47EF-BB75-28C4BCEAF2B7}">
    <text>Pateiktas servitutas nzt</text>
  </threadedComment>
  <threadedComment ref="E325" dT="2025-03-05T10:19:01.32" personId="{1AA69E5B-B443-4881-BBB8-C2908FF681E9}" id="{61563102-149E-4E0D-8C14-4FBE74396495}" parentId="{DB145E9B-2B98-47EF-BB75-28C4BCEAF2B7}">
    <text xml:space="preserve">2025-03-05 Nr. 1GD-15605 </text>
  </threadedComment>
  <threadedComment ref="E325" dT="2025-03-10T12:28:53.82" personId="{1AA69E5B-B443-4881-BBB8-C2908FF681E9}" id="{A365D802-1786-4326-B68D-0F21BFE90429}" parentId="{DB145E9B-2B98-47EF-BB75-28C4BCEAF2B7}">
    <text>Nusiusta komp, kad apmoketu</text>
  </threadedComment>
  <threadedComment ref="E325" dT="2025-03-31T05:35:51.43" personId="{1AA69E5B-B443-4881-BBB8-C2908FF681E9}" id="{E8E69ACC-45F5-424C-9C2F-9200F0883400}" parentId="{DB145E9B-2B98-47EF-BB75-28C4BCEAF2B7}">
    <text>Pateikti dokai notarei</text>
  </threadedComment>
  <threadedComment ref="E326" dT="2025-01-02T12:26:10.24" personId="{1AA69E5B-B443-4881-BBB8-C2908FF681E9}" id="{D00976FC-05DA-4543-B4BC-56EE5C4D1871}">
    <text>Pateikti pirminiai</text>
  </threadedComment>
  <threadedComment ref="E326" dT="2025-01-09T13:11:49.99" personId="{1AA69E5B-B443-4881-BBB8-C2908FF681E9}" id="{4D32BC68-DB82-4707-AD75-79B8B295D2EE}" parentId="{D00976FC-05DA-4543-B4BC-56EE5C4D1871}">
    <text xml:space="preserve">VIA 01.09; 1-25-738 </text>
  </threadedComment>
  <threadedComment ref="E326" dT="2025-03-25T12:22:22.99" personId="{1AA69E5B-B443-4881-BBB8-C2908FF681E9}" id="{330C0F2D-EF26-4C19-B6A2-6C9920105E46}" parentId="{D00976FC-05DA-4543-B4BC-56EE5C4D1871}">
    <text>Gautas Via derinimas</text>
  </threadedComment>
  <threadedComment ref="E326" dT="2026-04-15T04:48:18.31" personId="{1AA69E5B-B443-4881-BBB8-C2908FF681E9}" id="{7709E3B3-6197-4BAC-B9B8-07FA0A5CD103}" parentId="{D00976FC-05DA-4543-B4BC-56EE5C4D1871}">
    <text>Pateiktas Delspinigiu rastas</text>
  </threadedComment>
  <threadedComment ref="E327" dT="2025-02-18T10:15:29.31" personId="{1AA69E5B-B443-4881-BBB8-C2908FF681E9}" id="{3E753268-3072-4B78-B036-11C935021263}">
    <text>Pateikti pirminiai</text>
  </threadedComment>
  <threadedComment ref="E327" dT="2025-02-24T05:25:20.54" personId="{A8D559AF-EDFF-4E5C-A9C6-041F763793B2}" id="{F94703D7-C79D-4FF0-86E9-E9ECD6319E59}" parentId="{3E753268-3072-4B78-B036-11C935021263}">
    <text>Išsiųsti informaciniai</text>
  </threadedComment>
  <threadedComment ref="E327" dT="2025-02-26T10:22:37.67" personId="{275467A3-C35B-408D-BC09-980133BF36D1}" id="{8992D189-190C-4A5B-A6CD-B969F59E8A35}" parentId="{3E753268-3072-4B78-B036-11C935021263}">
    <text>Rengia sprendinius</text>
  </threadedComment>
  <threadedComment ref="E327" dT="2025-02-26T12:21:37.00" personId="{A8D559AF-EDFF-4E5C-A9C6-041F763793B2}" id="{1C5E0CE2-021F-4FDB-B266-9BD72481ADDC}" parentId="{3E753268-3072-4B78-B036-11C935021263}">
    <text>Išsiųsta Arūnui</text>
  </threadedComment>
  <threadedComment ref="E327" dT="2025-02-27T12:24:26.80" personId="{275467A3-C35B-408D-BC09-980133BF36D1}" id="{46DE8345-9E79-4EF0-B242-95AE52C5A6F2}" parentId="{3E753268-3072-4B78-B036-11C935021263}">
    <text>Pateikti pirminiai</text>
  </threadedComment>
  <threadedComment ref="E327" dT="2025-03-03T05:32:54.36" personId="{A8D559AF-EDFF-4E5C-A9C6-041F763793B2}" id="{CBF5452B-A0C6-44B3-AEE2-8B999B70B4FC}" parentId="{3E753268-3072-4B78-B036-11C935021263}">
    <text>Siunčiamas derinimui</text>
  </threadedComment>
  <threadedComment ref="E327" dT="2025-03-12T05:34:08.55" personId="{A8D559AF-EDFF-4E5C-A9C6-041F763793B2}" id="{D2F94F2D-F23D-4E37-B609-005201F719DA}" parentId="{3E753268-3072-4B78-B036-11C935021263}">
    <text xml:space="preserve">Vainoras teigė pirma derinti su Kauno NT skyriumi, išsiųsta 03-07 su prašymu </text>
  </threadedComment>
  <threadedComment ref="E327" dT="2025-03-18T10:50:51.54" personId="{A8D559AF-EDFF-4E5C-A9C6-041F763793B2}" id="{A946D583-92EB-42B2-9D17-F30AFFFC62E5}" parentId="{3E753268-3072-4B78-B036-11C935021263}">
    <text xml:space="preserve">Pateiktas SUVA 
SAV-351086 </text>
  </threadedComment>
  <threadedComment ref="E327" dT="2025-03-19T09:54:30.59" personId="{275467A3-C35B-408D-BC09-980133BF36D1}" id="{31126E96-D652-4B85-B454-CF13F43437C7}" parentId="{3E753268-3072-4B78-B036-11C935021263}">
    <text>Rengia pilną bylą be SUVA ir KMS</text>
  </threadedComment>
  <threadedComment ref="E327" dT="2025-03-24T05:26:43.06" personId="{A8D559AF-EDFF-4E5C-A9C6-041F763793B2}" id="{B73DE492-F189-4546-893C-4C0CA29C9915}" parentId="{3E753268-3072-4B78-B036-11C935021263}">
    <text>Gauta sąmata, bus ruošiama pilna byla be SUVA ir KMS</text>
  </threadedComment>
  <threadedComment ref="E327" dT="2025-03-26T11:55:32.20" personId="{1AA69E5B-B443-4881-BBB8-C2908FF681E9}" id="{1B5691C2-59A3-4218-BCC9-299B619A0728}" parentId="{3E753268-3072-4B78-B036-11C935021263}">
    <text>Pateiktas projektas</text>
  </threadedComment>
  <threadedComment ref="E327" dT="2025-03-31T04:29:31.12" personId="{A8D559AF-EDFF-4E5C-A9C6-041F763793B2}" id="{80B1AFA4-4D23-4C14-9E91-45B03FFCDFD5}" parentId="{3E753268-3072-4B78-B036-11C935021263}">
    <text>Atmetė SUVA nes trūksta savivaldybės derinimo</text>
  </threadedComment>
  <threadedComment ref="E327" dT="2025-03-31T06:38:30.42" personId="{A8D559AF-EDFF-4E5C-A9C6-041F763793B2}" id="{1B4A4AD0-479C-4CBE-ABA2-E076337BE724}" parentId="{3E753268-3072-4B78-B036-11C935021263}">
    <text>03-31 išsiųstas Vainorui laiškas su paaiškinimais</text>
  </threadedComment>
  <threadedComment ref="E327" dT="2025-04-03T04:20:27.39" personId="{A8D559AF-EDFF-4E5C-A9C6-041F763793B2}" id="{9474F61F-0CA0-493B-997C-7987B45F923C}" parentId="{3E753268-3072-4B78-B036-11C935021263}">
    <text>Gautas derinimas, pateikta SUVA</text>
  </threadedComment>
  <threadedComment ref="E327" dT="2025-04-24T04:32:54.29" personId="{275467A3-C35B-408D-BC09-980133BF36D1}" id="{019136A9-A7F5-4E60-855F-807366ECC867}" parentId="{3E753268-3072-4B78-B036-11C935021263}">
    <text>04-24 teiks pilną projektą</text>
  </threadedComment>
  <threadedComment ref="E327" dT="2025-05-12T12:49:23.43" personId="{275467A3-C35B-408D-BC09-980133BF36D1}" id="{F3C796FD-4806-454E-B5A5-9526C923DD53}" parentId="{3E753268-3072-4B78-B036-11C935021263}">
    <text>Laukiam RC SĄSKAITŲ</text>
  </threadedComment>
  <threadedComment ref="E327" dT="2025-05-14T07:17:14.21" personId="{275467A3-C35B-408D-BC09-980133BF36D1}" id="{11738C70-0BF8-4D2D-A4D0-F6BFA45BB4EC}" parentId="{3E753268-3072-4B78-B036-11C935021263}">
    <text>Pateikta ADA maciukevičiui</text>
  </threadedComment>
  <threadedComment ref="X327" dT="2025-03-03T12:05:21.46" personId="{A8D559AF-EDFF-4E5C-A9C6-041F763793B2}" id="{03512196-E59F-470C-8225-FCFD35FD9C35}">
    <text>Išsiųsta 03-03</text>
  </threadedComment>
  <threadedComment ref="Z327" dT="2025-03-03T12:05:49.65" personId="{A8D559AF-EDFF-4E5C-A9C6-041F763793B2}" id="{38A0C303-A531-4933-A651-6F8B9941B7D2}">
    <text>Išsiųsta 03-03</text>
  </threadedComment>
  <threadedComment ref="AA327" dT="2025-03-03T12:05:35.92" personId="{A8D559AF-EDFF-4E5C-A9C6-041F763793B2}" id="{B2B083B4-6D32-4A13-8F7F-B836CC2FAC61}">
    <text>Išsiųsta 03-03</text>
  </threadedComment>
  <threadedComment ref="AD327" dT="2025-03-28T05:13:54.20" personId="{A8D559AF-EDFF-4E5C-A9C6-041F763793B2}" id="{14C3272C-BDAD-4051-8808-868D8FE43592}">
    <text xml:space="preserve">351086 </text>
  </threadedComment>
  <threadedComment ref="AD327" dT="2025-03-31T04:25:20.25" personId="{A8D559AF-EDFF-4E5C-A9C6-041F763793B2}" id="{C418315F-18DD-4899-904E-276AD1669442}" parentId="{14C3272C-BDAD-4051-8808-868D8FE43592}">
    <text>Atmetė suva dėl miesto tvarkymo derinimo</text>
  </threadedComment>
  <threadedComment ref="AD327" dT="2025-04-02T10:56:18.55" personId="{A8D559AF-EDFF-4E5C-A9C6-041F763793B2}" id="{36C94585-881D-4448-B3E1-85D2DFC8A8E4}" parentId="{14C3272C-BDAD-4051-8808-868D8FE43592}">
    <text xml:space="preserve">353584 naujas su derinimu
</text>
  </threadedComment>
  <threadedComment ref="E328" dT="2025-03-19T08:32:02.33" personId="{275467A3-C35B-408D-BC09-980133BF36D1}" id="{8C18622F-0D42-4431-B5C3-1F7C24BF264E}">
    <text>Rengia sprendinius 03-23</text>
  </threadedComment>
  <threadedComment ref="E328" dT="2025-03-24T07:48:49.73" personId="{275467A3-C35B-408D-BC09-980133BF36D1}" id="{D1BAA028-59DA-4DBD-8D17-FEFF0A40CDD5}" parentId="{8C18622F-0D42-4431-B5C3-1F7C24BF264E}">
    <text>Pateikti pirminiai</text>
  </threadedComment>
  <threadedComment ref="E328" dT="2025-03-27T06:56:33.32" personId="{275467A3-C35B-408D-BC09-980133BF36D1}" id="{EEC10DBB-7758-4F99-A012-09A6CA196901}" parentId="{8C18622F-0D42-4431-B5C3-1F7C24BF264E}">
    <text>Taiso pastabas</text>
  </threadedComment>
  <threadedComment ref="E328" dT="2025-03-27T08:10:17.66" personId="{275467A3-C35B-408D-BC09-980133BF36D1}" id="{12451648-EECB-4767-88BB-805B5C30AE08}" parentId="{8C18622F-0D42-4431-B5C3-1F7C24BF264E}">
    <text>03-28 taiso pastabas</text>
  </threadedComment>
  <threadedComment ref="E328" dT="2025-03-27T14:12:28.00" personId="{1AA69E5B-B443-4881-BBB8-C2908FF681E9}" id="{274EDE35-76DD-4CA6-BD23-266261F4345E}" parentId="{8C18622F-0D42-4431-B5C3-1F7C24BF264E}">
    <text>Pateikti pirminiai po pastabu</text>
  </threadedComment>
  <threadedComment ref="E328" dT="2025-04-08T07:36:50.33" personId="{275467A3-C35B-408D-BC09-980133BF36D1}" id="{7537AFFA-F054-4096-9D7F-D6D7D40DB6E8}" parentId="{8C18622F-0D42-4431-B5C3-1F7C24BF264E}">
    <text>Laukiam derinimų, Marijus padaro servitutą ir paima parašą iš sklp. Sav.</text>
  </threadedComment>
  <threadedComment ref="E328" dT="2025-04-10T13:21:04.61" personId="{BF5C2520-4838-4933-8C2C-E9E069B8079F}" id="{B3CEF3AB-FE15-4FC0-9D76-53004EE682D3}" parentId="{8C18622F-0D42-4431-B5C3-1F7C24BF264E}">
    <text>Su servituto sklypo savininke susiskambinau, viskas tinka pasirašys servitutą. Reikia išsiųsti informacinius (tegul padaro Marijus, nes su tuo servitutu realiai nieko ir nedarė tik į geomatininką sukėlė). Nėra vandenų derinimo, sakmbinau 04-10 sakė peržiūrės. Perduota Kostui įkelti ViaLT priedą</text>
  </threadedComment>
  <threadedComment ref="E328" dT="2025-04-14T14:05:19.37" personId="{BF5C2520-4838-4933-8C2C-E9E069B8079F}" id="{D534A487-D0A4-4B6E-88B8-6A98BCA37BEB}" parentId="{8C18622F-0D42-4431-B5C3-1F7C24BF264E}">
    <text>ViaLT paprašė brėžinio papildymo, 04-11 nusiunčiau papildytus, laukiu atsakymo.</text>
  </threadedComment>
  <threadedComment ref="E328" dT="2025-04-15T07:00:03.96" personId="{BF5C2520-4838-4933-8C2C-E9E069B8079F}" id="{2A0237B4-5425-455B-8C50-9F91CB8FEC1F}" parentId="{8C18622F-0D42-4431-B5C3-1F7C24BF264E}">
    <text>04-15 pateiktas priedas ViaLT</text>
  </threadedComment>
  <threadedComment ref="E328" dT="2025-04-16T04:43:02.63" personId="{5710D45C-C18F-4E5A-842E-2E8E9F9A8EE2}" id="{9126914D-98A5-4C2C-A9B9-E0C554A3E548}" parentId="{8C18622F-0D42-4431-B5C3-1F7C24BF264E}">
    <text>Informaciniai išsiųsti</text>
  </threadedComment>
  <threadedComment ref="E328" dT="2025-05-07T09:36:16.93" personId="{BF5C2520-4838-4933-8C2C-E9E069B8079F}" id="{3F0C7CBE-3EEC-458E-8150-8D2CB3229F3C}" parentId="{8C18622F-0D42-4431-B5C3-1F7C24BF264E}">
    <text>Šiandien parėjo Via derinimas</text>
  </threadedComment>
  <threadedComment ref="E328" dT="2025-05-12T12:03:07.28" personId="{BF5C2520-4838-4933-8C2C-E9E069B8079F}" id="{6AABCBE5-E144-423E-8876-8E5A9AE488C9}" parentId="{8C18622F-0D42-4431-B5C3-1F7C24BF264E}">
    <text>Nėra SUVA ir servituto. Dėl servituto sutarta, reikia teikti notaram ir derintis pasirašymo laiką su sklypo savininku.</text>
  </threadedComment>
  <threadedComment ref="E328" dT="2025-05-19T04:37:52.44" personId="{BF5C2520-4838-4933-8C2C-E9E069B8079F}" id="{FBCD6AC5-324E-4457-9871-783AA632F602}" parentId="{8C18622F-0D42-4431-B5C3-1F7C24BF264E}">
    <text>SUVA pateikta, pateiksiu dok notarui ir derinsiuos pasirašymą su savininku.</text>
  </threadedComment>
  <threadedComment ref="E328" dT="2025-06-02T05:32:33.34" personId="{BF5C2520-4838-4933-8C2C-E9E069B8079F}" id="{42EFD2CA-2C9F-488D-879D-4ADF5E8BF942}" parentId="{8C18622F-0D42-4431-B5C3-1F7C24BF264E}">
    <text>Suva gauta. Nusiųsiu servituto dok notarui ir skambinsiu sklypo savininkui dėl pasirašymo. Šią savaitę padarysiu sąmatą.</text>
  </threadedComment>
  <threadedComment ref="E328" dT="2025-06-09T04:44:44.22" personId="{BF5C2520-4838-4933-8C2C-E9E069B8079F}" id="{C777FFCD-CBD7-4C09-B32D-14148701CD5E}" parentId="{8C18622F-0D42-4431-B5C3-1F7C24BF264E}">
    <text>Servitutą pasirašo 06-10, pateikta sąmatai 06-06</text>
  </threadedComment>
  <threadedComment ref="E328" dT="2025-06-13T11:47:21.68" personId="{1AA69E5B-B443-4881-BBB8-C2908FF681E9}" id="{F3D50F5D-868C-44F1-8583-1CA8FA523957}" parentId="{8C18622F-0D42-4431-B5C3-1F7C24BF264E}">
    <text>Pateiktas projektas</text>
  </threadedComment>
  <threadedComment ref="E328" dT="2025-06-18T07:19:33.59" personId="{275467A3-C35B-408D-BC09-980133BF36D1}" id="{C1E4EB0E-B22E-4D55-8074-EDDC59444C4C}" parentId="{8C18622F-0D42-4431-B5C3-1F7C24BF264E}">
    <text>Šiandien teiksim po pastabų</text>
  </threadedComment>
  <threadedComment ref="E328" dT="2025-06-19T07:30:00.12" personId="{1AA69E5B-B443-4881-BBB8-C2908FF681E9}" id="{C775875D-166F-4D4B-BA01-195A0E475036}" parentId="{8C18622F-0D42-4431-B5C3-1F7C24BF264E}">
    <text>Pateiktas projektas po pastabu</text>
  </threadedComment>
  <threadedComment ref="E328" dT="2025-06-21T07:38:15.18" personId="{275467A3-C35B-408D-BC09-980133BF36D1}" id="{A45E58F4-4C76-4324-B025-35722B614391}" parentId="{8C18622F-0D42-4431-B5C3-1F7C24BF264E}">
    <text>Taiso pastabas</text>
  </threadedComment>
  <threadedComment ref="E328" dT="2025-06-26T11:27:26.51" personId="{275467A3-C35B-408D-BC09-980133BF36D1}" id="{AAF54477-40E0-4152-B027-69EAC5DBE121}" parentId="{8C18622F-0D42-4431-B5C3-1F7C24BF264E}">
    <text>Taiso sąmatą</text>
  </threadedComment>
  <threadedComment ref="E328" dT="2025-07-02T09:18:28.77" personId="{275467A3-C35B-408D-BC09-980133BF36D1}" id="{C2B02172-98FF-42A6-A53E-26CC08091222}" parentId="{8C18622F-0D42-4431-B5C3-1F7C24BF264E}">
    <text>07-02 teiksim projektą po pastabų</text>
  </threadedComment>
  <threadedComment ref="E328" dT="2025-07-08T07:02:05.19" personId="{1AA69E5B-B443-4881-BBB8-C2908FF681E9}" id="{4337B701-4418-4A7F-B752-EF08D28355C5}" parentId="{8C18622F-0D42-4431-B5C3-1F7C24BF264E}">
    <text>Pateiktas projektas po pastabu</text>
  </threadedComment>
  <threadedComment ref="E328" dT="2025-07-10T13:08:48.24" personId="{275467A3-C35B-408D-BC09-980133BF36D1}" id="{F5CACC73-211F-4FEF-B00C-99A754419DE8}" parentId="{8C18622F-0D42-4431-B5C3-1F7C24BF264E}">
    <text>Turi atmesti įkainius</text>
  </threadedComment>
  <threadedComment ref="E328" dT="2025-07-11T06:29:06.01" personId="{275467A3-C35B-408D-BC09-980133BF36D1}" id="{A9D7F41B-F6FE-43F4-B39F-6D874B3360E8}" parentId="{8C18622F-0D42-4431-B5C3-1F7C24BF264E}">
    <text>Persuoti įkainiai</text>
  </threadedComment>
  <threadedComment ref="X328" dT="2025-03-30T10:39:53.68" personId="{BF5C2520-4838-4933-8C2C-E9E069B8079F}" id="{5B7C5173-81A7-4F2A-8E87-20C483A94D18}">
    <text>Pateikta 03-30</text>
  </threadedComment>
  <threadedComment ref="Z328" dT="2025-03-30T10:39:53.68" personId="{BF5C2520-4838-4933-8C2C-E9E069B8079F}" id="{357340EC-446C-4465-A1F1-D3A0C17E091B}">
    <text>Pateikta 03-30</text>
  </threadedComment>
  <threadedComment ref="AA328" dT="2025-03-30T10:39:53.68" personId="{BF5C2520-4838-4933-8C2C-E9E069B8079F}" id="{270FCE20-5CA2-4681-BD73-46B6667D1C55}">
    <text>Pateikta 03-30</text>
  </threadedComment>
  <threadedComment ref="AD328" dT="2025-05-19T04:37:07.71" personId="{BF5C2520-4838-4933-8C2C-E9E069B8079F}" id="{E1D127CA-5046-4145-B264-489F966DCAD0}">
    <text>05-13
1GST-5968</text>
  </threadedComment>
  <threadedComment ref="AJ328" dT="2025-03-30T10:39:53.68" personId="{BF5C2520-4838-4933-8C2C-E9E069B8079F}" id="{0568546E-1BFD-4A71-8989-30E629F43654}">
    <text>Pateikta 03-30</text>
  </threadedComment>
  <threadedComment ref="E329" dT="2025-02-10T07:13:02.14" personId="{275467A3-C35B-408D-BC09-980133BF36D1}" id="{E9B1826A-CD0A-4CD4-9282-FDCC7F5D44F8}">
    <text>Galima teikti pirminiams</text>
  </threadedComment>
  <threadedComment ref="E329" dT="2025-02-11T07:45:51.73" personId="{1AA69E5B-B443-4881-BBB8-C2908FF681E9}" id="{3A9ED98C-592A-4BAB-B984-6BD60DD8AEC1}" parentId="{E9B1826A-CD0A-4CD4-9282-FDCC7F5D44F8}">
    <text>Pateikti pirminiai</text>
  </threadedComment>
  <threadedComment ref="E329" dT="2025-02-13T12:34:02.10" personId="{1AA69E5B-B443-4881-BBB8-C2908FF681E9}" id="{623BB6B6-3A79-4691-B873-0570AE86CBE0}" parentId="{E9B1826A-CD0A-4CD4-9282-FDCC7F5D44F8}">
    <text>Pateikti pirminiai po pasatabu</text>
  </threadedComment>
  <threadedComment ref="E329" dT="2025-02-17T05:41:23.90" personId="{F5283759-9946-4865-A022-E520B30F9158}" id="{0DB3EA5C-F7AB-4BB5-B096-98BCECD477A4}" parentId="{E9B1826A-CD0A-4CD4-9282-FDCC7F5D44F8}">
    <text>02-14 pateikta seniūnijai.
02-17 parengti informaciniai laiškai.</text>
  </threadedComment>
  <threadedComment ref="E329" dT="2025-02-19T07:23:27.51" personId="{F5283759-9946-4865-A022-E520B30F9158}" id="{46AA498F-DE4F-484B-A00D-84CDFC6B320E}" parentId="{E9B1826A-CD0A-4CD4-9282-FDCC7F5D44F8}">
    <text>02-19 pateikta SUVA
Padarytas žiniaraštis, bet reiktų Kostui permest akim bent jau.
Mel. Projektas</text>
  </threadedComment>
  <threadedComment ref="E329" dT="2025-02-19T12:53:20.38" personId="{F5283759-9946-4865-A022-E520B30F9158}" id="{7B7055E6-9348-47EE-831A-FD99D51277F0}" parentId="{E9B1826A-CD0A-4CD4-9282-FDCC7F5D44F8}">
    <text>SUVA atmetė. Reik ESO suderinimo ir melioracijos projekto.</text>
  </threadedComment>
  <threadedComment ref="E329" dT="2025-02-20T13:56:32.97" personId="{F5283759-9946-4865-A022-E520B30F9158}" id="{92B99803-5B48-4D67-8721-4D736899D035}" parentId="{E9B1826A-CD0A-4CD4-9282-FDCC7F5D44F8}">
    <text xml:space="preserve">Reikia važiuot filmuot trasą.
</text>
  </threadedComment>
  <threadedComment ref="E329" dT="2025-02-24T12:08:31.97" personId="{F5283759-9946-4865-A022-E520B30F9158}" id="{4B98E2E3-5E97-45D4-87C0-BDECB9A5BD43}" parentId="{E9B1826A-CD0A-4CD4-9282-FDCC7F5D44F8}">
    <text>Išsiųsta Sličiui į emailą kad užmestu parašą ant brėž.</text>
  </threadedComment>
  <threadedComment ref="E329" dT="2025-02-27T06:18:42.88" personId="{275467A3-C35B-408D-BC09-980133BF36D1}" id="{83BF2003-C598-493E-BA87-2B3368D07D7E}" parentId="{E9B1826A-CD0A-4CD4-9282-FDCC7F5D44F8}">
    <text>02-27 teikie SUVA ir MZ sąmatai</text>
  </threadedComment>
  <threadedComment ref="E329" dT="2025-02-27T06:52:08.05" personId="{F5283759-9946-4865-A022-E520B30F9158}" id="{EC322DCD-5307-4F7E-83C9-21FBA3D26BB7}" parentId="{E9B1826A-CD0A-4CD4-9282-FDCC7F5D44F8}">
    <text>SUVA pateikta. Tvarkausi trasą dėl gręžimu, žiniaraštį ir pateiksiu Anai.</text>
  </threadedComment>
  <threadedComment ref="E329" dT="2025-02-27T12:08:25.34" personId="{F5283759-9946-4865-A022-E520B30F9158}" id="{A312220F-5B88-4AF2-9102-ECBE26F21106}" parentId="{E9B1826A-CD0A-4CD4-9282-FDCC7F5D44F8}">
    <text>Pateiktas žiniaraštis Anai.</text>
  </threadedComment>
  <threadedComment ref="E329" dT="2025-02-28T08:48:41.26" personId="{F5283759-9946-4865-A022-E520B30F9158}" id="{6B0677A3-5449-4658-B999-188A096DF613}" parentId="{E9B1826A-CD0A-4CD4-9282-FDCC7F5D44F8}">
    <text>Paruošta pilna bylą įkėlimui.
Perduota Kostui.</text>
  </threadedComment>
  <threadedComment ref="E329" dT="2025-03-03T07:00:51.71" personId="{1AA69E5B-B443-4881-BBB8-C2908FF681E9}" id="{DA0E0DB0-9D70-44E3-B904-6A8CF956410D}" parentId="{E9B1826A-CD0A-4CD4-9282-FDCC7F5D44F8}">
    <text>Pateiktas projektas</text>
  </threadedComment>
  <threadedComment ref="E329" dT="2025-03-04T09:42:07.41" personId="{275467A3-C35B-408D-BC09-980133BF36D1}" id="{D5EE3D64-CC46-41DB-92AD-7699E3CE591C}" parentId="{E9B1826A-CD0A-4CD4-9282-FDCC7F5D44F8}">
    <text>Laukiam RC sąskaitų</text>
  </threadedComment>
  <threadedComment ref="E329" dT="2025-03-12T05:38:42.83" personId="{275467A3-C35B-408D-BC09-980133BF36D1}" id="{5C9E26C9-7D2A-4C28-BA39-55633F0FED7F}" parentId="{E9B1826A-CD0A-4CD4-9282-FDCC7F5D44F8}">
    <text>Pateikti įkainiai tvritinimui</text>
  </threadedComment>
  <threadedComment ref="Y329" dT="2025-02-17T11:00:46.49" personId="{F5283759-9946-4865-A022-E520B30F9158}" id="{4A961A4A-765F-4011-A8E8-F3432FD3727A}">
    <text>02-14 išsiųsta</text>
  </threadedComment>
  <threadedComment ref="Y329" dT="2025-02-19T07:19:20.21" personId="{F5283759-9946-4865-A022-E520B30F9158}" id="{3C6EFB3A-2518-4E30-B9B9-A046DA740AA6}" parentId="{4A961A4A-765F-4011-A8E8-F3432FD3727A}">
    <text>02-19 gauta</text>
  </threadedComment>
  <threadedComment ref="AD329" dT="2025-02-19T07:19:11.51" personId="{F5283759-9946-4865-A022-E520B30F9158}" id="{8EFAA645-1CE1-47F9-87B9-EE9FA0094BB7}">
    <text>347562
02-19</text>
  </threadedComment>
  <threadedComment ref="AD329" dT="2025-02-24T10:11:39.58" personId="{F5283759-9946-4865-A022-E520B30F9158}" id="{6E65A130-8EF1-40C5-854B-F7E43229315E}" parentId="{8EFAA645-1CE1-47F9-87B9-EE9FA0094BB7}">
    <text>Atmetė, reiks ESO suderinimo ir mel. projekto.</text>
  </threadedComment>
  <threadedComment ref="AD329" dT="2025-02-27T06:47:41.24" personId="{F5283759-9946-4865-A022-E520B30F9158}" id="{BDD3D47D-CF90-4022-BD03-ED6A90534300}" parentId="{8EFAA645-1CE1-47F9-87B9-EE9FA0094BB7}">
    <text>348677 02-27 pateikta</text>
  </threadedComment>
  <threadedComment ref="AD329" dT="2025-02-27T13:39:13.32" personId="{F5283759-9946-4865-A022-E520B30F9158}" id="{8AD0D97E-72B7-4055-A74C-5FE1F1A2479C}" parentId="{8EFAA645-1CE1-47F9-87B9-EE9FA0094BB7}">
    <text>Gavau 02-27</text>
  </threadedComment>
  <threadedComment ref="E330" dT="2025-02-08T10:14:56.01" personId="{F5283759-9946-4865-A022-E520B30F9158}" id="{BCE692D8-598A-42C6-8E79-592559E39143}">
    <text>Pateikti pirminiams</text>
  </threadedComment>
  <threadedComment ref="E330" dT="2025-02-10T07:11:17.22" personId="{275467A3-C35B-408D-BC09-980133BF36D1}" id="{206FD5C0-79A7-437F-B245-3A80B2B34E1F}" parentId="{BCE692D8-598A-42C6-8E79-592559E39143}">
    <text>Galima teikti pirminiams</text>
  </threadedComment>
  <threadedComment ref="E330" dT="2025-02-10T14:24:31.30" personId="{1AA69E5B-B443-4881-BBB8-C2908FF681E9}" id="{8721FA4D-38CA-4F50-8EA7-B02FDB79E941}" parentId="{BCE692D8-598A-42C6-8E79-592559E39143}">
    <text>Pateikti pirminiai</text>
  </threadedComment>
  <threadedComment ref="E330" dT="2025-02-12T13:12:02.71" personId="{275467A3-C35B-408D-BC09-980133BF36D1}" id="{B06449F9-AFBB-4536-8F3F-AB39E3C86687}" parentId="{BCE692D8-598A-42C6-8E79-592559E39143}">
    <text>Taiso pastabas</text>
  </threadedComment>
  <threadedComment ref="E330" dT="2025-02-12T13:50:43.86" personId="{1AA69E5B-B443-4881-BBB8-C2908FF681E9}" id="{B545D965-DF4E-4C04-B762-52F534F7AB17}" parentId="{BCE692D8-598A-42C6-8E79-592559E39143}">
    <text>Pateikta po pastabu</text>
  </threadedComment>
  <threadedComment ref="E330" dT="2025-02-18T07:18:35.78" personId="{F5283759-9946-4865-A022-E520B30F9158}" id="{4CCA51F7-D2A9-4E94-B8A3-B441069F7F28}" parentId="{BCE692D8-598A-42C6-8E79-592559E39143}">
    <text>Reikia pateikti po pastabų.</text>
  </threadedComment>
  <threadedComment ref="E330" dT="2025-02-18T07:58:35.84" personId="{1AA69E5B-B443-4881-BBB8-C2908FF681E9}" id="{D38838DD-AC93-4EB4-9B6C-A03D895006DC}" parentId="{BCE692D8-598A-42C6-8E79-592559E39143}">
    <text>Pateikti pirminiai po pastabu</text>
  </threadedComment>
  <threadedComment ref="E330" dT="2025-02-18T12:42:10.05" personId="{275467A3-C35B-408D-BC09-980133BF36D1}" id="{2D6A2B5E-EF51-423C-A32B-F287679DCD49}" parentId="{BCE692D8-598A-42C6-8E79-592559E39143}">
    <text>Taiso pastabas</text>
  </threadedComment>
  <threadedComment ref="E330" dT="2025-02-19T10:32:17.32" personId="{F5283759-9946-4865-A022-E520B30F9158}" id="{81264BA7-3E31-484C-BB91-BF4B91F200D8}" parentId="{BCE692D8-598A-42C6-8E79-592559E39143}">
    <text>Reikia važiuot filmuot trasą.</text>
  </threadedComment>
  <threadedComment ref="E330" dT="2025-02-20T07:09:30.54" personId="{275467A3-C35B-408D-BC09-980133BF36D1}" id="{443B2B00-914A-4DF0-ADDB-3D7894F221B5}" parentId="{BCE692D8-598A-42C6-8E79-592559E39143}">
    <text>Rida važiuos fotografuoti objekto. Tiksli data nenutarta</text>
  </threadedComment>
  <threadedComment ref="E330" dT="2025-02-27T06:21:35.82" personId="{275467A3-C35B-408D-BC09-980133BF36D1}" id="{9C92F7F9-1942-45E2-8DFE-3B848E838790}" parentId="{BCE692D8-598A-42C6-8E79-592559E39143}">
    <text>Nuotraukos gautos teiks po pastabų</text>
  </threadedComment>
  <threadedComment ref="E330" dT="2025-02-28T06:22:38.47" personId="{1AA69E5B-B443-4881-BBB8-C2908FF681E9}" id="{312427E0-55A9-4F28-B9FF-5C3080D2A874}" parentId="{BCE692D8-598A-42C6-8E79-592559E39143}">
    <text>Pateikta po pastabu</text>
  </threadedComment>
  <threadedComment ref="E330" dT="2025-02-28T12:26:26.38" personId="{F5283759-9946-4865-A022-E520B30F9158}" id="{4C8E6747-1BD1-4911-B0E0-B07BDF4CD3FD}" parentId="{BCE692D8-598A-42C6-8E79-592559E39143}">
    <text>Pirminius suderino. 
Kad pateikt SUVA reik gaut melioracijos (savivaldybės) derinimą (bus kai bus projektas parengtas).</text>
  </threadedComment>
  <threadedComment ref="E330" dT="2025-03-04T13:01:50.30" personId="{F5283759-9946-4865-A022-E520B30F9158}" id="{BEC594B6-B64F-4DD3-BD69-879F48C69822}" parentId="{BCE692D8-598A-42C6-8E79-592559E39143}">
    <text>Pateiktas žiniaraštis sąmatai</text>
  </threadedComment>
  <threadedComment ref="E330" dT="2025-03-06T05:10:54.78" personId="{F5283759-9946-4865-A022-E520B30F9158}" id="{A34E048B-9A03-43A5-97EA-A538A4B976A0}" parentId="{BCE692D8-598A-42C6-8E79-592559E39143}">
    <text>Gavau sąmatą. Likę sulaukt mel. Projekto, išsitraukt derinimą ir pasiteikt SUVA</text>
  </threadedComment>
  <threadedComment ref="E330" dT="2025-03-13T05:53:39.45" personId="{F5283759-9946-4865-A022-E520B30F9158}" id="{72D4B97A-2A27-41DE-B29B-1FE3AE8BFB33}" parentId="{BCE692D8-598A-42C6-8E79-592559E39143}">
    <text>Pateikta SUVA 03-13</text>
  </threadedComment>
  <threadedComment ref="E330" dT="2025-03-17T07:39:33.04" personId="{F5283759-9946-4865-A022-E520B30F9158}" id="{D3EFEB1A-C4F9-437B-AAF1-DE01C9B9D998}" parentId="{BCE692D8-598A-42C6-8E79-592559E39143}">
    <text>Paruošta pilna byla.
Keliant, nepamiršt mel. projekto.</text>
  </threadedComment>
  <threadedComment ref="E330" dT="2025-03-17T11:25:17.04" personId="{275467A3-C35B-408D-BC09-980133BF36D1}" id="{4D16C528-D22C-4600-B77E-9337400A2458}" parentId="{BCE692D8-598A-42C6-8E79-592559E39143}">
    <text>Pateikta byla be SUVA</text>
  </threadedComment>
  <threadedComment ref="E330" dT="2025-03-20T07:10:51.49" personId="{275467A3-C35B-408D-BC09-980133BF36D1}" id="{9A63A223-5981-4F7A-BAF6-A0E6C3235920}" parentId="{BCE692D8-598A-42C6-8E79-592559E39143}">
    <text xml:space="preserve">Žymos Arnas pateikė 43365420 </text>
  </threadedComment>
  <threadedComment ref="E330" dT="2025-03-20T08:11:21.45" personId="{F5283759-9946-4865-A022-E520B30F9158}" id="{5FCAA003-B4CD-4402-8779-45DD840C7A30}" parentId="{BCE692D8-598A-42C6-8E79-592559E39143}">
    <text>SUVA atmetė, išsiųsta VMU</text>
  </threadedComment>
  <threadedComment ref="E330" dT="2025-03-25T05:50:16.66" personId="{F5283759-9946-4865-A022-E520B30F9158}" id="{44854EA2-4038-4329-9365-4521B9500948}" parentId="{BCE692D8-598A-42C6-8E79-592559E39143}">
    <text xml:space="preserve">Gautas VMU atsakymas. Pateikta SUVA 03-25 352153 </text>
  </threadedComment>
  <threadedComment ref="T330" dT="2025-02-28T11:42:36.22" personId="{F5283759-9946-4865-A022-E520B30F9158}" id="{60CB17F0-6F36-456C-A19E-E94B5D59D732}">
    <text>02-28 perduota administratorei</text>
  </threadedComment>
  <threadedComment ref="Y330" dT="2025-02-28T08:05:16.60" personId="{F5283759-9946-4865-A022-E520B30F9158}" id="{812493DC-7703-4DC2-8DF0-F791DF87EEE8}">
    <text>02-28 išsiųsta</text>
  </threadedComment>
  <threadedComment ref="Y330" dT="2025-03-04T08:46:40.64" personId="{F5283759-9946-4865-A022-E520B30F9158}" id="{45AECC4E-E921-4BEC-9344-8E4AA82B5D78}" parentId="{812493DC-7703-4DC2-8DF0-F791DF87EEE8}">
    <text>02-28 gauta</text>
  </threadedComment>
  <threadedComment ref="AD330" dT="2025-03-13T05:52:30.39" personId="{F5283759-9946-4865-A022-E520B30F9158}" id="{DA97178E-FFF8-4EE7-9682-0397AA42552A}">
    <text>350358 03-13 pateikta</text>
  </threadedComment>
  <threadedComment ref="AD330" dT="2025-03-20T07:34:12.07" personId="{F5283759-9946-4865-A022-E520B30F9158}" id="{D3F70DC4-FAF7-465D-A064-EFB958FF5319}" parentId="{DA97178E-FFF8-4EE7-9682-0397AA42552A}">
    <text>Atmetė, prašo VMU derinimo.</text>
  </threadedComment>
  <threadedComment ref="AM330" dT="2025-03-20T08:11:06.48" personId="{F5283759-9946-4865-A022-E520B30F9158}" id="{2767DCD5-4D78-4D35-9373-35B47A0A9506}">
    <text>rokiskis@vmu.lt 03-20 išsiųsta</text>
    <extLst>
      <x:ext xmlns:xltc2="http://schemas.microsoft.com/office/spreadsheetml/2020/threadedcomments2" uri="{F7C98A9C-CBB3-438F-8F68-D28B6AF4A901}">
        <xltc2:checksum>513482150</xltc2:checksum>
        <xltc2:hyperlink startIndex="0" length="15" url="rokiskis@vmu.lt"/>
      </x:ext>
    </extLst>
  </threadedComment>
  <threadedComment ref="E331" dT="2025-02-11T06:14:47.75" personId="{275467A3-C35B-408D-BC09-980133BF36D1}" id="{49B3B1AD-D304-441E-9D5A-2943BF2A8F97}">
    <text>Parengti pirminiai</text>
  </threadedComment>
  <threadedComment ref="E331" dT="2025-02-12T07:15:23.55" personId="{1AA69E5B-B443-4881-BBB8-C2908FF681E9}" id="{B11AF1AB-EF0D-43F8-9C56-675BA0FE2BCA}" parentId="{49B3B1AD-D304-441E-9D5A-2943BF2A8F97}">
    <text>Pateikti pirminiai</text>
  </threadedComment>
  <threadedComment ref="E331" dT="2025-02-14T11:38:05.61" personId="{275467A3-C35B-408D-BC09-980133BF36D1}" id="{C928BDE4-4AB2-4559-A38E-34F028358DFE}" parentId="{49B3B1AD-D304-441E-9D5A-2943BF2A8F97}">
    <text>Taiso pastabas</text>
  </threadedComment>
  <threadedComment ref="E331" dT="2025-02-20T07:36:27.16" personId="{275467A3-C35B-408D-BC09-980133BF36D1}" id="{B5397DC0-2090-421E-AC4C-6DD546E2601D}" parentId="{49B3B1AD-D304-441E-9D5A-2943BF2A8F97}">
    <text>Trūksta ryšių matavimo protokolų, planas, kad Ridas pamatuos</text>
  </threadedComment>
  <threadedComment ref="E331" dT="2025-02-28T09:30:44.99" personId="{275467A3-C35B-408D-BC09-980133BF36D1}" id="{C025E677-CA3C-4BF4-B0A5-4FDB024AD1A6}" parentId="{49B3B1AD-D304-441E-9D5A-2943BF2A8F97}">
    <text>Blauzdžiūnas ryšius matuoja 03-13</text>
  </threadedComment>
  <threadedComment ref="E331" dT="2025-03-19T08:29:57.60" personId="{275467A3-C35B-408D-BC09-980133BF36D1}" id="{BE8A2425-88E1-4F3E-9944-9BDAF3555FFC}" parentId="{49B3B1AD-D304-441E-9D5A-2943BF2A8F97}">
    <text>Ryšiai pamatuoti, taiso pastabas</text>
  </threadedComment>
  <threadedComment ref="E331" dT="2025-03-21T12:52:50.15" personId="{275467A3-C35B-408D-BC09-980133BF36D1}" id="{38FE8504-4F5F-4529-BFD4-FC2D0E146B8F}" parentId="{49B3B1AD-D304-441E-9D5A-2943BF2A8F97}">
    <text>Pateikta po pastabų</text>
  </threadedComment>
  <threadedComment ref="E331" dT="2025-03-24T13:39:18.62" personId="{275467A3-C35B-408D-BC09-980133BF36D1}" id="{D93ECAEB-FB3E-4B2B-9098-842F18FD1AA4}" parentId="{49B3B1AD-D304-441E-9D5A-2943BF2A8F97}">
    <text>Taiso pastabas</text>
  </threadedComment>
  <threadedComment ref="E331" dT="2025-03-27T08:10:20.92" personId="{275467A3-C35B-408D-BC09-980133BF36D1}" id="{89DECA1D-DEC5-4774-ACD7-36706F3020B0}" parentId="{49B3B1AD-D304-441E-9D5A-2943BF2A8F97}">
    <text xml:space="preserve">03-28 taiso pastabas
</text>
  </threadedComment>
  <threadedComment ref="E331" dT="2025-03-31T05:41:29.27" personId="{1AA69E5B-B443-4881-BBB8-C2908FF681E9}" id="{4FC0EAB7-1F43-4FDF-82B6-BBAD82ADE9A2}" parentId="{49B3B1AD-D304-441E-9D5A-2943BF2A8F97}">
    <text>Pateikti pirminiai</text>
  </threadedComment>
  <threadedComment ref="E331" dT="2025-04-04T06:04:52.20" personId="{275467A3-C35B-408D-BC09-980133BF36D1}" id="{4F0B1A74-E7F9-4887-8BF4-CC5FD96A131D}" parentId="{49B3B1AD-D304-441E-9D5A-2943BF2A8F97}">
    <text>Reikia taisyti pirminius</text>
  </threadedComment>
  <threadedComment ref="E331" dT="2025-04-08T07:44:25.04" personId="{275467A3-C35B-408D-BC09-980133BF36D1}" id="{27CF859D-2D44-4202-8D6A-6E70356B36D6}" parentId="{49B3B1AD-D304-441E-9D5A-2943BF2A8F97}">
    <text>Pirminius pateiks 04-08</text>
  </threadedComment>
  <threadedComment ref="E331" dT="2025-04-08T09:17:27.83" personId="{1AA69E5B-B443-4881-BBB8-C2908FF681E9}" id="{5F2B7ACC-0AEB-4265-A106-A50DA79E766F}" parentId="{49B3B1AD-D304-441E-9D5A-2943BF2A8F97}">
    <text>Pateikta po pastabu</text>
  </threadedComment>
  <threadedComment ref="E331" dT="2025-04-10T14:06:10.60" personId="{BF5C2520-4838-4933-8C2C-E9E069B8079F}" id="{C1B76B04-BC33-4BD9-99EB-4DCA6188A562}" parentId="{49B3B1AD-D304-441E-9D5A-2943BF2A8F97}">
    <text>Nėra AmberGrid, pateikta 04-10. Reikia įkelti Via priedą</text>
  </threadedComment>
  <threadedComment ref="E331" dT="2025-04-14T14:09:50.70" personId="{BF5C2520-4838-4933-8C2C-E9E069B8079F}" id="{B0DC10B2-44CC-4893-8D78-4B348679D400}" parentId="{49B3B1AD-D304-441E-9D5A-2943BF2A8F97}">
    <text>ViaLT priedas pateiktas 04-11. Trūksta AmberGrid derinimo</text>
  </threadedComment>
  <threadedComment ref="E331" dT="2025-04-24T04:32:18.01" personId="{BF5C2520-4838-4933-8C2C-E9E069B8079F}" id="{6A97EC99-8622-4E27-B53E-F1899525B80F}" parentId="{49B3B1AD-D304-441E-9D5A-2943BF2A8F97}">
    <text>AmberGrid pateikė pastabas 04-22. Nusiųsta po pastabų</text>
  </threadedComment>
  <threadedComment ref="E331" dT="2025-04-24T13:50:12.58" personId="{BF5C2520-4838-4933-8C2C-E9E069B8079F}" id="{127DFBB4-9819-4CBA-940B-E6BA04FA9C67}" parentId="{49B3B1AD-D304-441E-9D5A-2943BF2A8F97}">
    <text>Ambergrid suderino</text>
  </threadedComment>
  <threadedComment ref="E331" dT="2025-05-07T09:37:31.71" personId="{BF5C2520-4838-4933-8C2C-E9E069B8079F}" id="{0B277205-2CC7-4DCE-9962-8B37E593E478}" parentId="{49B3B1AD-D304-441E-9D5A-2943BF2A8F97}">
    <text>ViaLT suderino</text>
  </threadedComment>
  <threadedComment ref="E331" dT="2025-05-12T12:04:40.56" personId="{BF5C2520-4838-4933-8C2C-E9E069B8079F}" id="{13FEDD8F-7EBF-46F9-BD23-A253BED40394}" parentId="{49B3B1AD-D304-441E-9D5A-2943BF2A8F97}">
    <text>Nėra SUVA, neišsiųsti informaciniai, nesuderintas servitutas. Prisėsiu prie servituto ant dienų</text>
  </threadedComment>
  <threadedComment ref="E331" dT="2025-05-14T13:39:56.39" personId="{BF5C2520-4838-4933-8C2C-E9E069B8079F}" id="{059A8095-F14F-4C1C-9105-248A0AC8D74A}" parentId="{49B3B1AD-D304-441E-9D5A-2943BF2A8F97}">
    <text>Pateiktas servitutas kompensacijom.</text>
  </threadedComment>
  <threadedComment ref="E331" dT="2025-05-19T04:34:10.54" personId="{BF5C2520-4838-4933-8C2C-E9E069B8079F}" id="{86376813-D887-428B-A1BB-BABE392AADF9}" parentId="{49B3B1AD-D304-441E-9D5A-2943BF2A8F97}">
    <text>Išsiųsti informaciniai, derinamas servitutas, SUVA pateiksiu gavęs patvirtinimą iš sklypo savininkų dėl servituto.</text>
  </threadedComment>
  <threadedComment ref="E331" dT="2025-05-26T04:52:31.35" personId="{BF5C2520-4838-4933-8C2C-E9E069B8079F}" id="{816CBA9A-08C3-45E3-A775-86F3ECDE5D9B}" parentId="{49B3B1AD-D304-441E-9D5A-2943BF2A8F97}">
    <text>Servitutą buvau suderinęs, ketvirtadienį paskambinau vienam iš savininkų apsitart kada būtų patogu vykti pas notarą. Šeštadienį gaunu laišką, kad nebesutinka ir kalbėt su kažkokiu atstovu. Atrašiau, laukiu argumentų.</text>
  </threadedComment>
  <threadedComment ref="E331" dT="2025-05-26T12:21:10.34" personId="{BF5C2520-4838-4933-8C2C-E9E069B8079F}" id="{C99C094D-B584-4ECE-BD8E-FEC682A0A7B7}" parentId="{49B3B1AD-D304-441E-9D5A-2943BF2A8F97}">
    <text>Sprendiniai pakeisti ir nusiųsti nesutikusiam sklypo savininkui</text>
  </threadedComment>
  <threadedComment ref="E331" dT="2025-06-02T05:30:54.54" personId="{BF5C2520-4838-4933-8C2C-E9E069B8079F}" id="{BD273945-864C-421C-ACB6-DCC5CB26A8ED}" parentId="{49B3B1AD-D304-441E-9D5A-2943BF2A8F97}">
    <text>Perderinama su institucijom</text>
  </threadedComment>
  <threadedComment ref="E331" dT="2025-06-09T04:52:56.52" personId="{BF5C2520-4838-4933-8C2C-E9E069B8079F}" id="{0116EE97-F944-4EF3-AE43-F3AB39AC73C8}" parentId="{49B3B1AD-D304-441E-9D5A-2943BF2A8F97}">
    <text>Trūksta Via derinimo, SUVA</text>
  </threadedComment>
  <threadedComment ref="E331" dT="2025-07-02T09:21:27.67" personId="{275467A3-C35B-408D-BC09-980133BF36D1}" id="{06F9BBA8-C723-4A95-996B-A751676FF9B7}" parentId="{49B3B1AD-D304-441E-9D5A-2943BF2A8F97}">
    <text>Trūksta SUVA</text>
  </threadedComment>
  <threadedComment ref="E331" dT="2025-07-08T07:16:53.96" personId="{1AA69E5B-B443-4881-BBB8-C2908FF681E9}" id="{B4D0CCD8-AFC7-411C-A491-2F5D4D4D35C5}" parentId="{49B3B1AD-D304-441E-9D5A-2943BF2A8F97}">
    <text>Planas pateikt byla be SUVA ir VIA</text>
  </threadedComment>
  <threadedComment ref="E331" dT="2025-07-15T09:23:56.17" personId="{1AA69E5B-B443-4881-BBB8-C2908FF681E9}" id="{50260593-91C0-4A4F-AACD-3EE48B850632}" parentId="{49B3B1AD-D304-441E-9D5A-2943BF2A8F97}">
    <text>Pateiktas projektas</text>
  </threadedComment>
  <threadedComment ref="E331" dT="2025-07-17T07:23:06.38" personId="{1AA69E5B-B443-4881-BBB8-C2908FF681E9}" id="{F79B468A-CD15-438E-9ECF-0253DAD5B28F}" parentId="{49B3B1AD-D304-441E-9D5A-2943BF2A8F97}">
    <text>Pateiktas po pastabu</text>
  </threadedComment>
  <threadedComment ref="E331" dT="2025-07-18T06:17:47.53" personId="{275467A3-C35B-408D-BC09-980133BF36D1}" id="{5D9285A5-E8ED-4BD0-9741-EC8AFD34C511}" parentId="{49B3B1AD-D304-441E-9D5A-2943BF2A8F97}">
    <text>Patvirtinta, perduota paulinai</text>
  </threadedComment>
  <threadedComment ref="X331" dT="2025-03-30T10:39:53.68" personId="{BF5C2520-4838-4933-8C2C-E9E069B8079F}" id="{307E2B36-089E-4722-A276-B1E9E6BB456B}">
    <text>Pateikta 03-30</text>
  </threadedComment>
  <threadedComment ref="Z331" dT="2025-03-30T10:39:53.68" personId="{BF5C2520-4838-4933-8C2C-E9E069B8079F}" id="{695C8297-5229-4EC3-8313-33097EE7FDC6}">
    <text>Pateikta 03-30</text>
  </threadedComment>
  <threadedComment ref="AA331" dT="2025-03-30T10:39:53.68" personId="{BF5C2520-4838-4933-8C2C-E9E069B8079F}" id="{ED49CDC8-1EDE-44FC-922F-99BAC87B8659}">
    <text>Pateikta 03-30</text>
  </threadedComment>
  <threadedComment ref="AD331" dT="2025-07-10T05:20:13.55" personId="{BF5C2520-4838-4933-8C2C-E9E069B8079F}" id="{1C4471B8-CC1C-4734-AC7F-2F7A667FFCE1}">
    <text xml:space="preserve">367673 </text>
  </threadedComment>
  <threadedComment ref="AJ331" dT="2025-03-30T10:39:53.68" personId="{BF5C2520-4838-4933-8C2C-E9E069B8079F}" id="{506BECE9-FCBB-474E-A7B1-B04FDB717331}">
    <text>Pateikta 03-30</text>
  </threadedComment>
  <threadedComment ref="AJ331" dT="2025-04-08T07:43:12.18" personId="{275467A3-C35B-408D-BC09-980133BF36D1}" id="{4F8EE28A-BCCC-47D4-B82E-246F5B047DCD}" parentId="{506BECE9-FCBB-474E-A7B1-B04FDB717331}">
    <text>Daryti priedą,bus patvirtintas kai bus pirminiai</text>
  </threadedComment>
  <threadedComment ref="AK331" dT="2025-04-10T14:59:58.44" personId="{BF5C2520-4838-4933-8C2C-E9E069B8079F}" id="{FA4A17DB-B1D3-42BE-B1FE-FB937F9CA462}">
    <text>pateikta 04-10</text>
  </threadedComment>
  <threadedComment ref="AO331" dT="2025-03-30T10:39:53.68" personId="{BF5C2520-4838-4933-8C2C-E9E069B8079F}" id="{141F4B70-AB05-4229-A2FC-D61402E782E1}">
    <text>Pateikta 03-30</text>
  </threadedComment>
  <threadedComment ref="E332" dT="2025-02-08T08:03:55.12" personId="{F5283759-9946-4865-A022-E520B30F9158}" id="{A1A95B29-0192-4321-AC18-93BEC5DAAECC}">
    <text xml:space="preserve">@Tomas Ruzveltas </text>
    <mentions>
      <mention mentionpersonId="{CC37ACCD-67EF-40B7-83BA-67D3FAA8CE86}" mentionId="{03759C40-1E27-481C-8B08-2381470FDE6B}" startIndex="0" length="16"/>
    </mentions>
  </threadedComment>
  <threadedComment ref="E332" dT="2025-02-10T09:10:11.24" personId="{275467A3-C35B-408D-BC09-980133BF36D1}" id="{ADEAE6A5-4E1D-4E91-8C48-0C26A09FDC6B}" parentId="{A1A95B29-0192-4321-AC18-93BEC5DAAECC}">
    <text>Planas 02-10 pateikti pirminius</text>
  </threadedComment>
  <threadedComment ref="E332" dT="2025-02-12T07:28:16.92" personId="{1AA69E5B-B443-4881-BBB8-C2908FF681E9}" id="{C05A52F3-5CAB-43B2-BA0D-B87C5D234D4D}" parentId="{A1A95B29-0192-4321-AC18-93BEC5DAAECC}">
    <text>Pateikti pirminiai</text>
  </threadedComment>
  <threadedComment ref="E332" dT="2025-02-17T08:18:50.90" personId="{275467A3-C35B-408D-BC09-980133BF36D1}" id="{A6F9EFAC-CBF6-4B4D-B591-AE80847E1130}" parentId="{A1A95B29-0192-4321-AC18-93BEC5DAAECC}">
    <text>Taiso pastabas</text>
  </threadedComment>
  <threadedComment ref="E332" dT="2025-02-18T10:12:56.99" personId="{F5283759-9946-4865-A022-E520B30F9158}" id="{946DBA07-1EB3-4A15-8FAE-38F86D1BA55C}" parentId="{A1A95B29-0192-4321-AC18-93BEC5DAAECC}">
    <text>Kostas pateiks po postabų</text>
  </threadedComment>
  <threadedComment ref="E332" dT="2025-02-18T10:31:45.40" personId="{1AA69E5B-B443-4881-BBB8-C2908FF681E9}" id="{D8F3D462-20AB-47CB-84B4-A5B85E1402D2}" parentId="{A1A95B29-0192-4321-AC18-93BEC5DAAECC}">
    <text>Pateikta po pastabu</text>
  </threadedComment>
  <threadedComment ref="E332" dT="2025-02-20T08:06:22.83" personId="{275467A3-C35B-408D-BC09-980133BF36D1}" id="{3BFCD449-1064-434C-9457-C2768F3ED680}" parentId="{A1A95B29-0192-4321-AC18-93BEC5DAAECC}">
    <text>Taiso pastabas</text>
  </threadedComment>
  <threadedComment ref="E332" dT="2025-02-20T08:10:49.25" personId="{F5283759-9946-4865-A022-E520B30F9158}" id="{0CD5E7C4-3297-4C1B-8B42-D38417218530}" parentId="{A1A95B29-0192-4321-AC18-93BEC5DAAECC}">
    <text>Reik įkelt BR02 po pastabų.</text>
  </threadedComment>
  <threadedComment ref="E332" dT="2025-02-20T18:02:40.91" personId="{275467A3-C35B-408D-BC09-980133BF36D1}" id="{0EAB8CB5-8AD4-46DF-984C-7A1910CCC3A9}" parentId="{A1A95B29-0192-4321-AC18-93BEC5DAAECC}">
    <text>Pateikta</text>
  </threadedComment>
  <threadedComment ref="E332" dT="2025-02-24T18:14:06.59" personId="{275467A3-C35B-408D-BC09-980133BF36D1}" id="{F3F6CD58-69C5-4AA0-AACE-A47550267674}" parentId="{A1A95B29-0192-4321-AC18-93BEC5DAAECC}">
    <text>Taiso pastabas</text>
  </threadedComment>
  <threadedComment ref="E332" dT="2025-02-27T06:24:54.95" personId="{275467A3-C35B-408D-BC09-980133BF36D1}" id="{4E6CC6D6-9E4C-40A0-BF81-3DAA28D0B505}" parentId="{A1A95B29-0192-4321-AC18-93BEC5DAAECC}">
    <text>02-27 važiuoja fotografuoti trasos</text>
  </threadedComment>
  <threadedComment ref="E332" dT="2025-03-04T08:45:22.50" personId="{F5283759-9946-4865-A022-E520B30F9158}" id="{35039CA6-B392-4700-9DD2-DC9DB414AE98}" parentId="{A1A95B29-0192-4321-AC18-93BEC5DAAECC}">
    <text>Pataisytos pastabos.
Perduota Kostui, įkels pirminius po pastabų.</text>
  </threadedComment>
  <threadedComment ref="E332" dT="2025-03-04T08:54:29.99" personId="{1AA69E5B-B443-4881-BBB8-C2908FF681E9}" id="{1E8E4567-2DCC-4628-B773-1774350A69E1}" parentId="{A1A95B29-0192-4321-AC18-93BEC5DAAECC}">
    <text>Pateikta po pastabu</text>
  </threadedComment>
  <threadedComment ref="E332" dT="2025-03-05T13:31:26.55" personId="{F5283759-9946-4865-A022-E520B30F9158}" id="{F0DCD432-D8A9-4947-9C2B-C3911C1908B8}" parentId="{A1A95B29-0192-4321-AC18-93BEC5DAAECC}">
    <text>Galima pateikt po pastabų. Perduota Kostui į teamsus.</text>
  </threadedComment>
  <threadedComment ref="E332" dT="2025-03-05T13:53:02.06" personId="{1AA69E5B-B443-4881-BBB8-C2908FF681E9}" id="{88C01E19-BF8F-471C-912A-EB95BE96CC44}" parentId="{A1A95B29-0192-4321-AC18-93BEC5DAAECC}">
    <text>pateikta</text>
  </threadedComment>
  <threadedComment ref="E332" dT="2025-03-07T10:36:35.39" personId="{F5283759-9946-4865-A022-E520B30F9158}" id="{449558C2-B472-4C41-AFD2-EAF7B64AD75C}" parentId="{A1A95B29-0192-4321-AC18-93BEC5DAAECC}">
    <text>Išsiųsta institucijoms</text>
  </threadedComment>
  <threadedComment ref="E332" dT="2025-03-18T13:12:02.34" personId="{F5283759-9946-4865-A022-E520B30F9158}" id="{F7D5D0EE-7E8D-4106-8CE0-A2FBCA6007DE}" parentId="{A1A95B29-0192-4321-AC18-93BEC5DAAECC}">
    <text>Išsiųsta SUVA, likę informaciniai, MŽ, sąmata ir dokai.</text>
  </threadedComment>
  <threadedComment ref="E332" dT="2025-03-21T06:57:12.41" personId="{275467A3-C35B-408D-BC09-980133BF36D1}" id="{955523B9-6F13-48CF-B737-A1C14FCDBFD7}" parentId="{A1A95B29-0192-4321-AC18-93BEC5DAAECC}">
    <text>Derina su sklp. Sav.</text>
  </threadedComment>
  <threadedComment ref="E332" dT="2025-03-27T08:16:00.21" personId="{1AA69E5B-B443-4881-BBB8-C2908FF681E9}" id="{0807086A-5703-4850-8399-1CC6EB927EF4}" parentId="{A1A95B29-0192-4321-AC18-93BEC5DAAECC}">
    <text>Nederina sklp sav., parasyta i TIVIS</text>
  </threadedComment>
  <threadedComment ref="E332" dT="2025-04-01T09:21:16.54" personId="{1AA69E5B-B443-4881-BBB8-C2908FF681E9}" id="{135B70FB-C944-4D2D-818D-A10400A01968}" parentId="{A1A95B29-0192-4321-AC18-93BEC5DAAECC}">
    <text>Pakeista PU, Reikia pildyti TOPO</text>
  </threadedComment>
  <threadedComment ref="E332" dT="2025-04-04T05:22:16.15" personId="{275467A3-C35B-408D-BC09-980133BF36D1}" id="{C9E46B26-91A5-4E5D-9E6A-71B34749AC28}" parentId="{A1A95B29-0192-4321-AC18-93BEC5DAAECC}">
    <text>Topo užsakyta pas pakamarį 04-04</text>
  </threadedComment>
  <threadedComment ref="E332" dT="2025-04-14T12:09:25.99" personId="{F5283759-9946-4865-A022-E520B30F9158}" id="{65110B38-83F8-43CA-9646-860B6FC3846C}" parentId="{A1A95B29-0192-4321-AC18-93BEC5DAAECC}">
    <text>Laukiam topo, kitos info neturiu.</text>
  </threadedComment>
  <threadedComment ref="E332" dT="2025-04-22T04:28:23.29" personId="{275467A3-C35B-408D-BC09-980133BF36D1}" id="{F855F82E-08C6-43C7-BB6D-9752A2C9CB73}" parentId="{A1A95B29-0192-4321-AC18-93BEC5DAAECC}">
    <text>Pateiktas papildymas</text>
  </threadedComment>
  <threadedComment ref="E332" dT="2025-04-22T07:58:14.23" personId="{F5283759-9946-4865-A022-E520B30F9158}" id="{0046C4D4-36AA-4F12-95EE-0F8E06FC4C87}" parentId="{A1A95B29-0192-4321-AC18-93BEC5DAAECC}">
    <text>Pataisyti sprendiniai pagal atnaujintas sąlygas.
Pateiktas žiniaraštis sąmatai.</text>
  </threadedComment>
  <threadedComment ref="E332" dT="2025-04-24T04:29:20.66" personId="{275467A3-C35B-408D-BC09-980133BF36D1}" id="{07AEB3B2-B3AB-42C5-9BA2-C638C8E85DF0}" parentId="{A1A95B29-0192-4321-AC18-93BEC5DAAECC}">
    <text>Teiks pilną bylą</text>
  </threadedComment>
  <threadedComment ref="E332" dT="2025-04-24T09:46:15.08" personId="{F5283759-9946-4865-A022-E520B30F9158}" id="{BDFB7C48-8D18-4A30-BBC4-7613713564FF}" parentId="{A1A95B29-0192-4321-AC18-93BEC5DAAECC}">
    <text>Perduota Kostui, kad pateiktų pilną bylą.</text>
  </threadedComment>
  <threadedComment ref="E332" dT="2025-04-24T11:58:07.53" personId="{1AA69E5B-B443-4881-BBB8-C2908FF681E9}" id="{9B2E085D-96A7-4EF6-BF37-9E884247648A}" parentId="{A1A95B29-0192-4321-AC18-93BEC5DAAECC}">
    <text>Pateiktas projektas</text>
  </threadedComment>
  <threadedComment ref="E332" dT="2025-04-29T12:43:17.26" personId="{F5283759-9946-4865-A022-E520B30F9158}" id="{B248C632-7CE0-446B-9C73-696D24104176}" parentId="{A1A95B29-0192-4321-AC18-93BEC5DAAECC}">
    <text>Trūko konkursinės, perdaviau Kostui, kad įkeltų.</text>
  </threadedComment>
  <threadedComment ref="E332" dT="2025-04-30T04:40:28.81" personId="{1AA69E5B-B443-4881-BBB8-C2908FF681E9}" id="{2A19F71A-26AB-49CB-AA8A-2AB51BFA39A7}" parentId="{A1A95B29-0192-4321-AC18-93BEC5DAAECC}">
    <text>Pateikta su konkursine</text>
  </threadedComment>
  <threadedComment ref="E332" dT="2025-05-05T13:09:58.41" personId="{1AA69E5B-B443-4881-BBB8-C2908FF681E9}" id="{A1FF4D0E-668B-4055-BEC2-60C858C9DB43}" parentId="{A1A95B29-0192-4321-AC18-93BEC5DAAECC}">
    <text>Pateikta po pastabu</text>
  </threadedComment>
  <threadedComment ref="E332" dT="2025-05-07T07:02:40.29" personId="{275467A3-C35B-408D-BC09-980133BF36D1}" id="{F50FC2BA-5655-46DC-9E40-8D7732851A22}" parentId="{A1A95B29-0192-4321-AC18-93BEC5DAAECC}">
    <text>Laukiam RC Sąskaitų</text>
  </threadedComment>
  <threadedComment ref="E332" dT="2025-05-14T07:28:57.38" personId="{275467A3-C35B-408D-BC09-980133BF36D1}" id="{AA842CD1-F5EB-4C15-A214-AD30E1983031}" parentId="{A1A95B29-0192-4321-AC18-93BEC5DAAECC}">
    <text>ADA pateiktas maciukevičiui</text>
  </threadedComment>
  <threadedComment ref="E332" dT="2025-05-15T06:34:13.53" personId="{275467A3-C35B-408D-BC09-980133BF36D1}" id="{28D121F3-72C2-485E-A4C6-5FF65B298CA1}" parentId="{A1A95B29-0192-4321-AC18-93BEC5DAAECC}">
    <text>Delspinigius grindžiam</text>
  </threadedComment>
  <threadedComment ref="T332" dT="2025-04-22T12:31:13.42" personId="{F5283759-9946-4865-A022-E520B30F9158}" id="{BA947BDD-2C3B-40D2-9C69-37070F3DC883}">
    <text>04-22 padaryti ir perduoti administratorei.</text>
  </threadedComment>
  <threadedComment ref="X332" dT="2025-03-07T10:36:18.04" personId="{F5283759-9946-4865-A022-E520B30F9158}" id="{DC4B054C-1858-4BEB-93CD-64AAAEEABDDE}">
    <text xml:space="preserve">03-07 išsiųsta
</text>
  </threadedComment>
  <threadedComment ref="X332" dT="2025-03-17T15:13:47.79" personId="{F5283759-9946-4865-A022-E520B30F9158}" id="{6ED2D839-8A11-4363-986B-A7D98E76CF21}" parentId="{DC4B054C-1858-4BEB-93CD-64AAAEEABDDE}">
    <text>03-17</text>
  </threadedComment>
  <threadedComment ref="Y332" dT="2025-03-07T10:36:18.04" personId="{F5283759-9946-4865-A022-E520B30F9158}" id="{7B9C2716-F567-4859-806F-CFDE0AF78C1F}">
    <text xml:space="preserve">03-07 išsiųsta
</text>
  </threadedComment>
  <threadedComment ref="Y332" dT="2025-03-13T08:51:05.69" personId="{F5283759-9946-4865-A022-E520B30F9158}" id="{632EEBD9-0631-4E42-BAAB-12FEDEE8BEE9}" parentId="{7B9C2716-F567-4859-806F-CFDE0AF78C1F}">
    <text>Viena suderino, kitos laukiu dar.</text>
  </threadedComment>
  <threadedComment ref="AD332" dT="2025-03-18T13:14:46.68" personId="{F5283759-9946-4865-A022-E520B30F9158}" id="{59D92731-DAD5-4580-8B46-5D0A12D7BAF2}">
    <text xml:space="preserve">03-18 351135
</text>
  </threadedComment>
  <threadedComment ref="AD332" dT="2025-03-20T07:30:23.29" personId="{F5283759-9946-4865-A022-E520B30F9158}" id="{CB828952-537B-4D19-95FE-857E58660376}" parentId="{59D92731-DAD5-4580-8B46-5D0A12D7BAF2}">
    <text>03-19 gauta</text>
  </threadedComment>
  <threadedComment ref="AL332" dT="2025-03-06T13:59:44.33" personId="{F5283759-9946-4865-A022-E520B30F9158}" id="{FA9FAB0A-B166-40D2-8B68-73DB2581BC41}">
    <text>03-06 išsiųsta</text>
  </threadedComment>
  <threadedComment ref="AL332" dT="2025-03-13T13:42:19.98" personId="{F5283759-9946-4865-A022-E520B30F9158}" id="{7CFECAB6-FCFF-44BC-A2F2-A35C17FC41E9}" parentId="{FA9FAB0A-B166-40D2-8B68-73DB2581BC41}">
    <text>03-13 gavau</text>
  </threadedComment>
  <threadedComment ref="AO332" dT="2025-02-21T08:20:55.73" personId="{F5283759-9946-4865-A022-E520B30F9158}" id="{125E6F12-7B65-4457-A9CA-31A67CFA99B7}">
    <text>Išsiųsta 03-06</text>
  </threadedComment>
  <threadedComment ref="AO332" dT="2025-03-07T10:26:29.72" personId="{F5283759-9946-4865-A022-E520B30F9158}" id="{44F879E6-2AAC-4233-B1A7-0D52D141603D}" parentId="{125E6F12-7B65-4457-A9CA-31A67CFA99B7}">
    <text>03-07 gauta</text>
  </threadedComment>
  <threadedComment ref="E333" dT="2025-02-12T14:41:45.25" personId="{275467A3-C35B-408D-BC09-980133BF36D1}" id="{51168C61-B8DA-4113-B637-788C0B802B54}">
    <text>Rengia sprendinius</text>
  </threadedComment>
  <threadedComment ref="E333" dT="2025-02-20T07:40:40.34" personId="{275467A3-C35B-408D-BC09-980133BF36D1}" id="{9CEED619-4C5C-4462-8AFE-D5C192A90EB0}" parentId="{51168C61-B8DA-4113-B637-788C0B802B54}">
    <text>Sukelti pirminiai, reikia ryšių</text>
  </threadedComment>
  <threadedComment ref="E333" dT="2025-02-21T08:12:45.23" personId="{275467A3-C35B-408D-BC09-980133BF36D1}" id="{61C66552-4066-4A76-BFC8-1AE2CDBB8162}" parentId="{51168C61-B8DA-4113-B637-788C0B802B54}">
    <text>Taiso pastabas</text>
  </threadedComment>
  <threadedComment ref="E333" dT="2025-02-28T09:30:11.83" personId="{275467A3-C35B-408D-BC09-980133BF36D1}" id="{9BC9488F-C4A9-4362-B9F1-ADB8E66B6ED6}" parentId="{51168C61-B8DA-4113-B637-788C0B802B54}">
    <text>02-28 pirminiai po pastabų pateikti</text>
  </threadedComment>
  <threadedComment ref="E333" dT="2025-03-03T07:40:52.37" personId="{1AA69E5B-B443-4881-BBB8-C2908FF681E9}" id="{FEAE5CDE-BD61-4550-BE8B-3A8F27F98476}" parentId="{51168C61-B8DA-4113-B637-788C0B802B54}">
    <text>Pateikta po pastabu</text>
  </threadedComment>
  <threadedComment ref="E333" dT="2025-03-04T09:47:09.73" personId="{275467A3-C35B-408D-BC09-980133BF36D1}" id="{92B00A1B-571C-4638-85CD-426E4550FF3B}" parentId="{51168C61-B8DA-4113-B637-788C0B802B54}">
    <text>Taiso pastabas</text>
  </threadedComment>
  <threadedComment ref="E333" dT="2025-03-10T08:33:45.63" personId="{1AA69E5B-B443-4881-BBB8-C2908FF681E9}" id="{567901CE-2512-4677-B70A-EB7E38F3E05B}" parentId="{51168C61-B8DA-4113-B637-788C0B802B54}">
    <text>Pateikta po pastabu</text>
  </threadedComment>
  <threadedComment ref="E333" dT="2025-03-12T09:41:40.68" personId="{275467A3-C35B-408D-BC09-980133BF36D1}" id="{E6ED6957-79C4-446B-A9A5-7EBE978A003D}" parentId="{51168C61-B8DA-4113-B637-788C0B802B54}">
    <text>Taiso pastabas</text>
  </threadedComment>
  <threadedComment ref="E333" dT="2025-03-14T07:01:24.68" personId="{1AA69E5B-B443-4881-BBB8-C2908FF681E9}" id="{B1B31F5E-0AB0-4FFF-892E-9A7663327D42}" parentId="{51168C61-B8DA-4113-B637-788C0B802B54}">
    <text>Pateikta po pastabu</text>
  </threadedComment>
  <threadedComment ref="E333" dT="2025-03-19T08:29:20.31" personId="{275467A3-C35B-408D-BC09-980133BF36D1}" id="{69305BC7-43AE-4A59-BD4A-24C5F50D2CF3}" parentId="{51168C61-B8DA-4113-B637-788C0B802B54}">
    <text>Taiso pastabas</text>
  </threadedComment>
  <threadedComment ref="E333" dT="2025-03-24T08:08:55.30" personId="{275467A3-C35B-408D-BC09-980133BF36D1}" id="{1B2B1EBC-41B1-47ED-87B7-D605E9F1C94E}" parentId="{51168C61-B8DA-4113-B637-788C0B802B54}">
    <text>03-24 Ridas fotkina</text>
  </threadedComment>
  <threadedComment ref="E333" dT="2025-03-27T08:10:27.71" personId="{275467A3-C35B-408D-BC09-980133BF36D1}" id="{E53C2AF5-3189-4BA0-AE14-CA40C22514B4}" parentId="{51168C61-B8DA-4113-B637-788C0B802B54}">
    <text>03-28 taiso pastabas</text>
  </threadedComment>
  <threadedComment ref="E333" dT="2025-03-31T05:43:38.51" personId="{1AA69E5B-B443-4881-BBB8-C2908FF681E9}" id="{8E98016E-520E-4C19-8C7A-D2AF30CF2187}" parentId="{51168C61-B8DA-4113-B637-788C0B802B54}">
    <text>Arnas issiunte derinti</text>
  </threadedComment>
  <threadedComment ref="E333" dT="2025-03-31T07:01:15.58" personId="{1AA69E5B-B443-4881-BBB8-C2908FF681E9}" id="{BEA6E7E2-0364-4899-9E97-AB5128A0731E}" parentId="{51168C61-B8DA-4113-B637-788C0B802B54}">
    <text>Pateikta po pastabu</text>
  </threadedComment>
  <threadedComment ref="E333" dT="2025-04-10T14:07:34.61" personId="{BF5C2520-4838-4933-8C2C-E9E069B8079F}" id="{CE583FE5-5374-4F1A-8C15-3D0C1533ED6F}" parentId="{51168C61-B8DA-4113-B637-788C0B802B54}">
    <text>Nėra savivaldybės derinimo. LTG suderino, reikia dar sutikimą gaut.</text>
  </threadedComment>
  <threadedComment ref="E333" dT="2025-04-14T14:11:31.06" personId="{BF5C2520-4838-4933-8C2C-E9E069B8079F}" id="{6FF200BA-2ED6-48AC-9E24-B8473818F1AF}" parentId="{51168C61-B8DA-4113-B637-788C0B802B54}">
    <text>niekas nepasikeitė</text>
  </threadedComment>
  <threadedComment ref="E333" dT="2025-04-24T04:33:34.26" personId="{BF5C2520-4838-4933-8C2C-E9E069B8079F}" id="{4307ACCB-CA9B-4F0A-AB2A-CD9A11B847B1}" parentId="{51168C61-B8DA-4113-B637-788C0B802B54}">
    <text>savivaldybė suderino. Sutikimai LTG išsiųsti, kolkas pasirašytų negavau.</text>
  </threadedComment>
  <threadedComment ref="E333" dT="2025-04-29T09:49:50.02" personId="{BF5C2520-4838-4933-8C2C-E9E069B8079F}" id="{8F5C6235-21FE-42F6-805A-302DFDCBEAE9}" parentId="{51168C61-B8DA-4113-B637-788C0B802B54}">
    <text>sutikimai gauti, pateikta SUVA. Darysiu sąmatą, bylą</text>
  </threadedComment>
  <threadedComment ref="E333" dT="2025-05-01T11:24:14.52" personId="{BF5C2520-4838-4933-8C2C-E9E069B8079F}" id="{248758BA-A3AD-4734-B016-D1B0C398F05A}" parentId="{51168C61-B8DA-4113-B637-788C0B802B54}">
    <text>SUVA gauta, sąmata pateikta skaičiuoti</text>
  </threadedComment>
  <threadedComment ref="E333" dT="2025-05-07T06:50:46.35" personId="{275467A3-C35B-408D-BC09-980133BF36D1}" id="{FC00F3A3-C378-47D5-9B67-0030B141E49D}" parentId="{51168C61-B8DA-4113-B637-788C0B802B54}">
    <text>Sąmata gauta, kada teiksi bylą ?</text>
  </threadedComment>
  <threadedComment ref="E333" dT="2025-05-07T07:13:25.93" personId="{BF5C2520-4838-4933-8C2C-E9E069B8079F}" id="{FBD08524-206E-44D9-AE56-A578496607F7}" parentId="{51168C61-B8DA-4113-B637-788C0B802B54}">
    <text>Padaryta byla galima kelti</text>
  </threadedComment>
  <threadedComment ref="E333" dT="2025-05-07T09:02:42.71" personId="{1AA69E5B-B443-4881-BBB8-C2908FF681E9}" id="{6D54B5BA-7A2C-4EFE-8331-C671279A12C4}" parentId="{51168C61-B8DA-4113-B637-788C0B802B54}">
    <text>Pateikta byla</text>
  </threadedComment>
  <threadedComment ref="E333" dT="2025-05-12T06:52:29.91" personId="{275467A3-C35B-408D-BC09-980133BF36D1}" id="{849C4FDC-77B4-44AA-BC64-64CAF1AC4D04}" parentId="{51168C61-B8DA-4113-B637-788C0B802B54}">
    <text>Konkursinę reikia padaryti</text>
  </threadedComment>
  <threadedComment ref="E333" dT="2025-05-13T12:25:50.91" personId="{BF5C2520-4838-4933-8C2C-E9E069B8079F}" id="{2A19C9BF-D3F3-4A20-8E77-854412EE9EE2}" parentId="{51168C61-B8DA-4113-B637-788C0B802B54}">
    <text>Konkursinė padaryta</text>
  </threadedComment>
  <threadedComment ref="E333" dT="2025-05-14T04:31:04.78" personId="{275467A3-C35B-408D-BC09-980133BF36D1}" id="{4B7FCEAC-741A-4AA4-AD94-11EEC9D8EC7B}" parentId="{51168C61-B8DA-4113-B637-788C0B802B54}">
    <text>Pateiktas projektas</text>
  </threadedComment>
  <threadedComment ref="E333" dT="2025-05-19T04:35:07.61" personId="{BF5C2520-4838-4933-8C2C-E9E069B8079F}" id="{87E75FE2-EF54-4326-BF16-4CEDF127720B}" parentId="{51168C61-B8DA-4113-B637-788C0B802B54}">
    <text>Gautos kelios pastabos bylai. Aš pataisysiu šiandien, bet reikia ir sąmatos pakoregavimo.</text>
  </threadedComment>
  <threadedComment ref="E333" dT="2025-05-19T09:51:39.26" personId="{1AA69E5B-B443-4881-BBB8-C2908FF681E9}" id="{19597939-1D1F-4BB6-B053-6B17E9FACAB2}" parentId="{51168C61-B8DA-4113-B637-788C0B802B54}">
    <text>Pateikta po pastabu</text>
  </threadedComment>
  <threadedComment ref="E333" dT="2025-05-23T08:09:26.30" personId="{275467A3-C35B-408D-BC09-980133BF36D1}" id="{BE83F4C9-3838-4F58-B6BA-02BA27A3569A}" parentId="{51168C61-B8DA-4113-B637-788C0B802B54}">
    <text>Laukiam AZ įregistravimo</text>
  </threadedComment>
  <threadedComment ref="E333" dT="2025-05-27T07:05:17.00" personId="{275467A3-C35B-408D-BC09-980133BF36D1}" id="{E64F2959-7EA9-4454-BFC3-01FB9E96AD11}" parentId="{51168C61-B8DA-4113-B637-788C0B802B54}">
    <text xml:space="preserve">Pateikta ADA maciukui
</text>
  </threadedComment>
  <threadedComment ref="W333" dT="2025-04-18T07:46:14.29" personId="{BF5C2520-4838-4933-8C2C-E9E069B8079F}" id="{AC3E1CF4-5CA2-4209-B2F6-32C7D72570B4}">
    <text>nusiųsti sutikimai LTG 04-17</text>
  </threadedComment>
  <threadedComment ref="X333" dT="2025-03-30T10:39:53.68" personId="{BF5C2520-4838-4933-8C2C-E9E069B8079F}" id="{EFE01D61-61D3-4FE3-BE3B-54B3CFDCF5B6}">
    <text>Pateikta 03-30</text>
  </threadedComment>
  <threadedComment ref="Z333" dT="2025-03-30T10:39:53.68" personId="{BF5C2520-4838-4933-8C2C-E9E069B8079F}" id="{093E50CE-DF65-4131-9EF4-AC053AE73E98}">
    <text>Pateikta 03-30</text>
  </threadedComment>
  <threadedComment ref="AA333" dT="2025-03-30T10:39:53.68" personId="{BF5C2520-4838-4933-8C2C-E9E069B8079F}" id="{E4C19850-0FD3-4682-A2DC-F8B2C5DE2FED}">
    <text>Pateikta 03-30</text>
  </threadedComment>
  <threadedComment ref="AD333" dT="2025-04-29T09:49:08.13" personId="{BF5C2520-4838-4933-8C2C-E9E069B8079F}" id="{373CC983-EB59-40CE-B4AF-64EC2F97B364}">
    <text>1GST-5332</text>
  </threadedComment>
  <threadedComment ref="AP333" dT="2025-03-30T10:39:53.68" personId="{BF5C2520-4838-4933-8C2C-E9E069B8079F}" id="{1DAF8D27-19E7-4FAC-AA21-0E72470B6A2E}">
    <text>Pateikta 03-30</text>
  </threadedComment>
  <threadedComment ref="E334" dT="2025-02-10T09:09:22.60" personId="{275467A3-C35B-408D-BC09-980133BF36D1}" id="{AD60E568-60DC-4C54-B397-154572C31AAC}">
    <text>02-10 planas pateikti pirminius</text>
  </threadedComment>
  <threadedComment ref="E334" dT="2025-02-11T06:25:35.09" personId="{1AA69E5B-B443-4881-BBB8-C2908FF681E9}" id="{C6F4493C-77DE-4FD3-8720-2065AB3EDEAA}" parentId="{AD60E568-60DC-4C54-B397-154572C31AAC}">
    <text>Pateikti pirminiai</text>
  </threadedComment>
  <threadedComment ref="E334" dT="2025-02-12T06:06:41.31" personId="{275467A3-C35B-408D-BC09-980133BF36D1}" id="{D4831900-86A8-42D2-BB37-AF6810731676}" parentId="{AD60E568-60DC-4C54-B397-154572C31AAC}">
    <text>Yra LAKD</text>
  </threadedComment>
  <threadedComment ref="E334" dT="2025-02-17T06:55:27.83" personId="{1AA69E5B-B443-4881-BBB8-C2908FF681E9}" id="{930DB92A-C7F2-41DC-AE33-230D8FF42D88}" parentId="{AD60E568-60DC-4C54-B397-154572C31AAC}">
    <text>Pateikti pirminiai po pastabu</text>
  </threadedComment>
  <threadedComment ref="E334" dT="2025-02-19T18:59:32.05" personId="{275467A3-C35B-408D-BC09-980133BF36D1}" id="{15738A81-1CBC-483F-A3BF-9B7EC2F07132}" parentId="{AD60E568-60DC-4C54-B397-154572C31AAC}">
    <text>Taiso pastabas</text>
  </threadedComment>
  <threadedComment ref="E334" dT="2025-02-20T12:57:28.71" personId="{8FC2F3C1-05F0-4E34-917F-7A355472C835}" id="{02D7D9A1-4A6A-44D5-8FAD-3DC727964689}" parentId="{AD60E568-60DC-4C54-B397-154572C31AAC}">
    <text>Pataisyta pagal pastabas</text>
  </threadedComment>
  <threadedComment ref="E334" dT="2025-02-20T12:58:44.64" personId="{275467A3-C35B-408D-BC09-980133BF36D1}" id="{5C9F83AD-EE33-44E4-A2A6-D10C79E2C56D}" parentId="{AD60E568-60DC-4C54-B397-154572C31AAC}">
    <text>Pateikta po pastabų</text>
  </threadedComment>
  <threadedComment ref="E334" dT="2025-02-21T12:55:25.64" personId="{8FC2F3C1-05F0-4E34-917F-7A355472C835}" id="{E4C33BCF-F164-4E28-BBD0-40EFEC33515F}" parentId="{AD60E568-60DC-4C54-B397-154572C31AAC}">
    <text>Pirminiai patvirtinti pradedam derinimus</text>
  </threadedComment>
  <threadedComment ref="E334" dT="2025-02-24T12:19:11.66" personId="{8FC2F3C1-05F0-4E34-917F-7A355472C835}" id="{D9BC5934-15E4-468D-B925-2F3B1D2D4011}" parentId="{AD60E568-60DC-4C54-B397-154572C31AAC}">
    <text>02-24
nusiųsta vialietuva, seniūnija, natura 2000, savivaldybė</text>
  </threadedComment>
  <threadedComment ref="E334" dT="2025-02-25T07:08:19.65" personId="{8FC2F3C1-05F0-4E34-917F-7A355472C835}" id="{1FBCB90D-66A8-472B-9330-32AC66F61329}" parentId="{AD60E568-60DC-4C54-B397-154572C31AAC}">
    <text>Gautas seniūnijos derinimas
išsiųsta savivaldybei dar kartą
02-25</text>
  </threadedComment>
  <threadedComment ref="E334" dT="2025-02-28T11:32:44.12" personId="{8FC2F3C1-05F0-4E34-917F-7A355472C835}" id="{7844A173-A4CA-4EA1-94E4-2D7F350546CD}" parentId="{AD60E568-60DC-4C54-B397-154572C31AAC}">
    <text>Informaciniai išsiųsti</text>
  </threadedComment>
  <threadedComment ref="E334" dT="2025-03-06T06:03:26.41" personId="{8FC2F3C1-05F0-4E34-917F-7A355472C835}" id="{B90432D4-0733-4C61-B9A6-50C818D1B920}" parentId="{AD60E568-60DC-4C54-B397-154572C31AAC}">
    <text>Natura 2000 prašo reikšmingumo nustatymo</text>
  </threadedComment>
  <threadedComment ref="E334" dT="2025-03-06T13:36:13.87" personId="{8FC2F3C1-05F0-4E34-917F-7A355472C835}" id="{43E99584-930B-4585-A65A-C7C97C15D3CA}" parentId="{AD60E568-60DC-4C54-B397-154572C31AAC}">
    <text>Natura išsiųsta pakartotinai
ViaLietuva davė pastabų, reikia pildyti top, kad matytųsi važiuojamoji dalis</text>
  </threadedComment>
  <threadedComment ref="E334" dT="2025-03-14T06:56:07.71" personId="{8FC2F3C1-05F0-4E34-917F-7A355472C835}" id="{7F0A5198-0646-471A-BFA2-C941B917666B}" parentId="{AD60E568-60DC-4C54-B397-154572C31AAC}">
    <text>Topo papildyta, siunčiu Via pakartotinai, be priedo</text>
  </threadedComment>
  <threadedComment ref="E334" dT="2025-03-17T13:48:13.36" personId="{8FC2F3C1-05F0-4E34-917F-7A355472C835}" id="{FB2B673C-2064-47D4-A0D0-DF81E15D0B07}" parentId="{AD60E568-60DC-4C54-B397-154572C31AAC}">
    <text>Išsiųsta į KRS po pastabų, reikia pasirašyti priedą ViaLietuva išsiuntimui</text>
  </threadedComment>
  <threadedComment ref="E334" dT="2025-03-18T08:24:46.91" personId="{275467A3-C35B-408D-BC09-980133BF36D1}" id="{FBF8673E-46E4-45D1-9DE3-3CD435751BC4}" parentId="{AD60E568-60DC-4C54-B397-154572C31AAC}">
    <text>Pateiktas ESO kelių priedas</text>
  </threadedComment>
  <threadedComment ref="E334" dT="2025-03-18T11:35:08.96" personId="{8FC2F3C1-05F0-4E34-917F-7A355472C835}" id="{E6CC3F08-6E03-4942-A45C-3BC4B5FCA03B}" parentId="{AD60E568-60DC-4C54-B397-154572C31AAC}">
    <text>Gautas savivaldybės derinimas</text>
  </threadedComment>
  <threadedComment ref="E334" dT="2025-03-19T08:46:17.11" personId="{275467A3-C35B-408D-BC09-980133BF36D1}" id="{B134338D-2506-4423-A98D-7FE41028DBC9}" parentId="{AD60E568-60DC-4C54-B397-154572C31AAC}">
    <text>Skambina NATURAI, rengia MŽ</text>
  </threadedComment>
  <threadedComment ref="E334" dT="2025-03-19T12:28:44.58" personId="{8FC2F3C1-05F0-4E34-917F-7A355472C835}" id="{A780AD58-1AB2-45F7-A3DA-B21DC34709A0}" parentId="{AD60E568-60DC-4C54-B397-154572C31AAC}">
    <text>Gautas natura derinimas</text>
  </threadedComment>
  <threadedComment ref="E334" dT="2025-03-21T10:33:14.51" personId="{8FC2F3C1-05F0-4E34-917F-7A355472C835}" id="{DDD07EC8-F3E4-43F0-A9DA-1C27ADE82BA5}" parentId="{AD60E568-60DC-4C54-B397-154572C31AAC}">
    <text>Nusiųsta sąmatai</text>
  </threadedComment>
  <threadedComment ref="E334" dT="2025-03-21T12:39:18.11" personId="{8FC2F3C1-05F0-4E34-917F-7A355472C835}" id="{9AB74E85-1356-4165-84DE-00BA6CEF259D}" parentId="{AD60E568-60DC-4C54-B397-154572C31AAC}">
    <text>Nusiųstas priedas į Via</text>
  </threadedComment>
  <threadedComment ref="E334" dT="2025-03-25T05:46:49.46" personId="{8FC2F3C1-05F0-4E34-917F-7A355472C835}" id="{C624CD14-08C1-4004-865E-630BC384FE43}" parentId="{AD60E568-60DC-4C54-B397-154572C31AAC}">
    <text>Gautas sąmata ir via derinimas, keliam suva</text>
  </threadedComment>
  <threadedComment ref="E334" dT="2025-03-25T13:53:57.96" personId="{8FC2F3C1-05F0-4E34-917F-7A355472C835}" id="{5D7D09F2-ACE9-49AB-9DBB-D848721E0565}" parentId="{AD60E568-60DC-4C54-B397-154572C31AAC}">
    <text>Byla ruošiama</text>
  </threadedComment>
  <threadedComment ref="E334" dT="2025-03-26T11:45:28.34" personId="{8FC2F3C1-05F0-4E34-917F-7A355472C835}" id="{5AF62840-3D26-4B0E-B90D-33E7CD454437}" parentId="{AD60E568-60DC-4C54-B397-154572C31AAC}">
    <text>Byla pabaigta, laukiama eso derinimo suvai</text>
  </threadedComment>
  <threadedComment ref="E334" dT="2025-03-27T09:02:24.69" personId="{1AA69E5B-B443-4881-BBB8-C2908FF681E9}" id="{AD727F4A-F5DA-4A99-A27B-4D3D3951025E}" parentId="{AD60E568-60DC-4C54-B397-154572C31AAC}">
    <text>Pateiktas projektas be SUVA</text>
  </threadedComment>
  <threadedComment ref="E334" dT="2025-03-28T08:46:05.26" personId="{8FC2F3C1-05F0-4E34-917F-7A355472C835}" id="{9399D211-AE8F-40A6-9CCE-ECFBC98C904A}" parentId="{AD60E568-60DC-4C54-B397-154572C31AAC}">
    <text>Pateikta suva</text>
  </threadedComment>
  <threadedComment ref="E334" dT="2025-04-02T10:56:04.74" personId="{8FC2F3C1-05F0-4E34-917F-7A355472C835}" id="{3F404C2C-ADA0-4A6F-83E4-AAE65CF8EDE5}" parentId="{AD60E568-60DC-4C54-B397-154572C31AAC}">
    <text>SDKŽ padarytas</text>
  </threadedComment>
  <threadedComment ref="E334" dT="2025-04-02T11:15:24.09" personId="{8FC2F3C1-05F0-4E34-917F-7A355472C835}" id="{893271E6-2A95-4BC3-B272-A6A2963E9AD6}" parentId="{AD60E568-60DC-4C54-B397-154572C31AAC}">
    <text>Po suvos gavimo pataisom bylą ir atiduodam tvirtinimui</text>
  </threadedComment>
  <threadedComment ref="E334" dT="2025-04-08T11:09:14.28" personId="{275467A3-C35B-408D-BC09-980133BF36D1}" id="{60C0F07C-7436-4E48-BC63-A7609FC5D4A8}" parentId="{AD60E568-60DC-4C54-B397-154572C31AAC}">
    <text>SUVA terminas 04-11</text>
  </threadedComment>
  <threadedComment ref="E334" dT="2025-04-10T12:32:06.32" personId="{8FC2F3C1-05F0-4E34-917F-7A355472C835}" id="{5BF54C13-A5CE-4CC1-B31C-AA7D1D9D68C6}" parentId="{AD60E568-60DC-4C54-B397-154572C31AAC}">
    <text>Vis dar laukiam suva, tik gavus atiduodam projektą</text>
  </threadedComment>
  <threadedComment ref="E334" dT="2025-04-11T04:48:27.83" personId="{8FC2F3C1-05F0-4E34-917F-7A355472C835}" id="{180DD6DF-D6F1-4B3D-A30B-A6EDD0641A7E}" parentId="{AD60E568-60DC-4C54-B397-154572C31AAC}">
    <text>Suva gauta, koreguojama byla.
Byla pakoreguota, konkursinė paruošta, atiduodam projektą tvirtinimui</text>
  </threadedComment>
  <threadedComment ref="E334" dT="2025-04-11T05:42:49.74" personId="{1AA69E5B-B443-4881-BBB8-C2908FF681E9}" id="{E311B900-D5FC-4C51-A55E-2414540CE765}" parentId="{AD60E568-60DC-4C54-B397-154572C31AAC}">
    <text>Pateiktas projektas su SUVA po pastabu</text>
  </threadedComment>
  <threadedComment ref="E334" dT="2025-04-15T04:30:47.65" personId="{275467A3-C35B-408D-BC09-980133BF36D1}" id="{3771DCEC-7266-43AC-BEC3-57882C0CFA1B}" parentId="{AD60E568-60DC-4C54-B397-154572C31AAC}">
    <text>Taiso pastabas (neeasminės)</text>
  </threadedComment>
  <threadedComment ref="E334" dT="2025-04-15T11:02:29.24" personId="{1AA69E5B-B443-4881-BBB8-C2908FF681E9}" id="{853FE01F-2066-4FCF-867A-B87277A669C5}" parentId="{AD60E568-60DC-4C54-B397-154572C31AAC}">
    <text>Pateikta po pastabu</text>
  </threadedComment>
  <threadedComment ref="E334" dT="2025-04-17T06:35:00.73" personId="{1AA69E5B-B443-4881-BBB8-C2908FF681E9}" id="{7049B53B-7AC8-4930-8005-4FE04F583605}" parentId="{AD60E568-60DC-4C54-B397-154572C31AAC}">
    <text>Pateikta su pataisytu SDKZ</text>
  </threadedComment>
  <threadedComment ref="X334" dT="2025-02-24T12:03:33.11" personId="{8FC2F3C1-05F0-4E34-917F-7A355472C835}" id="{CE27E3E9-2BD3-4C9B-8F78-4A82850379F9}">
    <text>Pateikta
02-24</text>
  </threadedComment>
  <threadedComment ref="X334" dT="2025-02-25T08:59:07.51" personId="{8FC2F3C1-05F0-4E34-917F-7A355472C835}" id="{79378474-D523-4FD2-8265-307C4AF194F2}" parentId="{CE27E3E9-2BD3-4C9B-8F78-4A82850379F9}">
    <text>GD-2683</text>
  </threadedComment>
  <threadedComment ref="Y334" dT="2025-02-24T12:04:02.65" personId="{8FC2F3C1-05F0-4E34-917F-7A355472C835}" id="{CA17AA19-185C-4581-904B-1C8E35F98D08}">
    <text>Peteikta 02-24</text>
  </threadedComment>
  <threadedComment ref="AD334" dT="2025-03-28T08:46:21.22" personId="{8FC2F3C1-05F0-4E34-917F-7A355472C835}" id="{30996F1D-732B-44DD-B1AF-000BEAD4FED9}">
    <text xml:space="preserve">352787 </text>
  </threadedComment>
  <threadedComment ref="AJ334" dT="2025-02-25T13:52:17.53" personId="{8FC2F3C1-05F0-4E34-917F-7A355472C835}" id="{52C20D37-D16D-4353-BC2E-476C977AE8EB}">
    <text>02-24
1-25-6015</text>
  </threadedComment>
  <threadedComment ref="AJ334" dT="2025-03-19T08:45:42.01" personId="{275467A3-C35B-408D-BC09-980133BF36D1}" id="{0FD1067C-4C15-43F3-8567-4541DE30A095}" parentId="{52C20D37-D16D-4353-BC2E-476C977AE8EB}">
    <text>03-18 laukiam pasirašyto kelių priedo</text>
  </threadedComment>
  <threadedComment ref="AJ334" dT="2025-03-21T12:39:40.44" personId="{8FC2F3C1-05F0-4E34-917F-7A355472C835}" id="{0EFFA34F-7651-4D39-8033-ECCFF87F12CC}" parentId="{52C20D37-D16D-4353-BC2E-476C977AE8EB}">
    <text>03-21 priedas pateiktas via</text>
  </threadedComment>
  <threadedComment ref="AN334" dT="2025-02-24T12:02:42.67" personId="{8FC2F3C1-05F0-4E34-917F-7A355472C835}" id="{F50D2FAC-EB5B-432C-9937-9C3A0141EAF2}">
    <text>Pateikta 02-24
Nr. G1-507</text>
  </threadedComment>
  <threadedComment ref="AN334" dT="2025-03-19T08:52:59.75" personId="{8FC2F3C1-05F0-4E34-917F-7A355472C835}" id="{2D4DCDED-EF85-432A-AE65-55846F5B65FC}" parentId="{F50D2FAC-EB5B-432C-9937-9C3A0141EAF2}">
    <text>Pateikta reikšmingumo nustatymui
03-06
G1-604</text>
  </threadedComment>
  <threadedComment ref="E335" dT="2025-03-25T06:36:06.43" personId="{275467A3-C35B-408D-BC09-980133BF36D1}" id="{C9286E4E-4660-40F4-B4CA-533D9AE31EB8}">
    <text>Edgaras matavo</text>
  </threadedComment>
  <threadedComment ref="E335" dT="2025-04-18T04:49:22.32" personId="{1AA69E5B-B443-4881-BBB8-C2908FF681E9}" id="{B639AE8E-72DC-4DBF-9180-AF62B67F6A09}" parentId="{C9286E4E-4660-40F4-B4CA-533D9AE31EB8}">
    <text>Kliente tariasi su vyru ar prisiimt moduline, gal sake pakalbes tu kaimunu dar</text>
  </threadedComment>
  <threadedComment ref="E335" dT="2025-05-05T10:25:41.73" personId="{1AA69E5B-B443-4881-BBB8-C2908FF681E9}" id="{38F5D449-4F54-4BCE-AB51-167845E54DDF}" parentId="{C9286E4E-4660-40F4-B4CA-533D9AE31EB8}">
    <text>Pakalbeta su Janoniu, sutarem kad paderinam su gretimais sklp dar. Gretimi sklp taip pat tam paciam zmogui priklauso, isskyrus viena, kuriam skambinsim kai gausim nr</text>
  </threadedComment>
  <threadedComment ref="E335" dT="2025-05-06T11:21:08.88" personId="{5710D45C-C18F-4E5A-842E-2E8E9F9A8EE2}" id="{5784256B-4C14-48BA-A6EF-067898CCBEA0}" parentId="{C9286E4E-4660-40F4-B4CA-533D9AE31EB8}">
    <text>Gretimo sklypo savininkas taip pat nesutinka</text>
  </threadedComment>
  <threadedComment ref="E335" dT="2025-05-12T18:53:59.18" personId="{1AA69E5B-B443-4881-BBB8-C2908FF681E9}" id="{12B658C6-65D9-402D-A746-ECAE5FECFF1D}" parentId="{C9286E4E-4660-40F4-B4CA-533D9AE31EB8}">
    <text>Renkami nesutikimai, kuriuos pateiksime i ESO.</text>
  </threadedComment>
  <threadedComment ref="E335" dT="2025-05-27T09:43:32.37" personId="{1AA69E5B-B443-4881-BBB8-C2908FF681E9}" id="{22223BC3-23D9-4AAF-8286-0125CB9BB863}" parentId="{C9286E4E-4660-40F4-B4CA-533D9AE31EB8}">
    <text>Ne visi sklp savininkai atsiunte sutikimus, laukiam</text>
  </threadedComment>
  <threadedComment ref="E335" dT="2025-05-29T07:36:10.90" personId="{1AA69E5B-B443-4881-BBB8-C2908FF681E9}" id="{D5561B6B-6C53-44B6-95EB-2C40A64371A5}" parentId="{C9286E4E-4660-40F4-B4CA-533D9AE31EB8}">
    <text>Vienas is priestaravimu pridetas i TIVIS</text>
  </threadedComment>
  <threadedComment ref="E335" dT="2025-06-16T05:38:54.07" personId="{1AA69E5B-B443-4881-BBB8-C2908FF681E9}" id="{056C6C17-2C0D-434A-A444-AF0D86ECEAC2}" parentId="{C9286E4E-4660-40F4-B4CA-533D9AE31EB8}">
    <text>Supiestas topo uzsakymas, reikia uzsakyti</text>
  </threadedComment>
  <threadedComment ref="E335" dT="2025-06-19T05:25:10.94" personId="{275467A3-C35B-408D-BC09-980133BF36D1}" id="{653B89A4-02F4-42F9-84A5-C29CEAD7A44C}" parentId="{C9286E4E-4660-40F4-B4CA-533D9AE31EB8}">
    <text>06-19 užsakyta topo Pakamaris</text>
  </threadedComment>
  <threadedComment ref="E335" dT="2025-07-22T12:23:59.87" personId="{275467A3-C35B-408D-BC09-980133BF36D1}" id="{73160151-2B76-43F7-AE28-530EC5440453}" parentId="{C9286E4E-4660-40F4-B4CA-533D9AE31EB8}">
    <text xml:space="preserve">Topo pateikta </text>
  </threadedComment>
  <threadedComment ref="E335" dT="2025-07-25T04:58:58.61" personId="{5710D45C-C18F-4E5A-842E-2E8E9F9A8EE2}" id="{61D72850-12D5-4130-AEAA-2236F914999B}" parentId="{C9286E4E-4660-40F4-B4CA-533D9AE31EB8}">
    <text>Braižoma trasa</text>
  </threadedComment>
  <threadedComment ref="E335" dT="2025-07-29T06:09:28.82" personId="{5710D45C-C18F-4E5A-842E-2E8E9F9A8EE2}" id="{A19E48EA-46B1-4EE1-9245-654E08088464}" parentId="{C9286E4E-4660-40F4-B4CA-533D9AE31EB8}">
    <text>Penktadieni važiuoju derint, su dviem savininkais neišėjo susisiekt, bandysiu ieškot vietoj</text>
  </threadedComment>
  <threadedComment ref="E335" dT="2025-08-01T09:52:43.21" personId="{5710D45C-C18F-4E5A-842E-2E8E9F9A8EE2}" id="{F10CF8DE-283B-4347-B763-E92FF0F2BD82}" parentId="{C9286E4E-4660-40F4-B4CA-533D9AE31EB8}">
    <text>Braižoma principinė, derinama su likusiais sklypų savininkais</text>
  </threadedComment>
  <threadedComment ref="E335" dT="2025-08-05T07:55:56.98" personId="{5710D45C-C18F-4E5A-842E-2E8E9F9A8EE2}" id="{ACF2936F-63F1-463B-8CE0-5C5B8AA305FA}" parentId="{C9286E4E-4660-40F4-B4CA-533D9AE31EB8}">
    <text>08-05 teiksim pirminius</text>
  </threadedComment>
  <threadedComment ref="E335" dT="2025-08-05T13:15:03.45" personId="{1AA69E5B-B443-4881-BBB8-C2908FF681E9}" id="{39FF73FD-6308-4E34-B310-66F4607978D0}" parentId="{C9286E4E-4660-40F4-B4CA-533D9AE31EB8}">
    <text>Pateikti pirminiai</text>
  </threadedComment>
  <threadedComment ref="E335" dT="2025-08-06T12:46:32.43" personId="{5710D45C-C18F-4E5A-842E-2E8E9F9A8EE2}" id="{9925E2E4-C7F9-4F47-B8E1-11820C77222E}" parentId="{C9286E4E-4660-40F4-B4CA-533D9AE31EB8}">
    <text>Taisomos pastabos
08/06 teiksim po pastabų</text>
  </threadedComment>
  <threadedComment ref="E335" dT="2025-08-07T11:23:08.05" personId="{1AA69E5B-B443-4881-BBB8-C2908FF681E9}" id="{4655309E-FB45-46A6-9FC2-99A137B1B54C}" parentId="{C9286E4E-4660-40F4-B4CA-533D9AE31EB8}">
    <text>Pateikti pirminiai po pastabu</text>
  </threadedComment>
  <threadedComment ref="E335" dT="2025-08-11T05:58:08.13" personId="{1AA69E5B-B443-4881-BBB8-C2908FF681E9}" id="{5BCD6636-B9BE-4141-B7A6-9FB837C736C7}" parentId="{C9286E4E-4660-40F4-B4CA-533D9AE31EB8}">
    <text>Pateikti pirminiai po pastabu</text>
  </threadedComment>
  <threadedComment ref="E335" dT="2025-08-12T11:03:58.53" personId="{5710D45C-C18F-4E5A-842E-2E8E9F9A8EE2}" id="{B9E1834B-DED5-4749-9328-3F4A3005B913}" parentId="{C9286E4E-4660-40F4-B4CA-533D9AE31EB8}">
    <text>Pataisytos pirminių pastabos, trūksta prijungiamo naujo vartotojo pasirašyto plano, kurį turėtų atsiųst šiandien arba ryt.</text>
  </threadedComment>
  <threadedComment ref="E335" dT="2025-08-12T11:07:25.65" personId="{1AA69E5B-B443-4881-BBB8-C2908FF681E9}" id="{1429B952-D430-43C8-9930-2798B9970467}" parentId="{C9286E4E-4660-40F4-B4CA-533D9AE31EB8}">
    <text>Pateikti pirminiai po pastabu</text>
  </threadedComment>
  <threadedComment ref="E335" dT="2025-08-25T05:20:43.47" personId="{275467A3-C35B-408D-BC09-980133BF36D1}" id="{47F7AB2B-62F0-4D36-9026-3E11C10B3346}" parentId="{C9286E4E-4660-40F4-B4CA-533D9AE31EB8}">
    <text>Derinama su institucijomis</text>
  </threadedComment>
  <threadedComment ref="E335" dT="2025-09-02T09:27:28.92" personId="{5710D45C-C18F-4E5A-842E-2E8E9F9A8EE2}" id="{65D6D1E0-153C-4D57-A845-48ADD6120DAA}" parentId="{C9286E4E-4660-40F4-B4CA-533D9AE31EB8}">
    <text>Nusiųstas savivaldybei po pastabų</text>
  </threadedComment>
  <threadedComment ref="E335" dT="2025-09-11T10:11:42.99" personId="{5710D45C-C18F-4E5A-842E-2E8E9F9A8EE2}" id="{CE675C6D-6070-435B-A203-CB712CF2DC5D}" parentId="{C9286E4E-4660-40F4-B4CA-533D9AE31EB8}">
    <text>Išsiųsta skaičiuot sąmatą, trūksta SUVA ir mel. projekto</text>
  </threadedComment>
  <threadedComment ref="E335" dT="2025-09-17T10:43:09.82" personId="{5710D45C-C18F-4E5A-842E-2E8E9F9A8EE2}" id="{B5AD3CE5-52B0-497C-9B75-27E54DDEC115}" parentId="{C9286E4E-4660-40F4-B4CA-533D9AE31EB8}">
    <text>Paruošta byla. Trūksta SUVA i mel. projekto</text>
  </threadedComment>
  <threadedComment ref="E335" dT="2025-09-18T07:50:26.04" personId="{275467A3-C35B-408D-BC09-980133BF36D1}" id="{68047F72-1BD6-4214-A1D3-8BAF2E27AF79}" parentId="{C9286E4E-4660-40F4-B4CA-533D9AE31EB8}">
    <text>Pateiktas projektas be SUVA ir mel projekto</text>
  </threadedComment>
  <threadedComment ref="E335" dT="2025-09-19T12:27:07.46" personId="{275467A3-C35B-408D-BC09-980133BF36D1}" id="{45DB37CD-82C5-494B-8452-001F8A75C807}" parentId="{C9286E4E-4660-40F4-B4CA-533D9AE31EB8}">
    <text>Gautas mel projektas</text>
  </threadedComment>
  <threadedComment ref="E335" dT="2025-09-22T12:41:51.24" personId="{5710D45C-C18F-4E5A-842E-2E8E9F9A8EE2}" id="{4A3F1A8D-3CEC-42D0-98A9-A35E7B71E70C}" parentId="{C9286E4E-4660-40F4-B4CA-533D9AE31EB8}">
    <text>Taisomos pastabos</text>
  </threadedComment>
  <threadedComment ref="E335" dT="2025-09-24T11:29:43.47" personId="{5710D45C-C18F-4E5A-842E-2E8E9F9A8EE2}" id="{AC02863C-DDA2-4FD6-BAE7-6176DC6E1209}" parentId="{C9286E4E-4660-40F4-B4CA-533D9AE31EB8}">
    <text>Pastabos pataisytos, trūksta SUVOS ir TELIA derinimo</text>
  </threadedComment>
  <threadedComment ref="E335" dT="2025-09-26T05:46:28.93" personId="{5710D45C-C18F-4E5A-842E-2E8E9F9A8EE2}" id="{3394EB1E-05B9-422E-B068-7B6081776B29}" parentId="{C9286E4E-4660-40F4-B4CA-533D9AE31EB8}">
    <text>Telia derinimas gautas, trūksta tik suva</text>
  </threadedComment>
  <threadedComment ref="E335" dT="2025-09-29T07:29:50.97" personId="{5710D45C-C18F-4E5A-842E-2E8E9F9A8EE2}" id="{1746523A-C0C3-46F2-B8FA-9441AF47B028}" parentId="{C9286E4E-4660-40F4-B4CA-533D9AE31EB8}">
    <text>25SUT-9729
Pateikta suva</text>
  </threadedComment>
  <threadedComment ref="E335" dT="2025-10-02T05:20:42.70" personId="{5710D45C-C18F-4E5A-842E-2E8E9F9A8EE2}" id="{EBBB87A7-6EFF-43F6-9C6F-E90FBF122C9C}" parentId="{C9286E4E-4660-40F4-B4CA-533D9AE31EB8}">
    <text>Pataisytos pastabos</text>
  </threadedComment>
  <threadedComment ref="E335" dT="2025-10-02T07:19:27.31" personId="{1AA69E5B-B443-4881-BBB8-C2908FF681E9}" id="{F9D86CE4-4965-4597-AF39-094340E35B36}" parentId="{C9286E4E-4660-40F4-B4CA-533D9AE31EB8}">
    <text>Pateiktas projektas su SUVA</text>
  </threadedComment>
  <threadedComment ref="E335" dT="2025-10-08T11:47:15.01" personId="{1AA69E5B-B443-4881-BBB8-C2908FF681E9}" id="{3B9208C2-9A7D-4AD8-8053-A7B038232B1B}" parentId="{C9286E4E-4660-40F4-B4CA-533D9AE31EB8}">
    <text>Pateiktas projektas su SUVA</text>
  </threadedComment>
  <threadedComment ref="E335" dT="2025-10-13T10:10:31.51" personId="{275467A3-C35B-408D-BC09-980133BF36D1}" id="{6F2EB1A3-DD70-4C80-B017-882557986E07}" parentId="{C9286E4E-4660-40F4-B4CA-533D9AE31EB8}">
    <text>taiso rodiklius</text>
  </threadedComment>
  <threadedComment ref="E335" dT="2025-10-13T11:09:01.46" personId="{5710D45C-C18F-4E5A-842E-2E8E9F9A8EE2}" id="{A650B32C-A802-47EE-84BF-6478004B8E35}" parentId="{C9286E4E-4660-40F4-B4CA-533D9AE31EB8}">
    <text>pataisyta</text>
  </threadedComment>
  <threadedComment ref="E335" dT="2025-10-13T11:47:26.27" personId="{1AA69E5B-B443-4881-BBB8-C2908FF681E9}" id="{FE0F9543-7D0D-4B8C-AA77-A99A253A0C23}" parentId="{C9286E4E-4660-40F4-B4CA-533D9AE31EB8}">
    <text>Pateikta po pastabu</text>
  </threadedComment>
  <threadedComment ref="E335" dT="2025-10-15T11:29:48.98" personId="{1AA69E5B-B443-4881-BBB8-C2908FF681E9}" id="{5E11ADE5-1AED-4AC5-AF3A-D83C117A1A21}" parentId="{C9286E4E-4660-40F4-B4CA-533D9AE31EB8}">
    <text>Pateikta po pastabu</text>
  </threadedComment>
  <threadedComment ref="E335" dT="2025-10-21T11:38:21.51" personId="{275467A3-C35B-408D-BC09-980133BF36D1}" id="{85414B51-3156-4758-8E4C-E516FC30EFA2}" parentId="{C9286E4E-4660-40F4-B4CA-533D9AE31EB8}">
    <text>pateiktos žymos</text>
  </threadedComment>
  <threadedComment ref="E335" dT="2025-10-28T07:33:13.35" personId="{275467A3-C35B-408D-BC09-980133BF36D1}" id="{540A1344-EAC7-4B9F-9806-D3DC2A054B10}" parentId="{C9286E4E-4660-40F4-B4CA-533D9AE31EB8}">
    <text>Laukiam kol įkainius atmes</text>
  </threadedComment>
  <threadedComment ref="E335" dT="2025-10-28T07:58:34.58" personId="{275467A3-C35B-408D-BC09-980133BF36D1}" id="{5C9776E4-22A3-4421-8BF6-F24DE6EB357F}" parentId="{C9286E4E-4660-40F4-B4CA-533D9AE31EB8}">
    <text>Laukiam RC SĄSKAITŲ</text>
  </threadedComment>
  <threadedComment ref="E335" dT="2025-10-30T07:06:33.34" personId="{275467A3-C35B-408D-BC09-980133BF36D1}" id="{71E9E25E-BF7E-4725-B1F4-1E337D35793C}" parentId="{C9286E4E-4660-40F4-B4CA-533D9AE31EB8}">
    <text>Pateikti įkainiai</text>
  </threadedComment>
  <threadedComment ref="X335" dT="2025-08-08T05:28:11.35" personId="{5710D45C-C18F-4E5A-842E-2E8E9F9A8EE2}" id="{CD650C70-5AD4-4C71-8757-D8FF4F005D2D}">
    <text>išsiųsta</text>
  </threadedComment>
  <threadedComment ref="X335" dT="2025-08-13T10:55:42.86" personId="{5710D45C-C18F-4E5A-842E-2E8E9F9A8EE2}" id="{485E9D16-CC33-4C07-A292-426B3905CC2D}" parentId="{CD650C70-5AD4-4C71-8757-D8FF4F005D2D}">
    <text>21 baigsis atostogos</text>
  </threadedComment>
  <threadedComment ref="X335" dT="2025-09-01T11:53:32.19" personId="{5710D45C-C18F-4E5A-842E-2E8E9F9A8EE2}" id="{4B9FE80B-87D6-4890-9387-9E1EDF5A7174}" parentId="{CD650C70-5AD4-4C71-8757-D8FF4F005D2D}">
    <text>Paskambinta, sakė dabar žiūri tą projektą</text>
  </threadedComment>
  <threadedComment ref="Y335" dT="2025-08-08T05:28:19.53" personId="{5710D45C-C18F-4E5A-842E-2E8E9F9A8EE2}" id="{2BDF6218-231B-4980-8AC5-8E170A44901F}">
    <text>išsiųsta</text>
  </threadedComment>
  <threadedComment ref="AA335" dT="2025-09-22T11:22:18.61" personId="{5710D45C-C18F-4E5A-842E-2E8E9F9A8EE2}" id="{DF553647-8B14-4504-B476-384CD4B57301}">
    <text>Išsiųsta 09-22</text>
  </threadedComment>
  <threadedComment ref="AD335" dT="2025-09-29T07:30:09.37" personId="{5710D45C-C18F-4E5A-842E-2E8E9F9A8EE2}" id="{B971FC5F-A60C-41ED-9BDF-AAC36AF69FA7}">
    <text xml:space="preserve">25SUT-9729
</text>
  </threadedComment>
  <threadedComment ref="E337" dT="2025-02-10T09:13:13.82" personId="{275467A3-C35B-408D-BC09-980133BF36D1}" id="{243BCE38-25CB-4569-BFF2-6742CD2D6A8D}">
    <text>02-10 atiduoti pirminiai</text>
  </threadedComment>
  <threadedComment ref="E337" dT="2025-02-12T12:42:35.02" personId="{1AA69E5B-B443-4881-BBB8-C2908FF681E9}" id="{414B5F34-9314-4BE7-94B9-A4BE5150C62D}" parentId="{243BCE38-25CB-4569-BFF2-6742CD2D6A8D}">
    <text>Pateikti pirminiai</text>
  </threadedComment>
  <threadedComment ref="E337" dT="2025-02-14T11:53:00.97" personId="{275467A3-C35B-408D-BC09-980133BF36D1}" id="{E1535E32-8D70-42B1-AC76-CBDCFC4D91FD}" parentId="{243BCE38-25CB-4569-BFF2-6742CD2D6A8D}">
    <text>Taiso pastabas</text>
  </threadedComment>
  <threadedComment ref="E337" dT="2025-02-17T15:47:51.54" personId="{1AA69E5B-B443-4881-BBB8-C2908FF681E9}" id="{06C35376-76AF-4B8B-8D15-209421713672}" parentId="{243BCE38-25CB-4569-BFF2-6742CD2D6A8D}">
    <text>Pateikta po pastabu</text>
  </threadedComment>
  <threadedComment ref="E337" dT="2025-02-19T08:42:18.49" personId="{275467A3-C35B-408D-BC09-980133BF36D1}" id="{6EF75EAA-5FDC-483F-A7DA-D602E303FE13}" parentId="{243BCE38-25CB-4569-BFF2-6742CD2D6A8D}">
    <text>Taiso pastabas</text>
  </threadedComment>
  <threadedComment ref="E337" dT="2025-02-26T14:14:47.42" personId="{275467A3-C35B-408D-BC09-980133BF36D1}" id="{F2DF332D-5DDC-4BEE-810E-F0D1D2D688EE}" parentId="{243BCE38-25CB-4569-BFF2-6742CD2D6A8D}">
    <text>Perduota po pastabų</text>
  </threadedComment>
  <threadedComment ref="E337" dT="2025-02-27T12:38:21.83" personId="{275467A3-C35B-408D-BC09-980133BF36D1}" id="{FB1EFAFE-17DE-4C6A-A77E-45A39415CA1F}" parentId="{243BCE38-25CB-4569-BFF2-6742CD2D6A8D}">
    <text>Taiso pastabas</text>
  </threadedComment>
  <threadedComment ref="E337" dT="2025-02-28T06:20:59.84" personId="{1AA69E5B-B443-4881-BBB8-C2908FF681E9}" id="{472C18A1-791B-419B-AFA0-A7588E13E2BF}" parentId="{243BCE38-25CB-4569-BFF2-6742CD2D6A8D}">
    <text>Pateikti pirminiai po pastabu</text>
  </threadedComment>
  <threadedComment ref="E337" dT="2025-03-03T12:32:01.72" personId="{1AA69E5B-B443-4881-BBB8-C2908FF681E9}" id="{8950CFC0-E987-405B-A36B-1733B7BE7A6B}" parentId="{243BCE38-25CB-4569-BFF2-6742CD2D6A8D}">
    <text>Taiso pastabas</text>
  </threadedComment>
  <threadedComment ref="E337" dT="2025-03-04T06:29:27.27" personId="{1AA69E5B-B443-4881-BBB8-C2908FF681E9}" id="{69A04E3D-0214-405C-BEDA-8164DD620EA8}" parentId="{243BCE38-25CB-4569-BFF2-6742CD2D6A8D}">
    <text>Pateikta po pastabu</text>
  </threadedComment>
  <threadedComment ref="E337" dT="2025-03-05T17:11:06.32" personId="{275467A3-C35B-408D-BC09-980133BF36D1}" id="{EF7A1F96-1CCD-4905-9AA7-232ED63EDE1B}" parentId="{243BCE38-25CB-4569-BFF2-6742CD2D6A8D}">
    <text>Reikia nuotraukų</text>
  </threadedComment>
  <threadedComment ref="E337" dT="2025-03-14T12:55:04.10" personId="{275467A3-C35B-408D-BC09-980133BF36D1}" id="{577BC34B-1218-408A-B1E2-0CFA9107E332}" parentId="{243BCE38-25CB-4569-BFF2-6742CD2D6A8D}">
    <text>Taiso pirminius</text>
  </threadedComment>
  <threadedComment ref="E337" dT="2025-03-17T05:17:13.14" personId="{C8757EB3-AE51-4D63-B06C-15AB9D614458}" id="{7F4FF6D5-E950-497A-84D7-620F35BC8B35}" parentId="{243BCE38-25CB-4569-BFF2-6742CD2D6A8D}">
    <text>PATEIKTOS NUOTRAUKOS, 03/17 UZDUOTA UZKLAUSA, KAD PERKELT PIRMINIUS REIKIA. Visi derinimai, suva - yra. Reikia sulaukt pirminiu, pabaigt ziniarascius, teikt sąmatai ir baigt projektą.</text>
  </threadedComment>
  <threadedComment ref="E337" dT="2025-03-17T10:29:29.40" personId="{275467A3-C35B-408D-BC09-980133BF36D1}" id="{10211999-5D57-404E-8332-920CF3179FEF}" parentId="{243BCE38-25CB-4569-BFF2-6742CD2D6A8D}">
    <text>Pateikti pirminiai po pastabų</text>
  </threadedComment>
  <threadedComment ref="E337" dT="2025-03-18T18:21:53.96" personId="{275467A3-C35B-408D-BC09-980133BF36D1}" id="{C3B80E74-88AA-4D77-B6A1-E48DAC80AEBF}" parentId="{243BCE38-25CB-4569-BFF2-6742CD2D6A8D}">
    <text>Taiso pastabas</text>
  </threadedComment>
  <threadedComment ref="E337" dT="2025-03-19T11:41:29.54" personId="{275467A3-C35B-408D-BC09-980133BF36D1}" id="{C0076B8B-6BD8-48D3-91D6-A72BB24B52A3}" parentId="{243BCE38-25CB-4569-BFF2-6742CD2D6A8D}">
    <text>Pateikta popastabų</text>
  </threadedComment>
  <threadedComment ref="E337" dT="2025-03-25T06:28:08.83" personId="{275467A3-C35B-408D-BC09-980133BF36D1}" id="{3B36CFBA-2B99-4EB7-A627-16ED6A59B95D}" parentId="{243BCE38-25CB-4569-BFF2-6742CD2D6A8D}">
    <text>Pateiktas projektas</text>
  </threadedComment>
  <threadedComment ref="E337" dT="2025-03-30T18:56:53.55" personId="{275467A3-C35B-408D-BC09-980133BF36D1}" id="{C319E1F2-5F5B-4758-B599-DECA8FA0BC59}" parentId="{243BCE38-25CB-4569-BFF2-6742CD2D6A8D}">
    <text>Reikia konkursinės</text>
  </threadedComment>
  <threadedComment ref="E337" dT="2025-03-31T10:32:25.92" personId="{1AA69E5B-B443-4881-BBB8-C2908FF681E9}" id="{0E1E6F9F-2046-484D-8F06-05658EAC8AA1}" parentId="{243BCE38-25CB-4569-BFF2-6742CD2D6A8D}">
    <text>Pateikta po pastabu tvirtinimui</text>
  </threadedComment>
  <threadedComment ref="E337" dT="2025-04-04T06:08:51.74" personId="{275467A3-C35B-408D-BC09-980133BF36D1}" id="{F9BC21E4-E2C6-4D10-A4D4-05A8FB4F5CBE}" parentId="{243BCE38-25CB-4569-BFF2-6742CD2D6A8D}">
    <text>Pateiktos žymos RC</text>
  </threadedComment>
  <threadedComment ref="E337" dT="2025-04-07T09:36:19.43" personId="{275467A3-C35B-408D-BC09-980133BF36D1}" id="{DC58073D-7A79-458D-8A3F-233799A7163D}" parentId="{243BCE38-25CB-4569-BFF2-6742CD2D6A8D}">
    <text>Laukiam RC sąskaitos</text>
  </threadedComment>
  <threadedComment ref="E337" dT="2025-04-08T06:07:37.16" personId="{275467A3-C35B-408D-BC09-980133BF36D1}" id="{CA810D6A-97AA-4D05-A9BC-486ED5FC62E7}" parentId="{243BCE38-25CB-4569-BFF2-6742CD2D6A8D}">
    <text>Laukiam kol atmes įkainius</text>
  </threadedComment>
  <threadedComment ref="E337" dT="2025-04-08T06:33:05.52" personId="{275467A3-C35B-408D-BC09-980133BF36D1}" id="{6FD8EF36-224E-4163-9482-0194CB61153A}" parentId="{243BCE38-25CB-4569-BFF2-6742CD2D6A8D}">
    <text>Pateikti įkainiai</text>
  </threadedComment>
  <threadedComment ref="E337" dT="2025-04-08T11:45:25.76" personId="{275467A3-C35B-408D-BC09-980133BF36D1}" id="{85900994-9692-4DA0-B5AA-B54DB2E6E4A8}" parentId="{243BCE38-25CB-4569-BFF2-6742CD2D6A8D}">
    <text>Pateiktas ADA Maciukevičiui</text>
  </threadedComment>
  <threadedComment ref="U337" dT="2025-03-20T05:38:06.49" personId="{C8757EB3-AE51-4D63-B06C-15AB9D614458}" id="{E2CD7539-9E6B-4867-A993-B3772F6BDA62}">
    <text>Marijus workin on it</text>
  </threadedComment>
  <threadedComment ref="U337" dT="2025-03-20T07:46:56.05" personId="{5710D45C-C18F-4E5A-842E-2E8E9F9A8EE2}" id="{C30FA184-CA61-49A6-AA9E-6D5F622A4B5A}" parentId="{E2CD7539-9E6B-4867-A993-B3772F6BDA62}">
    <text>pataisytas</text>
  </threadedComment>
  <threadedComment ref="V337" dT="2025-03-21T12:22:41.14" personId="{C8757EB3-AE51-4D63-B06C-15AB9D614458}" id="{98F5D815-7E84-4ACE-8854-2152518DC5F2}">
    <text>03/21 išsiųsta sąmatai</text>
  </threadedComment>
  <threadedComment ref="Y337" dT="2025-02-14T12:52:59.46" personId="{C8757EB3-AE51-4D63-B06C-15AB9D614458}" id="{01EFCADD-7335-47C8-8F71-EC9CEE88C952}">
    <text xml:space="preserve">02/14 išsiųsta </text>
  </threadedComment>
  <threadedComment ref="AA337" dT="2025-02-14T12:53:14.66" personId="{C8757EB3-AE51-4D63-B06C-15AB9D614458}" id="{FD9F7428-09E2-496E-8742-8780349E7DEB}">
    <text xml:space="preserve">02/14 išsiųsta </text>
  </threadedComment>
  <threadedComment ref="AD337" dT="2025-02-21T10:57:13.31" personId="{C8757EB3-AE51-4D63-B06C-15AB9D614458}" id="{BC1FCBA0-34A4-49BD-86DA-8EEAFD745DC5}">
    <text xml:space="preserve">347971 </text>
  </threadedComment>
  <threadedComment ref="AD337" dT="2025-02-28T07:49:22.46" personId="{C8757EB3-AE51-4D63-B06C-15AB9D614458}" id="{0DD8C6E9-DFA9-4EAC-94FF-69DEDB8A0A62}" parentId="{BC1FCBA0-34A4-49BD-86DA-8EEAFD745DC5}">
    <text xml:space="preserve">348825 </text>
  </threadedComment>
  <threadedComment ref="E338" dT="2025-03-20T06:36:37.37" personId="{275467A3-C35B-408D-BC09-980133BF36D1}" id="{8267E317-A66A-4DE1-B43B-48AD28794CF1}">
    <text>Pakamaris darė topo</text>
  </threadedComment>
  <threadedComment ref="E338" dT="2025-05-15T06:48:29.56" personId="{A8D559AF-EDFF-4E5C-A9C6-041F763793B2}" id="{6E791AD8-0D2E-4E21-AA69-5BE62981B869}" parentId="{8267E317-A66A-4DE1-B43B-48AD28794CF1}">
    <text>Pagalvoti preliminarūs sprendiniai, reiks vykti į vietą pasidaryti nuotraukų ir pamatuoti ryšį</text>
  </threadedComment>
  <threadedComment ref="E338" dT="2025-05-19T04:25:17.36" personId="{A8D559AF-EDFF-4E5C-A9C6-041F763793B2}" id="{F4465FCC-93CA-444A-9EBC-8A48EED26687}" parentId="{8267E317-A66A-4DE1-B43B-48AD28794CF1}">
    <text>05-19 planas vykti į vietą</text>
  </threadedComment>
  <threadedComment ref="E338" dT="2025-05-26T04:44:19.20" personId="{A8D559AF-EDFF-4E5C-A9C6-041F763793B2}" id="{DE42FC13-EDAB-44B5-986C-972682EDE197}" parentId="{8267E317-A66A-4DE1-B43B-48AD28794CF1}">
    <text>Pateikti pirminiai, susiskambinta su sodų bendrija</text>
  </threadedComment>
  <threadedComment ref="E338" dT="2025-05-28T11:02:44.99" personId="{A8D559AF-EDFF-4E5C-A9C6-041F763793B2}" id="{856DA35F-6DF5-43DE-A50C-3F621BF46992}" parentId="{8267E317-A66A-4DE1-B43B-48AD28794CF1}">
    <text>Laukiam normalių pastabų</text>
  </threadedComment>
  <threadedComment ref="E338" dT="2025-06-06T07:15:29.48" personId="{A8D559AF-EDFF-4E5C-A9C6-041F763793B2}" id="{2E91D8BF-8456-453E-991F-4F6D2047B78D}" parentId="{8267E317-A66A-4DE1-B43B-48AD28794CF1}">
    <text>Pataisytos pastabos, pakoreguoti sprendiniai</text>
  </threadedComment>
  <threadedComment ref="E338" dT="2025-06-06T09:14:37.36" personId="{1AA69E5B-B443-4881-BBB8-C2908FF681E9}" id="{EDA761AF-35EC-4EA2-B195-AC39A95240EC}" parentId="{8267E317-A66A-4DE1-B43B-48AD28794CF1}">
    <text>Pateikta po pastabu</text>
  </threadedComment>
  <threadedComment ref="E338" dT="2025-06-10T05:28:11.35" personId="{1AA69E5B-B443-4881-BBB8-C2908FF681E9}" id="{A50C41DA-394B-4008-9375-3B4F4EFA16EE}" parentId="{8267E317-A66A-4DE1-B43B-48AD28794CF1}">
    <text>Pateikta po pastabu</text>
  </threadedComment>
  <threadedComment ref="E338" dT="2025-06-12T04:11:44.57" personId="{A8D559AF-EDFF-4E5C-A9C6-041F763793B2}" id="{7EA4C5A8-1B52-4822-9791-0CC9FDA73D42}" parentId="{8267E317-A66A-4DE1-B43B-48AD28794CF1}">
    <text>Tikrintojas sakė BR1 pastabų neturi, tai išsiųstas derinti institucijoms, ruošiamas MZDZ</text>
  </threadedComment>
  <threadedComment ref="E338" dT="2025-06-12T11:52:23.44" personId="{A8D559AF-EDFF-4E5C-A9C6-041F763793B2}" id="{DE93AD01-874E-48F4-B7B6-0DE36F6831F4}" parentId="{8267E317-A66A-4DE1-B43B-48AD28794CF1}">
    <text>Perduota sąmatos skaičiavimui</text>
  </threadedComment>
  <threadedComment ref="E338" dT="2025-06-16T04:33:20.38" personId="{A8D559AF-EDFF-4E5C-A9C6-041F763793B2}" id="{1FEF5E93-423E-4BAA-B4CB-E1656A462F96}" parentId="{8267E317-A66A-4DE1-B43B-48AD28794CF1}">
    <text>Vienas tikrintojas patvirtino pirminius sprendinius, kitas vėl davė pastabų, pakoreguosiu brėžinį, pateiksim su argumentais</text>
  </threadedComment>
  <threadedComment ref="E338" dT="2025-06-16T07:59:27.82" personId="{1AA69E5B-B443-4881-BBB8-C2908FF681E9}" id="{59A90ACC-5E00-4E0A-91C0-7457022877A4}" parentId="{8267E317-A66A-4DE1-B43B-48AD28794CF1}">
    <text xml:space="preserve">Pateiktas po pastabu vel </text>
  </threadedComment>
  <threadedComment ref="E338" dT="2025-06-18T05:57:20.32" personId="{A8D559AF-EDFF-4E5C-A9C6-041F763793B2}" id="{231E374F-3A65-4315-9CDD-29CD095EBF70}" parentId="{8267E317-A66A-4DE1-B43B-48AD28794CF1}">
    <text>Patvirtino pirminius, išsiųsta sodų bendrijai</text>
  </threadedComment>
  <threadedComment ref="E338" dT="2025-06-27T04:40:56.71" personId="{A8D559AF-EDFF-4E5C-A9C6-041F763793B2}" id="{CF4F9459-F8D2-46F8-8E81-B950AF4E7A1C}" parentId="{8267E317-A66A-4DE1-B43B-48AD28794CF1}">
    <text>Turi šiom dienom atsiųst sodų derinimą, bandysiu teikti SUVA</text>
  </threadedComment>
  <threadedComment ref="E338" dT="2025-06-30T04:33:35.19" personId="{A8D559AF-EDFF-4E5C-A9C6-041F763793B2}" id="{B37568B7-F70D-44C8-9D92-B6FA463F516C}" parentId="{8267E317-A66A-4DE1-B43B-48AD28794CF1}">
    <text>Jei 06-30 iki pietų negausiu sodų derinimo, skambinsiu vėl</text>
  </threadedComment>
  <threadedComment ref="E338" dT="2025-07-01T07:51:13.71" personId="{A8D559AF-EDFF-4E5C-A9C6-041F763793B2}" id="{CAD37C5B-A381-4FF6-8453-8497E6C6C875}" parentId="{8267E317-A66A-4DE1-B43B-48AD28794CF1}">
    <text>Gautas sodų derinimas, pateikta SUVA</text>
  </threadedComment>
  <threadedComment ref="E338" dT="2025-07-01T11:23:04.32" personId="{1AA69E5B-B443-4881-BBB8-C2908FF681E9}" id="{298C6E64-DA94-4123-95D0-694F12A77D42}" parentId="{8267E317-A66A-4DE1-B43B-48AD28794CF1}">
    <text>Pateiktas projektas be SUVA</text>
  </threadedComment>
  <threadedComment ref="E338" dT="2025-07-02T06:22:25.49" personId="{275467A3-C35B-408D-BC09-980133BF36D1}" id="{CA03B288-4034-4388-9D94-4FAA54444388}" parentId="{8267E317-A66A-4DE1-B43B-48AD28794CF1}">
    <text>Perkeltas ant kitos sutarties</text>
  </threadedComment>
  <threadedComment ref="E338" dT="2025-07-03T12:40:36.12" personId="{1AA69E5B-B443-4881-BBB8-C2908FF681E9}" id="{930CAB41-7BF1-43EA-9248-11085216D264}" parentId="{8267E317-A66A-4DE1-B43B-48AD28794CF1}">
    <text>Pateiktas projektas ant naujos sutarties</text>
  </threadedComment>
  <threadedComment ref="E338" dT="2025-07-08T07:20:42.78" personId="{1AA69E5B-B443-4881-BBB8-C2908FF681E9}" id="{75D0A266-4C7A-4F3D-9E46-D4E14644749D}" parentId="{8267E317-A66A-4DE1-B43B-48AD28794CF1}">
    <text>Pateiktas po pastabu</text>
  </threadedComment>
  <threadedComment ref="E338" dT="2025-07-10T13:05:52.71" personId="{275467A3-C35B-408D-BC09-980133BF36D1}" id="{489B3A3E-3AE8-421A-AA53-AB7714FB1903}" parentId="{8267E317-A66A-4DE1-B43B-48AD28794CF1}">
    <text>Laukiam įkainių patvirtinimo</text>
  </threadedComment>
  <threadedComment ref="E338" dT="2025-07-11T06:28:59.08" personId="{275467A3-C35B-408D-BC09-980133BF36D1}" id="{65DA59DE-D3C1-41AC-BF50-2D03D782B110}" parentId="{8267E317-A66A-4DE1-B43B-48AD28794CF1}">
    <text>Pateikta ada</text>
  </threadedComment>
  <threadedComment ref="W338" dT="2025-06-18T05:57:52.22" personId="{A8D559AF-EDFF-4E5C-A9C6-041F763793B2}" id="{BDF7F671-EC8D-4793-8CA9-E0200A75DE57}">
    <text>06-18 sodų bendrijai</text>
  </threadedComment>
  <threadedComment ref="X338" dT="2025-06-10T06:18:47.72" personId="{A8D559AF-EDFF-4E5C-A9C6-041F763793B2}" id="{9E2C07A5-6BF9-43DB-B54C-2ACA2C4A969B}">
    <text>06-10 kelių skyriui</text>
  </threadedComment>
  <threadedComment ref="Y338" dT="2025-06-10T06:19:08.08" personId="{A8D559AF-EDFF-4E5C-A9C6-041F763793B2}" id="{B9DB19CB-75C4-4554-A145-6D8DA39943D9}">
    <text>06-10</text>
  </threadedComment>
  <threadedComment ref="AA338" dT="2025-06-10T06:22:10.90" personId="{A8D559AF-EDFF-4E5C-A9C6-041F763793B2}" id="{3379873D-92BD-46E3-818A-F281ACBED281}">
    <text>06-10</text>
  </threadedComment>
  <threadedComment ref="AA338" dT="2025-06-18T05:36:32.69" personId="{A8D559AF-EDFF-4E5C-A9C6-041F763793B2}" id="{CEC6A02D-F15C-44A1-9CF3-0FCB6C4482D5}" parentId="{3379873D-92BD-46E3-818A-F281ACBED281}">
    <text>06-18 po pastabų</text>
  </threadedComment>
  <threadedComment ref="AD338" dT="2025-07-01T07:50:57.12" personId="{A8D559AF-EDFF-4E5C-A9C6-041F763793B2}" id="{9139F615-F330-42A0-B7D7-A2B9B70EC88A}">
    <text>07-01 366221</text>
  </threadedComment>
  <threadedComment ref="AM338" dT="2025-06-10T06:35:59.48" personId="{A8D559AF-EDFF-4E5C-A9C6-041F763793B2}" id="{47CB35FC-8F94-40E9-A4B0-4A72B70695E6}">
    <text>06-10</text>
  </threadedComment>
  <threadedComment ref="E340" dT="2025-02-10T08:19:10.54" personId="{A8D559AF-EDFF-4E5C-A9C6-041F763793B2}" id="{CC07691E-5AD6-46F9-85BC-EE22BD0C4ACD}">
    <text>Parengti pirminiai</text>
  </threadedComment>
  <threadedComment ref="E340" dT="2025-02-11T07:32:15.78" personId="{1AA69E5B-B443-4881-BBB8-C2908FF681E9}" id="{4B72D104-E8F2-454A-9304-EA4FA62866CE}" parentId="{CC07691E-5AD6-46F9-85BC-EE22BD0C4ACD}">
    <text>Pateikti pirminiai</text>
  </threadedComment>
  <threadedComment ref="E340" dT="2025-02-17T07:00:15.17" personId="{A8D559AF-EDFF-4E5C-A9C6-041F763793B2}" id="{2D71D875-6DB2-41EB-B7C3-9B63A7AE4DD0}" parentId="{CC07691E-5AD6-46F9-85BC-EE22BD0C4ACD}">
    <text>Pataisytos pastabos, pateiktas po pastabų</text>
  </threadedComment>
  <threadedComment ref="E340" dT="2025-02-18T10:56:07.17" personId="{A8D559AF-EDFF-4E5C-A9C6-041F763793B2}" id="{B3E1D00F-F6E9-4997-8C82-A381F702D554}" parentId="{CC07691E-5AD6-46F9-85BC-EE22BD0C4ACD}">
    <text xml:space="preserve">Duota užklausa eso patikslinti pastabas </text>
  </threadedComment>
  <threadedComment ref="E340" dT="2025-02-24T05:28:02.61" personId="{A8D559AF-EDFF-4E5C-A9C6-041F763793B2}" id="{23A02C23-E60F-4E97-8484-24EF476563B0}" parentId="{CC07691E-5AD6-46F9-85BC-EE22BD0C4ACD}">
    <text>Pataisytas BR2 pagal paskutines gautas pastabas, reikia patikslinti ar neatrašė į pastabų klausimus</text>
  </threadedComment>
  <threadedComment ref="E340" dT="2025-02-24T09:52:46.05" personId="{275467A3-C35B-408D-BC09-980133BF36D1}" id="{FAAE2929-2AA6-4F29-ADBC-D7C893FD8EF0}" parentId="{CC07691E-5AD6-46F9-85BC-EE22BD0C4ACD}">
    <text>Pateiktas po pastabų</text>
  </threadedComment>
  <threadedComment ref="E340" dT="2025-02-25T18:11:40.11" personId="{275467A3-C35B-408D-BC09-980133BF36D1}" id="{A03DE99B-EB12-47BF-AAFA-2F5CA0C8498B}" parentId="{CC07691E-5AD6-46F9-85BC-EE22BD0C4ACD}">
    <text>Taiso pastabas</text>
  </threadedComment>
  <threadedComment ref="E340" dT="2025-02-26T13:05:40.40" personId="{1AA69E5B-B443-4881-BBB8-C2908FF681E9}" id="{2E6EE8CF-0FE8-4824-99E3-D222F7806CDE}" parentId="{CC07691E-5AD6-46F9-85BC-EE22BD0C4ACD}">
    <text>Pateikti pirminiai po pastabu</text>
  </threadedComment>
  <threadedComment ref="E340" dT="2025-02-27T11:46:44.99" personId="{275467A3-C35B-408D-BC09-980133BF36D1}" id="{3F4F93C5-97C3-4641-8865-0272E752D6CC}" parentId="{CC07691E-5AD6-46F9-85BC-EE22BD0C4ACD}">
    <text>Patvirtinti pirminiai</text>
  </threadedComment>
  <threadedComment ref="E340" dT="2025-03-03T05:24:03.77" personId="{A8D559AF-EDFF-4E5C-A9C6-041F763793B2}" id="{B52525BE-252F-4BA5-870F-1BD7D904F94B}" parentId="{CC07691E-5AD6-46F9-85BC-EE22BD0C4ACD}">
    <text>Laukiu atsakymo dėl ryšio tinklo iš pakamario, išsiųstas priminimas</text>
  </threadedComment>
  <threadedComment ref="E340" dT="2025-03-03T12:04:43.41" personId="{A8D559AF-EDFF-4E5C-A9C6-041F763793B2}" id="{CB1F01D4-1765-4272-B955-F31A9B579C35}" parentId="{CC07691E-5AD6-46F9-85BC-EE22BD0C4ACD}">
    <text>Gautas ryšių tinklas, išsiųsta derinti</text>
  </threadedComment>
  <threadedComment ref="E340" dT="2025-03-24T05:56:53.63" personId="{A8D559AF-EDFF-4E5C-A9C6-041F763793B2}" id="{6D3DD140-E1BD-4769-88F5-857A5811D1CE}" parentId="{CC07691E-5AD6-46F9-85BC-EE22BD0C4ACD}">
    <text xml:space="preserve">Gautas Telia ir Savivaldybės kelių derinimas, reiks paskambint į seniuniją
</text>
  </threadedComment>
  <threadedComment ref="E340" dT="2025-03-24T05:58:11.54" personId="{275467A3-C35B-408D-BC09-980133BF36D1}" id="{CD9518E3-85E9-4A50-8151-E10CFA455B3F}" parentId="{CC07691E-5AD6-46F9-85BC-EE22BD0C4ACD}">
    <text>Teikia SUVA, daro MŽ</text>
  </threadedComment>
  <threadedComment ref="E340" dT="2025-03-24T08:24:54.96" personId="{A8D559AF-EDFF-4E5C-A9C6-041F763793B2}" id="{16C1A2C1-9DC7-45AE-BB06-49B635018D07}" parentId="{CC07691E-5AD6-46F9-85BC-EE22BD0C4ACD}">
    <text>Pateiktas SUVA</text>
  </threadedComment>
  <threadedComment ref="E340" dT="2025-03-26T12:43:15.73" personId="{A8D559AF-EDFF-4E5C-A9C6-041F763793B2}" id="{1526661A-FD49-4459-B31A-B5899B1216F8}" parentId="{CC07691E-5AD6-46F9-85BC-EE22BD0C4ACD}">
    <text xml:space="preserve">Neprisiskambinu seniūnijai, laukiam ką suva pasakys, pamėginsiu dar paskambinėt </text>
  </threadedComment>
  <threadedComment ref="E340" dT="2025-03-27T14:05:12.78" personId="{1AA69E5B-B443-4881-BBB8-C2908FF681E9}" id="{30699486-2066-4E73-968E-57F888CE27C1}" parentId="{CC07691E-5AD6-46F9-85BC-EE22BD0C4ACD}">
    <text>Pateiktas projektas be SUVA ir mel samatos</text>
  </threadedComment>
  <threadedComment ref="E340" dT="2025-03-31T04:29:50.09" personId="{A8D559AF-EDFF-4E5C-A9C6-041F763793B2}" id="{EE016FEA-8107-4837-B511-981863E250E3}" parentId="{CC07691E-5AD6-46F9-85BC-EE22BD0C4ACD}">
    <text>Atmetė SUVA dėl melioracijos derinimo</text>
  </threadedComment>
  <threadedComment ref="E340" dT="2025-04-03T04:20:33.18" personId="{A8D559AF-EDFF-4E5C-A9C6-041F763793B2}" id="{527F70B8-C02B-4127-BB1A-D306919DBC2D}" parentId="{CC07691E-5AD6-46F9-85BC-EE22BD0C4ACD}">
    <text>Gautas derinimas, pateikta SUVA</text>
  </threadedComment>
  <threadedComment ref="E340" dT="2025-04-03T10:44:01.44" personId="{A8D559AF-EDFF-4E5C-A9C6-041F763793B2}" id="{9AF29826-68E3-41C2-B2C2-E70E32876393}" parentId="{CC07691E-5AD6-46F9-85BC-EE22BD0C4ACD}">
    <text>Dar kart pateikta SUVA</text>
  </threadedComment>
  <threadedComment ref="E340" dT="2025-04-09T09:03:29.20" personId="{275467A3-C35B-408D-BC09-980133BF36D1}" id="{888B8F32-0219-417F-936D-F3DEAB12A2B5}" parentId="{CC07691E-5AD6-46F9-85BC-EE22BD0C4ACD}">
    <text>Reikia pildyti topo</text>
  </threadedComment>
  <threadedComment ref="E340" dT="2025-04-14T09:52:14.86" personId="{275467A3-C35B-408D-BC09-980133BF36D1}" id="{E459BCAA-C27B-4508-BC4B-A2784397C99C}" parentId="{CC07691E-5AD6-46F9-85BC-EE22BD0C4ACD}">
    <text>Pakamariui perduota papildyti topo 04-14</text>
  </threadedComment>
  <threadedComment ref="E340" dT="2025-05-07T07:20:34.21" personId="{A8D559AF-EDFF-4E5C-A9C6-041F763793B2}" id="{6A7C7580-286A-49C8-B9D6-8C043E4889BF}" parentId="{CC07691E-5AD6-46F9-85BC-EE22BD0C4ACD}">
    <text xml:space="preserve">Iš seniunijos taip ir negavau atsaykmo, bet SUVA patvirtino, reikia sulaukt topo papildymo, patraukti kabelį ir gaut sutikimą </text>
  </threadedComment>
  <threadedComment ref="E340" dT="2025-05-08T10:32:43.61" personId="{A8D559AF-EDFF-4E5C-A9C6-041F763793B2}" id="{A5E1DF94-0D11-4F9A-B800-C78748552D2F}" parentId="{CC07691E-5AD6-46F9-85BC-EE22BD0C4ACD}">
    <text>Susisiekta su sklypo savininku, sakė pasirašys sutikimus ir atsiųs kelių dienų bėgyje, persiųstas informacinis, kur keitėsi trasa</text>
  </threadedComment>
  <threadedComment ref="E340" dT="2025-05-12T05:03:13.01" personId="{A8D559AF-EDFF-4E5C-A9C6-041F763793B2}" id="{3351FD21-1EF1-4884-A6DB-67DEB7CD2D5B}" parentId="{CC07691E-5AD6-46F9-85BC-EE22BD0C4ACD}">
    <text xml:space="preserve">Perduota sąmatos perskaičiavimui, gavus, bus koreguojama byla ir ruošiama konkursinė medžiaga </text>
  </threadedComment>
  <threadedComment ref="E340" dT="2025-05-13T07:54:39.69" personId="{A8D559AF-EDFF-4E5C-A9C6-041F763793B2}" id="{70A26D3C-B57C-4B2F-A6C0-D0E08E2DA804}" parentId="{CC07691E-5AD6-46F9-85BC-EE22BD0C4ACD}">
    <text xml:space="preserve">Pataisytos pastabos, pataisyta byla, paruošta konkursinė
</text>
  </threadedComment>
  <threadedComment ref="E340" dT="2025-05-14T05:16:15.16" personId="{275467A3-C35B-408D-BC09-980133BF36D1}" id="{63CBF819-92FC-462E-B543-DE533E2D926C}" parentId="{CC07691E-5AD6-46F9-85BC-EE22BD0C4ACD}">
    <text>05-14 pateiks projektą po pastabų</text>
  </threadedComment>
  <threadedComment ref="E340" dT="2025-05-14T10:09:42.46" personId="{1AA69E5B-B443-4881-BBB8-C2908FF681E9}" id="{4B59C176-5EA3-4AEA-879C-19FBC71BF215}" parentId="{CC07691E-5AD6-46F9-85BC-EE22BD0C4ACD}">
    <text>Pateiktas po pastabu Galutinis</text>
  </threadedComment>
  <threadedComment ref="E340" dT="2025-05-16T10:37:44.98" personId="{1AA69E5B-B443-4881-BBB8-C2908FF681E9}" id="{4A7B70B4-F2D0-42C9-BA86-4E2A97DEC45B}" parentId="{CC07691E-5AD6-46F9-85BC-EE22BD0C4ACD}">
    <text>Pateiktas po pastabu Galutinis</text>
  </threadedComment>
  <threadedComment ref="E340" dT="2025-05-21T06:41:48.68" personId="{275467A3-C35B-408D-BC09-980133BF36D1}" id="{AF152F0D-725F-4F4F-ADE7-C4663A448AF7}" parentId="{CC07691E-5AD6-46F9-85BC-EE22BD0C4ACD}">
    <text>Perduotos AZ ESO</text>
  </threadedComment>
  <threadedComment ref="E340" dT="2025-05-22T10:00:16.53" personId="{275467A3-C35B-408D-BC09-980133BF36D1}" id="{3E47074D-6B65-40E6-828A-FB3E27F42D94}" parentId="{CC07691E-5AD6-46F9-85BC-EE22BD0C4ACD}">
    <text>Pateiktas ADA maciukevičiui</text>
  </threadedComment>
  <threadedComment ref="X340" dT="2025-03-03T12:07:51.53" personId="{A8D559AF-EDFF-4E5C-A9C6-041F763793B2}" id="{0C85E2C0-49BE-4993-9427-805B6C8BCA42}">
    <text>Išsiųsta 03-03</text>
  </threadedComment>
  <threadedComment ref="Y340" dT="2025-03-17T05:50:57.75" personId="{A8D559AF-EDFF-4E5C-A9C6-041F763793B2}" id="{CA8053D7-5AA0-4719-A3F9-4D37821A4B86}">
    <text>Išsiųsta 03-03</text>
  </threadedComment>
  <threadedComment ref="AA340" dT="2025-03-03T12:08:01.22" personId="{A8D559AF-EDFF-4E5C-A9C6-041F763793B2}" id="{1946038E-5B81-4246-BF3B-053EF1CE9B20}">
    <text>Išsiųsta 03-03</text>
  </threadedComment>
  <threadedComment ref="AD340" dT="2025-03-24T08:24:40.45" personId="{A8D559AF-EDFF-4E5C-A9C6-041F763793B2}" id="{D087FE5C-8186-42B5-9708-175507CDCD77}">
    <text xml:space="preserve">351938 </text>
  </threadedComment>
  <threadedComment ref="AD340" dT="2025-04-02T13:08:54.50" personId="{A8D559AF-EDFF-4E5C-A9C6-041F763793B2}" id="{4A1B4AF4-8AEF-4429-810D-D94C6F234043}" parentId="{D087FE5C-8186-42B5-9708-175507CDCD77}">
    <text xml:space="preserve">353642 naujas
</text>
  </threadedComment>
  <threadedComment ref="AD340" dT="2025-04-03T10:44:23.81" personId="{A8D559AF-EDFF-4E5C-A9C6-041F763793B2}" id="{35543F93-BABD-446F-872A-7918E4728352}" parentId="{D087FE5C-8186-42B5-9708-175507CDCD77}">
    <text xml:space="preserve">353826 naujausias
</text>
  </threadedComment>
  <threadedComment ref="AE340" dT="2025-03-24T05:30:58.87" personId="{A8D559AF-EDFF-4E5C-A9C6-041F763793B2}" id="{97981CB6-B6F3-43B5-BB11-438A24B78926}">
    <text>KRS sakė atsakinga seniūnija</text>
  </threadedComment>
  <threadedComment ref="AG340" dT="2025-03-17T05:52:52.04" personId="{A8D559AF-EDFF-4E5C-A9C6-041F763793B2}" id="{7194F9C8-01DB-4270-B613-1344478F5792}">
    <text>Keletoje vietų kertami mel. statiniai</text>
  </threadedComment>
  <threadedComment ref="AN340" dT="2025-03-05T05:17:39.89" personId="{A8D559AF-EDFF-4E5C-A9C6-041F763793B2}" id="{E059DFBB-10F2-41B0-9221-1B3A61D004AD}">
    <text>Išsiųsta 03-03, nes draustinis</text>
  </threadedComment>
  <threadedComment ref="E341" dT="2025-02-10T08:19:26.92" personId="{A8D559AF-EDFF-4E5C-A9C6-041F763793B2}" id="{7B88CFC2-98B6-4B09-A472-77FA64A9D9AB}">
    <text>Parengti pirminiai</text>
  </threadedComment>
  <threadedComment ref="E341" dT="2025-02-10T13:10:34.16" personId="{1AA69E5B-B443-4881-BBB8-C2908FF681E9}" id="{8355AC1B-14DC-4E2A-8B7E-811ACF5C0913}" parentId="{7B88CFC2-98B6-4B09-A472-77FA64A9D9AB}">
    <text>Pateikti pirminiai</text>
  </threadedComment>
  <threadedComment ref="E341" dT="2025-02-12T12:45:24.08" personId="{1AA69E5B-B443-4881-BBB8-C2908FF681E9}" id="{45CADAB2-E8F8-4A5D-995C-E07F450738BA}" parentId="{7B88CFC2-98B6-4B09-A472-77FA64A9D9AB}">
    <text>Pateikti pirminiai po pastabu</text>
  </threadedComment>
  <threadedComment ref="E341" dT="2025-02-14T11:50:22.80" personId="{275467A3-C35B-408D-BC09-980133BF36D1}" id="{81137B3E-E385-42D6-8E04-13434E9512D0}" parentId="{7B88CFC2-98B6-4B09-A472-77FA64A9D9AB}">
    <text>Taiso pastabas</text>
  </threadedComment>
  <threadedComment ref="E341" dT="2025-02-17T07:00:34.84" personId="{A8D559AF-EDFF-4E5C-A9C6-041F763793B2}" id="{87552C22-B777-4309-A93E-31C1A5EC7AC0}" parentId="{7B88CFC2-98B6-4B09-A472-77FA64A9D9AB}">
    <text>Pataisytos pastabos</text>
  </threadedComment>
  <threadedComment ref="E341" dT="2025-02-17T10:41:19.30" personId="{1AA69E5B-B443-4881-BBB8-C2908FF681E9}" id="{A12288B4-5D30-4B8B-94E5-D9935F0B4B30}" parentId="{7B88CFC2-98B6-4B09-A472-77FA64A9D9AB}">
    <text>Pateikti pirminiai po pastabu</text>
  </threadedComment>
  <threadedComment ref="E341" dT="2025-02-24T05:25:53.47" personId="{A8D559AF-EDFF-4E5C-A9C6-041F763793B2}" id="{AB5FC117-432C-4B41-B6C8-4FF0638FAE61}" parentId="{7B88CFC2-98B6-4B09-A472-77FA64A9D9AB}">
    <text>Suformuoti informaciniai</text>
  </threadedComment>
  <threadedComment ref="E341" dT="2025-02-24T09:54:06.62" personId="{275467A3-C35B-408D-BC09-980133BF36D1}" id="{5EE9BDB4-0DA2-4E28-B359-3D62CB92B8D0}" parentId="{7B88CFC2-98B6-4B09-A472-77FA64A9D9AB}">
    <text>Taiso pastabas</text>
  </threadedComment>
  <threadedComment ref="E341" dT="2025-02-25T13:37:28.58" personId="{1AA69E5B-B443-4881-BBB8-C2908FF681E9}" id="{74841401-25DC-400B-BE3A-A7F6FC8B5929}" parentId="{7B88CFC2-98B6-4B09-A472-77FA64A9D9AB}">
    <text>Pateikta po pastabu</text>
  </threadedComment>
  <threadedComment ref="E341" dT="2025-02-26T13:25:55.87" personId="{A8D559AF-EDFF-4E5C-A9C6-041F763793B2}" id="{82C838DB-EBB5-4113-AACE-30B7DDACEA38}" parentId="{7B88CFC2-98B6-4B09-A472-77FA64A9D9AB}">
    <text>Išsiųsta derinimai</text>
  </threadedComment>
  <threadedComment ref="E341" dT="2025-03-03T05:25:16.79" personId="{A8D559AF-EDFF-4E5C-A9C6-041F763793B2}" id="{321A7079-4603-4C38-ABE9-67C3E4147A11}" parentId="{7B88CFC2-98B6-4B09-A472-77FA64A9D9AB}">
    <text>Siunčiami informaciniai</text>
  </threadedComment>
  <threadedComment ref="E341" dT="2025-03-05T11:48:10.20" personId="{A8D559AF-EDFF-4E5C-A9C6-041F763793B2}" id="{99931FF4-5822-4F08-A415-C5C267DFFC58}" parentId="{7B88CFC2-98B6-4B09-A472-77FA64A9D9AB}">
    <text xml:space="preserve">Liko statybų skyriaus derinimas, pasiteiravus atsakė, kad nagrinėjimo terminas 20 d.d. </text>
  </threadedComment>
  <threadedComment ref="E341" dT="2025-03-14T06:56:56.05" personId="{A8D559AF-EDFF-4E5C-A9C6-041F763793B2}" id="{6E7B31A2-8CA2-41CB-BF5E-AAF23C9D95EE}" parentId="{7B88CFC2-98B6-4B09-A472-77FA64A9D9AB}">
    <text xml:space="preserve">Bandau susisiekti su skyriaus atsakingu asmeniu </text>
  </threadedComment>
  <threadedComment ref="E341" dT="2025-03-14T13:04:16.88" personId="{275467A3-C35B-408D-BC09-980133BF36D1}" id="{D0CFC028-D559-43B7-899F-EB3442832EC4}" parentId="{7B88CFC2-98B6-4B09-A472-77FA64A9D9AB}">
    <text>Rengti MŽ</text>
  </threadedComment>
  <threadedComment ref="E341" dT="2025-03-19T10:02:58.15" personId="{275467A3-C35B-408D-BC09-980133BF36D1}" id="{F94E8762-67F6-43D6-9B2E-110A728D43CC}" parentId="{7B88CFC2-98B6-4B09-A472-77FA64A9D9AB}">
    <text>Laukia info iš sklp. Sav. Dėl valymo įrenginių, teikia savivaldybei patikslintą planą su pjūviais, poderinimų teiks SUVA</text>
  </threadedComment>
  <threadedComment ref="E341" dT="2025-03-20T05:58:10.71" personId="{A8D559AF-EDFF-4E5C-A9C6-041F763793B2}" id="{78ED5D5B-48B7-4241-A121-CBE27592993F}" parentId="{7B88CFC2-98B6-4B09-A472-77FA64A9D9AB}">
    <text xml:space="preserve">Patikslintas planas išsiųstas savivaldybei su projekto paaiškinimais </text>
  </threadedComment>
  <threadedComment ref="E341" dT="2025-03-24T05:29:49.12" personId="{A8D559AF-EDFF-4E5C-A9C6-041F763793B2}" id="{ECF31254-DD7F-43CD-BB23-07CB0A3FDDB8}" parentId="{7B88CFC2-98B6-4B09-A472-77FA64A9D9AB}">
    <text>Gautas savivaldybės derinimas, gautas laiškas iš vieno sklypo savininko, reiks pakoreguoti sprendinius ir teikti SUVA</text>
  </threadedComment>
  <threadedComment ref="E341" dT="2025-03-24T06:06:40.35" personId="{275467A3-C35B-408D-BC09-980133BF36D1}" id="{D0763D76-A257-4922-81C3-5509D7F056E2}" parentId="{7B88CFC2-98B6-4B09-A472-77FA64A9D9AB}">
    <text>Ruošia bylą</text>
  </threadedComment>
  <threadedComment ref="E341" dT="2025-03-26T12:08:14.24" personId="{1AA69E5B-B443-4881-BBB8-C2908FF681E9}" id="{FFB85DB0-E954-4F51-8DB3-E1044F93D455}" parentId="{7B88CFC2-98B6-4B09-A472-77FA64A9D9AB}">
    <text>Pateiktas projektas</text>
  </threadedComment>
  <threadedComment ref="E341" dT="2025-03-27T10:07:51.99" personId="{275467A3-C35B-408D-BC09-980133BF36D1}" id="{E619A44C-1A7A-41D9-996F-0C68257F2F8C}" parentId="{7B88CFC2-98B6-4B09-A472-77FA64A9D9AB}">
    <text>Taiso pastabas</text>
  </threadedComment>
  <threadedComment ref="E341" dT="2025-03-31T04:30:30.74" personId="{A8D559AF-EDFF-4E5C-A9C6-041F763793B2}" id="{A44FD7E0-0EAD-45B5-9A16-84AC73B3CF5D}" parentId="{7B88CFC2-98B6-4B09-A472-77FA64A9D9AB}">
    <text>Atmetė nžt SUVA dėl miškų derinimo, nors suformuoto miško sklypo ten nėra</text>
  </threadedComment>
  <threadedComment ref="E341" dT="2025-04-03T04:20:58.85" personId="{A8D559AF-EDFF-4E5C-A9C6-041F763793B2}" id="{39977529-9EF0-4FB7-A7FC-D1D700453411}" parentId="{7B88CFC2-98B6-4B09-A472-77FA64A9D9AB}">
    <text>Pateikta SUVA su raštu dėl miškų, kad jie nederina</text>
  </threadedComment>
  <threadedComment ref="E341" dT="2025-04-07T04:41:05.72" personId="{A8D559AF-EDFF-4E5C-A9C6-041F763793B2}" id="{23E0ACE5-ECB7-4340-A38E-4D60AEADEB2D}" parentId="{7B88CFC2-98B6-4B09-A472-77FA64A9D9AB}">
    <text xml:space="preserve">Gautas SUVA, redaguojamos bylos pastabos ir bus teikiama </text>
  </threadedComment>
  <threadedComment ref="E341" dT="2025-04-07T07:07:08.63" personId="{A8D559AF-EDFF-4E5C-A9C6-041F763793B2}" id="{7D5A90E4-C26D-46D4-90E0-B2A1B48075FC}" parentId="{7B88CFC2-98B6-4B09-A472-77FA64A9D9AB}">
    <text>Reikia teikti bylą</text>
  </threadedComment>
  <threadedComment ref="E341" dT="2025-04-07T09:29:27.32" personId="{1AA69E5B-B443-4881-BBB8-C2908FF681E9}" id="{5425D4A3-F74B-4CF1-AF6B-F72ACBC4451D}" parentId="{7B88CFC2-98B6-4B09-A472-77FA64A9D9AB}">
    <text>Pateiktas galutinis projektas tvirtinimui</text>
  </threadedComment>
  <threadedComment ref="E341" dT="2025-04-10T04:51:27.41" personId="{1AA69E5B-B443-4881-BBB8-C2908FF681E9}" id="{B79901B7-2F94-442E-BD05-52F9B38A0238}" parentId="{7B88CFC2-98B6-4B09-A472-77FA64A9D9AB}">
    <text>Pateiktas galutinis po pastabu</text>
  </threadedComment>
  <threadedComment ref="E341" dT="2025-04-14T07:58:28.25" personId="{275467A3-C35B-408D-BC09-980133BF36D1}" id="{70BA9A16-28A9-4134-9D97-88B90B7EFA3E}" parentId="{7B88CFC2-98B6-4B09-A472-77FA64A9D9AB}">
    <text>Perduoti įkainiai ESO</text>
  </threadedComment>
  <threadedComment ref="E341" dT="2025-04-15T08:12:06.85" personId="{275467A3-C35B-408D-BC09-980133BF36D1}" id="{30BA4EC1-7B7F-40C3-B3B9-30D343DC2F6C}" parentId="{7B88CFC2-98B6-4B09-A472-77FA64A9D9AB}">
    <text>Pateiktas ADA pasirašymui</text>
  </threadedComment>
  <threadedComment ref="X341" dT="2025-02-26T13:26:35.30" personId="{A8D559AF-EDFF-4E5C-A9C6-041F763793B2}" id="{BFEC337F-2E7C-42A9-AFDE-421A5E167388}">
    <text>02-26 išsiųsta architekturos skyriui, architekturos skyrius suderino, išsiųsta papildomai dar kelių skyriui 03-03</text>
  </threadedComment>
  <threadedComment ref="Y341" dT="2025-02-26T13:26:21.07" personId="{A8D559AF-EDFF-4E5C-A9C6-041F763793B2}" id="{626B3DCB-1653-487B-9284-293698959168}">
    <text>02-26 išsiųsta</text>
  </threadedComment>
  <threadedComment ref="AD341" dT="2025-03-24T14:06:24.21" personId="{A8D559AF-EDFF-4E5C-A9C6-041F763793B2}" id="{FC989FA0-0BAC-4A6D-A85E-283C046231AD}">
    <text xml:space="preserve">352074  savivaldybe
</text>
  </threadedComment>
  <threadedComment ref="AD341" dT="2025-03-24T14:15:03.24" personId="{A8D559AF-EDFF-4E5C-A9C6-041F763793B2}" id="{E6F3C9E7-3572-40F9-B56D-D6421C8207A5}" parentId="{FC989FA0-0BAC-4A6D-A85E-283C046231AD}">
    <text>352088  nzt</text>
  </threadedComment>
  <threadedComment ref="AD341" dT="2025-04-01T06:28:59.32" personId="{A8D559AF-EDFF-4E5C-A9C6-041F763793B2}" id="{9B5047B0-B78C-421E-855D-796761B353B3}" parentId="{FC989FA0-0BAC-4A6D-A85E-283C046231AD}">
    <text xml:space="preserve">352990 naujas nzt
</text>
  </threadedComment>
  <threadedComment ref="AN341" dT="2025-02-26T13:27:01.35" personId="{A8D559AF-EDFF-4E5C-A9C6-041F763793B2}" id="{DE9445C9-A573-4C1B-8BC8-42E6F5EFAD29}">
    <text xml:space="preserve">02-26 išsiųsta dėl Nemuno Kilpų
</text>
  </threadedComment>
  <threadedComment ref="E342" dT="2025-02-08T10:17:44.04" personId="{BF941DBC-49BC-4D35-B639-EC5DED99621C}" id="{66CC7DD8-4772-4772-A0E1-E0A622F7F5AE}">
    <text>Parengti pirminiai.</text>
  </threadedComment>
  <threadedComment ref="E342" dT="2025-02-10T11:49:06.46" personId="{1AA69E5B-B443-4881-BBB8-C2908FF681E9}" id="{5557213A-A7A7-44CE-A40E-AA16EB7D90EE}" parentId="{66CC7DD8-4772-4772-A0E1-E0A622F7F5AE}">
    <text>Pateikti pirminiai</text>
  </threadedComment>
  <threadedComment ref="E342" dT="2025-02-11T18:29:43.25" personId="{275467A3-C35B-408D-BC09-980133BF36D1}" id="{77860B3A-A7D0-4680-8453-8F0D1B6FF424}" parentId="{66CC7DD8-4772-4772-A0E1-E0A622F7F5AE}">
    <text>Atmesti pirminiai</text>
  </threadedComment>
  <threadedComment ref="E342" dT="2025-02-12T07:32:38.24" personId="{1AA69E5B-B443-4881-BBB8-C2908FF681E9}" id="{7A0503D4-B434-42A9-B4DA-BD20AFD059AC}" parentId="{66CC7DD8-4772-4772-A0E1-E0A622F7F5AE}">
    <text>Pateikti pirminiai po pastabu</text>
  </threadedComment>
  <threadedComment ref="E342" dT="2025-02-20T07:34:54.26" personId="{275467A3-C35B-408D-BC09-980133BF36D1}" id="{77BE050C-3F1E-4E2D-B563-7D242B4035BE}" parentId="{66CC7DD8-4772-4772-A0E1-E0A622F7F5AE}">
    <text>02-20 planuojam teikti SUVA</text>
  </threadedComment>
  <threadedComment ref="E342" dT="2025-02-20T12:54:22.46" personId="{BF941DBC-49BC-4D35-B639-EC5DED99621C}" id="{1DB98862-0674-4CF8-A0DA-7F6C40AE5591}" parentId="{66CC7DD8-4772-4772-A0E1-E0A622F7F5AE}">
    <text>02.20 pateikta SUVA, parengtas žiniaraštis.</text>
  </threadedComment>
  <threadedComment ref="E342" dT="2025-02-24T11:41:16.49" personId="{275467A3-C35B-408D-BC09-980133BF36D1}" id="{96E73F0D-AA15-4C26-9617-7FBF8314DED2}" parentId="{66CC7DD8-4772-4772-A0E1-E0A622F7F5AE}">
    <text>SUVA gauta, laukiam sąmatos</text>
  </threadedComment>
  <threadedComment ref="E342" dT="2025-02-26T10:40:23.00" personId="{275467A3-C35B-408D-BC09-980133BF36D1}" id="{C8A8DFC6-465B-4FF6-8D43-38A7C7A88C53}" parentId="{66CC7DD8-4772-4772-A0E1-E0A622F7F5AE}">
    <text>Pateiktas projektas</text>
  </threadedComment>
  <threadedComment ref="E342" dT="2025-02-27T11:45:46.02" personId="{275467A3-C35B-408D-BC09-980133BF36D1}" id="{ECE5756A-D594-4430-A251-399DBD1A397F}" parentId="{66CC7DD8-4772-4772-A0E1-E0A622F7F5AE}">
    <text>aktuojama</text>
  </threadedComment>
  <threadedComment ref="U342" dT="2025-02-20T12:54:01.08" personId="{BF941DBC-49BC-4D35-B639-EC5DED99621C}" id="{49F196D6-21C5-4B79-9B66-4F1BCDF1BACD}">
    <text>Reiktų kažkam peržėt.</text>
  </threadedComment>
  <threadedComment ref="Z342" dT="2025-02-20T12:53:41.61" personId="{BF941DBC-49BC-4D35-B639-EC5DED99621C}" id="{2F5AABF3-3967-4E55-BF88-BCF2162F93DC}">
    <text>nebūtinas</text>
  </threadedComment>
  <threadedComment ref="AD342" dT="2025-02-20T12:53:30.32" personId="{BF941DBC-49BC-4D35-B639-EC5DED99621C}" id="{DEE5E131-9FB8-4125-8E02-4432B51DCEEE}">
    <text xml:space="preserve">02.20
1GST-1954 </text>
  </threadedComment>
  <threadedComment ref="E343" dT="2025-02-10T09:25:47.39" personId="{275467A3-C35B-408D-BC09-980133BF36D1}" id="{FBCB1B0E-6BC9-44AB-9523-60E6A76169BA}">
    <text>02-10 pateikti pirminiai</text>
  </threadedComment>
  <threadedComment ref="E343" dT="2025-02-12T12:48:12.15" personId="{1AA69E5B-B443-4881-BBB8-C2908FF681E9}" id="{117C6F30-23F2-408C-8F3E-3EBB553D541C}" parentId="{FBCB1B0E-6BC9-44AB-9523-60E6A76169BA}">
    <text>Pateikti pirminiai po pastabu</text>
  </threadedComment>
  <threadedComment ref="E343" dT="2025-02-14T12:00:28.77" personId="{275467A3-C35B-408D-BC09-980133BF36D1}" id="{5DA1C425-E8C4-4E24-8E39-3F35F984CF2F}" parentId="{FBCB1B0E-6BC9-44AB-9523-60E6A76169BA}">
    <text>Taiso pastabas</text>
  </threadedComment>
  <threadedComment ref="E343" dT="2025-02-17T07:42:04.71" personId="{1AA69E5B-B443-4881-BBB8-C2908FF681E9}" id="{BBF56156-E34F-44A2-BC87-98F9AE94724D}" parentId="{FBCB1B0E-6BC9-44AB-9523-60E6A76169BA}">
    <text>Pateikta po pastabu</text>
  </threadedComment>
  <threadedComment ref="E343" dT="2025-02-18T11:06:24.33" personId="{8FC2F3C1-05F0-4E34-917F-7A355472C835}" id="{A30478E5-3B10-451C-976D-1A0F43C1A4F5}" parentId="{FBCB1B0E-6BC9-44AB-9523-60E6A76169BA}">
    <text>Informaciniai išsiųsti, derinama su institucijom</text>
  </threadedComment>
  <threadedComment ref="E343" dT="2025-02-20T12:23:39.50" personId="{8FC2F3C1-05F0-4E34-917F-7A355472C835}" id="{611F0C54-4CFB-4948-A0FE-1DF49A580D58}" parentId="{FBCB1B0E-6BC9-44AB-9523-60E6A76169BA}">
    <text>Gautas seniunijos derinimas</text>
  </threadedComment>
  <threadedComment ref="E343" dT="2025-02-20T13:15:48.49" personId="{8FC2F3C1-05F0-4E34-917F-7A355472C835}" id="{99FAD7CF-4B01-4B64-9509-4327DA7E306F}" parentId="{FBCB1B0E-6BC9-44AB-9523-60E6A76169BA}">
    <text>SUVA pateikta</text>
  </threadedComment>
  <threadedComment ref="E343" dT="2025-02-21T05:54:09.73" personId="{8FC2F3C1-05F0-4E34-917F-7A355472C835}" id="{30BF8E84-7FB6-41DB-B5AF-45316E4876C9}" parentId="{FBCB1B0E-6BC9-44AB-9523-60E6A76169BA}">
    <text>Kabelių lentelė padaryta ruošiamas žiniaraštis</text>
  </threadedComment>
  <threadedComment ref="E343" dT="2025-02-21T08:24:33.83" personId="{8FC2F3C1-05F0-4E34-917F-7A355472C835}" id="{B1A45B72-919A-4716-B7FC-26D3E33CC540}" parentId="{FBCB1B0E-6BC9-44AB-9523-60E6A76169BA}">
    <text xml:space="preserve">Žiniaraštis pabaigtas, nusiųsta sąmatai
Pradėta rengti byla </text>
  </threadedComment>
  <threadedComment ref="E343" dT="2025-02-25T13:51:08.52" personId="{8FC2F3C1-05F0-4E34-917F-7A355472C835}" id="{CF71B87E-FBCD-467D-9993-8F58913E0D55}" parentId="{FBCB1B0E-6BC9-44AB-9523-60E6A76169BA}">
    <text>Gauta sąmata, po suvos baigiam bylą</text>
  </threadedComment>
  <threadedComment ref="E343" dT="2025-02-27T07:50:55.11" personId="{275467A3-C35B-408D-BC09-980133BF36D1}" id="{B698D2DC-4B94-41CB-884B-DEF03FB7DA74}" parentId="{FBCB1B0E-6BC9-44AB-9523-60E6A76169BA}">
    <text>Sąmata gauta, laukiam SUVA</text>
  </threadedComment>
  <threadedComment ref="E343" dT="2025-02-28T05:13:02.62" personId="{8FC2F3C1-05F0-4E34-917F-7A355472C835}" id="{36C88780-FDE9-478B-A78E-3991C654761C}" parentId="{FBCB1B0E-6BC9-44AB-9523-60E6A76169BA}">
    <text>Atmesta suva, reikia eso derinimo</text>
  </threadedComment>
  <threadedComment ref="E343" dT="2025-02-28T08:13:21.17" personId="{8FC2F3C1-05F0-4E34-917F-7A355472C835}" id="{77453053-3582-4519-A754-93C19E9DD35D}" parentId="{FBCB1B0E-6BC9-44AB-9523-60E6A76169BA}">
    <text xml:space="preserve">Pateikta suva naujai
03-04
nr. 349313 </text>
  </threadedComment>
  <threadedComment ref="E343" dT="2025-03-05T10:28:05.87" personId="{1AA69E5B-B443-4881-BBB8-C2908FF681E9}" id="{CF9252D6-20CF-46F6-8E47-632D36204E8D}" parentId="{FBCB1B0E-6BC9-44AB-9523-60E6A76169BA}">
    <text>Reikia pildyti topo, pasipilde PU</text>
  </threadedComment>
  <threadedComment ref="E343" dT="2025-03-06T10:58:20.33" personId="{275467A3-C35B-408D-BC09-980133BF36D1}" id="{53C3A301-5AED-4BA9-84ED-FE0C1E7BCF8A}" parentId="{FBCB1B0E-6BC9-44AB-9523-60E6A76169BA}">
    <text>03-06 perduota geoprojektams parengti papildymą</text>
  </threadedComment>
  <threadedComment ref="E343" dT="2025-03-19T08:48:12.28" personId="{275467A3-C35B-408D-BC09-980133BF36D1}" id="{0F27B64F-35B1-47A1-A3DD-727169567E64}" parentId="{FBCB1B0E-6BC9-44AB-9523-60E6A76169BA}">
    <text>Laukiam topo papildymo, reikės perderinti</text>
  </threadedComment>
  <threadedComment ref="E343" dT="2025-03-24T18:57:59.44" personId="{275467A3-C35B-408D-BC09-980133BF36D1}" id="{9BC730C4-E77D-47C4-9A9D-632EA58975F8}" parentId="{FBCB1B0E-6BC9-44AB-9523-60E6A76169BA}">
    <text>Topo pateikta</text>
  </threadedComment>
  <threadedComment ref="E343" dT="2025-03-26T05:32:20.60" personId="{8FC2F3C1-05F0-4E34-917F-7A355472C835}" id="{BEFF4DC5-8AF1-43FA-88C6-B874D0B456DF}" parentId="{FBCB1B0E-6BC9-44AB-9523-60E6A76169BA}">
    <text>Koreguojama trasa</text>
  </threadedComment>
  <threadedComment ref="E343" dT="2025-03-27T07:10:00.71" personId="{8FC2F3C1-05F0-4E34-917F-7A355472C835}" id="{EAAE172D-4BD8-4B69-B6EA-79BFA73099F2}" parentId="{FBCB1B0E-6BC9-44AB-9523-60E6A76169BA}">
    <text>Pakoreguota, išsiųsta institucijoms perderinti, byla pradėta ruošti, laukiam naujos sąmatos</text>
  </threadedComment>
  <threadedComment ref="E343" dT="2025-03-27T13:05:11.36" personId="{8FC2F3C1-05F0-4E34-917F-7A355472C835}" id="{1A906C1C-D6CA-4ECB-B339-948240A2CC55}" parentId="{FBCB1B0E-6BC9-44AB-9523-60E6A76169BA}">
    <text>Byla paruošta, sąmata gauta, trūksta derinimų</text>
  </threadedComment>
  <threadedComment ref="E343" dT="2025-03-28T08:32:20.80" personId="{8FC2F3C1-05F0-4E34-917F-7A355472C835}" id="{36D04F7E-5785-4C06-A398-8F065F22338B}" parentId="{FBCB1B0E-6BC9-44AB-9523-60E6A76169BA}">
    <text>Gautas, seniūnijos derinimas, laukiam eso ir savivaldybės, teiksim suvą</text>
  </threadedComment>
  <threadedComment ref="E343" dT="2025-04-01T10:50:42.85" personId="{8FC2F3C1-05F0-4E34-917F-7A355472C835}" id="{A19C499A-1C48-43F9-BF96-C24D8AEEB0A9}" parentId="{FBCB1B0E-6BC9-44AB-9523-60E6A76169BA}">
    <text>Savivaldybė pateikė pastabas dėl melioracinių statinių, seniūnijos derinimas gautas</text>
  </threadedComment>
  <threadedComment ref="E343" dT="2025-04-10T12:31:34.58" personId="{8FC2F3C1-05F0-4E34-917F-7A355472C835}" id="{6EF5C1E9-B002-4F91-AE23-84F12D72539B}" parentId="{FBCB1B0E-6BC9-44AB-9523-60E6A76169BA}">
    <text>Laukiam melioracijos projekto tada derinam su savivaldybe, teikiam suva, atiduodam projektą</text>
  </threadedComment>
  <threadedComment ref="E343" dT="2025-05-05T04:54:05.24" personId="{8FC2F3C1-05F0-4E34-917F-7A355472C835}" id="{193A53FB-E0C0-432A-A5C7-3B0B8B4BD95C}" parentId="{FBCB1B0E-6BC9-44AB-9523-60E6A76169BA}">
    <text>Išsiųsta pakartotinai į savivaldybę 05-05</text>
  </threadedComment>
  <threadedComment ref="E343" dT="2025-05-13T03:57:06.80" personId="{8FC2F3C1-05F0-4E34-917F-7A355472C835}" id="{D70845B9-75FF-41D8-96C0-C737FD686848}" parentId="{FBCB1B0E-6BC9-44AB-9523-60E6A76169BA}">
    <text>Gautas savivaldybės derinimas, teikiam suva</text>
  </threadedComment>
  <threadedComment ref="E343" dT="2025-05-14T09:57:01.30" personId="{8FC2F3C1-05F0-4E34-917F-7A355472C835}" id="{77F9E6FB-6233-4F41-B339-DA0FD7E64A7F}" parentId="{FBCB1B0E-6BC9-44AB-9523-60E6A76169BA}">
    <text>Laukiam suvos patvirtinimo</text>
  </threadedComment>
  <threadedComment ref="E343" dT="2025-05-15T09:44:38.98" personId="{8FC2F3C1-05F0-4E34-917F-7A355472C835}" id="{D6163694-8E8D-42DB-99A0-957ECC17D5FB}" parentId="{FBCB1B0E-6BC9-44AB-9523-60E6A76169BA}">
    <text>Keliam bylą be suvos</text>
  </threadedComment>
  <threadedComment ref="E343" dT="2025-05-15T11:49:23.72" personId="{1AA69E5B-B443-4881-BBB8-C2908FF681E9}" id="{58C45B80-2AF6-4871-B104-281C0511420F}" parentId="{FBCB1B0E-6BC9-44AB-9523-60E6A76169BA}">
    <text>Pateiktas projektas be SUVA</text>
  </threadedComment>
  <threadedComment ref="E343" dT="2025-05-20T04:57:22.56" personId="{8FC2F3C1-05F0-4E34-917F-7A355472C835}" id="{35794DB6-725F-4225-95B3-2BC73180D8F9}" parentId="{FBCB1B0E-6BC9-44AB-9523-60E6A76169BA}">
    <text>Suva gauta</text>
  </threadedComment>
  <threadedComment ref="E343" dT="2025-05-21T06:40:38.09" personId="{275467A3-C35B-408D-BC09-980133BF36D1}" id="{DE20A995-AA0E-4179-BF77-50A278150439}" parentId="{FBCB1B0E-6BC9-44AB-9523-60E6A76169BA}">
    <text>AZ registruoja</text>
  </threadedComment>
  <threadedComment ref="E343" dT="2025-05-21T08:09:14.49" personId="{275467A3-C35B-408D-BC09-980133BF36D1}" id="{C9574E90-5564-4B30-A0B6-88966DE7B7AC}" parentId="{FBCB1B0E-6BC9-44AB-9523-60E6A76169BA}">
    <text>Pateikta ADA</text>
  </threadedComment>
  <threadedComment ref="T343" dT="2025-03-26T13:47:40.98" personId="{8FC2F3C1-05F0-4E34-917F-7A355472C835}" id="{B3B28090-BFA5-47B5-9916-A497C1A21201}">
    <text>Ruošiami išsiųsti 2 informaciniai</text>
  </threadedComment>
  <threadedComment ref="U343" dT="2025-03-19T10:22:06.19" personId="{8FC2F3C1-05F0-4E34-917F-7A355472C835}" id="{EF69B83B-30FF-447E-BF7A-350DCE4378C8}">
    <text xml:space="preserve">Keisis po top papildymo
</text>
  </threadedComment>
  <threadedComment ref="U343" dT="2025-03-27T07:10:21.83" personId="{8FC2F3C1-05F0-4E34-917F-7A355472C835}" id="{7E2A3EB1-B97D-4473-ABE4-CF17AFBBCC2D}" parentId="{EF69B83B-30FF-447E-BF7A-350DCE4378C8}">
    <text>Pataisyta</text>
  </threadedComment>
  <threadedComment ref="V343" dT="2025-02-24T12:17:45.08" personId="{8FC2F3C1-05F0-4E34-917F-7A355472C835}" id="{D56B7090-067D-4FA7-8609-591A793FB373}">
    <text>nusiųsta</text>
  </threadedComment>
  <threadedComment ref="V343" dT="2025-03-19T10:22:13.68" personId="{8FC2F3C1-05F0-4E34-917F-7A355472C835}" id="{EA00E2D7-A908-44B3-9D47-9C126B475797}" parentId="{D56B7090-067D-4FA7-8609-591A793FB373}">
    <text>Keisis po top papildymo</text>
  </threadedComment>
  <threadedComment ref="V343" dT="2025-03-27T07:10:31.32" personId="{8FC2F3C1-05F0-4E34-917F-7A355472C835}" id="{CC08D6AB-49C2-4F5A-B030-BA4787047146}" parentId="{D56B7090-067D-4FA7-8609-591A793FB373}">
    <text>Laukiam naujos sąmatos</text>
  </threadedComment>
  <threadedComment ref="X343" dT="2025-03-19T08:59:21.40" personId="{8FC2F3C1-05F0-4E34-917F-7A355472C835}" id="{BB543444-E553-423E-A316-82BC6D781325}">
    <text xml:space="preserve">Po papildymo derinti
</text>
  </threadedComment>
  <threadedComment ref="X343" dT="2025-03-26T13:47:52.29" personId="{8FC2F3C1-05F0-4E34-917F-7A355472C835}" id="{D03416AC-AF67-4430-9219-1D533C804223}" parentId="{BB543444-E553-423E-A316-82BC6D781325}">
    <text>Siųsta 03-26</text>
  </threadedComment>
  <threadedComment ref="Y343" dT="2025-03-19T08:59:35.88" personId="{8FC2F3C1-05F0-4E34-917F-7A355472C835}" id="{CA62B580-2234-4A4C-913F-C1E8D1035681}">
    <text>Po papildymo perderinti</text>
  </threadedComment>
  <threadedComment ref="Y343" dT="2025-03-26T12:48:17.55" personId="{8FC2F3C1-05F0-4E34-917F-7A355472C835}" id="{5EFD5931-E902-49EF-A6E1-CF296CB6EA58}" parentId="{CA62B580-2234-4A4C-913F-C1E8D1035681}">
    <text>03-26 išsiųsta</text>
  </threadedComment>
  <threadedComment ref="AD343" dT="2025-02-24T12:17:26.50" personId="{8FC2F3C1-05F0-4E34-917F-7A355472C835}" id="{41BBD705-4F0F-4BB5-8060-28FC1FEF5F97}">
    <text>Nr. 347847
1GST-1957
02-20</text>
  </threadedComment>
  <threadedComment ref="AD343" dT="2025-03-14T12:38:26.85" personId="{8FC2F3C1-05F0-4E34-917F-7A355472C835}" id="{84015904-CDFC-490F-BBB9-F0960D5873FB}" parentId="{41BBD705-4F0F-4BB5-8060-28FC1FEF5F97}">
    <text>02-28
348847</text>
  </threadedComment>
  <threadedComment ref="AD343" dT="2025-03-19T08:58:56.89" personId="{8FC2F3C1-05F0-4E34-917F-7A355472C835}" id="{928F3E50-09E7-44A6-9D08-5FAA122DDBA7}" parentId="{41BBD705-4F0F-4BB5-8060-28FC1FEF5F97}">
    <text>Gauta suva, bet reikės teikti iš naujo po papildymo</text>
  </threadedComment>
  <threadedComment ref="AD343" dT="2025-05-13T05:43:56.42" personId="{8FC2F3C1-05F0-4E34-917F-7A355472C835}" id="{10271288-6F8D-4BC4-8210-5A3528FA1A42}" parentId="{41BBD705-4F0F-4BB5-8060-28FC1FEF5F97}">
    <text xml:space="preserve">Pateikta naujai 05-13
359360 </text>
  </threadedComment>
  <threadedComment ref="E344" dT="2025-02-17T09:48:44.88" personId="{275467A3-C35B-408D-BC09-980133BF36D1}" id="{44672950-C681-427A-8137-AE6499F24D9E}">
    <text xml:space="preserve">Planas pirminius pateikti 02-18
</text>
  </threadedComment>
  <threadedComment ref="E344" dT="2025-02-19T11:08:20.05" personId="{C0ECFC5B-0A85-441B-983F-CE9A319143FD}" id="{B4FF0C4A-D77C-4192-A58E-DA11B75DB2D5}" parentId="{44672950-C681-427A-8137-AE6499F24D9E}">
    <text>Paruošta peržiūrai, galima bus teikti</text>
  </threadedComment>
  <threadedComment ref="E344" dT="2025-02-19T12:24:06.87" personId="{275467A3-C35B-408D-BC09-980133BF36D1}" id="{16D976E5-2626-440E-9673-B2B6F92E9226}" parentId="{44672950-C681-427A-8137-AE6499F24D9E}">
    <text>Taiso pastabas, 02-19 teiksim pirminius</text>
  </threadedComment>
  <threadedComment ref="E344" dT="2025-02-21T08:12:41.81" personId="{C0ECFC5B-0A85-441B-983F-CE9A319143FD}" id="{40DFEADB-B263-4C0C-845A-1DDE077B312C}" parentId="{44672950-C681-427A-8137-AE6499F24D9E}">
    <text>Pataisyta galima kelti</text>
  </threadedComment>
  <threadedComment ref="E344" dT="2025-02-25T12:16:10.84" personId="{1AA69E5B-B443-4881-BBB8-C2908FF681E9}" id="{FD8334F1-01EF-4904-8330-E8CFE1F6C666}" parentId="{44672950-C681-427A-8137-AE6499F24D9E}">
    <text>Pateikti pirminiai</text>
  </threadedComment>
  <threadedComment ref="E344" dT="2025-02-27T11:19:39.83" personId="{275467A3-C35B-408D-BC09-980133BF36D1}" id="{FC1B4433-39B4-4AD0-A5D6-8E6EF7424EAD}" parentId="{44672950-C681-427A-8137-AE6499F24D9E}">
    <text>Taiso pastabas</text>
  </threadedComment>
  <threadedComment ref="E344" dT="2025-02-28T12:40:37.35" personId="{C0ECFC5B-0A85-441B-983F-CE9A319143FD}" id="{D04E71E4-D0CE-4B1D-BDA3-B6AF8EF565B2}" parentId="{44672950-C681-427A-8137-AE6499F24D9E}">
    <text>Pastabos pataisytos galima kelti</text>
  </threadedComment>
  <threadedComment ref="E344" dT="2025-02-28T13:16:55.09" personId="{1AA69E5B-B443-4881-BBB8-C2908FF681E9}" id="{EAF737A8-1126-4425-AB5C-C25F240888EF}" parentId="{44672950-C681-427A-8137-AE6499F24D9E}">
    <text>Pateikta po pastabu</text>
  </threadedComment>
  <threadedComment ref="E344" dT="2025-03-03T11:50:50.28" personId="{1AA69E5B-B443-4881-BBB8-C2908FF681E9}" id="{566F76CF-59FE-4652-B8E2-9A24DA5317C9}" parentId="{44672950-C681-427A-8137-AE6499F24D9E}">
    <text>Taiso pastabas</text>
  </threadedComment>
  <threadedComment ref="E344" dT="2025-03-06T08:10:04.12" personId="{1AA69E5B-B443-4881-BBB8-C2908FF681E9}" id="{E024F7F7-8969-4C93-A5F5-943301028CB5}" parentId="{44672950-C681-427A-8137-AE6499F24D9E}">
    <text>Pateitka po pastabu</text>
  </threadedComment>
  <threadedComment ref="E344" dT="2025-03-06T12:20:02.99" personId="{1AA69E5B-B443-4881-BBB8-C2908FF681E9}" id="{B9689D38-1F74-4217-BEA3-571052D66CE3}" parentId="{44672950-C681-427A-8137-AE6499F24D9E}">
    <text>Pateikta po pastabu</text>
  </threadedComment>
  <threadedComment ref="E344" dT="2025-03-06T12:24:28.07" personId="{275467A3-C35B-408D-BC09-980133BF36D1}" id="{F4169DB5-ABBD-473C-A5C7-4231CCBE65F0}" parentId="{44672950-C681-427A-8137-AE6499F24D9E}">
    <text>Taiso pastabas</text>
  </threadedComment>
  <threadedComment ref="E344" dT="2025-03-07T06:53:26.21" personId="{1AA69E5B-B443-4881-BBB8-C2908FF681E9}" id="{F472F2D5-D0BC-4AC7-BEEA-96A355BD940E}" parentId="{44672950-C681-427A-8137-AE6499F24D9E}">
    <text>Pateikta po pastabu</text>
  </threadedComment>
  <threadedComment ref="E344" dT="2025-03-10T06:46:09.57" personId="{C0ECFC5B-0A85-441B-983F-CE9A319143FD}" id="{3BDBF967-AD99-4797-8E7F-0B57A3212669}" parentId="{44672950-C681-427A-8137-AE6499F24D9E}">
    <text>Pirminiai suderinti</text>
  </threadedComment>
  <threadedComment ref="E344" dT="2025-03-19T06:28:00.21" personId="{275467A3-C35B-408D-BC09-980133BF36D1}" id="{33395DCB-1049-4B57-8097-07D04D0AAC63}" parentId="{44672950-C681-427A-8137-AE6499F24D9E}">
    <text>Derina su institucijoms, siunčia VIA</text>
  </threadedComment>
  <threadedComment ref="E344" dT="2025-03-24T13:14:41.01" personId="{C0ECFC5B-0A85-441B-983F-CE9A319143FD}" id="{473B2D93-8CE6-403B-AB12-4A54ED93123D}" parentId="{44672950-C681-427A-8137-AE6499F24D9E}">
    <text>Priduota VIA 03/24</text>
  </threadedComment>
  <threadedComment ref="E344" dT="2025-04-08T11:34:10.66" personId="{C0ECFC5B-0A85-441B-983F-CE9A319143FD}" id="{119EFD49-9AC9-48B3-848E-48E74216D8ED}" parentId="{44672950-C681-427A-8137-AE6499F24D9E}">
    <text>Išsiųsti informaciniai</text>
  </threadedComment>
  <threadedComment ref="E344" dT="2025-04-11T06:30:58.88" personId="{1AA69E5B-B443-4881-BBB8-C2908FF681E9}" id="{DEEB4E0D-5CC4-4671-AD82-6E70D8E50C23}" parentId="{44672950-C681-427A-8137-AE6499F24D9E}">
    <text>Nusiusti Via prieda, laukiam samatos, daryti byla ir teikti be situ trukstamu</text>
  </threadedComment>
  <threadedComment ref="E344" dT="2025-04-11T06:57:47.82" personId="{C0ECFC5B-0A85-441B-983F-CE9A319143FD}" id="{C03DBE10-BF55-4A0B-8D68-36211F5EAA7C}" parentId="{44672950-C681-427A-8137-AE6499F24D9E}">
    <text>Išsiųsta į VIALietuva pasirašytas priedo adocas</text>
  </threadedComment>
  <threadedComment ref="E344" dT="2025-04-15T06:31:24.24" personId="{C0ECFC5B-0A85-441B-983F-CE9A319143FD}" id="{96103512-999D-461B-8F95-887CA5923220}" parentId="{44672950-C681-427A-8137-AE6499F24D9E}">
    <text>Išsiųsta į VIA pakoreguotas pjūvis naujas pasirašytas adocas</text>
  </threadedComment>
  <threadedComment ref="E344" dT="2025-04-15T06:35:18.62" personId="{C0ECFC5B-0A85-441B-983F-CE9A319143FD}" id="{DA7CC1A8-122C-4EEB-97D3-2E85DC05D03E}" parentId="{44672950-C681-427A-8137-AE6499F24D9E}">
    <text>Neaišku ką daryti dėl melioracijos</text>
  </threadedComment>
  <threadedComment ref="E344" dT="2025-04-15T07:33:06.59" personId="{1AA69E5B-B443-4881-BBB8-C2908FF681E9}" id="{F2759810-22B8-444B-89AC-7F592456BE69}" parentId="{44672950-C681-427A-8137-AE6499F24D9E}">
    <text>Pagal ZIS kertam keliose vietose drenaza</text>
  </threadedComment>
  <threadedComment ref="E344" dT="2025-04-18T04:35:41.46" personId="{C0ECFC5B-0A85-441B-983F-CE9A319143FD}" id="{27E11FC8-586E-4891-91B8-276E48DE0D44}" parentId="{44672950-C681-427A-8137-AE6499F24D9E}">
    <text>Sulaukiam VIA derinimo ir pateikiam galutiniam derinimui ESO</text>
  </threadedComment>
  <threadedComment ref="E344" dT="2025-04-18T05:30:56.00" personId="{C0ECFC5B-0A85-441B-983F-CE9A319143FD}" id="{C3608211-1EC9-4A42-8DDE-2B881FAB6BBE}" parentId="{44672950-C681-427A-8137-AE6499F24D9E}">
    <text>Trūksta melioracijos atstatymo sprendinių</text>
  </threadedComment>
  <threadedComment ref="E344" dT="2025-04-22T04:38:00.43" personId="{C0ECFC5B-0A85-441B-983F-CE9A319143FD}" id="{41E644BA-FABA-4A36-BDCD-B4B3ECE2B00A}" parentId="{44672950-C681-427A-8137-AE6499F24D9E}">
    <text>Priduota galutiniam derinimui  ESO</text>
  </threadedComment>
  <threadedComment ref="E344" dT="2025-04-22T04:56:07.96" personId="{1AA69E5B-B443-4881-BBB8-C2908FF681E9}" id="{DA46A3D1-1252-42CF-9D98-F5448D0E435F}" parentId="{44672950-C681-427A-8137-AE6499F24D9E}">
    <text>Pateiktas projektas be VIA ir SUVA</text>
  </threadedComment>
  <threadedComment ref="E344" dT="2025-04-24T07:24:01.73" personId="{C0ECFC5B-0A85-441B-983F-CE9A319143FD}" id="{DEDC91EB-17F0-4014-B123-3A4E91E08046}" parentId="{44672950-C681-427A-8137-AE6499F24D9E}">
    <text>Gautos ESO  pastabos</text>
  </threadedComment>
  <threadedComment ref="E344" dT="2025-04-29T07:18:31.71" personId="{1AA69E5B-B443-4881-BBB8-C2908FF681E9}" id="{42E25FAC-D8FA-4598-8270-D77E86F446D3}" parentId="{44672950-C681-427A-8137-AE6499F24D9E}">
    <text>Via nagrinejimui net nepriskirta dar niekam, terminas 05.15, SUVAI yra pateikta</text>
  </threadedComment>
  <threadedComment ref="E344" dT="2025-05-19T09:37:42.52" personId="{275467A3-C35B-408D-BC09-980133BF36D1}" id="{C093F632-8E93-4D2A-8619-6EBF320A1525}" parentId="{44672950-C681-427A-8137-AE6499F24D9E}">
    <text>Negauta, skambins</text>
  </threadedComment>
  <threadedComment ref="E344" dT="2025-05-21T11:37:10.38" personId="{1AA69E5B-B443-4881-BBB8-C2908FF681E9}" id="{02BD1C88-7965-4417-AD8A-D50F039551B5}" parentId="{44672950-C681-427A-8137-AE6499F24D9E}">
    <text xml:space="preserve">Nauja SUVA 05.21; 360723 </text>
  </threadedComment>
  <threadedComment ref="E344" dT="2025-06-02T05:23:25.98" personId="{1AA69E5B-B443-4881-BBB8-C2908FF681E9}" id="{05AAEB5E-897F-4245-A232-DA5951173074}" parentId="{44672950-C681-427A-8137-AE6499F24D9E}">
    <text>Suva nera dar</text>
  </threadedComment>
  <threadedComment ref="E344" dT="2025-06-09T12:16:14.31" personId="{1AA69E5B-B443-4881-BBB8-C2908FF681E9}" id="{C942C9EB-4870-478C-BE78-FB52C194251D}" parentId="{44672950-C681-427A-8137-AE6499F24D9E}">
    <text>Nauja suva 363316;    06.09</text>
  </threadedComment>
  <threadedComment ref="E344" dT="2025-06-11T05:42:45.98" personId="{1AA69E5B-B443-4881-BBB8-C2908FF681E9}" id="{DD7A7267-6443-4A50-80C5-79C89E685547}" parentId="{44672950-C681-427A-8137-AE6499F24D9E}">
    <text>SUVA gauta, dar bandau pagaut melioratoriu</text>
  </threadedComment>
  <threadedComment ref="E344" dT="2025-06-25T09:45:07.51" personId="{1AA69E5B-B443-4881-BBB8-C2908FF681E9}" id="{E522083D-7184-401E-94AA-4A1299126207}" parentId="{44672950-C681-427A-8137-AE6499F24D9E}">
    <text>Pateiktas projektas po pastabu</text>
  </threadedComment>
  <threadedComment ref="E344" dT="2025-06-26T10:40:51.61" personId="{275467A3-C35B-408D-BC09-980133BF36D1}" id="{9A85E6CB-EFF0-4DF3-AAC4-52645B5C167B}" parentId="{44672950-C681-427A-8137-AE6499F24D9E}">
    <text>Teikia žymas į RC</text>
  </threadedComment>
  <threadedComment ref="E344" dT="2025-06-27T12:04:47.06" personId="{275467A3-C35B-408D-BC09-980133BF36D1}" id="{84929C8F-8C9A-4B11-99F7-C144281AC7C9}" parentId="{44672950-C681-427A-8137-AE6499F24D9E}">
    <text>ESO turi atmesti įkainius</text>
  </threadedComment>
  <threadedComment ref="E344" dT="2025-06-30T10:35:26.17" personId="{275467A3-C35B-408D-BC09-980133BF36D1}" id="{4027A533-C5ED-4DDE-AE5E-17C925F63810}" parentId="{44672950-C681-427A-8137-AE6499F24D9E}">
    <text>Pateikti įkainiai ESO</text>
  </threadedComment>
  <threadedComment ref="X344" dT="2025-04-10T12:44:35.75" personId="{C0ECFC5B-0A85-441B-983F-CE9A319143FD}" id="{D88ED966-9498-41F7-9966-F50758CFE3A1}">
    <text>Suderino savivaldybės melioracijos specialistas su pastaba</text>
  </threadedComment>
  <threadedComment ref="AD344" dT="2025-04-29T06:44:39.58" personId="{1AA69E5B-B443-4881-BBB8-C2908FF681E9}" id="{33577934-2EFE-4BC2-AA2D-CEB86CFF0DCA}">
    <text xml:space="preserve">04.29 Nr. 357308 </text>
  </threadedComment>
  <threadedComment ref="AJ344" dT="2025-03-19T06:20:45.25" personId="{275467A3-C35B-408D-BC09-980133BF36D1}" id="{473D4870-0563-4426-852E-0798186817D6}">
    <text>neišsiųsta</text>
  </threadedComment>
  <threadedComment ref="AJ344" dT="2025-03-24T13:16:20.99" personId="{C0ECFC5B-0A85-441B-983F-CE9A319143FD}" id="{B3053495-249A-4906-AB55-CBE50F58C174}" parentId="{473D4870-0563-4426-852E-0798186817D6}">
    <text>Išsiųsta VIA 03/24</text>
  </threadedComment>
  <threadedComment ref="AJ344" dT="2025-04-04T09:31:49.10" personId="{C0ECFC5B-0A85-441B-983F-CE9A319143FD}" id="{8FF02D2B-F02C-4B41-8560-16E47FA08DEC}" parentId="{473D4870-0563-4426-852E-0798186817D6}">
    <text>Gautas atsakymas dėl korekcijos</text>
  </threadedComment>
  <threadedComment ref="AJ344" dT="2025-04-15T06:33:00.04" personId="{C0ECFC5B-0A85-441B-983F-CE9A319143FD}" id="{D99410F6-86E7-405F-9F8B-969C9CF7652A}" parentId="{473D4870-0563-4426-852E-0798186817D6}">
    <text>Pakoreguoti sprendinai gautas naujas adocas ir išsiųstas į VIA 04/14</text>
  </threadedComment>
  <threadedComment ref="AJ344" dT="2025-04-29T06:04:19.10" personId="{1AA69E5B-B443-4881-BBB8-C2908FF681E9}" id="{EEA64718-3BF0-4979-BE9A-5290C842EC4F}" parentId="{473D4870-0563-4426-852E-0798186817D6}">
    <text>1-25-11540</text>
  </threadedComment>
  <threadedComment ref="AM344" dT="2025-03-14T10:40:30.40" personId="{C0ECFC5B-0A85-441B-983F-CE9A319143FD}" id="{46626610-B5DA-4235-B34B-E425D9081566}">
    <text>Išsiųsta 03/10</text>
  </threadedComment>
  <threadedComment ref="AM344" dT="2025-04-04T09:31:23.47" personId="{C0ECFC5B-0A85-441B-983F-CE9A319143FD}" id="{2D840C1A-93BC-42D9-A997-EF87B45E46A8}" parentId="{46626610-B5DA-4235-B34B-E425D9081566}">
    <text>Gautas atsakymas kad derinti nereikia</text>
  </threadedComment>
  <threadedComment ref="E345" dT="2025-02-12T13:57:17.22" personId="{275467A3-C35B-408D-BC09-980133BF36D1}" id="{5C124855-E376-42EB-9E74-E6FA6F2A03BC}">
    <text>Rengia sprendinius</text>
  </threadedComment>
  <threadedComment ref="E345" dT="2025-02-13T14:42:15.31" personId="{1AA69E5B-B443-4881-BBB8-C2908FF681E9}" id="{74444BED-CDD3-4D1E-83CA-2F45EE54B33E}" parentId="{5C124855-E376-42EB-9E74-E6FA6F2A03BC}">
    <text>Pateikti pirminiai</text>
  </threadedComment>
  <threadedComment ref="E345" dT="2025-02-15T05:59:54.59" personId="{275467A3-C35B-408D-BC09-980133BF36D1}" id="{AEDC7EF4-ADFD-4CFA-BF76-7CCCDD2E3AB5}" parentId="{5C124855-E376-42EB-9E74-E6FA6F2A03BC}">
    <text>Taiso pastabas</text>
  </threadedComment>
  <threadedComment ref="E345" dT="2025-02-17T10:44:15.03" personId="{1AA69E5B-B443-4881-BBB8-C2908FF681E9}" id="{7B6CBB2C-AAEB-4033-9957-E59B1DCD2FEB}" parentId="{5C124855-E376-42EB-9E74-E6FA6F2A03BC}">
    <text>Pateikti pirminiai po pastabu</text>
  </threadedComment>
  <threadedComment ref="E345" dT="2025-02-18T12:41:35.78" personId="{275467A3-C35B-408D-BC09-980133BF36D1}" id="{587185F8-6216-4E49-BAF1-FC8DF080F874}" parentId="{5C124855-E376-42EB-9E74-E6FA6F2A03BC}">
    <text>Taiso pastabas</text>
  </threadedComment>
  <threadedComment ref="E345" dT="2025-02-19T10:54:42.39" personId="{A8D559AF-EDFF-4E5C-A9C6-041F763793B2}" id="{09A88830-ADD3-41B6-A4D5-088E6A516434}" parentId="{5C124855-E376-42EB-9E74-E6FA6F2A03BC}">
    <text>Sumažintas gręžimų skaičius pagal pastabas, reikia bandyti kelti</text>
  </threadedComment>
  <threadedComment ref="E345" dT="2025-02-24T05:25:36.90" personId="{A8D559AF-EDFF-4E5C-A9C6-041F763793B2}" id="{06FB85F4-3F3B-44B4-B44D-A95FAD131C9D}" parentId="{5C124855-E376-42EB-9E74-E6FA6F2A03BC}">
    <text>Suformuoti informaciniai</text>
  </threadedComment>
  <threadedComment ref="E345" dT="2025-02-24T09:55:04.08" personId="{275467A3-C35B-408D-BC09-980133BF36D1}" id="{1F6ABBE5-6A56-4CEC-A112-A12F0CDD9E48}" parentId="{5C124855-E376-42EB-9E74-E6FA6F2A03BC}">
    <text>Reikia nuotraukų pasigrįsti gręžimus</text>
  </threadedComment>
  <threadedComment ref="E345" dT="2025-02-27T08:43:28.81" personId="{1AA69E5B-B443-4881-BBB8-C2908FF681E9}" id="{2CED288E-FD7A-4DD0-BAC0-DA2C71C8FCF0}" parentId="{5C124855-E376-42EB-9E74-E6FA6F2A03BC}">
    <text>Pateikta po pastabu</text>
  </threadedComment>
  <threadedComment ref="E345" dT="2025-02-27T11:17:53.11" personId="{275467A3-C35B-408D-BC09-980133BF36D1}" id="{0C9599CC-53DA-4594-B837-E3AA22A4FE14}" parentId="{5C124855-E376-42EB-9E74-E6FA6F2A03BC}">
    <text>Taiso pastabas dėl gręžimų</text>
  </threadedComment>
  <threadedComment ref="E345" dT="2025-02-27T11:52:13.42" personId="{A8D559AF-EDFF-4E5C-A9C6-041F763793B2}" id="{C1A06B02-41E4-4147-A0A6-505CB14E224B}" parentId="{5C124855-E376-42EB-9E74-E6FA6F2A03BC}">
    <text xml:space="preserve">Sumąžinti gręžimai jau kiek įmanoma, padarytos nuotraukos su paaiškinimais </text>
  </threadedComment>
  <threadedComment ref="E345" dT="2025-02-27T11:57:48.65" personId="{1AA69E5B-B443-4881-BBB8-C2908FF681E9}" id="{4956FD71-DE5E-46CE-913D-46365187B63A}" parentId="{5C124855-E376-42EB-9E74-E6FA6F2A03BC}">
    <text>Pateikta su pagrindimais</text>
  </threadedComment>
  <threadedComment ref="E345" dT="2025-02-28T08:05:34.86" personId="{A8D559AF-EDFF-4E5C-A9C6-041F763793B2}" id="{6894D638-62CD-494E-8789-EEA02BC0F40B}" parentId="{5C124855-E376-42EB-9E74-E6FA6F2A03BC}">
    <text xml:space="preserve">Išsiųstas derint </text>
  </threadedComment>
  <threadedComment ref="E345" dT="2025-03-03T05:31:50.04" personId="{A8D559AF-EDFF-4E5C-A9C6-041F763793B2}" id="{A0FED2F2-43F3-4713-8EEA-3BE2956C949C}" parentId="{5C124855-E376-42EB-9E74-E6FA6F2A03BC}">
    <text>Siunčiami informaciniai</text>
  </threadedComment>
  <threadedComment ref="E345" dT="2025-03-06T05:13:03.96" personId="{A8D559AF-EDFF-4E5C-A9C6-041F763793B2}" id="{9DF66ADC-5581-4519-8C3B-C8D22963276E}" parentId="{5C124855-E376-42EB-9E74-E6FA6F2A03BC}">
    <text>Ruošiamas reikšmingumo nustatymas ir siunčiama pakartotinai naturai</text>
  </threadedComment>
  <threadedComment ref="E345" dT="2025-03-14T07:51:26.17" personId="{A8D559AF-EDFF-4E5C-A9C6-041F763793B2}" id="{CB0F5DFE-EDDC-4BF6-8B92-31E6D808F8AF}" parentId="{5C124855-E376-42EB-9E74-E6FA6F2A03BC}">
    <text xml:space="preserve">Išsiųsti priminimai dėl likusių derinimų
</text>
  </threadedComment>
  <threadedComment ref="E345" dT="2025-03-14T13:03:30.69" personId="{275467A3-C35B-408D-BC09-980133BF36D1}" id="{4E441EA5-72EB-4198-A5E1-CA139ADB8234}" parentId="{5C124855-E376-42EB-9E74-E6FA6F2A03BC}">
    <text>Rengti MŽ</text>
  </threadedComment>
  <threadedComment ref="E345" dT="2025-03-24T05:28:49.71" personId="{A8D559AF-EDFF-4E5C-A9C6-041F763793B2}" id="{33775BED-D652-4509-BCC8-614A86823D65}" parentId="{5C124855-E376-42EB-9E74-E6FA6F2A03BC}">
    <text xml:space="preserve">Ruošiamas MŽ, 03-24 bus perduotas apskaičiuoti </text>
  </threadedComment>
  <threadedComment ref="E345" dT="2025-03-27T07:57:01.37" personId="{275467A3-C35B-408D-BC09-980133BF36D1}" id="{4B067A50-43F1-490D-8B72-37F76AC6A67B}" parentId="{5C124855-E376-42EB-9E74-E6FA6F2A03BC}">
    <text>Pateiktas pilnas projektas</text>
  </threadedComment>
  <threadedComment ref="E345" dT="2025-04-01T09:50:13.12" personId="{1AA69E5B-B443-4881-BBB8-C2908FF681E9}" id="{2602542C-D2EE-46DC-B650-D0DEA0B49C35}" parentId="{5C124855-E376-42EB-9E74-E6FA6F2A03BC}">
    <text>Pateiktas projektas po pastabu</text>
  </threadedComment>
  <threadedComment ref="E345" dT="2025-04-02T04:37:05.26" personId="{275467A3-C35B-408D-BC09-980133BF36D1}" id="{3DA24041-6B3F-46FC-A6CF-B2659860F10F}" parentId="{5C124855-E376-42EB-9E74-E6FA6F2A03BC}">
    <text>Taiso pastabas</text>
  </threadedComment>
  <threadedComment ref="E345" dT="2025-04-03T06:02:37.76" personId="{1AA69E5B-B443-4881-BBB8-C2908FF681E9}" id="{45A47B24-D56B-4F28-924D-CCB701F4F2AF}" parentId="{5C124855-E376-42EB-9E74-E6FA6F2A03BC}">
    <text>Pateikta galutiniam tvirtinimui</text>
  </threadedComment>
  <threadedComment ref="E345" dT="2025-04-07T04:42:37.01" personId="{275467A3-C35B-408D-BC09-980133BF36D1}" id="{C98EDB3A-6CD6-409E-A17F-2DFAD80556DC}" parentId="{5C124855-E376-42EB-9E74-E6FA6F2A03BC}">
    <text>Laukiam kol ESO patvirtins AZ</text>
  </threadedComment>
  <threadedComment ref="T345" dT="2025-03-03T12:07:23.11" personId="{A8D559AF-EDFF-4E5C-A9C6-041F763793B2}" id="{DADB3443-BB48-4338-9580-8E76021DC227}">
    <text>Suformuota, dar neišsiųsta</text>
  </threadedComment>
  <threadedComment ref="X345" dT="2025-02-28T07:08:45.01" personId="{A8D559AF-EDFF-4E5C-A9C6-041F763793B2}" id="{10F6F2F2-7C67-4E62-BE52-72EAA1278257}">
    <text>02-28 išsiųsta</text>
  </threadedComment>
  <threadedComment ref="Y345" dT="2025-02-28T07:08:57.94" personId="{A8D559AF-EDFF-4E5C-A9C6-041F763793B2}" id="{9AE650D3-E95B-4F82-A89A-00BD2674DCD1}">
    <text>02-28 išsiųsta dviem seniūnam</text>
  </threadedComment>
  <threadedComment ref="Y345" dT="2025-02-28T11:29:50.89" personId="{A8D559AF-EDFF-4E5C-A9C6-041F763793B2}" id="{A393E2C2-4A3F-4C9F-8718-D87F0BFEDB34}" parentId="{9AE650D3-E95B-4F82-A89A-00BD2674DCD1}">
    <text>Parovejos sen. suderino</text>
  </threadedComment>
  <threadedComment ref="AA345" dT="2025-02-28T07:09:10.88" personId="{A8D559AF-EDFF-4E5C-A9C6-041F763793B2}" id="{B25AA623-8595-4326-B109-4619F50EEE6F}">
    <text>02-28 išsiųsta</text>
  </threadedComment>
  <threadedComment ref="AD345" dT="2025-03-21T11:21:41.94" personId="{A8D559AF-EDFF-4E5C-A9C6-041F763793B2}" id="{69454DBA-C9A7-46F8-AB60-532C6A850A34}">
    <text>351785 nr</text>
  </threadedComment>
  <threadedComment ref="AI345" dT="2025-02-28T07:11:03.95" personId="{A8D559AF-EDFF-4E5C-A9C6-041F763793B2}" id="{9D743966-0739-41B1-BA4A-02EE30A0E857}">
    <text xml:space="preserve">02-28 išsiųsta ne kpd bet pasienio ruozas
</text>
  </threadedComment>
  <threadedComment ref="AJ345" dT="2025-02-28T07:09:27.68" personId="{A8D559AF-EDFF-4E5C-A9C6-041F763793B2}" id="{1410FC5F-DF55-49E4-B0C4-FE621C161EFB}">
    <text>02-28 išsiųsta</text>
  </threadedComment>
  <threadedComment ref="AL345" dT="2025-02-28T07:09:37.07" personId="{A8D559AF-EDFF-4E5C-A9C6-041F763793B2}" id="{4E57E43E-C86E-4C4B-B5B6-FD15E19B9AFF}">
    <text/>
  </threadedComment>
  <threadedComment ref="AM345" dT="2025-03-17T05:54:20.54" personId="{A8D559AF-EDFF-4E5C-A9C6-041F763793B2}" id="{B440B650-5DB5-4E4C-BE86-204A3520DE38}">
    <text xml:space="preserve">02-28 išsiųsta
</text>
  </threadedComment>
  <threadedComment ref="AM345" dT="2025-03-17T13:47:31.52" personId="{A8D559AF-EDFF-4E5C-A9C6-041F763793B2}" id="{230EAAC1-BE9C-43A0-ABE3-4106E45C4117}" parentId="{B440B650-5DB5-4E4C-BE86-204A3520DE38}">
    <text xml:space="preserve">03-06 išsiųsta pakartotinai, Registracijos Nr. G1-596   
</text>
  </threadedComment>
  <threadedComment ref="AN345" dT="2025-02-28T07:09:54.48" personId="{A8D559AF-EDFF-4E5C-A9C6-041F763793B2}" id="{4DED060A-EA61-4E1B-9277-4677B7DC7380}">
    <text>02-28 išsiųsta</text>
  </threadedComment>
  <threadedComment ref="AN345" dT="2025-03-06T06:53:19.38" personId="{A8D559AF-EDFF-4E5C-A9C6-041F763793B2}" id="{2BA66CD9-ABC6-4D35-A9F7-FB4799943301}" parentId="{4DED060A-EA61-4E1B-9277-4677B7DC7380}">
    <text>03-06 išsiųsta su reikšmingumu</text>
  </threadedComment>
  <threadedComment ref="AO345" dT="2025-02-28T07:10:21.00" personId="{A8D559AF-EDFF-4E5C-A9C6-041F763793B2}" id="{13E53C34-69BA-4941-9CCB-9DACD3891098}">
    <text>02-28 išsiųsta</text>
  </threadedComment>
  <threadedComment ref="E346" dT="2025-02-12T13:47:38.79" personId="{275467A3-C35B-408D-BC09-980133BF36D1}" id="{14208856-3E3E-4908-87DF-95672733DD08}">
    <text>Rengiami sprendiniai</text>
  </threadedComment>
  <threadedComment ref="E346" dT="2025-02-13T08:16:03.90" personId="{8FC2F3C1-05F0-4E34-917F-7A355472C835}" id="{493EF9A9-D5B7-47BA-8162-0E9D5406BCCF}" parentId="{14208856-3E3E-4908-87DF-95672733DD08}">
    <text>Paruošta pirminiams</text>
  </threadedComment>
  <threadedComment ref="E346" dT="2025-02-13T11:52:21.72" personId="{1AA69E5B-B443-4881-BBB8-C2908FF681E9}" id="{80148E6D-3898-442D-B00C-E6CC524B572F}" parentId="{14208856-3E3E-4908-87DF-95672733DD08}">
    <text>Pateikti pirminiai</text>
  </threadedComment>
  <threadedComment ref="E346" dT="2025-02-17T10:05:16.46" personId="{275467A3-C35B-408D-BC09-980133BF36D1}" id="{A28D6307-C7A8-411A-970F-9F36978A1D1E}" parentId="{14208856-3E3E-4908-87DF-95672733DD08}">
    <text>Taiso pastabas</text>
  </threadedComment>
  <threadedComment ref="E346" dT="2025-02-20T13:35:16.44" personId="{8FC2F3C1-05F0-4E34-917F-7A355472C835}" id="{32DCEC44-CFE7-4536-BC34-271E324AC66A}" parentId="{14208856-3E3E-4908-87DF-95672733DD08}">
    <text>02-17 pataisyta pagal pastabas ar Kostas pateikė su argumentu ?
Drenažo vamzdžiai užnešti ant BR1</text>
  </threadedComment>
  <threadedComment ref="E346" dT="2025-02-25T18:41:05.15" personId="{275467A3-C35B-408D-BC09-980133BF36D1}" id="{C13AF015-365C-413A-887F-EAC1A5A2E622}" parentId="{14208856-3E3E-4908-87DF-95672733DD08}">
    <text>Taiso pastabas</text>
  </threadedComment>
  <threadedComment ref="E346" dT="2025-02-27T08:19:05.12" personId="{8FC2F3C1-05F0-4E34-917F-7A355472C835}" id="{A8D2A6BC-EDD3-4C4D-9AC0-CDF25D9D8FA1}" parentId="{14208856-3E3E-4908-87DF-95672733DD08}">
    <text>pataisyta</text>
  </threadedComment>
  <threadedComment ref="E346" dT="2025-02-27T08:45:10.54" personId="{1AA69E5B-B443-4881-BBB8-C2908FF681E9}" id="{897169F2-0E9E-49D2-8C69-2666EA4D85CA}" parentId="{14208856-3E3E-4908-87DF-95672733DD08}">
    <text>Pateikti pirminiai po pastabu</text>
  </threadedComment>
  <threadedComment ref="E346" dT="2025-02-28T08:34:53.80" personId="{275467A3-C35B-408D-BC09-980133BF36D1}" id="{452F1DF5-04FD-4D5F-AB2D-031662D1C58E}" parentId="{14208856-3E3E-4908-87DF-95672733DD08}">
    <text>Taiso pastabas</text>
  </threadedComment>
  <threadedComment ref="E346" dT="2025-02-28T12:52:34.15" personId="{1AA69E5B-B443-4881-BBB8-C2908FF681E9}" id="{2013431A-1C5B-4A41-BD62-E52325D09892}" parentId="{14208856-3E3E-4908-87DF-95672733DD08}">
    <text>Pateikta po pastabu</text>
  </threadedComment>
  <threadedComment ref="E346" dT="2025-03-03T12:49:39.34" personId="{8FC2F3C1-05F0-4E34-917F-7A355472C835}" id="{151D422D-C245-4AB7-B689-1EB3E2F6A0D4}" parentId="{14208856-3E3E-4908-87DF-95672733DD08}">
    <text>Išsiųsta savivaldybei ir seniūnijai
formuojami informaciniai</text>
  </threadedComment>
  <threadedComment ref="E346" dT="2025-03-06T06:02:26.49" personId="{8FC2F3C1-05F0-4E34-917F-7A355472C835}" id="{FF324ECF-B53F-4D81-838C-22491B863BCC}" parentId="{14208856-3E3E-4908-87DF-95672733DD08}">
    <text>Gauti seniūnijos ir savivaldybės derinimai, siunčiam miškininkams</text>
  </threadedComment>
  <threadedComment ref="E346" dT="2025-03-14T06:56:44.64" personId="{8FC2F3C1-05F0-4E34-917F-7A355472C835}" id="{9E874F16-E0CB-4220-B6AA-5016B9A92905}" parentId="{14208856-3E3E-4908-87DF-95672733DD08}">
    <text>Laukiam miškininkų derinimo, tada teikiam suva</text>
  </threadedComment>
  <threadedComment ref="E346" dT="2025-03-14T12:33:45.75" personId="{8FC2F3C1-05F0-4E34-917F-7A355472C835}" id="{40B6B3D5-BD52-4D35-9386-E7A3D16723F6}" parentId="{14208856-3E3E-4908-87DF-95672733DD08}">
    <text xml:space="preserve">Pateikta suva be miškų derinimo 
350721 </text>
  </threadedComment>
  <threadedComment ref="E346" dT="2025-03-14T13:22:06.92" personId="{275467A3-C35B-408D-BC09-980133BF36D1}" id="{8BA2C78B-5D4A-493A-BE7F-5F903320131E}" parentId="{14208856-3E3E-4908-87DF-95672733DD08}">
    <text>Ruošia MŽ</text>
  </threadedComment>
  <threadedComment ref="E346" dT="2025-03-17T05:37:16.29" personId="{8FC2F3C1-05F0-4E34-917F-7A355472C835}" id="{E82F3CCE-7E78-48AB-8CA0-E06EEBF0012F}" parentId="{14208856-3E3E-4908-87DF-95672733DD08}">
    <text xml:space="preserve">Suva pakartotinai
350824 </text>
  </threadedComment>
  <threadedComment ref="E346" dT="2025-03-17T08:59:27.57" personId="{275467A3-C35B-408D-BC09-980133BF36D1}" id="{9FD66A9F-0B0B-46E7-96DC-C63BD1A494C8}" parentId="{14208856-3E3E-4908-87DF-95672733DD08}">
    <text>Renia MŽ</text>
  </threadedComment>
  <threadedComment ref="E346" dT="2025-03-18T10:13:40.03" personId="{8FC2F3C1-05F0-4E34-917F-7A355472C835}" id="{95481E34-597F-4602-B6AD-B85359AFFC8C}" parentId="{14208856-3E3E-4908-87DF-95672733DD08}">
    <text>Nusiųsta sąmatai</text>
  </threadedComment>
  <threadedComment ref="E346" dT="2025-03-19T07:16:10.00" personId="{8FC2F3C1-05F0-4E34-917F-7A355472C835}" id="{7DE1E9F7-8318-4C6C-BA61-64F8643E6D0C}" parentId="{14208856-3E3E-4908-87DF-95672733DD08}">
    <text>Gauta sąmata, formuojama byla, laukiam suva</text>
  </threadedComment>
  <threadedComment ref="E346" dT="2025-03-19T10:21:30.33" personId="{8FC2F3C1-05F0-4E34-917F-7A355472C835}" id="{BED248A5-7867-4413-AD93-6B05DED3AB7E}" parentId="{14208856-3E3E-4908-87DF-95672733DD08}">
    <text>Byla suformuota, teikti be suvos</text>
  </threadedComment>
  <threadedComment ref="E346" dT="2025-03-21T06:49:53.30" personId="{275467A3-C35B-408D-BC09-980133BF36D1}" id="{465FA03E-3D18-4911-B0EB-B8FD86AA24E9}" parentId="{14208856-3E3E-4908-87DF-95672733DD08}">
    <text>Ridas daro konkursinę</text>
  </threadedComment>
  <threadedComment ref="E346" dT="2025-03-21T11:37:44.28" personId="{8FC2F3C1-05F0-4E34-917F-7A355472C835}" id="{20F1F30E-10A4-4C59-8F82-7A6BE7C1F312}" parentId="{14208856-3E3E-4908-87DF-95672733DD08}">
    <text>Konkursinė done</text>
  </threadedComment>
  <threadedComment ref="E346" dT="2025-03-21T11:41:40.53" personId="{275467A3-C35B-408D-BC09-980133BF36D1}" id="{AD6630CA-2F19-425A-825E-DFAFCDEB265C}" parentId="{14208856-3E3E-4908-87DF-95672733DD08}">
    <text>pateikta</text>
  </threadedComment>
  <threadedComment ref="E346" dT="2025-03-26T13:27:36.43" personId="{8FC2F3C1-05F0-4E34-917F-7A355472C835}" id="{2EC17BA6-482E-416B-A598-40BFF4A4AD31}" parentId="{14208856-3E3E-4908-87DF-95672733DD08}">
    <text>Gautas NŽT derinimas (SUVA)</text>
  </threadedComment>
  <threadedComment ref="E346" dT="2025-03-27T07:58:35.63" personId="{275467A3-C35B-408D-BC09-980133BF36D1}" id="{5BC41EBE-CD4F-4A4B-B3FA-CE300C90631F}" parentId="{14208856-3E3E-4908-87DF-95672733DD08}">
    <text>Laukiam kol Žymas patvirtins ESO</text>
  </threadedComment>
  <threadedComment ref="E346" dT="2025-03-27T18:10:59.69" personId="{275467A3-C35B-408D-BC09-980133BF36D1}" id="{426F9031-BA40-458C-9EED-391DF61EA2A9}" parentId="{14208856-3E3E-4908-87DF-95672733DD08}">
    <text>Perduoti įkainiai ESO</text>
  </threadedComment>
  <threadedComment ref="T346" dT="2025-03-03T13:30:16.32" personId="{8FC2F3C1-05F0-4E34-917F-7A355472C835}" id="{E9BD8A8D-DC7F-46AF-A99E-79CA278B3D6C}">
    <text>Formuojami</text>
  </threadedComment>
  <threadedComment ref="X346" dT="2025-03-03T13:30:25.26" personId="{8FC2F3C1-05F0-4E34-917F-7A355472C835}" id="{986CA145-52B7-464E-AA63-FEE899C9004B}">
    <text>išsiųsta</text>
  </threadedComment>
  <threadedComment ref="Y346" dT="2025-03-03T13:30:32.29" personId="{8FC2F3C1-05F0-4E34-917F-7A355472C835}" id="{694B5E1C-676A-4581-96D8-A39EBB32229F}">
    <text>išsiųsta</text>
  </threadedComment>
  <threadedComment ref="AD346" dT="2025-03-14T12:33:56.69" personId="{8FC2F3C1-05F0-4E34-917F-7A355472C835}" id="{94F045CD-257B-43CC-A8DE-1FFB15B535D7}">
    <text xml:space="preserve">03-14
350721 </text>
  </threadedComment>
  <threadedComment ref="AD346" dT="2025-03-17T05:37:28.68" personId="{8FC2F3C1-05F0-4E34-917F-7A355472C835}" id="{BF1DE2A8-4284-43D0-96BE-81A96548C146}" parentId="{94F045CD-257B-43CC-A8DE-1FFB15B535D7}">
    <text>Naujas 
350824</text>
  </threadedComment>
  <threadedComment ref="AM346" dT="2025-03-12T06:35:25.01" personId="{8FC2F3C1-05F0-4E34-917F-7A355472C835}" id="{73751F18-69ED-4FBC-91BB-17E8BFB13807}">
    <text>03-06 siųsta</text>
  </threadedComment>
  <threadedComment ref="E347" dT="2025-02-21T10:33:20.13" personId="{F5283759-9946-4865-A022-E520B30F9158}" id="{30879BC0-CD40-4127-B734-F4626690C5A8}">
    <text>Pagal mane trūksta topkės (perduota Tomui, emailas).
Taip pat yra vienas gabaliukas topkės, kurio pagal mane nereikia šitam projektui.</text>
  </threadedComment>
  <threadedComment ref="E347" dT="2025-02-24T12:05:25.40" personId="{275467A3-C35B-408D-BC09-980133BF36D1}" id="{6ED37896-A0C7-41C5-886D-F63279E7C3BD}" parentId="{30879BC0-CD40-4127-B734-F4626690C5A8}">
    <text>Užklausta Donato ar yra trūkstama topo. Augustas rengia sprendinius</text>
  </threadedComment>
  <threadedComment ref="E347" dT="2025-02-27T06:46:35.43" personId="{275467A3-C35B-408D-BC09-980133BF36D1}" id="{08CF88A1-8D83-49FB-BEBA-2C293C6EC902}" parentId="{30879BC0-CD40-4127-B734-F4626690C5A8}">
    <text>Donatas papildys topo artimiausiu metu.</text>
  </threadedComment>
  <threadedComment ref="E347" dT="2025-03-04T10:47:29.39" personId="{275467A3-C35B-408D-BC09-980133BF36D1}" id="{F0E42AEC-7E07-40A5-AC14-55F68439CA64}" parentId="{30879BC0-CD40-4127-B734-F4626690C5A8}">
    <text>Papildyta topo gauta</text>
  </threadedComment>
  <threadedComment ref="E347" dT="2025-03-10T12:43:56.76" personId="{F5283759-9946-4865-A022-E520B30F9158}" id="{60C6A887-0E8E-4559-93C4-B6C0FEC1AF58}" parentId="{30879BC0-CD40-4127-B734-F4626690C5A8}">
    <text>Kostas gavo kontaktą sklypo savininko su kuriuo reiks susiderint sprendinius. 
Šiandien skambinau, kaip ir viskas ok, bet sunku kažką konkrečiai kalbėtis nes laukai ten, tai nusiunčiau iškarpų, sakė pasižiūrės ir duos žinot.</text>
  </threadedComment>
  <threadedComment ref="E347" dT="2025-03-12T15:55:41.40" personId="{F5283759-9946-4865-A022-E520B30F9158}" id="{9F3BA247-1FEC-47CD-A648-B4537BF4168E}" parentId="{30879BC0-CD40-4127-B734-F4626690C5A8}">
    <text>Pateikt pirminius, perduota Kostui.</text>
  </threadedComment>
  <threadedComment ref="E347" dT="2025-03-13T05:48:55.42" personId="{1AA69E5B-B443-4881-BBB8-C2908FF681E9}" id="{19BFD428-992D-4724-A8A7-C0297DE1BE60}" parentId="{30879BC0-CD40-4127-B734-F4626690C5A8}">
    <text>Pateikti pirminiai</text>
  </threadedComment>
  <threadedComment ref="E347" dT="2025-03-14T12:44:54.08" personId="{275467A3-C35B-408D-BC09-980133BF36D1}" id="{F49C28E2-8532-44BB-9135-C4F001A7632B}" parentId="{30879BC0-CD40-4127-B734-F4626690C5A8}">
    <text>Taiso pastabas</text>
  </threadedComment>
  <threadedComment ref="E347" dT="2025-03-17T13:17:43.95" personId="{275467A3-C35B-408D-BC09-980133BF36D1}" id="{C3C87464-E867-4A1B-81C7-E9130E4F3DDA}" parentId="{30879BC0-CD40-4127-B734-F4626690C5A8}">
    <text>Pateikta po pastabų</text>
  </threadedComment>
  <threadedComment ref="E347" dT="2025-03-18T07:01:42.43" personId="{275467A3-C35B-408D-BC09-980133BF36D1}" id="{936D964E-AF2B-40B2-A782-A9805F3F26CE}" parentId="{30879BC0-CD40-4127-B734-F4626690C5A8}">
    <text>Reikia nuotraukų</text>
  </threadedComment>
  <threadedComment ref="E347" dT="2025-03-20T05:31:38.62" personId="{F5283759-9946-4865-A022-E520B30F9158}" id="{42D5E540-34FC-4AC4-8AD9-98CD705CB6C5}" parentId="{30879BC0-CD40-4127-B734-F4626690C5A8}">
    <text>Nuotraukas turi padaryt, nusiunčiau Andriui info.
Dėl parašo su privačiais. Reik nuvažiuot, seni žmonės, sutinka, tik negali nuotoliu pasirašyt. Turėjo važiuot Dominykas į tą pusę, bet dabar važiuos Karolis tik nežino tiksliai kada.</text>
  </threadedComment>
  <threadedComment ref="E347" dT="2025-03-24T10:40:48.42" personId="{275467A3-C35B-408D-BC09-980133BF36D1}" id="{11EC27D2-3A72-4830-9CF8-1B4AB8B6449E}" parentId="{30879BC0-CD40-4127-B734-F4626690C5A8}">
    <text>Andrius fotografuoja 03-24</text>
  </threadedComment>
  <threadedComment ref="E347" dT="2025-03-25T13:55:51.63" personId="{1AA69E5B-B443-4881-BBB8-C2908FF681E9}" id="{864EB6D5-A405-495D-82E3-F4C960ADE983}" parentId="{30879BC0-CD40-4127-B734-F4626690C5A8}">
    <text>Pateikti pirminiai po pastabu</text>
  </threadedComment>
  <threadedComment ref="E347" dT="2025-03-25T14:56:12.01" personId="{275467A3-C35B-408D-BC09-980133BF36D1}" id="{1D6B9513-A5CB-4767-9BEC-A74D48E60A92}" parentId="{30879BC0-CD40-4127-B734-F4626690C5A8}">
    <text>Patvirtinti pirminiai</text>
  </threadedComment>
  <threadedComment ref="E347" dT="2025-03-26T05:37:57.79" personId="{F5283759-9946-4865-A022-E520B30F9158}" id="{14971D48-847E-48FC-AED0-25EC54573525}" parentId="{30879BC0-CD40-4127-B734-F4626690C5A8}">
    <text>Suderinta su privačiu sklypu.</text>
  </threadedComment>
  <threadedComment ref="E347" dT="2025-03-27T06:16:31.94" personId="{F5283759-9946-4865-A022-E520B30F9158}" id="{DC036D72-9BF8-454D-BF07-43DA2FAA3BDF}" parentId="{30879BC0-CD40-4127-B734-F4626690C5A8}">
    <text>Išsiųsta institucijoms 03-26</text>
  </threadedComment>
  <threadedComment ref="E347" dT="2025-04-03T09:38:12.81" personId="{1AA69E5B-B443-4881-BBB8-C2908FF681E9}" id="{07EED829-E231-4FB5-82F7-4EE02D788C5D}" parentId="{30879BC0-CD40-4127-B734-F4626690C5A8}">
    <text>Pateiktas pasirasytas priedas Via suderinimui</text>
  </threadedComment>
  <threadedComment ref="E347" dT="2025-04-03T12:54:57.54" personId="{275467A3-C35B-408D-BC09-980133BF36D1}" id="{ADBB5449-8A07-4CBD-9B65-6721D53CED28}" parentId="{30879BC0-CD40-4127-B734-F4626690C5A8}">
    <text>Eso pasirašė peidą</text>
  </threadedComment>
  <threadedComment ref="E347" dT="2025-04-04T05:24:10.83" personId="{275467A3-C35B-408D-BC09-980133BF36D1}" id="{4E152EB6-3810-4CF4-A96E-E96A2A9E986D}" parentId="{30879BC0-CD40-4127-B734-F4626690C5A8}">
    <text>Informaciniai, žiniaraščiai, suva ir t.t.</text>
  </threadedComment>
  <threadedComment ref="E347" dT="2025-04-07T06:49:47.20" personId="{F5283759-9946-4865-A022-E520B30F9158}" id="{301EFB6A-6644-4EFD-86DD-248640C4CDEC}" parentId="{30879BC0-CD40-4127-B734-F4626690C5A8}">
    <text>Dar trūksta Orleno, geležinkelių suderinimų.</text>
  </threadedComment>
  <threadedComment ref="E347" dT="2025-04-16T10:21:23.72" personId="{F5283759-9946-4865-A022-E520B30F9158}" id="{4049716E-7A84-42C6-B823-815268D47D68}" parentId="{30879BC0-CD40-4127-B734-F4626690C5A8}">
    <text>Orlenui skambinau, sakė dar laukia atsakymo iš kažko jis, kai gaus, duos žinot.</text>
  </threadedComment>
  <threadedComment ref="E347" dT="2025-04-23T12:01:53.66" personId="{F5283759-9946-4865-A022-E520B30F9158}" id="{29A9F789-ACBF-4C4C-846D-D42BCA25236A}" parentId="{30879BC0-CD40-4127-B734-F4626690C5A8}">
    <text>Gavau suderinimus, darau informacinius, SUVA, bylą.</text>
  </threadedComment>
  <threadedComment ref="E347" dT="2025-04-25T06:37:09.09" personId="{F5283759-9946-4865-A022-E520B30F9158}" id="{EB602337-6717-4283-BDEC-F6B9ED393B7B}" parentId="{30879BC0-CD40-4127-B734-F4626690C5A8}">
    <text>Informaciniai išsiųsti, žiniaraštis perduotas Anai.</text>
  </threadedComment>
  <threadedComment ref="E347" dT="2025-04-30T05:21:05.07" personId="{F5283759-9946-4865-A022-E520B30F9158}" id="{780453DE-66C1-4283-9387-DBEE4F00DB1B}" parentId="{30879BC0-CD40-4127-B734-F4626690C5A8}">
    <text>Gavau sąmatą, padariau konkursinę, perdaviau Kostui, kad pateiktų pilną bylą.</text>
  </threadedComment>
  <threadedComment ref="E347" dT="2025-05-01T11:47:57.35" personId="{1AA69E5B-B443-4881-BBB8-C2908FF681E9}" id="{819D9E30-C5A0-454F-854C-DE5C423FE025}" parentId="{30879BC0-CD40-4127-B734-F4626690C5A8}">
    <text>Pateiktas projektas</text>
  </threadedComment>
  <threadedComment ref="E347" dT="2025-05-08T12:04:20.83" personId="{275467A3-C35B-408D-BC09-980133BF36D1}" id="{3D8FA8DC-1573-4D67-9801-28642D7966AD}" parentId="{30879BC0-CD40-4127-B734-F4626690C5A8}">
    <text>Laukiam RC sąskaitų</text>
  </threadedComment>
  <threadedComment ref="E347" dT="2025-05-14T07:36:30.07" personId="{275467A3-C35B-408D-BC09-980133BF36D1}" id="{6F1F2E89-E651-4DC0-956D-C3CC433E610A}" parentId="{30879BC0-CD40-4127-B734-F4626690C5A8}">
    <text>Laukiam kol Gedas pasirašys ADA</text>
  </threadedComment>
  <threadedComment ref="T347" dT="2025-04-24T09:04:33.96" personId="{F5283759-9946-4865-A022-E520B30F9158}" id="{4CEDABF5-BC4C-44AE-8CF9-30F31F013372}">
    <text>04-24 perduota administratorei.</text>
  </threadedComment>
  <threadedComment ref="X347" dT="2025-03-26T08:15:25.26" personId="{F5283759-9946-4865-A022-E520B30F9158}" id="{A5B6580A-B016-426C-A19D-3EEDED74FA34}">
    <text>GD-1289
03-26</text>
  </threadedComment>
  <threadedComment ref="X347" dT="2025-03-28T05:10:04.77" personId="{F5283759-9946-4865-A022-E520B30F9158}" id="{8E47E6E5-FC70-4FE2-8CF6-9F4B59E20882}" parentId="{A5B6580A-B016-426C-A19D-3EEDED74FA34}">
    <text>27d suderinta</text>
  </threadedComment>
  <threadedComment ref="Y347" dT="2025-03-26T08:15:31.77" personId="{F5283759-9946-4865-A022-E520B30F9158}" id="{78D0ABED-6F4D-4D62-A9A7-426CDCB6BA41}">
    <text>03-26 išsiųsta</text>
  </threadedComment>
  <threadedComment ref="AA347" dT="2025-03-26T08:58:41.57" personId="{F5283759-9946-4865-A022-E520B30F9158}" id="{A61EC742-F536-49F8-BD57-872F061D93EE}">
    <text>Dar nzn ar plačiajuostis ar telia, Dimšos paprašiau, kad prachekintų.</text>
  </threadedComment>
  <threadedComment ref="AD347" dT="2025-04-24T05:05:46.11" personId="{F5283759-9946-4865-A022-E520B30F9158}" id="{CA36539B-78AA-49D7-B696-793F93E030E0}">
    <text>356749 04-24</text>
  </threadedComment>
  <threadedComment ref="AJ347" dT="2025-03-26T08:15:31.77" personId="{F5283759-9946-4865-A022-E520B30F9158}" id="{BBC77CD7-5C5A-40D6-935F-41C5F42255F4}">
    <text>03-26 išsiųsta</text>
  </threadedComment>
  <threadedComment ref="AJ347" dT="2025-04-07T07:12:52.51" personId="{F5283759-9946-4865-A022-E520B30F9158}" id="{E5925037-0095-47A6-9BDF-565A5789FE44}" parentId="{BBC77CD7-5C5A-40D6-935F-41C5F42255F4}">
    <text xml:space="preserve">PO pastabų Kostas pateikė 1-25-10281. 
</text>
  </threadedComment>
  <threadedComment ref="AJ347" dT="2025-04-10T05:08:06.79" personId="{F5283759-9946-4865-A022-E520B30F9158}" id="{16B93954-C411-408A-8089-A64CA40E291B}" parentId="{BBC77CD7-5C5A-40D6-935F-41C5F42255F4}">
    <text>04-09 suderinta</text>
  </threadedComment>
  <threadedComment ref="AK347" dT="2025-03-10T05:21:23.40" personId="{F5283759-9946-4865-A022-E520B30F9158}" id="{630A3E73-979C-488A-8F43-07A68240D91F}">
    <text>Naftotiekis</text>
  </threadedComment>
  <threadedComment ref="AK347" dT="2025-03-26T08:49:29.55" personId="{F5283759-9946-4865-A022-E520B30F9158}" id="{1280CC71-BDEE-4809-A8B5-439DAC584635}" parentId="{630A3E73-979C-488A-8F43-07A68240D91F}">
    <text>Išsiųsta Orlenui 03-26 'post@orlenlietuva.lt'</text>
    <extLst>
      <x:ext xmlns:xltc2="http://schemas.microsoft.com/office/spreadsheetml/2020/threadedcomments2" uri="{F7C98A9C-CBB3-438F-8F68-D28B6AF4A901}">
        <xltc2:checksum>1604624135</xltc2:checksum>
        <xltc2:hyperlink startIndex="24" length="20" url="post@orlenlietuva.lt"/>
      </x:ext>
    </extLst>
  </threadedComment>
  <threadedComment ref="AK347" dT="2025-04-07T07:37:34.31" personId="{F5283759-9946-4865-A022-E520B30F9158}" id="{55E757E8-57C2-4043-8C3C-63E3B2647803}" parentId="{630A3E73-979C-488A-8F43-07A68240D91F}">
    <text>Po pastabų pateikta 04-07
Parašė pastabas, kad turi būt gręžimas ir pan.</text>
  </threadedComment>
  <threadedComment ref="AK347" dT="2025-04-18T11:11:18.78" personId="{F5283759-9946-4865-A022-E520B30F9158}" id="{E6720F11-7F36-45E6-B862-2D2119DC2B3C}" parentId="{630A3E73-979C-488A-8F43-07A68240D91F}">
    <text>04-16 Orlenui skambinau, sakė dar laukia atsakymo iš kažko jis, kai gaus, duos žinot.</text>
  </threadedComment>
  <threadedComment ref="AK347" dT="2025-04-23T08:54:45.05" personId="{F5283759-9946-4865-A022-E520B30F9158}" id="{E97FFD35-E3B6-40A6-9EBC-7364BC575727}" parentId="{630A3E73-979C-488A-8F43-07A68240D91F}">
    <text>04-23 suderinta</text>
  </threadedComment>
  <threadedComment ref="AL347" dT="2025-03-26T08:58:22.58" personId="{F5283759-9946-4865-A022-E520B30F9158}" id="{B5F0D517-A378-4123-B4B2-789751DC0620}">
    <text>Dar nzn ar plačiajuostis ar telia, Dimšos paprašiau, kad prachekintų.</text>
  </threadedComment>
  <threadedComment ref="AL347" dT="2025-04-07T06:50:17.78" personId="{F5283759-9946-4865-A022-E520B30F9158}" id="{D83555D4-FD3F-46B7-B8CD-0A31708F4342}" parentId="{B5F0D517-A378-4123-B4B2-789751DC0620}">
    <text>Nereikia derintis.</text>
  </threadedComment>
  <threadedComment ref="AP347" dT="2025-04-07T07:10:39.42" personId="{F5283759-9946-4865-A022-E520B30F9158}" id="{5BC67810-C93F-4CF0-9BA8-E8E1C31E1C99}">
    <text>04-07 pateikta informacija@ltglink.lt
71405 numeris</text>
    <extLst>
      <x:ext xmlns:xltc2="http://schemas.microsoft.com/office/spreadsheetml/2020/threadedcomments2" uri="{F7C98A9C-CBB3-438F-8F68-D28B6AF4A901}">
        <xltc2:checksum>1597168572</xltc2:checksum>
        <xltc2:hyperlink startIndex="15" length="22" url="informacija@ltglink.lt"/>
      </x:ext>
    </extLst>
  </threadedComment>
  <threadedComment ref="AP347" dT="2025-04-14T12:08:50.13" personId="{F5283759-9946-4865-A022-E520B30F9158}" id="{516FCFC1-135A-4742-B62C-64447788F030}" parentId="{5BC67810-C93F-4CF0-9BA8-E8E1C31E1C99}">
    <text>04-10 pateikiau 'info@ltginfra.lt, nes kiti šitu emailu siuntę yra. Gavau skambutį, nes pasirodo abu siųsti laiškai nuėjo tam pačiam žmogui, klausė ar čia atskiri projektai ar dubliuojasi, pasakiau kad dubliuojasi, sakė okey laukit atsakymo.</text>
    <extLst>
      <x:ext xmlns:xltc2="http://schemas.microsoft.com/office/spreadsheetml/2020/threadedcomments2" uri="{F7C98A9C-CBB3-438F-8F68-D28B6AF4A901}">
        <xltc2:checksum>2015714474</xltc2:checksum>
        <xltc2:hyperlink startIndex="17" length="16" url="info@ltginfra.lt"/>
      </x:ext>
    </extLst>
  </threadedComment>
  <threadedComment ref="AP347" dT="2025-04-23T12:01:37.45" personId="{F5283759-9946-4865-A022-E520B30F9158}" id="{D37A882D-99EB-4D5C-8304-7472EDC9A01D}" parentId="{5BC67810-C93F-4CF0-9BA8-E8E1C31E1C99}">
    <text>04-23 gauta</text>
  </threadedComment>
  <threadedComment ref="E348" dT="2025-02-10T11:15:55.94" personId="{275467A3-C35B-408D-BC09-980133BF36D1}" id="{29D96ED3-6FC4-4DAD-9DAB-CFEC8D017798}">
    <text>Užklausta ar tikrai reikia projekto</text>
  </threadedComment>
  <threadedComment ref="E348" dT="2025-02-12T06:00:39.02" personId="{275467A3-C35B-408D-BC09-980133BF36D1}" id="{AD084E0B-8CE0-4C05-AB58-5883631E8499}" parentId="{29D96ED3-6FC4-4DAD-9DAB-CFEC8D017798}">
    <text>Reikia pamatuoti signalus</text>
  </threadedComment>
  <threadedComment ref="E348" dT="2025-02-12T12:50:13.71" personId="{1AA69E5B-B443-4881-BBB8-C2908FF681E9}" id="{22605A88-35C4-42D1-B4B4-29A4EB3114B7}" parentId="{29D96ED3-6FC4-4DAD-9DAB-CFEC8D017798}">
    <text>Pateikti pirminiai po pastabu</text>
  </threadedComment>
  <threadedComment ref="E348" dT="2025-02-17T12:16:25.65" personId="{275467A3-C35B-408D-BC09-980133BF36D1}" id="{1AEE6C52-90A4-4F20-A9AD-EA5D74AD48FE}" parentId="{29D96ED3-6FC4-4DAD-9DAB-CFEC8D017798}">
    <text>Taiso pastabas</text>
  </threadedComment>
  <threadedComment ref="E348" dT="2025-02-18T07:45:52.67" personId="{1AA69E5B-B443-4881-BBB8-C2908FF681E9}" id="{1742BF43-1890-4C7F-B6FD-DDC46C25CAAD}" parentId="{29D96ED3-6FC4-4DAD-9DAB-CFEC8D017798}">
    <text>Pateikti pirminiai po pastabu</text>
  </threadedComment>
  <threadedComment ref="E348" dT="2025-02-20T18:05:05.75" personId="{275467A3-C35B-408D-BC09-980133BF36D1}" id="{8FCB08D4-39A3-43DE-AA07-3A9761E72766}" parentId="{29D96ED3-6FC4-4DAD-9DAB-CFEC8D017798}">
    <text>Taiso pastabas</text>
  </threadedComment>
  <threadedComment ref="E348" dT="2025-02-21T12:01:47.57" personId="{275467A3-C35B-408D-BC09-980133BF36D1}" id="{79CCE9D0-BA1E-4042-B69C-E6FB687C5A97}" parentId="{29D96ED3-6FC4-4DAD-9DAB-CFEC8D017798}">
    <text>Pateikta po pastabų</text>
  </threadedComment>
  <threadedComment ref="E348" dT="2025-02-25T18:00:26.44" personId="{275467A3-C35B-408D-BC09-980133BF36D1}" id="{59DC5A48-2167-44D1-AA1C-DC284312A6A7}" parentId="{29D96ED3-6FC4-4DAD-9DAB-CFEC8D017798}">
    <text>Patvirtinti pirminiai</text>
  </threadedComment>
  <threadedComment ref="E348" dT="2025-02-27T11:37:34.83" personId="{275467A3-C35B-408D-BC09-980133BF36D1}" id="{1D32B87C-EFF7-4484-ADFA-85EAEE553F23}" parentId="{29D96ED3-6FC4-4DAD-9DAB-CFEC8D017798}">
    <text>Laukiam sąmatos ir teiksim pilną bylą</text>
  </threadedComment>
  <threadedComment ref="E348" dT="2025-03-03T12:55:13.12" personId="{275467A3-C35B-408D-BC09-980133BF36D1}" id="{C917C479-95C7-4108-9E48-DD96803FB931}" parentId="{29D96ED3-6FC4-4DAD-9DAB-CFEC8D017798}">
    <text>03-04 pateiks Ana sąmatą</text>
  </threadedComment>
  <threadedComment ref="E348" dT="2025-03-06T08:20:25.01" personId="{1AA69E5B-B443-4881-BBB8-C2908FF681E9}" id="{69278295-947A-4C1C-BABE-8F9DBD24FFD3}" parentId="{29D96ED3-6FC4-4DAD-9DAB-CFEC8D017798}">
    <text>Pateiktas projektas</text>
  </threadedComment>
  <threadedComment ref="E348" dT="2025-03-14T13:01:23.56" personId="{275467A3-C35B-408D-BC09-980133BF36D1}" id="{6D1FD1F9-A244-4C39-9956-3CAC8585A7C5}" parentId="{29D96ED3-6FC4-4DAD-9DAB-CFEC8D017798}">
    <text>Taiso pastabas</text>
  </threadedComment>
  <threadedComment ref="E348" dT="2025-03-17T13:48:46.77" personId="{A8D559AF-EDFF-4E5C-A9C6-041F763793B2}" id="{95E288A6-0B98-45E3-A068-436A94FED220}" parentId="{29D96ED3-6FC4-4DAD-9DAB-CFEC8D017798}">
    <text>BR2 pataisyta, koreguojamas žiniaraštis</text>
  </threadedComment>
  <threadedComment ref="E348" dT="2025-03-20T07:20:17.75" personId="{275467A3-C35B-408D-BC09-980133BF36D1}" id="{0F7DDF6F-A28C-4A5C-9A51-8832FBC29A99}" parentId="{29D96ED3-6FC4-4DAD-9DAB-CFEC8D017798}">
    <text>Pateikta po pastabų</text>
  </threadedComment>
  <threadedComment ref="E348" dT="2025-03-24T13:47:07.18" personId="{275467A3-C35B-408D-BC09-980133BF36D1}" id="{D8851CCF-48F9-43DA-95CA-1816FF8E0952}" parentId="{29D96ED3-6FC4-4DAD-9DAB-CFEC8D017798}">
    <text>Taiso pastabas</text>
  </threadedComment>
  <threadedComment ref="E348" dT="2025-03-26T07:45:42.06" personId="{A8D559AF-EDFF-4E5C-A9C6-041F763793B2}" id="{06F29A42-4A02-4A01-9787-A9782A798FA7}" parentId="{29D96ED3-6FC4-4DAD-9DAB-CFEC8D017798}">
    <text>03-28 planas su zoniniu važiuot susifotkint, nes kitaip nesigaus pataisyti pastabų</text>
  </threadedComment>
  <threadedComment ref="E348" dT="2025-03-31T04:34:59.06" personId="{A8D559AF-EDFF-4E5C-A9C6-041F763793B2}" id="{59A3E235-7551-4739-8CBF-05BEA5453852}" parentId="{29D96ED3-6FC4-4DAD-9DAB-CFEC8D017798}">
    <text>Susifotkinta vietoje, pataisytos pastabos, koreguojama byla</text>
  </threadedComment>
  <threadedComment ref="E348" dT="2025-04-01T04:52:02.82" personId="{1AA69E5B-B443-4881-BBB8-C2908FF681E9}" id="{4B121AEE-EE5E-428C-B0C3-340631B1F3B6}" parentId="{29D96ED3-6FC4-4DAD-9DAB-CFEC8D017798}">
    <text>Pateiktas projektas po pastabu</text>
  </threadedComment>
  <threadedComment ref="E348" dT="2025-04-08T06:37:00.90" personId="{275467A3-C35B-408D-BC09-980133BF36D1}" id="{0C049A31-B5ED-4F3F-8B28-3F04EFAE0721}" parentId="{29D96ED3-6FC4-4DAD-9DAB-CFEC8D017798}">
    <text>Pateikti įkainiai tvirtinti</text>
  </threadedComment>
  <threadedComment ref="E348" dT="2025-04-08T11:54:44.15" personId="{275467A3-C35B-408D-BC09-980133BF36D1}" id="{310FD02D-73B7-4D22-9FD5-74C68BF7D900}" parentId="{29D96ED3-6FC4-4DAD-9DAB-CFEC8D017798}">
    <text>Pateiktas ADA</text>
  </threadedComment>
  <threadedComment ref="AD348" dT="2025-03-06T06:08:10.02" personId="{09BE7D98-4DE0-4A95-BE21-8CDFB976921C}" id="{C35F2F6D-F8E2-4477-889B-41FB56A514DD}">
    <text xml:space="preserve">349087 </text>
  </threadedComment>
  <threadedComment ref="E349" dT="2025-02-05T13:17:51.80" personId="{275467A3-C35B-408D-BC09-980133BF36D1}" id="{BF3693BA-7A26-4BA0-A65A-DD68E0340076}">
    <text>Prašome eso sustabdyti projektą</text>
  </threadedComment>
  <threadedComment ref="E349" dT="2025-06-03T04:57:16.50" personId="{275467A3-C35B-408D-BC09-980133BF36D1}" id="{0416156C-D453-460C-8DA1-383F62CE7B6C}" parentId="{BF3693BA-7A26-4BA0-A65A-DD68E0340076}">
    <text>Užsakytas papildymas pas pakamarį</text>
  </threadedComment>
  <threadedComment ref="E349" dT="2025-07-01T04:26:34.25" personId="{275467A3-C35B-408D-BC09-980133BF36D1}" id="{0EC00146-2061-4CE4-8E80-59B64EDCE487}" parentId="{BF3693BA-7A26-4BA0-A65A-DD68E0340076}">
    <text>Topo yra</text>
  </threadedComment>
  <threadedComment ref="E349" dT="2025-07-01T10:38:54.78" personId="{275467A3-C35B-408D-BC09-980133BF36D1}" id="{4D458791-981E-4050-9B20-088350DC272C}" parentId="{BF3693BA-7A26-4BA0-A65A-DD68E0340076}">
    <text>Augustas braižo trasą</text>
  </threadedComment>
  <threadedComment ref="E349" dT="2025-07-08T07:21:03.07" personId="{1AA69E5B-B443-4881-BBB8-C2908FF681E9}" id="{76923075-01D7-4E4A-9118-14ACC5CF748C}" parentId="{BF3693BA-7A26-4BA0-A65A-DD68E0340076}">
    <text>*Martynas braizo ne Augustas</text>
  </threadedComment>
  <threadedComment ref="E349" dT="2025-07-29T08:12:18.50" personId="{1AA69E5B-B443-4881-BBB8-C2908FF681E9}" id="{C1713FF6-FE79-464D-966B-2F5AE93BA2A2}" parentId="{BF3693BA-7A26-4BA0-A65A-DD68E0340076}">
    <text>Lukiam atsakymo is VDU, reikia nulekt prasieit trasa, pabaigt principine</text>
  </threadedComment>
  <threadedComment ref="E349" dT="2025-08-14T07:47:55.90" personId="{461F44CA-1680-4430-87A0-06B8101DA29D}" id="{59959E2C-238A-4919-9803-90F99F2091F3}" parentId="{BF3693BA-7A26-4BA0-A65A-DD68E0340076}">
    <text>Gyvai persižiūrėta trasa 08-13, sudarytas naujas trasos variantas 08-14</text>
  </threadedComment>
  <threadedComment ref="E349" dT="2025-08-27T07:34:03.79" personId="{461F44CA-1680-4430-87A0-06B8101DA29D}" id="{17BC55F0-E617-45E4-B9EA-F95A5C7F4A9C}" parentId="{BF3693BA-7A26-4BA0-A65A-DD68E0340076}">
    <text>08-27 trasa apruošta ir išsiųsta derinimams į Via, KPD, dėl Natura teritorijos</text>
  </threadedComment>
  <threadedComment ref="E349" dT="2025-08-29T11:56:40.83" personId="{461F44CA-1680-4430-87A0-06B8101DA29D}" id="{84FE72D3-BB7A-46AA-8DCA-79F245339A6F}" parentId="{BF3693BA-7A26-4BA0-A65A-DD68E0340076}">
    <text>08-29 išsiųsta miesto ir rajono savivaldybių derinimams</text>
  </threadedComment>
  <threadedComment ref="E349" dT="2025-09-04T07:26:05.93" personId="{461F44CA-1680-4430-87A0-06B8101DA29D}" id="{BD152092-2ECC-4595-9CB4-D76116DB9054}" parentId="{BF3693BA-7A26-4BA0-A65A-DD68E0340076}">
    <text>09-04 išsiųsta papildomiems derinimams bei į VDU su prašytais priedais</text>
  </threadedComment>
  <threadedComment ref="E349" dT="2025-09-15T04:44:35.89" personId="{461F44CA-1680-4430-87A0-06B8101DA29D}" id="{F7D1C4FF-ECAF-4D7F-B11D-81E916492A80}" parentId="{BF3693BA-7A26-4BA0-A65A-DD68E0340076}">
    <text>09-12 taisymai po pastabų išsiųsti Kauno energijai, Teliai, laukiama kitų institucijų ats.</text>
  </threadedComment>
  <threadedComment ref="E349" dT="2025-09-16T08:58:29.05" personId="{461F44CA-1680-4430-87A0-06B8101DA29D}" id="{F12BE258-8A97-4CD0-BF75-750281469DFC}" parentId="{BF3693BA-7A26-4BA0-A65A-DD68E0340076}">
    <text>09-16 atlikti ryšio matavimai</text>
  </threadedComment>
  <threadedComment ref="E349" dT="2025-09-22T04:19:07.63" personId="{461F44CA-1680-4430-87A0-06B8101DA29D}" id="{7330A546-4215-4710-885A-2EA8102D6402}" parentId="{BF3693BA-7A26-4BA0-A65A-DD68E0340076}">
    <text>09-18 su VDU tartasi dėl trasos variantų jų panaudoje, išsiųsti papildomi variantai, suderinus reikia su kelių priedu perteikti į Via</text>
  </threadedComment>
  <threadedComment ref="E349" dT="2025-09-23T09:37:10.01" personId="{1AA69E5B-B443-4881-BBB8-C2908FF681E9}" id="{22C8AB8E-6847-471B-9AA1-A75EA4466CA4}" parentId="{BF3693BA-7A26-4BA0-A65A-DD68E0340076}">
    <text>Pateikti pirminiai po pastabu</text>
  </threadedComment>
  <threadedComment ref="E349" dT="2025-09-29T07:15:52.92" personId="{1AA69E5B-B443-4881-BBB8-C2908FF681E9}" id="{B0B953AD-2198-4DB9-867E-FC10E344A723}" parentId="{BF3693BA-7A26-4BA0-A65A-DD68E0340076}">
    <text>Pateikta po pastabu</text>
  </threadedComment>
  <threadedComment ref="E349" dT="2025-09-29T12:37:01.08" personId="{461F44CA-1680-4430-87A0-06B8101DA29D}" id="{B8A4AB9F-08E6-4EE3-B0F5-803DA539F0E2}" parentId="{BF3693BA-7A26-4BA0-A65A-DD68E0340076}">
    <text>09-29 vdu atsakyta papildomai, bandom išaiškint kad dėl šilumotiekio sunkiai keistina trasa jų panaudoje nes nesusiderinam su jais iki galo</text>
  </threadedComment>
  <threadedComment ref="E349" dT="2025-09-30T09:29:04.72" personId="{461F44CA-1680-4430-87A0-06B8101DA29D}" id="{A454BBB7-A8C3-47CE-949C-B55F5387D9BF}" parentId="{BF3693BA-7A26-4BA0-A65A-DD68E0340076}">
    <text>09-30 KRS skambino su pastabom, koreguojama trasa</text>
  </threadedComment>
  <threadedComment ref="E349" dT="2025-10-06T10:07:39.40" personId="{1AA69E5B-B443-4881-BBB8-C2908FF681E9}" id="{F6DF72A8-2601-4D4C-9442-9D07FA3B71A5}" parentId="{BF3693BA-7A26-4BA0-A65A-DD68E0340076}">
    <text>Pateikti pirminiai po pastabu</text>
  </threadedComment>
  <threadedComment ref="E349" dT="2025-10-09T06:39:26.19" personId="{461F44CA-1680-4430-87A0-06B8101DA29D}" id="{08EEC36C-CCC5-4824-8014-D0DEC7D1B69C}" parentId="{BF3693BA-7A26-4BA0-A65A-DD68E0340076}">
    <text>10-09 vdu skambinta, tarpusavyje persisiuntę derinasi, paskubins</text>
  </threadedComment>
  <threadedComment ref="E349" dT="2025-10-16T12:21:33.21" personId="{461F44CA-1680-4430-87A0-06B8101DA29D}" id="{1FA463D1-5761-4BB0-B825-726B208A73B0}" parentId="{BF3693BA-7A26-4BA0-A65A-DD68E0340076}">
    <text>Nurodyti VDU tinkami variantai iš siūlytų, koreguojama pagal ats.</text>
  </threadedComment>
  <threadedComment ref="E349" dT="2025-10-27T13:41:05.37" personId="{461F44CA-1680-4430-87A0-06B8101DA29D}" id="{6CF5D7B5-378F-4F8D-9175-244FD88846D8}" parentId="{BF3693BA-7A26-4BA0-A65A-DD68E0340076}">
    <text>Išsiųsta Litgrid derinimui, perklausta kitų institucijų dėl derinimo</text>
  </threadedComment>
  <threadedComment ref="E349" dT="2025-10-28T06:20:32.29" personId="{461F44CA-1680-4430-87A0-06B8101DA29D}" id="{A9100797-72DE-4D7A-A580-AAF2878C01FB}" parentId="{BF3693BA-7A26-4BA0-A65A-DD68E0340076}">
    <text>Gauta Litgrid pastaba, tvarkoma</text>
  </threadedComment>
  <threadedComment ref="E349" dT="2025-10-31T08:43:01.53" personId="{461F44CA-1680-4430-87A0-06B8101DA29D}" id="{301EB323-BE6C-4A1D-92A0-D681B7732E42}" parentId="{BF3693BA-7A26-4BA0-A65A-DD68E0340076}">
    <text>Tikslinami sprendiniai su Litgrid, derinami servitutų planai</text>
  </threadedComment>
  <threadedComment ref="E349" dT="2025-11-10T14:14:31.82" personId="{461F44CA-1680-4430-87A0-06B8101DA29D}" id="{6ED6EA78-A615-480F-B9C7-13C89F00FC21}" parentId="{BF3693BA-7A26-4BA0-A65A-DD68E0340076}">
    <text>Skubinama informacija iš prieplaukos, VDU, persiųsti taisymai į Litgrid</text>
  </threadedComment>
  <threadedComment ref="E349" dT="2025-11-17T06:16:28.75" personId="{461F44CA-1680-4430-87A0-06B8101DA29D}" id="{37A6C413-21F2-404A-96D4-20217B38FD84}" parentId="{BF3693BA-7A26-4BA0-A65A-DD68E0340076}">
    <text>Gautas Litgrid derinimas, VDU trasa patvirtinta - išsiųstas serv. planas pasirašymui. Prieplaukos serv. planas pasirašytas</text>
  </threadedComment>
  <threadedComment ref="E349" dT="2025-11-18T13:22:01.95" personId="{461F44CA-1680-4430-87A0-06B8101DA29D}" id="{9E8B35D7-07D4-474A-9EAA-4493C974B078}" parentId="{BF3693BA-7A26-4BA0-A65A-DD68E0340076}">
    <text>KRS servitutui skaičiuojamas kompensacijos aktas, užklausta KMS, dar derinamas, laukiama</text>
  </threadedComment>
  <threadedComment ref="E349" dT="2025-11-21T07:30:06.66" personId="{461F44CA-1680-4430-87A0-06B8101DA29D}" id="{B18E0085-FB41-447F-AE8B-9E7EE6305C74}" parentId="{BF3693BA-7A26-4BA0-A65A-DD68E0340076}">
    <text>Pateiktas servitutas į KRS, su KMS skambintasi dėl pakeitimų, tikrinasi</text>
  </threadedComment>
  <threadedComment ref="E349" dT="2025-11-21T12:57:14.18" personId="{461F44CA-1680-4430-87A0-06B8101DA29D}" id="{54526CD7-31CE-4C98-BC60-CA9894B643B8}" parentId="{BF3693BA-7A26-4BA0-A65A-DD68E0340076}">
    <text>KMS perderinimas gautas, pirmadienį siunčiami 2 servitutai</text>
  </threadedComment>
  <threadedComment ref="E349" dT="2025-11-24T11:55:01.61" personId="{461F44CA-1680-4430-87A0-06B8101DA29D}" id="{B3CB049B-025A-40F9-A41F-E3CDA2E4C8BF}" parentId="{BF3693BA-7A26-4BA0-A65A-DD68E0340076}">
    <text>Prieplaukos sklypo servitutas pateiktas į savivaldybę, gatvės servitutas ruošiamas (ESO, kompensacinis aktas)</text>
  </threadedComment>
  <threadedComment ref="E349" dT="2025-11-25T06:29:37.57" personId="{461F44CA-1680-4430-87A0-06B8101DA29D}" id="{DCAFB82B-C0FD-4D36-8829-48E4D98E9B26}" parentId="{BF3693BA-7A26-4BA0-A65A-DD68E0340076}">
    <text>Gatvės servitutas paruoštas ir išsiųstas savivaldybei nagrinėti, visi servitutai pateikti</text>
  </threadedComment>
  <threadedComment ref="E349" dT="2025-12-01T10:09:47.97" personId="{461F44CA-1680-4430-87A0-06B8101DA29D}" id="{B73F3394-F3D0-4D4F-80F1-1E4B39B2CC63}" parentId="{BF3693BA-7A26-4BA0-A65A-DD68E0340076}">
    <text>Via Lietuva terminas iki 12-15, atsakingas inžinierius informuotas kad skubinamas</text>
  </threadedComment>
  <threadedComment ref="E349" dT="2025-12-16T07:25:39.60" personId="{461F44CA-1680-4430-87A0-06B8101DA29D}" id="{4934A5D4-EBE1-4179-AA90-D4CEFBDF0252}" parentId="{BF3693BA-7A26-4BA0-A65A-DD68E0340076}">
    <text>Via klaidingai išsiųstas atsakymas, informavo sudarytoją kad taisytų ir atsiųstų</text>
  </threadedComment>
  <threadedComment ref="E349" dT="2025-12-18T05:58:46.14" personId="{461F44CA-1680-4430-87A0-06B8101DA29D}" id="{B87879F0-825E-445C-9B73-F3B453CE7D74}" parentId="{BF3693BA-7A26-4BA0-A65A-DD68E0340076}">
    <text>Via neigiamas ats., taisyti</text>
  </threadedComment>
  <threadedComment ref="E349" dT="2025-12-18T13:17:25.31" personId="{461F44CA-1680-4430-87A0-06B8101DA29D}" id="{7B5F43CB-F6D9-42DA-B3CB-58176B349DD4}" parentId="{BF3693BA-7A26-4BA0-A65A-DD68E0340076}">
    <text>Paruoštas trasos variantas derinimui su sklypais už Via nederinamo ruožo, išsiųsta savininkams</text>
  </threadedComment>
  <threadedComment ref="E349" dT="2026-01-12T07:25:02.51" personId="{461F44CA-1680-4430-87A0-06B8101DA29D}" id="{3ECC7A6C-4EA8-460D-9934-20BD8572D985}" parentId="{BF3693BA-7A26-4BA0-A65A-DD68E0340076}">
    <text>Gautas Akademijos servitutui derinimas, apmokėti. Susisiekti su sklypo savininku dėl sutikimo Via kelio apėjimui susiderinti</text>
  </threadedComment>
  <threadedComment ref="E349" dT="2026-01-14T13:46:31.76" personId="{461F44CA-1680-4430-87A0-06B8101DA29D}" id="{5B96A41B-FCC6-45CF-96F2-94648D26D56E}" parentId="{BF3693BA-7A26-4BA0-A65A-DD68E0340076}">
    <text>Akademijos servitutas bus apmokėtas ir įkeltas 01-19</text>
  </threadedComment>
  <threadedComment ref="E349" dT="2026-01-19T06:16:23.03" personId="{461F44CA-1680-4430-87A0-06B8101DA29D}" id="{E22486CD-2E13-4F86-AC2C-C3E9D72F75E8}" parentId="{BF3693BA-7A26-4BA0-A65A-DD68E0340076}">
    <text>Po ESO ir Via susirinkimo aptartas dar vienas variantas, derinama koreguota trasos vieta: telia, vdu (panauda sklype)</text>
  </threadedComment>
  <threadedComment ref="E349" dT="2026-01-23T11:30:45.01" personId="{461F44CA-1680-4430-87A0-06B8101DA29D}" id="{D2F5039B-4B6E-412A-AF59-E1E882181DA9}" parentId="{BF3693BA-7A26-4BA0-A65A-DD68E0340076}">
    <text>Telia suderintas, išsiųstas į KPD ir VDU</text>
  </threadedComment>
  <threadedComment ref="E349" dT="2026-01-29T12:56:05.12" personId="{461F44CA-1680-4430-87A0-06B8101DA29D}" id="{08BDD6CB-E6B4-4873-B072-54B7CDBE46CE}" parentId="{BF3693BA-7A26-4BA0-A65A-DD68E0340076}">
    <text>KPD suderintas, VDU skambinta, info nuėjusi iki skyriaus vadovo, kuris anksčiau suderino, nagrinėjasi</text>
  </threadedComment>
  <threadedComment ref="E349" dT="2026-02-04T13:28:43.69" personId="{461F44CA-1680-4430-87A0-06B8101DA29D}" id="{69F9A676-4F63-458F-957E-568B20FA0911}" parentId="{BF3693BA-7A26-4BA0-A65A-DD68E0340076}">
    <text>VDU Turto valdymo skyrius pateikęs į aukščiau, kad neprieštarauti, laukia patvirtinimo</text>
  </threadedComment>
  <threadedComment ref="E349" dT="2026-02-06T08:38:39.78" personId="{461F44CA-1680-4430-87A0-06B8101DA29D}" id="{85BDE25A-3CB9-4B8D-B021-A7F79AA3322A}" parentId="{BF3693BA-7A26-4BA0-A65A-DD68E0340076}">
    <text>Pateikta suva</text>
  </threadedComment>
  <threadedComment ref="E349" dT="2026-02-10T05:56:39.85" personId="{461F44CA-1680-4430-87A0-06B8101DA29D}" id="{716E2C15-862E-490B-B0A0-5530687C0391}" parentId="{BF3693BA-7A26-4BA0-A65A-DD68E0340076}">
    <text>Kol laukiama VDU patvirtinimo perteikta pakartotinai po pakeitimų į seniūniją, KRS, Via</text>
  </threadedComment>
  <threadedComment ref="E349" dT="2026-02-13T05:17:43.36" personId="{461F44CA-1680-4430-87A0-06B8101DA29D}" id="{6B036815-372E-4C35-9C49-B65E16281F84}" parentId="{BF3693BA-7A26-4BA0-A65A-DD68E0340076}">
    <text>Perderinimai gauti iš VDU, seniūno, su VDU suderintam sklypui ruošiami servituto dokumentai</text>
  </threadedComment>
  <threadedComment ref="E349" dT="2026-02-25T12:51:49.12" personId="{461F44CA-1680-4430-87A0-06B8101DA29D}" id="{02CFAFF6-9D7B-43F3-89B8-B48E98FCF648}" parentId="{BF3693BA-7A26-4BA0-A65A-DD68E0340076}">
    <text>Užbaigti žiniaraščiai, pateikta sąmatos skaičiavimui. Sudaryta byla be laukiamų perderinimų, suvų</text>
  </threadedComment>
  <threadedComment ref="E349" dT="2026-03-02T06:15:32.81" personId="{461F44CA-1680-4430-87A0-06B8101DA29D}" id="{09747D07-473B-47CC-A5A4-3DE748F77B3F}" parentId="{BF3693BA-7A26-4BA0-A65A-DD68E0340076}">
    <text>Po patikrinimo į Via teikiamas ESO pasirašytas kelių priedas</text>
  </threadedComment>
  <threadedComment ref="E349" dT="2026-03-06T06:57:26.28" personId="{461F44CA-1680-4430-87A0-06B8101DA29D}" id="{BDF65893-8582-4990-B83C-47DE6705491F}" parentId="{BF3693BA-7A26-4BA0-A65A-DD68E0340076}">
    <text>4400-2205-7927 Kauno m. 27 notarų biuras planuoja su savivaldybe 03-25 13 val., po KRS perderinimo pateiktas prašymas servitutui skl. 4400-5896-3650</text>
  </threadedComment>
  <threadedComment ref="E349" dT="2026-03-16T05:22:06.89" personId="{461F44CA-1680-4430-87A0-06B8101DA29D}" id="{E8C2E0BB-9946-4407-BCAB-ED299A09DB85}" parentId="{BF3693BA-7A26-4BA0-A65A-DD68E0340076}">
    <text>03-13 gautas Via derinimas
Trūkstami dokumentai: 1/2 suvų, 3/4 servitutų (2 suplanuotos datos)</text>
  </threadedComment>
  <threadedComment ref="E349" dT="2026-04-09T04:41:16.97" personId="{461F44CA-1680-4430-87A0-06B8101DA29D}" id="{346259DB-40EA-47D8-B87F-2543418DCFB8}" parentId="{BF3693BA-7A26-4BA0-A65A-DD68E0340076}">
    <text>Trūkstamas vienas servitutas, Kauno raj. sav. patvirtintas, pateiktas apmokėjimui į ESO
2-a suva buvo perteikta ir papildyta, dar neišnagrinėta</text>
  </threadedComment>
  <threadedComment ref="E349" dT="2026-04-24T04:52:46.77" personId="{461F44CA-1680-4430-87A0-06B8101DA29D}" id="{8E6C6C89-0127-4DF1-98AF-EB70416D4A01}" parentId="{BF3693BA-7A26-4BA0-A65A-DD68E0340076}">
    <text>Antra suva gauta, paskutinis servitutas išnagrinėtas ir pritartas iš raj. sav. pusės, jie iš savo pusės pasiteikė į 8-ą Kauno m. biurą</text>
  </threadedComment>
  <threadedComment ref="E349" dT="2026-06-05T09:49:36.02" personId="{461F44CA-1680-4430-87A0-06B8101DA29D}" id="{A3A71F1F-702E-46B2-967C-1565BD86D0F0}" parentId="{BF3693BA-7A26-4BA0-A65A-DD68E0340076}">
    <text>Servitutai:
4400-1089-7648 Sudarytas 2026-03-25 Kauno raj. 1 biure
4400-2205-7927 Sudarytas 2026-03-19 Kauno m. 27 biure
4400-5896-3650 Sudarytas 2026-05-04 Kauno m. 8 biure (pasiteikė savivaldybė)
5250-0005-0234 Sudarytas 2026-02-06 (pasiteikė savivaldybė, biuro nenurodė)
Suvos:
26SUT-4080 Kauno raj. Gautas 2026-02-11
26SUT-9315 Kauno m. Gautas 2026-04-13</text>
  </threadedComment>
  <threadedComment ref="I349" dT="2025-12-10T06:58:41.44" personId="{1AA69E5B-B443-4881-BBB8-C2908FF681E9}" id="{6D672DBB-20B2-44A2-8CDE-C16280278155}">
    <text>12.10 uzsakyta</text>
  </threadedComment>
  <threadedComment ref="X349" dT="2025-10-07T06:05:32.95" personId="{461F44CA-1680-4430-87A0-06B8101DA29D}" id="{AFA6B791-C21A-4E66-A290-1803AD7EA94B}">
    <text>10-07 gauta iš Kauno rajono, senesniam trasos variantui prieš atkarpų sujungimą</text>
  </threadedComment>
  <threadedComment ref="X349" dT="2025-11-21T12:57:51.31" personId="{461F44CA-1680-4430-87A0-06B8101DA29D}" id="{AED56B4A-87BD-41A8-AA43-3D427A6226BE}" parentId="{AFA6B791-C21A-4E66-A290-1803AD7EA94B}">
    <text>Kauno miesto perderinimas gautas 11-21</text>
  </threadedComment>
  <threadedComment ref="X349" dT="2026-02-10T05:58:17.50" personId="{461F44CA-1680-4430-87A0-06B8101DA29D}" id="{BC2C510C-FF29-443E-A901-550B657F1D0C}" parentId="{AFA6B791-C21A-4E66-A290-1803AD7EA94B}">
    <text>Pateikta perderinimui į KRS, KMS tvarkoj</text>
  </threadedComment>
  <threadedComment ref="X349" dT="2026-03-06T07:12:41.06" personId="{461F44CA-1680-4430-87A0-06B8101DA29D}" id="{7B4640EA-964C-4818-9A6E-B0970BF3329F}" parentId="{AFA6B791-C21A-4E66-A290-1803AD7EA94B}">
    <text>KRS suderinta 03-03</text>
  </threadedComment>
  <threadedComment ref="Y349" dT="2025-09-05T09:08:23.76" personId="{461F44CA-1680-4430-87A0-06B8101DA29D}" id="{956662DD-CB48-45D1-BBF4-32F1DAE42536}">
    <text>09-04 gautas derinimas iš Akademijos seniūno</text>
  </threadedComment>
  <threadedComment ref="Y349" dT="2025-11-21T12:58:11.42" personId="{461F44CA-1680-4430-87A0-06B8101DA29D}" id="{C5BAA516-90BC-4F50-8D84-303E1285720E}" parentId="{956662DD-CB48-45D1-BBF4-32F1DAE42536}">
    <text>Seniūno perderinimas gautas 11-19</text>
  </threadedComment>
  <threadedComment ref="Y349" dT="2026-02-10T05:57:43.80" personId="{461F44CA-1680-4430-87A0-06B8101DA29D}" id="{BF35290A-F3AC-49CD-A94F-F9D986479AF0}" parentId="{956662DD-CB48-45D1-BBF4-32F1DAE42536}">
    <text>Pateikta perderinimui</text>
  </threadedComment>
  <threadedComment ref="Z349" dT="2025-09-05T09:09:58.64" personId="{461F44CA-1680-4430-87A0-06B8101DA29D}" id="{4775BE4E-D22B-4767-9F00-20832AD95D42}">
    <text>09-05 gauta iš Kauno vandenų, laukiama iš Giraitės vandenų</text>
  </threadedComment>
  <threadedComment ref="Z349" dT="2025-10-27T11:21:54.01" personId="{461F44CA-1680-4430-87A0-06B8101DA29D}" id="{5B4262E7-277C-4B77-9C17-A7A4AB259F83}" parentId="{4775BE4E-D22B-4767-9F00-20832AD95D42}">
    <text>Suderinta atnaujinta trasa, visos trasos teritorijoje eksploatuoja Kauno vandenys</text>
  </threadedComment>
  <threadedComment ref="AD349" dT="2026-02-06T08:39:21.50" personId="{461F44CA-1680-4430-87A0-06B8101DA29D}" id="{4FAA879F-ABAE-4AC6-B58D-C6EE6F040DB5}">
    <text>Pateiktos
Kauno mieste 26SUT-4078
Kauno rajone 26SUT-4080</text>
  </threadedComment>
  <threadedComment ref="AD349" dT="2026-02-26T05:59:13.30" personId="{461F44CA-1680-4430-87A0-06B8101DA29D}" id="{4BEB6DB8-3272-46AF-8D72-532AD4F26A98}" parentId="{4FAA879F-ABAE-4AC6-B58D-C6EE6F040DB5}">
    <text>26SUT-4080 (Kauno raj.) gauta</text>
  </threadedComment>
  <threadedComment ref="AD349" dT="2026-03-10T11:03:17.21" personId="{461F44CA-1680-4430-87A0-06B8101DA29D}" id="{F4A70C81-A000-4F63-BD1B-60BED2AB6681}" parentId="{4FAA879F-ABAE-4AC6-B58D-C6EE6F040DB5}">
    <text>Nauja mieste 26SUT-7531</text>
  </threadedComment>
  <threadedComment ref="AD349" dT="2026-04-24T04:49:50.15" personId="{461F44CA-1680-4430-87A0-06B8101DA29D}" id="{1BF963F9-F0F9-4281-815B-935EEED7F94F}" parentId="{4FAA879F-ABAE-4AC6-B58D-C6EE6F040DB5}">
    <text>Atnaujinta suva mieste 26SUT-9315 gauta</text>
  </threadedComment>
  <threadedComment ref="AF349" dT="2025-11-21T12:59:22.93" personId="{461F44CA-1680-4430-87A0-06B8101DA29D}" id="{3956A0DB-BD96-4DC2-B8B8-63E39865DB1B}">
    <text>Į KRS servitutas 5250-0005-0234 išsiųstas 11-21</text>
  </threadedComment>
  <threadedComment ref="AF349" dT="2025-11-24T13:32:53.41" personId="{461F44CA-1680-4430-87A0-06B8101DA29D}" id="{F074C2CF-93BB-42AD-BE25-D7CDD75F7FAA}" parentId="{3956A0DB-BD96-4DC2-B8B8-63E39865DB1B}">
    <text>Prieplaukos sklypo servitutas - Reg.data 2025-11-24, Reg. Nr. R12-9572</text>
  </threadedComment>
  <threadedComment ref="AF349" dT="2026-01-28T06:51:34.57" personId="{461F44CA-1680-4430-87A0-06B8101DA29D}" id="{43E4E3DA-865E-428A-9E48-B087AD6EA600}" parentId="{3956A0DB-BD96-4DC2-B8B8-63E39865DB1B}">
    <text>4400-2205-7927 (VVKD sklypo) servitutas išsiųstas į Kauno m. 27-ą biurą, prelim. data nuo vasario 18
migle.cirbaite@notarai.lt</text>
    <extLst>
      <x:ext xmlns:xltc2="http://schemas.microsoft.com/office/spreadsheetml/2020/threadedcomments2" uri="{F7C98A9C-CBB3-438F-8F68-D28B6AF4A901}">
        <xltc2:checksum>1578977556</xltc2:checksum>
        <xltc2:hyperlink startIndex="101" length="25" url="mailto:%6d%69%67%6c%65%2e%63%69%72%62%61%69%74%65%40%6e%6f%74%61%72%61%69%2e%6c%74"/>
      </x:ext>
    </extLst>
  </threadedComment>
  <threadedComment ref="AF349" dT="2026-02-03T13:00:55.35" personId="{461F44CA-1680-4430-87A0-06B8101DA29D}" id="{7E1E22C1-E6E9-49D4-94DD-6D5B1F109FE8}" parentId="{3956A0DB-BD96-4DC2-B8B8-63E39865DB1B}">
    <text>5250-0005-0234 servitutas pasirašomas vasario 6 d., suderinta</text>
  </threadedComment>
  <threadedComment ref="AF349" dT="2026-03-06T07:49:50.14" personId="{461F44CA-1680-4430-87A0-06B8101DA29D}" id="{8E164DF5-7CDF-4E03-BE54-B77FA6F426B4}" parentId="{3956A0DB-BD96-4DC2-B8B8-63E39865DB1B}">
    <text>4400-1089-7648 sav. sutikimas gautas, 03-06 pateikta į Kauno raj. 1-ą biurą (planuoja nuo kovo 16 anksčiausiai)
4400-2205-7927	Planuojamas sudarymas kovo 25 d. 13 val.
4400-5896-3650	Pateiktas prašymas į KRS 03-06
5250-0005-0234	Sudarytas vasario 6</text>
  </threadedComment>
  <threadedComment ref="AF349" dT="2026-04-27T13:05:57.00" personId="{461F44CA-1680-4430-87A0-06B8101DA29D}" id="{77411247-0595-4B04-AFD9-B573775C7962}" parentId="{3956A0DB-BD96-4DC2-B8B8-63E39865DB1B}">
    <text>Gegužės 6 d. planuojamas 4400-5896-3650 sutarties sudarymas</text>
  </threadedComment>
  <threadedComment ref="AI349" dT="2025-08-20T06:06:42.85" personId="{461F44CA-1680-4430-87A0-06B8101DA29D}" id="{1744FAC1-B2FA-428A-A144-3DEE2DA9A86F}">
    <text>Kertamas Marvelės kapinynas (33046)</text>
  </threadedComment>
  <threadedComment ref="AI349" dT="2026-01-21T12:56:22.73" personId="{461F44CA-1680-4430-87A0-06B8101DA29D}" id="{ABA8DF13-F613-402A-A1EC-4E9149906F61}" parentId="{1744FAC1-B2FA-428A-A144-3DEE2DA9A86F}">
    <text>Pagal naują trasos variantą naujai kertama teritorija: Kauno tvirtovės Marvos forto liekanos (26356)</text>
  </threadedComment>
  <threadedComment ref="AJ349" dT="2025-11-05T13:06:46.37" personId="{461F44CA-1680-4430-87A0-06B8101DA29D}" id="{B83EECCF-60CC-48B7-A795-BF6DE2E37F7A}">
    <text>Gautas derinimas variantui prieš Litgrid pastabas</text>
  </threadedComment>
  <threadedComment ref="AJ349" dT="2026-02-10T05:58:44.25" personId="{461F44CA-1680-4430-87A0-06B8101DA29D}" id="{6A62B38E-4E56-488D-A55C-2F77AAACDFAA}" parentId="{B83EECCF-60CC-48B7-A795-BF6DE2E37F7A}">
    <text>Pateikta perderinimui</text>
  </threadedComment>
  <threadedComment ref="AJ349" dT="2026-03-02T06:16:11.79" personId="{461F44CA-1680-4430-87A0-06B8101DA29D}" id="{71B99758-BE2D-479D-ADB7-262D8A35DC8A}" parentId="{B83EECCF-60CC-48B7-A795-BF6DE2E37F7A}">
    <text>Perteikta su ESO priedu (1-26-5558)</text>
  </threadedComment>
  <threadedComment ref="AJ349" dT="2026-03-13T10:28:59.93" personId="{461F44CA-1680-4430-87A0-06B8101DA29D}" id="{59785941-9ADE-4861-8BC5-8180C80A75B3}" parentId="{B83EECCF-60CC-48B7-A795-BF6DE2E37F7A}">
    <text>Suderintas 03-13</text>
  </threadedComment>
  <threadedComment ref="AM349" dT="2025-08-20T06:45:36.81" personId="{461F44CA-1680-4430-87A0-06B8101DA29D}" id="{6490BD72-8416-4D34-93CF-EDFDAF701AE1}">
    <text>Kamšos miškas</text>
  </threadedComment>
  <threadedComment ref="AO349" dT="2025-10-30T11:59:09.37" personId="{461F44CA-1680-4430-87A0-06B8101DA29D}" id="{9B34047B-F9DF-46ED-9BB8-D380C125ABE2}">
    <text>10-30 išsiųstas koreguotas po pastabų</text>
  </threadedComment>
  <threadedComment ref="E350" dT="2025-02-20T06:16:03.18" personId="{275467A3-C35B-408D-BC09-980133BF36D1}" id="{0A42D6EE-4EE5-4108-95F7-63FFD8F759D5}">
    <text>Pateikti pirminiai</text>
  </threadedComment>
  <threadedComment ref="E350" dT="2025-02-24T14:07:41.32" personId="{275467A3-C35B-408D-BC09-980133BF36D1}" id="{9863A7C8-9E3C-48D1-998F-2313F2453F29}" parentId="{0A42D6EE-4EE5-4108-95F7-63FFD8F759D5}">
    <text>Pateikta po pastabų</text>
  </threadedComment>
  <threadedComment ref="E350" dT="2025-03-03T13:02:36.08" personId="{275467A3-C35B-408D-BC09-980133BF36D1}" id="{5A294489-EA9F-42B6-B8F9-CA518DDB3834}" parentId="{0A42D6EE-4EE5-4108-95F7-63FFD8F759D5}">
    <text>Išsiųsta institucijoms, rengiami MŽ</text>
  </threadedComment>
  <threadedComment ref="E350" dT="2025-03-14T12:59:36.57" personId="{275467A3-C35B-408D-BC09-980133BF36D1}" id="{E6E6335C-7B01-4B22-89F3-93E8ABE6B8BF}" parentId="{0A42D6EE-4EE5-4108-95F7-63FFD8F759D5}">
    <text>Rengia MŽ, teiks sąmatai, po to teiksim bylą</text>
  </threadedComment>
  <threadedComment ref="E350" dT="2025-03-24T05:31:29.06" personId="{A8D559AF-EDFF-4E5C-A9C6-041F763793B2}" id="{44899992-ED01-4852-B668-12A874BB1959}" parentId="{0A42D6EE-4EE5-4108-95F7-63FFD8F759D5}">
    <text>Skaičiuoja sąmatą</text>
  </threadedComment>
  <threadedComment ref="E350" dT="2025-03-25T12:46:58.22" personId="{1AA69E5B-B443-4881-BBB8-C2908FF681E9}" id="{DDDEA555-DF10-456F-AF5E-58EE3A86602C}" parentId="{0A42D6EE-4EE5-4108-95F7-63FFD8F759D5}">
    <text>Pateiktas projektas</text>
  </threadedComment>
  <threadedComment ref="E350" dT="2025-03-26T12:04:00.54" personId="{A8D559AF-EDFF-4E5C-A9C6-041F763793B2}" id="{6CBF88B7-F7A9-49A1-9367-EEBADFB0FCE6}" parentId="{0A42D6EE-4EE5-4108-95F7-63FFD8F759D5}">
    <text>Atsiuntė Karolis nuotraukas, pakalbėta su zoniniu, bandau taisyt pastabas su turima info</text>
  </threadedComment>
  <threadedComment ref="E350" dT="2025-03-27T13:49:23.62" personId="{A8D559AF-EDFF-4E5C-A9C6-041F763793B2}" id="{BB7D4895-37E5-48AD-87AA-BE175B52DAA9}" parentId="{0A42D6EE-4EE5-4108-95F7-63FFD8F759D5}">
    <text>Nusiųsta Elgai užklausa</text>
  </threadedComment>
  <threadedComment ref="E350" dT="2025-03-31T04:35:30.61" personId="{A8D559AF-EDFF-4E5C-A9C6-041F763793B2}" id="{D7B4C074-3912-4527-B3EA-497A07C88E42}" parentId="{0A42D6EE-4EE5-4108-95F7-63FFD8F759D5}">
    <text>Pataisytos pastabos, laukiama atsakymo iš elgos dėl komercinio pasiūlymo ir metalo konstrukcijos pakelimui</text>
  </threadedComment>
  <threadedComment ref="E350" dT="2025-04-01T13:01:25.65" personId="{A8D559AF-EDFF-4E5C-A9C6-041F763793B2}" id="{B9A22F3C-48FF-4E70-82B2-A068F6BC694A}" parentId="{0A42D6EE-4EE5-4108-95F7-63FFD8F759D5}">
    <text>Pataisyta byla</text>
  </threadedComment>
  <threadedComment ref="E350" dT="2025-04-03T10:33:32.03" personId="{1AA69E5B-B443-4881-BBB8-C2908FF681E9}" id="{C8D26D9E-58F1-4D65-AA4B-71C0990A34FC}" parentId="{0A42D6EE-4EE5-4108-95F7-63FFD8F759D5}">
    <text>Pateikta byla po pastabu</text>
  </threadedComment>
  <threadedComment ref="E350" dT="2025-04-08T05:56:24.62" personId="{275467A3-C35B-408D-BC09-980133BF36D1}" id="{DCF688A2-FD4F-40AF-9824-82559AF0380D}" parentId="{0A42D6EE-4EE5-4108-95F7-63FFD8F759D5}">
    <text>Taiso pastabas</text>
  </threadedComment>
  <threadedComment ref="E350" dT="2025-04-10T04:47:21.57" personId="{1AA69E5B-B443-4881-BBB8-C2908FF681E9}" id="{53FA9D60-6E56-4342-B6BD-7005A7874A0A}" parentId="{0A42D6EE-4EE5-4108-95F7-63FFD8F759D5}">
    <text>Pateiktas projektas</text>
  </threadedComment>
  <threadedComment ref="AD350" dT="2025-03-12T07:37:17.33" personId="{09BE7D98-4DE0-4A95-BE21-8CDFB976921C}" id="{4EB27E4A-BA67-42DA-AF3D-652975F9F4E8}">
    <text>350146 03-12</text>
  </threadedComment>
  <threadedComment ref="E355" dT="2025-02-12T12:36:07.19" personId="{1AA69E5B-B443-4881-BBB8-C2908FF681E9}" id="{F2BC74E8-C35E-417D-A031-890EDF693EC2}">
    <text>Pateikti pirminiai</text>
  </threadedComment>
  <threadedComment ref="E355" dT="2025-02-14T11:55:54.41" personId="{275467A3-C35B-408D-BC09-980133BF36D1}" id="{411C9B5A-C3D2-444B-89B8-40276F636EDA}" parentId="{F2BC74E8-C35E-417D-A031-890EDF693EC2}">
    <text>Taiso pastabas</text>
  </threadedComment>
  <threadedComment ref="E355" dT="2025-02-17T15:46:51.91" personId="{1AA69E5B-B443-4881-BBB8-C2908FF681E9}" id="{CE8E8D80-0A40-4EB2-AC23-015C2299C854}" parentId="{F2BC74E8-C35E-417D-A031-890EDF693EC2}">
    <text>Pateikti pirminiai po pastabu</text>
  </threadedComment>
  <threadedComment ref="E355" dT="2025-02-19T19:10:06.45" personId="{275467A3-C35B-408D-BC09-980133BF36D1}" id="{7CD0BED0-C95A-44D4-A38E-4BE45DFF0CD1}" parentId="{F2BC74E8-C35E-417D-A031-890EDF693EC2}">
    <text>Taiso pastabas</text>
  </threadedComment>
  <threadedComment ref="E355" dT="2025-02-21T11:05:05.29" personId="{275467A3-C35B-408D-BC09-980133BF36D1}" id="{D1E6363B-6C40-4D92-A3F5-F71E8E9CC474}" parentId="{F2BC74E8-C35E-417D-A031-890EDF693EC2}">
    <text>Pateikta po pastabų</text>
  </threadedComment>
  <threadedComment ref="E355" dT="2025-03-03T07:16:57.81" personId="{1AA69E5B-B443-4881-BBB8-C2908FF681E9}" id="{D14184AD-332A-42D1-8754-0B4376BF1C96}" parentId="{F2BC74E8-C35E-417D-A031-890EDF693EC2}">
    <text>Parasytas paraginimas del pirminiu</text>
  </threadedComment>
  <threadedComment ref="E355" dT="2025-03-10T08:10:13.02" personId="{1AA69E5B-B443-4881-BBB8-C2908FF681E9}" id="{20FDA439-B752-432B-8C44-3EAF1652E886}" parentId="{F2BC74E8-C35E-417D-A031-890EDF693EC2}">
    <text>Taiso pirminius</text>
  </threadedComment>
  <threadedComment ref="E355" dT="2025-03-14T12:56:32.57" personId="{275467A3-C35B-408D-BC09-980133BF36D1}" id="{DBAB6AC4-F67C-433E-9A44-332E455A4D35}" parentId="{F2BC74E8-C35E-417D-A031-890EDF693EC2}">
    <text>Pateikti pirminiai</text>
  </threadedComment>
  <threadedComment ref="E355" dT="2025-03-17T05:18:20.96" personId="{C8757EB3-AE51-4D63-B06C-15AB9D614458}" id="{B045E2E4-D633-4B14-8995-73CE52AAA397}" parentId="{F2BC74E8-C35E-417D-A031-890EDF693EC2}">
    <text>Taisyt pirminius, reikia, kad eso pasirašytų BR01, perteikt suvai (prieš teikiant suvai pasižiūrėt prie suvos stulpelio reg. Nr.). Sulaukt pirminių, žiniaraščiai, sąmata. Teikt projektą</text>
  </threadedComment>
  <threadedComment ref="E355" dT="2025-03-21T07:29:40.78" personId="{275467A3-C35B-408D-BC09-980133BF36D1}" id="{58EC3E41-F99F-4E38-B232-B3C12F04974B}" parentId="{F2BC74E8-C35E-417D-A031-890EDF693EC2}">
    <text>Pirminiai pateikti</text>
  </threadedComment>
  <threadedComment ref="E355" dT="2025-03-27T06:13:08.09" personId="{275467A3-C35B-408D-BC09-980133BF36D1}" id="{D68FB0D3-A944-4B45-8253-D0ABED2EE575}" parentId="{F2BC74E8-C35E-417D-A031-890EDF693EC2}">
    <text>Taiso vamzdžių kiekius</text>
  </threadedComment>
  <threadedComment ref="E355" dT="2025-03-31T10:37:39.00" personId="{1AA69E5B-B443-4881-BBB8-C2908FF681E9}" id="{C1E47E66-6B0B-404A-AB8B-E76E6FADD014}" parentId="{F2BC74E8-C35E-417D-A031-890EDF693EC2}">
    <text>Pateikta byla be SUVA</text>
  </threadedComment>
  <threadedComment ref="E355" dT="2025-04-03T04:43:32.50" personId="{1AA69E5B-B443-4881-BBB8-C2908FF681E9}" id="{073F94AC-048A-4A9C-BEB6-716B07445158}" parentId="{F2BC74E8-C35E-417D-A031-890EDF693EC2}">
    <text>Pateikta po pastabu</text>
  </threadedComment>
  <threadedComment ref="E355" dT="2025-04-07T09:34:25.53" personId="{275467A3-C35B-408D-BC09-980133BF36D1}" id="{57B31917-6BAD-418A-9C60-DAC185B73F53}" parentId="{F2BC74E8-C35E-417D-A031-890EDF693EC2}">
    <text>Laukiam RC sąskaitos</text>
  </threadedComment>
  <threadedComment ref="E355" dT="2025-04-08T06:39:35.93" personId="{275467A3-C35B-408D-BC09-980133BF36D1}" id="{9AC22830-6E10-4688-B439-DC0F279B68A0}" parentId="{F2BC74E8-C35E-417D-A031-890EDF693EC2}">
    <text>Laukiam kol atmes įkainius</text>
  </threadedComment>
  <threadedComment ref="E355" dT="2025-04-08T12:00:39.57" personId="{275467A3-C35B-408D-BC09-980133BF36D1}" id="{F2191549-E435-445C-8516-A1E34466CE65}" parentId="{F2BC74E8-C35E-417D-A031-890EDF693EC2}">
    <text>Pateikta ADA maciukevičiui</text>
  </threadedComment>
  <threadedComment ref="T355" dT="2025-03-20T05:37:54.85" personId="{C8757EB3-AE51-4D63-B06C-15AB9D614458}" id="{EB6F813A-A58E-4E7B-AD2D-511A90683512}">
    <text xml:space="preserve">Reikia 2 papildomai issiust </text>
  </threadedComment>
  <threadedComment ref="U355" dT="2025-03-20T05:38:06.49" personId="{C8757EB3-AE51-4D63-B06C-15AB9D614458}" id="{58A7B7BB-5008-4BF7-9952-F5121016BA0C}">
    <text>Marijus workin on it</text>
  </threadedComment>
  <threadedComment ref="Y355" dT="2025-02-14T12:48:51.51" personId="{C8757EB3-AE51-4D63-B06C-15AB9D614458}" id="{CA6CAF02-3546-4B71-B6D1-DC66F832203F}">
    <text>02/14 išsiųsta</text>
  </threadedComment>
  <threadedComment ref="AA355" dT="2025-02-14T12:49:05.35" personId="{C8757EB3-AE51-4D63-B06C-15AB9D614458}" id="{113C58E6-7934-4CC7-8D6E-E4126D00C5FE}">
    <text xml:space="preserve">02/14 išsiųsta </text>
  </threadedComment>
  <threadedComment ref="AD355" dT="2025-02-25T15:03:24.87" personId="{C8757EB3-AE51-4D63-B06C-15AB9D614458}" id="{1B3DD1F5-89D3-4146-ABE2-D5DB51DE7D88}">
    <text xml:space="preserve">348459 </text>
  </threadedComment>
  <threadedComment ref="AD355" dT="2025-03-31T04:49:55.12" personId="{C8757EB3-AE51-4D63-B06C-15AB9D614458}" id="{A2A8C976-1D17-48D4-A3F2-C48B242C2305}" parentId="{1B3DD1F5-89D3-4146-ABE2-D5DB51DE7D88}">
    <text xml:space="preserve">352965 </text>
  </threadedComment>
  <threadedComment ref="AM355" dT="2025-03-31T05:03:10.11" personId="{C8757EB3-AE51-4D63-B06C-15AB9D614458}" id="{BD6ECBB4-ADE9-4013-8CF8-DC76C668A86A}">
    <text>info@vmu.lt išsiųsta 03/31</text>
    <extLst>
      <x:ext xmlns:xltc2="http://schemas.microsoft.com/office/spreadsheetml/2020/threadedcomments2" uri="{F7C98A9C-CBB3-438F-8F68-D28B6AF4A901}">
        <xltc2:checksum>3286799569</xltc2:checksum>
        <xltc2:hyperlink startIndex="0" length="11" url="info@vmu.lt"/>
      </x:ext>
    </extLst>
  </threadedComment>
  <threadedComment ref="E356" dT="2025-02-17T08:38:16.62" personId="{275467A3-C35B-408D-BC09-980133BF36D1}" id="{0518744C-9DFC-45D2-9540-F5DECFBCDF6A}">
    <text>Geoprojektai rengė topo</text>
  </threadedComment>
  <threadedComment ref="E356" dT="2025-03-04T13:09:43.60" personId="{1AA69E5B-B443-4881-BBB8-C2908FF681E9}" id="{F454995E-EA18-4037-900F-C4AF5A25353D}" parentId="{0518744C-9DFC-45D2-9540-F5DECFBCDF6A}">
    <text>Pateikti pirminiai</text>
  </threadedComment>
  <threadedComment ref="E356" dT="2025-03-05T11:11:11.15" personId="{09BE7D98-4DE0-4A95-BE21-8CDFB976921C}" id="{B97CFDD0-87D2-474C-869E-33FDAFA73BAB}" parentId="{0518744C-9DFC-45D2-9540-F5DECFBCDF6A}">
    <text>Reikia ryšį permatuoti, važiuos Dovydas</text>
  </threadedComment>
  <threadedComment ref="E356" dT="2025-03-06T13:13:02.52" personId="{1AA69E5B-B443-4881-BBB8-C2908FF681E9}" id="{A6B9E2A2-1D51-4B2F-B6B0-5614034093F6}" parentId="{0518744C-9DFC-45D2-9540-F5DECFBCDF6A}">
    <text>Pateikta po pastabu</text>
  </threadedComment>
  <threadedComment ref="E356" dT="2025-03-12T06:53:04.68" personId="{275467A3-C35B-408D-BC09-980133BF36D1}" id="{33DC166F-E4D2-43C9-810C-4E9D7B983DE9}" parentId="{0518744C-9DFC-45D2-9540-F5DECFBCDF6A}">
    <text>Taiso pastabas</text>
  </threadedComment>
  <threadedComment ref="E356" dT="2025-03-13T11:28:19.00" personId="{1AA69E5B-B443-4881-BBB8-C2908FF681E9}" id="{39266AFF-8B7A-4B89-9E8C-E00CBD73C500}" parentId="{0518744C-9DFC-45D2-9540-F5DECFBCDF6A}">
    <text>Reikia vaziuoti i vieta padaryti nuotraukas</text>
  </threadedComment>
  <threadedComment ref="E356" dT="2025-03-26T11:47:28.81" personId="{A8D559AF-EDFF-4E5C-A9C6-041F763793B2}" id="{2E1FB2A4-4E7B-434C-92CE-3F2E49BFE416}" parentId="{0518744C-9DFC-45D2-9540-F5DECFBCDF6A}">
    <text>03-28 nesigavo, planas nuo 03-31 suderinti laika su Gailiunu</text>
  </threadedComment>
  <threadedComment ref="E356" dT="2025-04-01T11:50:18.18" personId="{1AA69E5B-B443-4881-BBB8-C2908FF681E9}" id="{40080289-9023-45E3-96F1-941E8F6D84D0}" parentId="{0518744C-9DFC-45D2-9540-F5DECFBCDF6A}">
    <text>Pateikta po pastabu</text>
  </threadedComment>
  <threadedComment ref="E356" dT="2025-04-03T12:38:53.34" personId="{275467A3-C35B-408D-BC09-980133BF36D1}" id="{19A9D174-D02D-4DF3-8902-CEC155D05CFF}" parentId="{0518744C-9DFC-45D2-9540-F5DECFBCDF6A}">
    <text>Patvirtinti pirminiai</text>
  </threadedComment>
  <threadedComment ref="E356" dT="2025-04-07T09:59:04.80" personId="{A8D559AF-EDFF-4E5C-A9C6-041F763793B2}" id="{D4899EDA-60FE-4543-BD43-5B57A55A214D}" parentId="{0518744C-9DFC-45D2-9540-F5DECFBCDF6A}">
    <text>Išsiųsta dar vandenims dėl visa ko</text>
  </threadedComment>
  <threadedComment ref="E356" dT="2025-04-07T10:21:35.53" personId="{A8D559AF-EDFF-4E5C-A9C6-041F763793B2}" id="{1F4387B3-46A3-4B6A-AA8E-70526A39E528}" parentId="{0518744C-9DFC-45D2-9540-F5DECFBCDF6A}">
    <text xml:space="preserve">Pateikta SUVA
</text>
  </threadedComment>
  <threadedComment ref="E356" dT="2025-04-10T05:45:10.15" personId="{A8D559AF-EDFF-4E5C-A9C6-041F763793B2}" id="{D9E248B0-1D72-4E0F-8B0A-105A2CC71D8B}" parentId="{0518744C-9DFC-45D2-9540-F5DECFBCDF6A}">
    <text>Skaičiuojama sąmata</text>
  </threadedComment>
  <threadedComment ref="E356" dT="2025-04-16T05:19:57.75" personId="{A8D559AF-EDFF-4E5C-A9C6-041F763793B2}" id="{C845828A-540C-42A2-BBB4-5FC4821A0F1D}" parentId="{0518744C-9DFC-45D2-9540-F5DECFBCDF6A}">
    <text>Suformuota byla be SUVA</text>
  </threadedComment>
  <threadedComment ref="E356" dT="2025-04-17T05:04:56.30" personId="{A8D559AF-EDFF-4E5C-A9C6-041F763793B2}" id="{C4C512BA-0F25-48CD-9832-E4A2CDEB53D8}" parentId="{0518744C-9DFC-45D2-9540-F5DECFBCDF6A}">
    <text>Pateiktas SUVA su eso derinimu</text>
  </threadedComment>
  <threadedComment ref="E356" dT="2025-04-17T07:55:48.83" personId="{1AA69E5B-B443-4881-BBB8-C2908FF681E9}" id="{EEA690BF-430C-41DC-9D43-929A22DBDE40}" parentId="{0518744C-9DFC-45D2-9540-F5DECFBCDF6A}">
    <text>Pateiktas projektas be SUVA</text>
  </threadedComment>
  <threadedComment ref="E356" dT="2025-05-05T10:31:44.32" personId="{1AA69E5B-B443-4881-BBB8-C2908FF681E9}" id="{7B6BF33C-69C1-4543-A0C8-7E3AE6B6D567}" parentId="{0518744C-9DFC-45D2-9540-F5DECFBCDF6A}">
    <text>Gavus SUVA, pataisyti pastabas ir pateikti</text>
  </threadedComment>
  <threadedComment ref="E356" dT="2025-05-13T05:51:09.47" personId="{275467A3-C35B-408D-BC09-980133BF36D1}" id="{D5FAB063-ECF4-4F5B-807B-254494432BA8}" parentId="{0518744C-9DFC-45D2-9540-F5DECFBCDF6A}">
    <text>Pateiktas projektas po pastabų</text>
  </threadedComment>
  <threadedComment ref="E356" dT="2025-05-14T08:57:55.14" personId="{275467A3-C35B-408D-BC09-980133BF36D1}" id="{A04B71AE-690B-4751-8694-0733B5186D0F}" parentId="{0518744C-9DFC-45D2-9540-F5DECFBCDF6A}">
    <text>Taiso pastabas</text>
  </threadedComment>
  <threadedComment ref="E356" dT="2025-05-19T04:26:06.10" personId="{A8D559AF-EDFF-4E5C-A9C6-041F763793B2}" id="{D23FE681-280F-4F9F-9D73-BBF6A9C1BD2A}" parentId="{0518744C-9DFC-45D2-9540-F5DECFBCDF6A}">
    <text>Turėjo pateikti bylą ir pagrįsti kainą</text>
  </threadedComment>
  <threadedComment ref="E356" dT="2025-05-20T05:00:34.15" personId="{1AA69E5B-B443-4881-BBB8-C2908FF681E9}" id="{4A31F9CA-C058-4334-8B63-60153927A148}" parentId="{0518744C-9DFC-45D2-9540-F5DECFBCDF6A}">
    <text>05.16 pateiktas projektas po pastabu</text>
  </threadedComment>
  <threadedComment ref="E356" dT="2025-05-21T06:33:49.14" personId="{275467A3-C35B-408D-BC09-980133BF36D1}" id="{1A230B64-1BD3-4415-81AC-5D6895831007}" parentId="{0518744C-9DFC-45D2-9540-F5DECFBCDF6A}">
    <text>Registgruoja AZ</text>
  </threadedComment>
  <threadedComment ref="E356" dT="2025-05-27T06:41:42.57" personId="{275467A3-C35B-408D-BC09-980133BF36D1}" id="{441318EB-BCEC-4F95-878D-97F1A1A39CF4}" parentId="{0518744C-9DFC-45D2-9540-F5DECFBCDF6A}">
    <text>Pateikti įkainiai ESO</text>
  </threadedComment>
  <threadedComment ref="AD356" dT="2025-04-07T10:21:25.25" personId="{A8D559AF-EDFF-4E5C-A9C6-041F763793B2}" id="{3665783F-F2BE-495C-BE9A-17B1360F8C4E}">
    <text xml:space="preserve">354239 </text>
  </threadedComment>
  <threadedComment ref="AD356" dT="2025-04-17T05:05:14.34" personId="{A8D559AF-EDFF-4E5C-A9C6-041F763793B2}" id="{E8E9ED2F-A831-4337-B711-ACC211665163}" parentId="{3665783F-F2BE-495C-BE9A-17B1360F8C4E}">
    <text>04-17 ; 355853 naujas</text>
  </threadedComment>
  <threadedComment ref="E357" dT="2025-02-17T05:54:59.35" personId="{C0ECFC5B-0A85-441B-983F-CE9A319143FD}" id="{A897DBCB-92EC-4153-B7E3-66DD892A100E}">
    <text>Paruošta pirmininiams derinimams, perduota peržiūrėti Kostui</text>
  </threadedComment>
  <threadedComment ref="E357" dT="2025-02-17T10:47:54.20" personId="{1AA69E5B-B443-4881-BBB8-C2908FF681E9}" id="{4608B94E-B7BE-4777-A1C9-6A0C88CBC7F4}" parentId="{A897DBCB-92EC-4153-B7E3-66DD892A100E}">
    <text>Pateikti pirminiai</text>
  </threadedComment>
  <threadedComment ref="E357" dT="2025-02-19T08:40:44.90" personId="{275467A3-C35B-408D-BC09-980133BF36D1}" id="{35252162-7F3E-424E-97EA-10FEFF8C31B3}" parentId="{A897DBCB-92EC-4153-B7E3-66DD892A100E}">
    <text>Taiso pastabas</text>
  </threadedComment>
  <threadedComment ref="E357" dT="2025-02-21T08:13:22.60" personId="{C0ECFC5B-0A85-441B-983F-CE9A319143FD}" id="{5AD65621-34A7-4BBC-B666-1DAC1931EE0D}" parentId="{A897DBCB-92EC-4153-B7E3-66DD892A100E}">
    <text>Pastabos pataisytos galima kelti</text>
  </threadedComment>
  <threadedComment ref="E357" dT="2025-02-24T18:33:27.72" personId="{275467A3-C35B-408D-BC09-980133BF36D1}" id="{88ADEEE5-534F-4E4A-8E06-E8EAB23D86D0}" parentId="{A897DBCB-92EC-4153-B7E3-66DD892A100E}">
    <text>Reikia teikti derinti.</text>
  </threadedComment>
  <threadedComment ref="E357" dT="2025-02-27T08:58:33.22" personId="{C0ECFC5B-0A85-441B-983F-CE9A319143FD}" id="{96F46B52-A9A5-4EFD-8E52-F4141E945366}" parentId="{A897DBCB-92EC-4153-B7E3-66DD892A100E}">
    <text>@reik užsakyti melioracijos projektą</text>
  </threadedComment>
  <threadedComment ref="E357" dT="2025-03-19T06:15:36.54" personId="{275467A3-C35B-408D-BC09-980133BF36D1}" id="{7F82175A-4B7A-4721-9BB1-8A93DC932A79}" parentId="{A897DBCB-92EC-4153-B7E3-66DD892A100E}">
    <text>Rengia pilną bylą pateikia 03-20</text>
  </threadedComment>
  <threadedComment ref="E357" dT="2025-03-21T07:45:49.79" personId="{275467A3-C35B-408D-BC09-980133BF36D1}" id="{67780F8E-21CD-4D4A-97B2-83E5D3AF7E5B}" parentId="{A897DBCB-92EC-4153-B7E3-66DD892A100E}">
    <text>Perduota sąmatoms</text>
  </threadedComment>
  <threadedComment ref="E357" dT="2025-03-25T11:08:42.02" personId="{275467A3-C35B-408D-BC09-980133BF36D1}" id="{6AF9089E-C6F2-463F-8B2A-ACB16193FD08}" parentId="{A897DBCB-92EC-4153-B7E3-66DD892A100E}">
    <text>Pateikta sąmata</text>
  </threadedComment>
  <threadedComment ref="E357" dT="2025-04-01T10:37:53.91" personId="{C0ECFC5B-0A85-441B-983F-CE9A319143FD}" id="{B4725B2B-83CC-4203-9587-C143BF5521C1}" parentId="{A897DBCB-92EC-4153-B7E3-66DD892A100E}">
    <text>Paruošta pilna dokumentacija</text>
  </threadedComment>
  <threadedComment ref="E357" dT="2025-04-01T11:24:47.76" personId="{C0ECFC5B-0A85-441B-983F-CE9A319143FD}" id="{FA246BD3-06DE-45CE-879C-9F0265E4947F}" parentId="{A897DBCB-92EC-4153-B7E3-66DD892A100E}">
    <text>Atiduota pilnam derinimui</text>
  </threadedComment>
  <threadedComment ref="E357" dT="2025-04-04T07:44:39.73" personId="{C0ECFC5B-0A85-441B-983F-CE9A319143FD}" id="{A6794BDD-6F2C-4A0C-95C4-383452EF2840}" parentId="{A897DBCB-92EC-4153-B7E3-66DD892A100E}">
    <text>Trūksta NŽT derinimo, laukiam saug. ter. Departamento derinimo</text>
  </threadedComment>
  <threadedComment ref="E357" dT="2025-04-04T09:07:35.00" personId="{1AA69E5B-B443-4881-BBB8-C2908FF681E9}" id="{2ADBF1FF-D4FE-4928-BEF8-755EEF2294D7}" parentId="{A897DBCB-92EC-4153-B7E3-66DD892A100E}">
    <text>Pateiktas projektas</text>
  </threadedComment>
  <threadedComment ref="E357" dT="2025-04-10T12:51:17.61" personId="{C0ECFC5B-0A85-441B-983F-CE9A319143FD}" id="{49010CA6-4884-4994-9C4E-51E66328EF58}" parentId="{A897DBCB-92EC-4153-B7E3-66DD892A100E}">
    <text>ESO suderintas</text>
  </threadedComment>
  <threadedComment ref="E357" dT="2025-04-14T07:42:20.53" personId="{275467A3-C35B-408D-BC09-980133BF36D1}" id="{C9EB4A5C-3CCA-4155-8559-E8A35AE8FEE1}" parentId="{A897DBCB-92EC-4153-B7E3-66DD892A100E}">
    <text>Pateikta ADA</text>
  </threadedComment>
  <threadedComment ref="E357" dT="2025-04-23T10:17:12.25" personId="{C0ECFC5B-0A85-441B-983F-CE9A319143FD}" id="{BDE932A9-D734-4A47-B6C2-E215FD6F0911}" parentId="{A897DBCB-92EC-4153-B7E3-66DD892A100E}">
    <text>Pateikta NŽT nr. 356632</text>
  </threadedComment>
  <threadedComment ref="E357" dT="2025-05-14T07:42:12.47" personId="{275467A3-C35B-408D-BC09-980133BF36D1}" id="{5811DA25-24CD-438B-9EFC-A9F52DCC4031}" parentId="{A897DBCB-92EC-4153-B7E3-66DD892A100E}">
    <text>SUVA gauta</text>
  </threadedComment>
  <threadedComment ref="T357" dT="2025-02-27T09:05:38.68" personId="{C0ECFC5B-0A85-441B-983F-CE9A319143FD}" id="{7F598C95-EC85-444E-A63F-336C351EDB79}">
    <text>Paruošti, reikia išsiųsti</text>
  </threadedComment>
  <threadedComment ref="T357" dT="2025-03-19T05:59:26.51" personId="{275467A3-C35B-408D-BC09-980133BF36D1}" id="{14566DDD-D56B-487A-8CB0-13F556779720}" parentId="{7F598C95-EC85-444E-A63F-336C351EDB79}">
    <text>Išsiųstiu 02-27</text>
  </threadedComment>
  <threadedComment ref="X357" dT="2025-03-24T13:18:12.94" personId="{C0ECFC5B-0A85-441B-983F-CE9A319143FD}" id="{46978D55-7045-4C04-B3C9-B84CA2D8335E}">
    <text>Suderinta ūkio sk. 03/24</text>
  </threadedComment>
  <threadedComment ref="AD357" dT="2025-02-27T12:05:23.50" personId="{C0ECFC5B-0A85-441B-983F-CE9A319143FD}" id="{0494F04A-838B-4513-8ABF-D047B8D8E61C}">
    <text>Užsakytas 02/27</text>
  </threadedComment>
  <threadedComment ref="AD357" dT="2025-03-19T06:15:49.58" personId="{275467A3-C35B-408D-BC09-980133BF36D1}" id="{CC91C497-B946-4252-A79B-520B10345083}" parentId="{0494F04A-838B-4513-8ABF-D047B8D8E61C}">
    <text>03-19 teikia iš naujo</text>
  </threadedComment>
  <threadedComment ref="AD357" dT="2025-04-04T07:32:42.48" personId="{C0ECFC5B-0A85-441B-983F-CE9A319143FD}" id="{80218EAB-BC63-41B7-A753-6A89F1DF051A}" parentId="{0494F04A-838B-4513-8ABF-D047B8D8E61C}">
    <text>Pateikta iš naujo ir gautas nesutikimas Nr.352048, trūksta saugomų teritorijų derinimo</text>
  </threadedComment>
  <threadedComment ref="AD357" dT="2025-04-23T10:14:29.08" personId="{C0ECFC5B-0A85-441B-983F-CE9A319143FD}" id="{1D5008AB-FFB9-478C-8592-D7580B447E1C}" parentId="{0494F04A-838B-4513-8ABF-D047B8D8E61C}">
    <text>Pateikta iš naujo su Saug. Ter. D. Derinimu NR. 356632</text>
  </threadedComment>
  <threadedComment ref="AH357" dT="2025-02-27T09:00:36.48" personId="{C0ECFC5B-0A85-441B-983F-CE9A319143FD}" id="{195F854F-BDF5-410B-A141-4B2D81943148}">
    <text>Reikia užsakyti</text>
  </threadedComment>
  <threadedComment ref="E358" dT="2025-02-10T09:21:42.64" personId="{275467A3-C35B-408D-BC09-980133BF36D1}" id="{7A6EDCB9-6FD4-41DA-ABF0-6AEF7503253A}">
    <text>02-10 teiksim pirminius</text>
  </threadedComment>
  <threadedComment ref="E358" dT="2025-02-11T10:58:49.14" personId="{1AA69E5B-B443-4881-BBB8-C2908FF681E9}" id="{47DA7E09-C39E-4391-A7EE-DB77BFFC974A}" parentId="{7A6EDCB9-6FD4-41DA-ABF0-6AEF7503253A}">
    <text>Pateikti pirminiai</text>
  </threadedComment>
  <threadedComment ref="E358" dT="2025-02-12T11:48:41.37" personId="{275467A3-C35B-408D-BC09-980133BF36D1}" id="{99C5C0E4-0C2E-4F95-A7CF-895770A083CC}" parentId="{7A6EDCB9-6FD4-41DA-ABF0-6AEF7503253A}">
    <text>Taiso pastabas</text>
  </threadedComment>
  <threadedComment ref="E358" dT="2025-02-17T10:49:05.77" personId="{1AA69E5B-B443-4881-BBB8-C2908FF681E9}" id="{B2E3C12C-5FF6-4B9F-AA60-90F8AF38383A}" parentId="{7A6EDCB9-6FD4-41DA-ABF0-6AEF7503253A}">
    <text>02.18 Gytis vaziuoja daryti nuotrauka ir teiksim pirminius</text>
  </threadedComment>
  <threadedComment ref="E358" dT="2025-02-19T19:21:18.62" personId="{275467A3-C35B-408D-BC09-980133BF36D1}" id="{4E8F4AE7-0C92-4443-98B9-933272C6F5DB}" parentId="{7A6EDCB9-6FD4-41DA-ABF0-6AEF7503253A}">
    <text>02-20 pateikti pirminiai po pastabų</text>
  </threadedComment>
  <threadedComment ref="E358" dT="2025-02-21T12:20:45.30" personId="{BF941DBC-49BC-4D35-B639-EC5DED99621C}" id="{DA5B436E-A375-453F-9B5F-E01EC8EBD440}" parentId="{7A6EDCB9-6FD4-41DA-ABF0-6AEF7503253A}">
    <text>02-21 pateikta derinti</text>
  </threadedComment>
  <threadedComment ref="E358" dT="2025-02-24T11:42:26.92" personId="{275467A3-C35B-408D-BC09-980133BF36D1}" id="{66F73594-CF04-4720-81F3-9CD1AC39E356}" parentId="{7A6EDCB9-6FD4-41DA-ABF0-6AEF7503253A}">
    <text>Laukiam savivaldybės ir teiksim SUVA</text>
  </threadedComment>
  <threadedComment ref="E358" dT="2025-03-06T13:53:47.82" personId="{275467A3-C35B-408D-BC09-980133BF36D1}" id="{58BEC850-6AFD-4C78-AFCF-130EB32C09D3}" parentId="{7A6EDCB9-6FD4-41DA-ABF0-6AEF7503253A}">
    <text>Pateiktas SUVA, darys MŽ</text>
  </threadedComment>
  <threadedComment ref="E358" dT="2025-03-12T06:14:08.27" personId="{275467A3-C35B-408D-BC09-980133BF36D1}" id="{4323840A-4E51-424E-B2AA-325AD63C5B57}" parentId="{7A6EDCB9-6FD4-41DA-ABF0-6AEF7503253A}">
    <text>Anai pateikta MŽ</text>
  </threadedComment>
  <threadedComment ref="E358" dT="2025-03-14T11:36:13.14" personId="{1AA69E5B-B443-4881-BBB8-C2908FF681E9}" id="{5747701C-CE07-4FFC-B262-0F2958C52CD1}" parentId="{7A6EDCB9-6FD4-41DA-ABF0-6AEF7503253A}">
    <text>Pateiktas projektas be SUVA</text>
  </threadedComment>
  <threadedComment ref="E358" dT="2025-03-18T07:44:14.95" personId="{275467A3-C35B-408D-BC09-980133BF36D1}" id="{AAFC9A92-CF3B-4CA0-A622-CD56D621FA6D}" parentId="{7A6EDCB9-6FD4-41DA-ABF0-6AEF7503253A}">
    <text>SUVA teikia iš naujo</text>
  </threadedComment>
  <threadedComment ref="E358" dT="2025-03-18T08:46:52.69" personId="{BF941DBC-49BC-4D35-B639-EC5DED99621C}" id="{68BF59A9-85F8-462C-99D1-F59AAE76F9D5}" parentId="{7A6EDCB9-6FD4-41DA-ABF0-6AEF7503253A}">
    <text xml:space="preserve">03.18
1GST-3072 </text>
  </threadedComment>
  <threadedComment ref="E358" dT="2025-03-18T18:32:07.65" personId="{275467A3-C35B-408D-BC09-980133BF36D1}" id="{5268B0C5-DFAC-46D2-8861-4729690BD139}" parentId="{7A6EDCB9-6FD4-41DA-ABF0-6AEF7503253A}">
    <text>Atmetė projektą, laukiam SUVA</text>
  </threadedComment>
  <threadedComment ref="E358" dT="2025-03-20T13:50:38.49" personId="{275467A3-C35B-408D-BC09-980133BF36D1}" id="{C63FB387-C957-41DC-B373-B037611E0BF4}" parentId="{7A6EDCB9-6FD4-41DA-ABF0-6AEF7503253A}">
    <text>Arnas teikia žymą.</text>
  </threadedComment>
  <threadedComment ref="E358" dT="2025-03-24T19:08:53.07" personId="{275467A3-C35B-408D-BC09-980133BF36D1}" id="{E4401484-06AF-47C8-AB96-33EF4E3992B8}" parentId="{7A6EDCB9-6FD4-41DA-ABF0-6AEF7503253A}">
    <text>Taiso pastabas</text>
  </threadedComment>
  <threadedComment ref="E358" dT="2025-03-25T08:13:05.19" personId="{275467A3-C35B-408D-BC09-980133BF36D1}" id="{58786DCD-DB7E-4752-8E3A-C0581134877F}" parentId="{7A6EDCB9-6FD4-41DA-ABF0-6AEF7503253A}">
    <text>Kostas pateiks po pastabų</text>
  </threadedComment>
  <threadedComment ref="E358" dT="2025-03-25T08:19:12.98" personId="{1AA69E5B-B443-4881-BBB8-C2908FF681E9}" id="{0D2A7538-1FEF-4FF7-A4FF-3053CF5ACE19}" parentId="{7A6EDCB9-6FD4-41DA-ABF0-6AEF7503253A}">
    <text>pateikta</text>
  </threadedComment>
  <threadedComment ref="E358" dT="2025-03-27T18:19:26.57" personId="{275467A3-C35B-408D-BC09-980133BF36D1}" id="{9D2E91DC-3CD6-4D49-BA0F-05D15A63BBBD}" parentId="{7A6EDCB9-6FD4-41DA-ABF0-6AEF7503253A}">
    <text>Pateiktos žymos</text>
  </threadedComment>
  <threadedComment ref="AD358" dT="2025-03-06T13:44:52.52" personId="{BF941DBC-49BC-4D35-B639-EC5DED99621C}" id="{279C9666-78E3-49DC-AA67-712CFB96F985}">
    <text xml:space="preserve">03.06
1GST-2630 </text>
  </threadedComment>
  <threadedComment ref="AD358" dT="2025-03-07T10:25:27.29" personId="{BF941DBC-49BC-4D35-B639-EC5DED99621C}" id="{A0C9F754-DC86-4A4F-A719-746279E081C9}" parentId="{279C9666-78E3-49DC-AA67-712CFB96F985}">
    <text xml:space="preserve">349777 </text>
  </threadedComment>
  <threadedComment ref="AD358" dT="2025-03-18T08:47:32.94" personId="{BF941DBC-49BC-4D35-B639-EC5DED99621C}" id="{8D3F3B2C-3B44-4F76-B062-3150E728B13F}" parentId="{279C9666-78E3-49DC-AA67-712CFB96F985}">
    <text xml:space="preserve">351049 </text>
  </threadedComment>
  <threadedComment ref="E359" dT="2025-02-10T05:31:53.86" personId="{F5283759-9946-4865-A022-E520B30F9158}" id="{FFCC3FE0-2961-4F41-BFF4-6611856D9B00}">
    <text>Trūksta vienos užduoties dalies topkės, sklypų</text>
  </threadedComment>
  <threadedComment ref="E359" dT="2025-02-12T13:53:38.08" personId="{F5283759-9946-4865-A022-E520B30F9158}" id="{370D5EE5-A15F-4765-9197-4D61B24EF3E6}" parentId="{FFCC3FE0-2961-4F41-BFF4-6611856D9B00}">
    <text>02-13 važiuoju į vietą susižiūrėt dėl paramsčio ir gręžimo.</text>
  </threadedComment>
  <threadedComment ref="E359" dT="2025-02-18T10:13:04.53" personId="{F5283759-9946-4865-A022-E520B30F9158}" id="{4BCC97AB-9527-438C-B4D9-5E1F692C128E}" parentId="{FFCC3FE0-2961-4F41-BFF4-6611856D9B00}">
    <text>Parengti pirminiai</text>
  </threadedComment>
  <threadedComment ref="E359" dT="2025-02-20T07:04:32.18" personId="{275467A3-C35B-408D-BC09-980133BF36D1}" id="{F14068EF-9579-49F0-81D7-47535951DDFB}" parentId="{FFCC3FE0-2961-4F41-BFF4-6611856D9B00}">
    <text>Pateikti pirminiai</text>
  </threadedComment>
  <threadedComment ref="E359" dT="2025-02-21T10:45:03.52" personId="{275467A3-C35B-408D-BC09-980133BF36D1}" id="{E4A06D0E-6A6C-462C-9BDC-D70E095A340E}" parentId="{FFCC3FE0-2961-4F41-BFF4-6611856D9B00}">
    <text>Taiso pastabas</text>
  </threadedComment>
  <threadedComment ref="E359" dT="2025-02-21T11:52:47.45" personId="{F5283759-9946-4865-A022-E520B30F9158}" id="{E568BA4A-9DE3-4924-AAC8-E0966649743B}" parentId="{FFCC3FE0-2961-4F41-BFF4-6611856D9B00}">
    <text>Galima pateikti atgal.</text>
  </threadedComment>
  <threadedComment ref="E359" dT="2025-02-21T18:39:46.07" personId="{275467A3-C35B-408D-BC09-980133BF36D1}" id="{8ACE8BE0-006A-4BFD-8340-BB0FF6EB5B56}" parentId="{FFCC3FE0-2961-4F41-BFF4-6611856D9B00}">
    <text>Pateikta po pastabų</text>
  </threadedComment>
  <threadedComment ref="E359" dT="2025-02-25T18:05:31.36" personId="{275467A3-C35B-408D-BC09-980133BF36D1}" id="{1A808FA9-3B1C-4751-876C-E2E14CF61CB2}" parentId="{FFCC3FE0-2961-4F41-BFF4-6611856D9B00}">
    <text>Taiso pastabas</text>
  </threadedComment>
  <threadedComment ref="E359" dT="2025-02-26T08:18:29.66" personId="{F5283759-9946-4865-A022-E520B30F9158}" id="{7B7FE363-5475-47AF-A5D1-57047DA0F326}" parentId="{FFCC3FE0-2961-4F41-BFF4-6611856D9B00}">
    <text>Reik pateikti po pastabų.</text>
  </threadedComment>
  <threadedComment ref="E359" dT="2025-02-27T06:49:36.59" personId="{275467A3-C35B-408D-BC09-980133BF36D1}" id="{B29512A7-BF20-4580-9863-B3274BAF40C5}" parentId="{FFCC3FE0-2961-4F41-BFF4-6611856D9B00}">
    <text>Pateikta po pastabų</text>
  </threadedComment>
  <threadedComment ref="E359" dT="2025-02-27T18:07:01.94" personId="{275467A3-C35B-408D-BC09-980133BF36D1}" id="{615C521A-28DE-4C74-9372-079292D771A1}" parentId="{FFCC3FE0-2961-4F41-BFF4-6611856D9B00}">
    <text>Taiso pastabas</text>
  </threadedComment>
  <threadedComment ref="E359" dT="2025-03-05T12:42:23.19" personId="{F5283759-9946-4865-A022-E520B30F9158}" id="{FA8CB2EE-06FF-4A01-8AD4-16B8CB2E60C2}" parentId="{FFCC3FE0-2961-4F41-BFF4-6611856D9B00}">
    <text>Galima pateikt po pastabų. Perduota Kostui į teamsus.</text>
  </threadedComment>
  <threadedComment ref="E359" dT="2025-03-05T13:13:17.89" personId="{1AA69E5B-B443-4881-BBB8-C2908FF681E9}" id="{B8C3B29E-139E-4880-A4E9-1B4B9500D27E}" parentId="{FFCC3FE0-2961-4F41-BFF4-6611856D9B00}">
    <text>Pateikta po pastabu</text>
  </threadedComment>
  <threadedComment ref="E359" dT="2025-03-06T10:57:48.18" personId="{F5283759-9946-4865-A022-E520B30F9158}" id="{19C04EAA-3338-45EA-9172-1F44491D597D}" parentId="{FFCC3FE0-2961-4F41-BFF4-6611856D9B00}">
    <text xml:space="preserve">Išsiųsta savivaldybei ir seniūnijai
</text>
  </threadedComment>
  <threadedComment ref="E359" dT="2025-03-10T07:31:29.33" personId="{F5283759-9946-4865-A022-E520B30F9158}" id="{4B4613DD-00CC-496E-8A96-5C18E5793AA0}" parentId="{FFCC3FE0-2961-4F41-BFF4-6611856D9B00}">
    <text>Darau žiniaraštį, dokus, laukiu seniūnijos suderinimo ir teiksiu SUVA</text>
  </threadedComment>
  <threadedComment ref="E359" dT="2025-03-10T10:36:06.42" personId="{F5283759-9946-4865-A022-E520B30F9158}" id="{BC1EFBE7-3CEB-458B-A999-5F23C4B09012}" parentId="{FFCC3FE0-2961-4F41-BFF4-6611856D9B00}">
    <text>Žiniaraštis pateiktas Anai.</text>
  </threadedComment>
  <threadedComment ref="E359" dT="2025-03-17T10:59:28.57" personId="{275467A3-C35B-408D-BC09-980133BF36D1}" id="{0D024772-8715-4887-A6CA-D452782E8C3C}" parentId="{FFCC3FE0-2961-4F41-BFF4-6611856D9B00}">
    <text>Taiso MŽ pagal ANA pastabas</text>
  </threadedComment>
  <threadedComment ref="E359" dT="2025-03-17T14:25:25.14" personId="{F5283759-9946-4865-A022-E520B30F9158}" id="{E6B3253D-14EF-46BE-BFD8-1C496A4A597A}" parentId="{FFCC3FE0-2961-4F41-BFF4-6611856D9B00}">
    <text>Tomui perduota, galima teikt pilną proj. be SUVA.</text>
  </threadedComment>
  <threadedComment ref="E359" dT="2025-03-24T19:10:39.19" personId="{275467A3-C35B-408D-BC09-980133BF36D1}" id="{302B26BA-47DD-4C8A-892B-741C35F96D12}" parentId="{FFCC3FE0-2961-4F41-BFF4-6611856D9B00}">
    <text>Taiso pastabas</text>
  </threadedComment>
  <threadedComment ref="E359" dT="2025-03-25T10:49:58.50" personId="{F5283759-9946-4865-A022-E520B30F9158}" id="{8AA7445F-1BEE-425E-A719-38A4509AAEEE}" parentId="{FFCC3FE0-2961-4F41-BFF4-6611856D9B00}">
    <text>Pastabos pataisytos, keitėsi sąmata, likę SUVA gaut.</text>
  </threadedComment>
  <threadedComment ref="E359" dT="2025-03-27T06:16:11.95" personId="{F5283759-9946-4865-A022-E520B30F9158}" id="{870DEA7C-9EB4-4822-BE9A-6806884A6911}" parentId="{FFCC3FE0-2961-4F41-BFF4-6611856D9B00}">
    <text>Perduota Kostui pateikti pilną bylą.</text>
  </threadedComment>
  <threadedComment ref="E359" dT="2025-03-27T06:40:25.93" personId="{1AA69E5B-B443-4881-BBB8-C2908FF681E9}" id="{5BC64802-2155-4F18-BECB-3682E32EE29A}" parentId="{FFCC3FE0-2961-4F41-BFF4-6611856D9B00}">
    <text>pateitka</text>
  </threadedComment>
  <threadedComment ref="E359" dT="2025-04-04T05:25:48.81" personId="{275467A3-C35B-408D-BC09-980133BF36D1}" id="{7A28B8E1-7DEB-4568-90F2-B42C5B34A05D}" parentId="{FFCC3FE0-2961-4F41-BFF4-6611856D9B00}">
    <text>Laukiam RC sąskaitos</text>
  </threadedComment>
  <threadedComment ref="E359" dT="2025-04-07T06:20:40.00" personId="{275467A3-C35B-408D-BC09-980133BF36D1}" id="{908112F1-3102-417B-86F5-74CB0B682F43}" parentId="{FFCC3FE0-2961-4F41-BFF4-6611856D9B00}">
    <text>Pateikti įkainiai tvirtinimui</text>
  </threadedComment>
  <threadedComment ref="E359" dT="2025-04-08T06:40:18.69" personId="{275467A3-C35B-408D-BC09-980133BF36D1}" id="{FF61BD1D-C770-4586-8683-4E8C3D8CD5F6}" parentId="{FFCC3FE0-2961-4F41-BFF4-6611856D9B00}">
    <text>Laukiam kol ada patvirtins</text>
  </threadedComment>
  <threadedComment ref="T359" dT="2025-03-07T10:25:36.51" personId="{F5283759-9946-4865-A022-E520B30F9158}" id="{5AC6962E-DC08-4C9A-B5E4-8E4D8D1A876C}">
    <text>03-07 perduoti Živilei</text>
  </threadedComment>
  <threadedComment ref="X359" dT="2025-03-06T10:55:47.61" personId="{F5283759-9946-4865-A022-E520B30F9158}" id="{03D31DC3-063B-4106-A5B2-7EE24C1DAEA0}">
    <text>03-06 išsiųsta administracija@jonava.lt</text>
    <extLst>
      <x:ext xmlns:xltc2="http://schemas.microsoft.com/office/spreadsheetml/2020/threadedcomments2" uri="{F7C98A9C-CBB3-438F-8F68-D28B6AF4A901}">
        <xltc2:checksum>4234358637</xltc2:checksum>
        <xltc2:hyperlink startIndex="15" length="24" url="administracija@jonava.lt"/>
      </x:ext>
    </extLst>
  </threadedComment>
  <threadedComment ref="X359" dT="2025-03-07T10:50:13.14" personId="{F5283759-9946-4865-A022-E520B30F9158}" id="{4A7DE830-9001-477E-A990-B201634B1068}" parentId="{03D31DC3-063B-4106-A5B2-7EE24C1DAEA0}">
    <text>03-07 suderinta</text>
  </threadedComment>
  <threadedComment ref="Y359" dT="2025-03-06T10:55:55.75" personId="{F5283759-9946-4865-A022-E520B30F9158}" id="{BD2E95B2-4367-4B87-8FBF-4CF1C6C882EB}">
    <text>03-06 išsiųsta</text>
  </threadedComment>
  <threadedComment ref="AD359" dT="2025-03-17T05:54:29.93" personId="{F5283759-9946-4865-A022-E520B30F9158}" id="{06D090CA-7D2D-42A8-B285-19BEB3DA9AE6}">
    <text>350823 03-17</text>
  </threadedComment>
  <threadedComment ref="E360" dT="2025-02-28T13:28:12.25" personId="{275467A3-C35B-408D-BC09-980133BF36D1}" id="{E1C1F6F3-05B1-4133-AB4B-6DA3F5FD91FC}">
    <text xml:space="preserve">Edgaras darė topo
</text>
  </threadedComment>
  <threadedComment ref="E360" dT="2025-03-14T07:55:54.55" personId="{1AA69E5B-B443-4881-BBB8-C2908FF681E9}" id="{142A9489-E556-46D1-BA29-450FC7804251}" parentId="{E1C1F6F3-05B1-4133-AB4B-6DA3F5FD91FC}">
    <text>Pateikti pirminiai sprendiniai</text>
  </threadedComment>
  <threadedComment ref="E360" dT="2025-03-17T12:41:26.69" personId="{275467A3-C35B-408D-BC09-980133BF36D1}" id="{846A9BF5-CB34-44D9-AEDB-66170F0F5C84}" parentId="{E1C1F6F3-05B1-4133-AB4B-6DA3F5FD91FC}">
    <text>Taiso pastabas</text>
  </threadedComment>
  <threadedComment ref="E360" dT="2025-03-19T06:32:57.91" personId="{275467A3-C35B-408D-BC09-980133BF36D1}" id="{4B6C1926-D80C-4F83-BCE0-79D17097351A}" parentId="{E1C1F6F3-05B1-4133-AB4B-6DA3F5FD91FC}">
    <text>03-21 taiso pastabas</text>
  </threadedComment>
  <threadedComment ref="E360" dT="2025-03-25T06:11:24.23" personId="{275467A3-C35B-408D-BC09-980133BF36D1}" id="{6F6A6717-C02E-4CFF-BD2A-08A0ABE20B87}" parentId="{E1C1F6F3-05B1-4133-AB4B-6DA3F5FD91FC}">
    <text>Pateikta po pastabų</text>
  </threadedComment>
  <threadedComment ref="E360" dT="2025-03-27T08:25:46.36" personId="{275467A3-C35B-408D-BC09-980133BF36D1}" id="{430D4CA5-F4AF-43BA-B2F5-273A0C029B0F}" parentId="{E1C1F6F3-05B1-4133-AB4B-6DA3F5FD91FC}">
    <text>Taiso pastabas</text>
  </threadedComment>
  <threadedComment ref="E360" dT="2025-03-28T12:42:12.90" personId="{1AA69E5B-B443-4881-BBB8-C2908FF681E9}" id="{6859B75A-7714-46E2-8E78-F634A7164727}" parentId="{E1C1F6F3-05B1-4133-AB4B-6DA3F5FD91FC}">
    <text>Pateikta po pastabu</text>
  </threadedComment>
  <threadedComment ref="E360" dT="2025-04-11T06:32:23.15" personId="{1AA69E5B-B443-4881-BBB8-C2908FF681E9}" id="{6A52BE73-5E45-456C-B36E-C60D86294DFB}" parentId="{E1C1F6F3-05B1-4133-AB4B-6DA3F5FD91FC}">
    <text>Zinirastis pas Ana, liko informaciniai, derinimu sulaukt ir pateikt SUVA</text>
  </threadedComment>
  <threadedComment ref="E360" dT="2025-04-15T06:37:51.79" personId="{C0ECFC5B-0A85-441B-983F-CE9A319143FD}" id="{BD6B0B73-EEC8-4A04-AE28-82655AB274FD}" parentId="{E1C1F6F3-05B1-4133-AB4B-6DA3F5FD91FC}">
    <text>Ruošiami informaciniai ir SUVA</text>
  </threadedComment>
  <threadedComment ref="E360" dT="2025-04-18T04:37:34.58" personId="{C0ECFC5B-0A85-441B-983F-CE9A319143FD}" id="{4042A0DC-A1E3-4156-8B34-C4E5BACF592D}" parentId="{E1C1F6F3-05B1-4133-AB4B-6DA3F5FD91FC}">
    <text>Ruošiama pilnam pridavimui ESO</text>
  </threadedComment>
  <threadedComment ref="E360" dT="2025-04-25T04:40:31.44" personId="{1AA69E5B-B443-4881-BBB8-C2908FF681E9}" id="{79C870A1-38D0-489A-A6C4-5CFE72A41AD6}" parentId="{E1C1F6F3-05B1-4133-AB4B-6DA3F5FD91FC}">
    <text>Pateiktas projektas be MS ir SUVA</text>
  </threadedComment>
  <threadedComment ref="E360" dT="2025-04-29T07:42:01.50" personId="{1AA69E5B-B443-4881-BBB8-C2908FF681E9}" id="{BFF63118-B4DF-42D8-9AA8-95F0860CCF60}" parentId="{E1C1F6F3-05B1-4133-AB4B-6DA3F5FD91FC}">
    <text xml:space="preserve">Pateikta SUVA 04.29 Nr. 357346 </text>
  </threadedComment>
  <threadedComment ref="E360" dT="2025-04-30T11:38:53.85" personId="{1AA69E5B-B443-4881-BBB8-C2908FF681E9}" id="{4183B973-A652-4C55-A3E9-9E01AF7ECD04}" parentId="{E1C1F6F3-05B1-4133-AB4B-6DA3F5FD91FC}">
    <text>Gavus SUVA, taisyti pastabas ir pateikti</text>
  </threadedComment>
  <threadedComment ref="E360" dT="2025-05-14T05:28:23.85" personId="{275467A3-C35B-408D-BC09-980133BF36D1}" id="{D933CCC8-74D6-460B-8955-52663FBA9532}" parentId="{E1C1F6F3-05B1-4133-AB4B-6DA3F5FD91FC}">
    <text>Teikia iš naujo SUVA</text>
  </threadedComment>
  <threadedComment ref="E360" dT="2025-05-14T13:03:16.13" personId="{1AA69E5B-B443-4881-BBB8-C2908FF681E9}" id="{B7473C41-9C8A-4A21-9326-1C4C293F29F7}" parentId="{E1C1F6F3-05B1-4133-AB4B-6DA3F5FD91FC}">
    <text xml:space="preserve">Naujas SUVA prasymas 05.14; 359728 </text>
  </threadedComment>
  <threadedComment ref="E360" dT="2025-05-21T11:08:01.20" personId="{1AA69E5B-B443-4881-BBB8-C2908FF681E9}" id="{60B4FA5A-C595-4F1A-BB38-627B249FC230}" parentId="{E1C1F6F3-05B1-4133-AB4B-6DA3F5FD91FC}">
    <text xml:space="preserve">Naujas SUVA 05.21; 360712 </text>
  </threadedComment>
  <threadedComment ref="E360" dT="2025-05-27T13:06:50.58" personId="{1AA69E5B-B443-4881-BBB8-C2908FF681E9}" id="{C5660221-D891-41CA-AFB0-2D14B93FB4F3}" parentId="{E1C1F6F3-05B1-4133-AB4B-6DA3F5FD91FC}">
    <text>Gauta SUVA, pateiktas projektas po pastabu</text>
  </threadedComment>
  <threadedComment ref="E360" dT="2025-06-02T05:35:11.90" personId="{1AA69E5B-B443-4881-BBB8-C2908FF681E9}" id="{964A8DE9-00F5-4922-9BF5-EAB40AC4D1D7}" parentId="{E1C1F6F3-05B1-4133-AB4B-6DA3F5FD91FC}">
    <text>Reikia taisyti pastabas</text>
  </threadedComment>
  <threadedComment ref="E360" dT="2025-06-03T12:02:20.44" personId="{1AA69E5B-B443-4881-BBB8-C2908FF681E9}" id="{ABD99283-C3E9-4DDD-B7FD-6C8C57342048}" parentId="{E1C1F6F3-05B1-4133-AB4B-6DA3F5FD91FC}">
    <text>Pateikta po pastabu</text>
  </threadedComment>
  <threadedComment ref="E360" dT="2025-06-05T04:51:59.53" personId="{275467A3-C35B-408D-BC09-980133BF36D1}" id="{BDFF1065-9A4D-47B0-849A-87826FAA065F}" parentId="{E1C1F6F3-05B1-4133-AB4B-6DA3F5FD91FC}">
    <text>Taiso pastabas</text>
  </threadedComment>
  <threadedComment ref="E360" dT="2025-06-05T06:30:28.89" personId="{1AA69E5B-B443-4881-BBB8-C2908FF681E9}" id="{0B93646D-48DD-4E2B-880F-8F2DC24C2763}" parentId="{E1C1F6F3-05B1-4133-AB4B-6DA3F5FD91FC}">
    <text>Pateikta po pastabu</text>
  </threadedComment>
  <threadedComment ref="E360" dT="2025-06-11T05:43:38.36" personId="{1AA69E5B-B443-4881-BBB8-C2908FF681E9}" id="{B7B4681E-1D4E-4BA2-90FE-EB667D62F14B}" parentId="{E1C1F6F3-05B1-4133-AB4B-6DA3F5FD91FC}">
    <text>"Dėl kompensacinės ritės įrengimo Rizgonių TP klausimas šiuo metu sprendžiamas, informuosime. "</text>
  </threadedComment>
  <threadedComment ref="E360" dT="2025-06-16T19:29:55.60" personId="{1AA69E5B-B443-4881-BBB8-C2908FF681E9}" id="{8A1CE6D4-5B98-4BF6-8A27-B372189DB49B}" parentId="{E1C1F6F3-05B1-4133-AB4B-6DA3F5FD91FC}">
    <text>Pateiktas projektas po pastabu</text>
  </threadedComment>
  <threadedComment ref="E360" dT="2025-06-18T06:39:10.40" personId="{275467A3-C35B-408D-BC09-980133BF36D1}" id="{A68B625F-EC78-46E3-A6E5-1A75B1EE030A}" parentId="{E1C1F6F3-05B1-4133-AB4B-6DA3F5FD91FC}">
    <text>Taiso RAA pastabas</text>
  </threadedComment>
  <threadedComment ref="E360" dT="2025-06-26T11:19:46.88" personId="{275467A3-C35B-408D-BC09-980133BF36D1}" id="{C54C265C-D101-4B6A-A95F-45BCC3E20B50}" parentId="{E1C1F6F3-05B1-4133-AB4B-6DA3F5FD91FC}">
    <text>Šiandien planuoja pataisyti pastabas</text>
  </threadedComment>
  <threadedComment ref="E360" dT="2025-06-27T11:34:17.33" personId="{1AA69E5B-B443-4881-BBB8-C2908FF681E9}" id="{52ACE6AC-5A83-4796-8188-2ECE56D4A6BD}" parentId="{E1C1F6F3-05B1-4133-AB4B-6DA3F5FD91FC}">
    <text>Nusiusta Valciukui pasiziureti</text>
  </threadedComment>
  <threadedComment ref="E360" dT="2025-06-30T05:49:23.97" personId="{1AA69E5B-B443-4881-BBB8-C2908FF681E9}" id="{FAF52C34-2FA7-41AE-9750-30B7EE8BDC83}" parentId="{E1C1F6F3-05B1-4133-AB4B-6DA3F5FD91FC}">
    <text>Grizo petrikenas, ikelta i tivis</text>
  </threadedComment>
  <threadedComment ref="E360" dT="2025-07-02T11:38:46.53" personId="{275467A3-C35B-408D-BC09-980133BF36D1}" id="{390FD70E-DBC6-4858-9EFB-B90220B2F91C}" parentId="{E1C1F6F3-05B1-4133-AB4B-6DA3F5FD91FC}">
    <text>Taiso pastabas, reikia perskaičiuoti Itj</text>
  </threadedComment>
  <threadedComment ref="E360" dT="2025-07-07T06:58:36.35" personId="{1AA69E5B-B443-4881-BBB8-C2908FF681E9}" id="{1BDD1306-48E0-4081-92CC-7D662DF1D699}" parentId="{E1C1F6F3-05B1-4133-AB4B-6DA3F5FD91FC}">
    <text>Pateiktas po pastabu</text>
  </threadedComment>
  <threadedComment ref="E360" dT="2025-07-14T09:46:02.29" personId="{1AA69E5B-B443-4881-BBB8-C2908FF681E9}" id="{E4BC907A-300F-4B0F-8A8B-021FAC3439F4}" parentId="{E1C1F6F3-05B1-4133-AB4B-6DA3F5FD91FC}">
    <text>Pateiktas projektas po pastabu</text>
  </threadedComment>
  <threadedComment ref="E360" dT="2025-07-21T04:52:03.46" personId="{275467A3-C35B-408D-BC09-980133BF36D1}" id="{F7F30654-6907-4E44-BF5E-35F841EF4537}" parentId="{E1C1F6F3-05B1-4133-AB4B-6DA3F5FD91FC}">
    <text>Taiso pastabas</text>
  </threadedComment>
  <threadedComment ref="E360" dT="2025-07-22T07:03:18.66" personId="{275467A3-C35B-408D-BC09-980133BF36D1}" id="{DE9E7B82-27D3-4CFA-88B1-8F5D79318034}" parentId="{E1C1F6F3-05B1-4133-AB4B-6DA3F5FD91FC}">
    <text>Pateiktas projektas tvirtinimui</text>
  </threadedComment>
  <threadedComment ref="E360" dT="2025-07-28T05:34:28.45" personId="{275467A3-C35B-408D-BC09-980133BF36D1}" id="{385A739B-A27F-4F3C-A504-9D1D3B6B9FF2}" parentId="{E1C1F6F3-05B1-4133-AB4B-6DA3F5FD91FC}">
    <text xml:space="preserve">Pateiktas delspinigių pagrindimas
</text>
  </threadedComment>
  <threadedComment ref="X360" dT="2025-04-14T05:53:30.83" personId="{C0ECFC5B-0A85-441B-983F-CE9A319143FD}" id="{A4B9F507-88B5-40FA-A0AE-91D7C5785036}">
    <text>Suderino Tautvydas Arbutavičius</text>
  </threadedComment>
  <threadedComment ref="AM360" dT="2025-04-01T13:01:34.13" personId="{C0ECFC5B-0A85-441B-983F-CE9A319143FD}" id="{B2A3B18C-FF77-47B6-9791-F76CD8C5134C}">
    <text>Išsiųsta 04/01</text>
  </threadedComment>
  <threadedComment ref="E361" dT="2025-02-13T18:28:01.85" personId="{275467A3-C35B-408D-BC09-980133BF36D1}" id="{438C5F05-5A99-48E4-BD7B-1751FD02FBC2}">
    <text>Donatas topo darė</text>
  </threadedComment>
  <threadedComment ref="E361" dT="2025-03-06T06:28:19.71" personId="{1AA69E5B-B443-4881-BBB8-C2908FF681E9}" id="{13F6BD5D-D7E8-44FE-B10E-3864E390C7D2}" parentId="{438C5F05-5A99-48E4-BD7B-1751FD02FBC2}">
    <text>Pateikti pirminiai</text>
  </threadedComment>
  <threadedComment ref="E361" dT="2025-03-06T10:17:28.72" personId="{275467A3-C35B-408D-BC09-980133BF36D1}" id="{C42D0BD3-A35C-4AC9-B919-8AD4E90A03CA}" parentId="{438C5F05-5A99-48E4-BD7B-1751FD02FBC2}">
    <text>Taiso pastabas</text>
  </threadedComment>
  <threadedComment ref="E361" dT="2025-03-06T10:20:16.94" personId="{1AA69E5B-B443-4881-BBB8-C2908FF681E9}" id="{8549969F-C097-4D0F-934B-7F71E4924946}" parentId="{438C5F05-5A99-48E4-BD7B-1751FD02FBC2}">
    <text>Taiso pastabas</text>
  </threadedComment>
  <threadedComment ref="E361" dT="2025-03-07T06:55:15.88" personId="{1AA69E5B-B443-4881-BBB8-C2908FF681E9}" id="{C2C04E07-5175-4504-8B9E-7DF544166636}" parentId="{438C5F05-5A99-48E4-BD7B-1751FD02FBC2}">
    <text>03.06 pateikta po pastabu</text>
  </threadedComment>
  <threadedComment ref="E361" dT="2025-03-07T13:38:38.67" personId="{1AA69E5B-B443-4881-BBB8-C2908FF681E9}" id="{3A87E18A-3B9D-4763-8A48-1BD977FD8F02}" parentId="{438C5F05-5A99-48E4-BD7B-1751FD02FBC2}">
    <text>Taiso pastabas</text>
  </threadedComment>
  <threadedComment ref="E361" dT="2025-03-10T06:24:19.64" personId="{1AA69E5B-B443-4881-BBB8-C2908FF681E9}" id="{77121C0D-4127-4609-9DC8-422FBF5B7239}" parentId="{438C5F05-5A99-48E4-BD7B-1751FD02FBC2}">
    <text>Pateikta po pastabu</text>
  </threadedComment>
  <threadedComment ref="E361" dT="2025-03-13T10:58:02.98" personId="{275467A3-C35B-408D-BC09-980133BF36D1}" id="{E4E38218-5FEA-4B3C-BEA8-C41BA9E761FF}" parentId="{438C5F05-5A99-48E4-BD7B-1751FD02FBC2}">
    <text>Taiso pastabas</text>
  </threadedComment>
  <threadedComment ref="E361" dT="2025-03-19T06:33:25.05" personId="{275467A3-C35B-408D-BC09-980133BF36D1}" id="{ACA83F60-C67A-45D6-BED8-3B85CCE43752}" parentId="{438C5F05-5A99-48E4-BD7B-1751FD02FBC2}">
    <text>03-21 taiso pastabas</text>
  </threadedComment>
  <threadedComment ref="E361" dT="2025-03-24T11:18:24.24" personId="{275467A3-C35B-408D-BC09-980133BF36D1}" id="{C4665A4E-4348-42B1-9908-79A9485E07E6}" parentId="{438C5F05-5A99-48E4-BD7B-1751FD02FBC2}">
    <text>03-24 ridas fotografuoja</text>
  </threadedComment>
  <threadedComment ref="E361" dT="2025-04-11T06:35:06.90" personId="{1AA69E5B-B443-4881-BBB8-C2908FF681E9}" id="{D2D89EED-2A20-4E88-9AE1-CC96C8961E18}" parentId="{438C5F05-5A99-48E4-BD7B-1751FD02FBC2}">
    <text>Informaciniai, Ziniarastis damusinejamas, 04.11 nusius reiksmingumo isvada.</text>
  </threadedComment>
  <threadedComment ref="E361" dT="2025-04-15T07:47:44.56" personId="{1AA69E5B-B443-4881-BBB8-C2908FF681E9}" id="{02623580-6287-4CE9-B035-57FF765AE630}" parentId="{438C5F05-5A99-48E4-BD7B-1751FD02FBC2}">
    <text>Reiksmingumas daromas....</text>
  </threadedComment>
  <threadedComment ref="E361" dT="2025-04-15T10:59:23.82" personId="{C0ECFC5B-0A85-441B-983F-CE9A319143FD}" id="{176EA1FB-FCD3-4524-B139-0A8D4ED0214D}" parentId="{438C5F05-5A99-48E4-BD7B-1751FD02FBC2}">
    <text>Priedas Nr. 3 išsiųstas derinimui</text>
  </threadedComment>
  <threadedComment ref="E361" dT="2025-04-18T04:39:57.24" personId="{C0ECFC5B-0A85-441B-983F-CE9A319143FD}" id="{07D4FF7A-4A13-4C27-B6C9-109BFD1375C7}" parentId="{438C5F05-5A99-48E4-BD7B-1751FD02FBC2}">
    <text>Ruošiama dokumentacija pilnam derinimui</text>
  </threadedComment>
  <threadedComment ref="E361" dT="2025-04-25T04:42:24.00" personId="{1AA69E5B-B443-4881-BBB8-C2908FF681E9}" id="{41A1584C-F62E-41AA-8E3A-2F6BEC1F7468}" parentId="{438C5F05-5A99-48E4-BD7B-1751FD02FBC2}">
    <text>Pateiktas projektas be MS ir SUVA</text>
  </threadedComment>
  <threadedComment ref="E361" dT="2025-04-29T12:47:59.85" personId="{1AA69E5B-B443-4881-BBB8-C2908FF681E9}" id="{DD663CBC-F04F-475D-BD9D-95931007AF97}" parentId="{438C5F05-5A99-48E4-BD7B-1751FD02FBC2}">
    <text>Pateikta SUVA Nr. 357460; Issiusta papidomai Kaisiadoriu seniunui ir kelininkui</text>
  </threadedComment>
  <threadedComment ref="E361" dT="2025-04-30T11:39:56.11" personId="{1AA69E5B-B443-4881-BBB8-C2908FF681E9}" id="{6CB7F951-281D-49CD-A2B2-18AEBFA8E274}" parentId="{438C5F05-5A99-48E4-BD7B-1751FD02FBC2}">
    <text>Gautos pastabos, reikia taisyti</text>
  </threadedComment>
  <threadedComment ref="E361" dT="2025-04-30T12:17:04.75" personId="{275467A3-C35B-408D-BC09-980133BF36D1}" id="{3FF982FD-72EF-46F7-963E-4E656194AAA1}" parentId="{438C5F05-5A99-48E4-BD7B-1751FD02FBC2}">
    <text>Taiso pastabas</text>
  </threadedComment>
  <threadedComment ref="E361" dT="2025-05-14T05:24:13.54" personId="{275467A3-C35B-408D-BC09-980133BF36D1}" id="{A842B28C-368F-432E-948E-CBAC68165D37}" parentId="{438C5F05-5A99-48E4-BD7B-1751FD02FBC2}">
    <text>Taiso projektą, suva yra. Reikia pateikti</text>
  </threadedComment>
  <threadedComment ref="E361" dT="2025-05-19T09:39:13.53" personId="{275467A3-C35B-408D-BC09-980133BF36D1}" id="{07351806-C501-4E89-83BD-998EFE8839DD}" parentId="{438C5F05-5A99-48E4-BD7B-1751FD02FBC2}">
    <text>Laukiam papildytos sąmatos</text>
  </threadedComment>
  <threadedComment ref="E361" dT="2025-05-20T11:41:55.49" personId="{1AA69E5B-B443-4881-BBB8-C2908FF681E9}" id="{AA267A5B-4DB2-4A02-98D9-90889BD4C2FB}" parentId="{438C5F05-5A99-48E4-BD7B-1751FD02FBC2}">
    <text>Pateiktas projektas su padidinta samata</text>
  </threadedComment>
  <threadedComment ref="E361" dT="2025-05-21T07:49:19.66" personId="{275467A3-C35B-408D-BC09-980133BF36D1}" id="{C5CE4727-7CD5-4C22-A3A0-10A6F5EDE650}" parentId="{438C5F05-5A99-48E4-BD7B-1751FD02FBC2}">
    <text>Taiso pastabas</text>
  </threadedComment>
  <threadedComment ref="E361" dT="2025-05-21T10:21:52.30" personId="{1AA69E5B-B443-4881-BBB8-C2908FF681E9}" id="{0CCC49D7-3391-4F16-B6DB-8929D56B03AF}" parentId="{438C5F05-5A99-48E4-BD7B-1751FD02FBC2}">
    <text>Pateikta po pastabu</text>
  </threadedComment>
  <threadedComment ref="E361" dT="2025-05-23T04:59:18.63" personId="{1AA69E5B-B443-4881-BBB8-C2908FF681E9}" id="{8E980447-299F-41C3-8521-96A1D9E303AB}" parentId="{438C5F05-5A99-48E4-BD7B-1751FD02FBC2}">
    <text>Pateikta po pastabu</text>
  </threadedComment>
  <threadedComment ref="E361" dT="2025-05-26T12:23:02.53" personId="{275467A3-C35B-408D-BC09-980133BF36D1}" id="{72775B2A-9D84-47BD-8E95-E814870CF1D3}" parentId="{438C5F05-5A99-48E4-BD7B-1751FD02FBC2}">
    <text>Reikia teikti AZ</text>
  </threadedComment>
  <threadedComment ref="E361" dT="2025-05-28T10:42:43.88" personId="{275467A3-C35B-408D-BC09-980133BF36D1}" id="{76F8D31F-2AED-471C-8F3C-C9A57563B007}" parentId="{438C5F05-5A99-48E4-BD7B-1751FD02FBC2}">
    <text>Perduota ESO įkainiai</text>
  </threadedComment>
  <threadedComment ref="X361" dT="2025-04-14T05:53:56.84" personId="{C0ECFC5B-0A85-441B-983F-CE9A319143FD}" id="{2DD774A9-C866-4E4D-8853-D5881D2EE889}">
    <text>Suderino Tautvydas Arbutavičius</text>
  </threadedComment>
  <threadedComment ref="AM361" dT="2025-03-31T12:48:33.24" personId="{C0ECFC5B-0A85-441B-983F-CE9A319143FD}" id="{01FAC037-6010-47EB-8E49-F42A1DAB071C}">
    <text>Išsiųsta 03/28</text>
  </threadedComment>
  <threadedComment ref="E362" dT="2025-02-10T08:36:46.20" personId="{275467A3-C35B-408D-BC09-980133BF36D1}" id="{E4822960-B7D6-4750-AEFB-33F30F8D6C22}">
    <text>02-10 pateiks topo</text>
  </threadedComment>
  <threadedComment ref="E362" dT="2025-02-20T07:44:51.42" personId="{275467A3-C35B-408D-BC09-980133BF36D1}" id="{71BFA041-22B1-4785-A103-E8DD93651C44}" parentId="{E4822960-B7D6-4750-AEFB-33F30F8D6C22}">
    <text>02-20 pateikti pirminiai</text>
  </threadedComment>
  <threadedComment ref="E362" dT="2025-02-21T13:29:41.25" personId="{275467A3-C35B-408D-BC09-980133BF36D1}" id="{516F4CF5-6134-410A-B3D8-D98B68228E83}" parentId="{E4822960-B7D6-4750-AEFB-33F30F8D6C22}">
    <text>Taiso pastabas</text>
  </threadedComment>
  <threadedComment ref="E362" dT="2025-02-25T15:24:09.67" personId="{275467A3-C35B-408D-BC09-980133BF36D1}" id="{94DF7BCD-C4D4-4C7E-8357-6684075126AD}" parentId="{E4822960-B7D6-4750-AEFB-33F30F8D6C22}">
    <text>Pateikta po pastabų</text>
  </threadedComment>
  <threadedComment ref="E362" dT="2025-02-26T10:26:18.60" personId="{275467A3-C35B-408D-BC09-980133BF36D1}" id="{34FE7EE0-5D46-4BA6-B9D8-87A8E411B358}" parentId="{E4822960-B7D6-4750-AEFB-33F30F8D6C22}">
    <text>Derina su institucijomis</text>
  </threadedComment>
  <threadedComment ref="E362" dT="2025-03-03T10:48:43.83" personId="{5710D45C-C18F-4E5A-842E-2E8E9F9A8EE2}" id="{0D7C3228-B989-4F51-98FC-6C4E1549AACF}" parentId="{E4822960-B7D6-4750-AEFB-33F30F8D6C22}">
    <text>Išsiųstas derinimas su seniūnija</text>
  </threadedComment>
  <threadedComment ref="E362" dT="2025-03-03T10:56:56.95" personId="{5710D45C-C18F-4E5A-842E-2E8E9F9A8EE2}" id="{B51FBC1A-C2E0-4483-B12F-AE7D37D87CFD}" parentId="{E4822960-B7D6-4750-AEFB-33F30F8D6C22}">
    <text>Išsiųsta derinimui su kpd</text>
  </threadedComment>
  <threadedComment ref="E362" dT="2025-03-03T11:11:53.40" personId="{5710D45C-C18F-4E5A-842E-2E8E9F9A8EE2}" id="{A57A647E-C85E-4E50-A5A1-C1A111FBDBE1}" parentId="{E4822960-B7D6-4750-AEFB-33F30F8D6C22}">
    <text>Išsiųsta derinimui su vmu</text>
  </threadedComment>
  <threadedComment ref="E362" dT="2025-03-19T11:52:12.68" personId="{275467A3-C35B-408D-BC09-980133BF36D1}" id="{4DF6D193-DDA1-4AD9-8979-E62A9BBC6225}" parentId="{E4822960-B7D6-4750-AEFB-33F30F8D6C22}">
    <text>Teikia SUVA, daro bylą</text>
  </threadedComment>
  <threadedComment ref="E362" dT="2025-03-21T08:02:12.65" personId="{275467A3-C35B-408D-BC09-980133BF36D1}" id="{EE134E3E-1A39-4E46-BB77-7CB0CC61C122}" parentId="{E4822960-B7D6-4750-AEFB-33F30F8D6C22}">
    <text>Pateikta byla be SUVA</text>
  </threadedComment>
  <threadedComment ref="E362" dT="2025-03-24T10:48:12.50" personId="{275467A3-C35B-408D-BC09-980133BF36D1}" id="{FC8D14E6-5F5A-4DBA-9FB2-F0C394B754FC}" parentId="{E4822960-B7D6-4750-AEFB-33F30F8D6C22}">
    <text>SUVA atmetė nes nėra VMU ir ESO derinimo</text>
  </threadedComment>
  <threadedComment ref="E362" dT="2025-03-26T09:07:27.03" personId="{275467A3-C35B-408D-BC09-980133BF36D1}" id="{ABA01B9B-2D76-43D4-89A5-D41DC535E6AB}" parentId="{E4822960-B7D6-4750-AEFB-33F30F8D6C22}">
    <text>Suva gauta, projektą tikrina ESO</text>
  </threadedComment>
  <threadedComment ref="T362" dT="2025-03-03T11:44:10.40" personId="{5710D45C-C18F-4E5A-842E-2E8E9F9A8EE2}" id="{2D55ADF8-12C9-40EA-9F3A-25EFC2ADDD3F}">
    <text>Išsiųsti 02-27</text>
  </threadedComment>
  <threadedComment ref="U362" dT="2025-03-20T08:22:52.12" personId="{5710D45C-C18F-4E5A-842E-2E8E9F9A8EE2}" id="{63975BB9-95B3-4664-875D-66E69A87BDC1}">
    <text>03-20</text>
  </threadedComment>
  <threadedComment ref="V362" dT="2025-03-20T12:32:50.65" personId="{5710D45C-C18F-4E5A-842E-2E8E9F9A8EE2}" id="{0E039084-E344-4B98-A49F-00ADD2F24F11}">
    <text>03-20</text>
  </threadedComment>
  <threadedComment ref="X362" dT="2025-03-03T11:46:44.18" personId="{5710D45C-C18F-4E5A-842E-2E8E9F9A8EE2}" id="{4BE689E9-51A4-4ECF-AE4B-A80A1A4333F3}">
    <text>Išsiųsta 02-27</text>
  </threadedComment>
  <threadedComment ref="X362" dT="2025-03-18T05:09:33.17" personId="{5710D45C-C18F-4E5A-842E-2E8E9F9A8EE2}" id="{6E0B6CC7-41D8-4CD3-B95C-F0F1AAA6CE01}" parentId="{4BE689E9-51A4-4ECF-AE4B-A80A1A4333F3}">
    <text>Suderinta 03-17</text>
  </threadedComment>
  <threadedComment ref="Y362" dT="2025-03-03T11:21:13.11" personId="{5710D45C-C18F-4E5A-842E-2E8E9F9A8EE2}" id="{62BBF5B6-C684-4A9A-B799-E9AEDBDD2B7A}">
    <text>Išsiųsta 03-03</text>
  </threadedComment>
  <threadedComment ref="Y362" dT="2025-03-18T05:15:31.66" personId="{5710D45C-C18F-4E5A-842E-2E8E9F9A8EE2}" id="{DA9AAFE7-712E-414A-9A82-201B496329CE}" parentId="{62BBF5B6-C684-4A9A-B799-E9AEDBDD2B7A}">
    <text>Išsiųsta pakartotinai 03-18</text>
  </threadedComment>
  <threadedComment ref="Y362" dT="2025-03-20T12:42:16.55" personId="{5710D45C-C18F-4E5A-842E-2E8E9F9A8EE2}" id="{4F32ECB7-5F57-4872-96A7-ABFDA668E255}" parentId="{62BBF5B6-C684-4A9A-B799-E9AEDBDD2B7A}">
    <text>Suderinta 03-20</text>
  </threadedComment>
  <threadedComment ref="AD362" dT="2025-03-19T13:02:06.00" personId="{5710D45C-C18F-4E5A-842E-2E8E9F9A8EE2}" id="{CF6D00FB-B80F-4625-857E-9B3B574A38F8}">
    <text xml:space="preserve">Pateikta 351395 </text>
  </threadedComment>
  <threadedComment ref="AD362" dT="2025-03-25T05:56:21.48" personId="{5710D45C-C18F-4E5A-842E-2E8E9F9A8EE2}" id="{CB61934E-4A43-402B-BFE5-7044C3AA765E}" parentId="{CF6D00FB-B80F-4625-857E-9B3B574A38F8}">
    <text xml:space="preserve">Pateikta po pastabų 352155 </text>
  </threadedComment>
  <threadedComment ref="AG362" dT="2025-03-10T05:44:42.26" personId="{5710D45C-C18F-4E5A-842E-2E8E9F9A8EE2}" id="{EDA8B01A-5C16-4948-B068-923BDDC106BF}">
    <text>Suderinta 03-07</text>
  </threadedComment>
  <threadedComment ref="AI362" dT="2025-03-03T11:21:54.94" personId="{5710D45C-C18F-4E5A-842E-2E8E9F9A8EE2}" id="{ABA5BD3D-36F5-4200-9C47-2CE50F37B2CC}">
    <text>Išsiųsta 03-03</text>
  </threadedComment>
  <threadedComment ref="AI362" dT="2025-03-10T05:37:02.03" personId="{5710D45C-C18F-4E5A-842E-2E8E9F9A8EE2}" id="{6A545637-BB94-4327-AF36-E3667F3A2096}" parentId="{ABA5BD3D-36F5-4200-9C47-2CE50F37B2CC}">
    <text>Suderinta 03-07</text>
  </threadedComment>
  <threadedComment ref="AM362" dT="2025-03-03T11:48:30.95" personId="{5710D45C-C18F-4E5A-842E-2E8E9F9A8EE2}" id="{5ACA4842-52D7-4B06-A553-B59DEA64506F}">
    <text>Išsiųsta 03-03</text>
  </threadedComment>
  <threadedComment ref="AM362" dT="2025-03-25T05:42:52.43" personId="{5710D45C-C18F-4E5A-842E-2E8E9F9A8EE2}" id="{2BE24190-62D0-433F-89A6-847D0E43CBFE}" parentId="{5ACA4842-52D7-4B06-A553-B59DEA64506F}">
    <text>Išsiųsta dėl sklypo 03-25</text>
  </threadedComment>
  <threadedComment ref="E363" dT="2025-02-26T10:50:51.33" personId="{1AA69E5B-B443-4881-BBB8-C2908FF681E9}" id="{843B95AC-FA66-490C-9532-E898FF5BA05C}">
    <text>Pateikti pirminiai</text>
  </threadedComment>
  <threadedComment ref="E363" dT="2025-02-27T13:01:10.13" personId="{275467A3-C35B-408D-BC09-980133BF36D1}" id="{59381543-87F8-4465-8D15-6BFAEDDFE998}" parentId="{843B95AC-FA66-490C-9532-E898FF5BA05C}">
    <text>Taiso pastabas</text>
  </threadedComment>
  <threadedComment ref="E363" dT="2025-03-04T06:17:29.45" personId="{1AA69E5B-B443-4881-BBB8-C2908FF681E9}" id="{EE7BA0A0-B3C6-4FB5-BB5F-4F5D24310CA9}" parentId="{843B95AC-FA66-490C-9532-E898FF5BA05C}">
    <text>Pateikta po pastabu</text>
  </threadedComment>
  <threadedComment ref="E363" dT="2025-03-10T08:13:05.66" personId="{1AA69E5B-B443-4881-BBB8-C2908FF681E9}" id="{A3698D99-348A-475E-8397-3168D128FB59}" parentId="{843B95AC-FA66-490C-9532-E898FF5BA05C}">
    <text>Laukiam derinimu</text>
  </threadedComment>
  <threadedComment ref="E363" dT="2025-03-19T11:53:18.58" personId="{275467A3-C35B-408D-BC09-980133BF36D1}" id="{82260D5D-8875-4D00-8A16-244FC7E04F74}" parentId="{843B95AC-FA66-490C-9532-E898FF5BA05C}">
    <text>Teikia SUVA daro žiniaraščius</text>
  </threadedComment>
  <threadedComment ref="E363" dT="2025-03-27T08:02:22.49" personId="{275467A3-C35B-408D-BC09-980133BF36D1}" id="{4664D2C5-6BB2-49C3-89BF-A58EDE46FA2F}" parentId="{843B95AC-FA66-490C-9532-E898FF5BA05C}">
    <text>Daro bylą. Laukiam SUVA</text>
  </threadedComment>
  <threadedComment ref="E363" dT="2025-03-27T11:16:59.15" personId="{1AA69E5B-B443-4881-BBB8-C2908FF681E9}" id="{1457CD6B-2353-49A7-A838-03C9D94159A4}" parentId="{843B95AC-FA66-490C-9532-E898FF5BA05C}">
    <text>Pateiktas projektas be SUVA</text>
  </threadedComment>
  <threadedComment ref="E363" dT="2025-04-02T10:39:58.48" personId="{275467A3-C35B-408D-BC09-980133BF36D1}" id="{5ADF989E-46A7-4EBC-B977-919069631A99}" parentId="{843B95AC-FA66-490C-9532-E898FF5BA05C}">
    <text>Laukiam RC sąskaitos</text>
  </threadedComment>
  <threadedComment ref="E363" dT="2025-04-09T04:34:43.12" personId="{1AA69E5B-B443-4881-BBB8-C2908FF681E9}" id="{68B098EB-FB13-4D6E-B59F-5FE9FD9E5426}" parentId="{843B95AC-FA66-490C-9532-E898FF5BA05C}">
    <text>Truksta SUVA</text>
  </threadedComment>
  <threadedComment ref="T363" dT="2025-03-10T07:29:01.93" personId="{5710D45C-C18F-4E5A-842E-2E8E9F9A8EE2}" id="{4ACE8388-3D21-4FAF-930E-559A805CBA6C}">
    <text xml:space="preserve">Išsiųsta 03-10
</text>
  </threadedComment>
  <threadedComment ref="V363" dT="2025-03-25T07:26:40.18" personId="{5710D45C-C18F-4E5A-842E-2E8E9F9A8EE2}" id="{1D707D25-0392-4A94-9B0D-E263DA632E21}">
    <text>Pateikta skaičiuoti</text>
  </threadedComment>
  <threadedComment ref="X363" dT="2025-03-06T10:44:03.16" personId="{1AA69E5B-B443-4881-BBB8-C2908FF681E9}" id="{492C5E7E-EBC2-4F1F-A581-CBAE3BACBA7E}">
    <text>03.04</text>
  </threadedComment>
  <threadedComment ref="X363" dT="2025-03-12T12:20:05.25" personId="{5710D45C-C18F-4E5A-842E-2E8E9F9A8EE2}" id="{C8D3C7B7-5553-4A29-80A6-4C180EFA54FA}" parentId="{492C5E7E-EBC2-4F1F-A581-CBAE3BACBA7E}">
    <text>Pateikta 03-12</text>
  </threadedComment>
  <threadedComment ref="X363" dT="2025-03-20T08:21:40.21" personId="{5710D45C-C18F-4E5A-842E-2E8E9F9A8EE2}" id="{D16728DE-11E0-4FBB-A9E1-2ED0FEF260B8}" parentId="{492C5E7E-EBC2-4F1F-A581-CBAE3BACBA7E}">
    <text>Išsiųsta pakartotinai 03-20</text>
  </threadedComment>
  <threadedComment ref="X363" dT="2025-03-20T10:49:04.60" personId="{5710D45C-C18F-4E5A-842E-2E8E9F9A8EE2}" id="{8AA69C70-14F5-4246-B59C-98A715D5BEE1}" parentId="{492C5E7E-EBC2-4F1F-A581-CBAE3BACBA7E}">
    <text>Suderinta 03-20</text>
  </threadedComment>
  <threadedComment ref="Y363" dT="2025-03-06T10:44:13.73" personId="{1AA69E5B-B443-4881-BBB8-C2908FF681E9}" id="{E8B07AC8-320E-4EA1-BFD1-CFFDB6054356}">
    <text>03.04</text>
  </threadedComment>
  <threadedComment ref="Y363" dT="2025-03-10T10:44:08.83" personId="{5710D45C-C18F-4E5A-842E-2E8E9F9A8EE2}" id="{C95768FC-7BE7-4968-8C9C-D36F71AF2373}" parentId="{E8B07AC8-320E-4EA1-BFD1-CFFDB6054356}">
    <text>Suderinta 03-10</text>
  </threadedComment>
  <threadedComment ref="AD363" dT="2025-03-20T11:51:31.02" personId="{5710D45C-C18F-4E5A-842E-2E8E9F9A8EE2}" id="{4E0D248F-A574-4843-8371-6C89153A8F8C}">
    <text xml:space="preserve">Pateikta 351574 </text>
  </threadedComment>
  <threadedComment ref="AD363" dT="2025-03-31T12:42:27.04" personId="{5710D45C-C18F-4E5A-842E-2E8E9F9A8EE2}" id="{9BA86228-0A8B-42F5-80F9-0F9FB89F7A9F}" parentId="{4E0D248F-A574-4843-8371-6C89153A8F8C}">
    <text xml:space="preserve">353145 </text>
  </threadedComment>
  <threadedComment ref="AD363" dT="2025-04-09T05:37:04.97" personId="{5710D45C-C18F-4E5A-842E-2E8E9F9A8EE2}" id="{9310DC0B-BF0A-4229-BBD7-17C3AA364D57}" parentId="{4E0D248F-A574-4843-8371-6C89153A8F8C}">
    <text xml:space="preserve">354555 </text>
  </threadedComment>
  <threadedComment ref="E364" dT="2025-03-12T12:41:55.06" personId="{1AA69E5B-B443-4881-BBB8-C2908FF681E9}" id="{B2B0D787-6C4F-4064-9E53-586AA86D2674}">
    <text>Pateikti pirminiai</text>
  </threadedComment>
  <threadedComment ref="E364" dT="2025-03-14T08:18:39.92" personId="{1AA69E5B-B443-4881-BBB8-C2908FF681E9}" id="{3DAA9AB1-8BDA-4811-861B-952591520B79}" parentId="{B2B0D787-6C4F-4064-9E53-586AA86D2674}">
    <text>Pateikti pirminiai po pastabu</text>
  </threadedComment>
  <threadedComment ref="E364" dT="2025-03-27T08:21:44.62" personId="{275467A3-C35B-408D-BC09-980133BF36D1}" id="{6B32D1FD-F04E-4A3F-B805-A5E565B1F048}" parentId="{B2B0D787-6C4F-4064-9E53-586AA86D2674}">
    <text>Rengia MŽ, daro bylą. Trūksta MS ir SUVA</text>
  </threadedComment>
  <threadedComment ref="E364" dT="2025-04-03T07:53:08.55" personId="{5710D45C-C18F-4E5A-842E-2E8E9F9A8EE2}" id="{0C15EBFE-CAC2-4DD7-B9BF-2CEC1603F097}" parentId="{B2B0D787-6C4F-4064-9E53-586AA86D2674}">
    <text>Byla yra, trūksta MS ir SUVA</text>
  </threadedComment>
  <threadedComment ref="E364" dT="2025-04-04T06:11:06.39" personId="{275467A3-C35B-408D-BC09-980133BF36D1}" id="{4234B2A0-381B-42F7-92BB-7BDEFACE56F1}" parentId="{B2B0D787-6C4F-4064-9E53-586AA86D2674}">
    <text>Teikiam bylą be mel. Proj ir suva</text>
  </threadedComment>
  <threadedComment ref="E364" dT="2025-04-07T04:34:40.87" personId="{1AA69E5B-B443-4881-BBB8-C2908FF681E9}" id="{B5C57CB5-E351-4145-B5A7-F867842B74D6}" parentId="{B2B0D787-6C4F-4064-9E53-586AA86D2674}">
    <text>Pateikta be MP ir SUVA</text>
  </threadedComment>
  <threadedComment ref="E364" dT="2025-04-10T10:22:32.59" personId="{275467A3-C35B-408D-BC09-980133BF36D1}" id="{71CFE82B-3081-496D-9315-1D289825F995}" parentId="{B2B0D787-6C4F-4064-9E53-586AA86D2674}">
    <text>Laukiam mel. projekto</text>
  </threadedComment>
  <threadedComment ref="E364" dT="2025-04-16T04:42:08.86" personId="{5710D45C-C18F-4E5A-842E-2E8E9F9A8EE2}" id="{E8BA12CA-CD82-4A1B-B537-0959689EECF8}" parentId="{B2B0D787-6C4F-4064-9E53-586AA86D2674}">
    <text>Atmetė suva, išsiųsta derinti su keliais</text>
  </threadedComment>
  <threadedComment ref="E364" dT="2025-04-23T12:18:28.76" personId="{5710D45C-C18F-4E5A-842E-2E8E9F9A8EE2}" id="{89A09A38-0FF4-412F-A34A-326A0483A409}" parentId="{B2B0D787-6C4F-4064-9E53-586AA86D2674}">
    <text>Suva gauta</text>
  </threadedComment>
  <threadedComment ref="T364" dT="2025-03-20T08:23:18.94" personId="{5710D45C-C18F-4E5A-842E-2E8E9F9A8EE2}" id="{473F11B6-A611-4EF2-8D77-97E95E19E4FF}">
    <text>išsiųsta</text>
  </threadedComment>
  <threadedComment ref="X364" dT="2025-03-17T14:01:54.90" personId="{5710D45C-C18F-4E5A-842E-2E8E9F9A8EE2}" id="{1DF13210-5787-40A6-B7F5-6DA10A3B46B3}">
    <text>03-17</text>
  </threadedComment>
  <threadedComment ref="X364" dT="2025-03-19T09:56:00.83" personId="{5710D45C-C18F-4E5A-842E-2E8E9F9A8EE2}" id="{C61321E2-55C2-4C95-81EC-F0FA6BBABD9E}" parentId="{1DF13210-5787-40A6-B7F5-6DA10A3B46B3}">
    <text>Suderinta su pastabomis 03-19</text>
  </threadedComment>
  <threadedComment ref="Y364" dT="2025-03-17T14:02:06.27" personId="{5710D45C-C18F-4E5A-842E-2E8E9F9A8EE2}" id="{2CD9EE23-EF40-4B14-B144-66D7A34452A8}">
    <text xml:space="preserve">03-17
</text>
  </threadedComment>
  <threadedComment ref="Y364" dT="2025-03-21T06:25:03.73" personId="{5710D45C-C18F-4E5A-842E-2E8E9F9A8EE2}" id="{4E43DE34-E45B-47FC-A9FA-0727305ABF43}" parentId="{2CD9EE23-EF40-4B14-B144-66D7A34452A8}">
    <text>Suderinta 03-21</text>
  </threadedComment>
  <threadedComment ref="AD364" dT="2025-04-14T09:17:23.73" personId="{5710D45C-C18F-4E5A-842E-2E8E9F9A8EE2}" id="{5FC0DCC9-57A5-4554-87AB-C36C876251AC}">
    <text xml:space="preserve">355281 </text>
  </threadedComment>
  <threadedComment ref="AD364" dT="2025-04-18T09:37:39.69" personId="{5710D45C-C18F-4E5A-842E-2E8E9F9A8EE2}" id="{122B8079-7B65-4B0E-9940-6C3280709001}" parentId="{5FC0DCC9-57A5-4554-87AB-C36C876251AC}">
    <text xml:space="preserve">356127 </text>
  </threadedComment>
  <threadedComment ref="AM364" dT="2025-03-17T14:02:40.02" personId="{5710D45C-C18F-4E5A-842E-2E8E9F9A8EE2}" id="{986A1F19-77C5-49FE-AE10-DC97A674528B}">
    <text>03-17</text>
  </threadedComment>
  <threadedComment ref="E365" dT="2025-03-14T12:51:36.37" personId="{275467A3-C35B-408D-BC09-980133BF36D1}" id="{59C89CA1-0B39-4B19-B8CC-1E246AFB5C57}">
    <text>Teiks pirminius</text>
  </threadedComment>
  <threadedComment ref="E365" dT="2025-03-14T13:37:43.25" personId="{1AA69E5B-B443-4881-BBB8-C2908FF681E9}" id="{8CA2F15A-2F33-42AB-8B38-F99F9D6F60E4}" parentId="{59C89CA1-0B39-4B19-B8CC-1E246AFB5C57}">
    <text>Pateikti pirminiai</text>
  </threadedComment>
  <threadedComment ref="E365" dT="2025-03-18T18:27:09.13" personId="{275467A3-C35B-408D-BC09-980133BF36D1}" id="{C312F199-E342-4F93-9664-366492EA5E7F}" parentId="{59C89CA1-0B39-4B19-B8CC-1E246AFB5C57}">
    <text>Patvirtinti pirminiai</text>
  </threadedComment>
  <threadedComment ref="E365" dT="2025-04-04T06:12:39.78" personId="{275467A3-C35B-408D-BC09-980133BF36D1}" id="{589782DC-9687-4108-9033-606CCADA1565}" parentId="{59C89CA1-0B39-4B19-B8CC-1E246AFB5C57}">
    <text>Gaunam natura ir teikiam SUVA, darom MZ</text>
  </threadedComment>
  <threadedComment ref="E365" dT="2025-04-08T08:04:27.58" personId="{1AA69E5B-B443-4881-BBB8-C2908FF681E9}" id="{179100A0-6177-4C16-A09C-971E9632C5E4}" parentId="{59C89CA1-0B39-4B19-B8CC-1E246AFB5C57}">
    <text>Natura specialiste sake iki 04.11, nes jie pas save daro kazkoki reiksminguma</text>
  </threadedComment>
  <threadedComment ref="E365" dT="2025-04-15T07:38:16.39" personId="{1AA69E5B-B443-4881-BBB8-C2908FF681E9}" id="{42B1ABC7-2FFB-47A0-AE0B-AF7878F067BB}" parentId="{59C89CA1-0B39-4B19-B8CC-1E246AFB5C57}">
    <text>04.14 perduota Anai skaiciuot, gavus samata keliam byla be SUVA</text>
  </threadedComment>
  <threadedComment ref="E365" dT="2025-04-17T07:58:41.29" personId="{1AA69E5B-B443-4881-BBB8-C2908FF681E9}" id="{D8A99F2A-79BD-4D77-A2FC-283121035EA2}" parentId="{59C89CA1-0B39-4B19-B8CC-1E246AFB5C57}">
    <text>Pateiktas projektas be SUVA</text>
  </threadedComment>
  <threadedComment ref="E365" dT="2025-04-28T08:04:12.28" personId="{1AA69E5B-B443-4881-BBB8-C2908FF681E9}" id="{C842B1E8-30A7-4A68-A922-C9E93196F1F3}" parentId="{59C89CA1-0B39-4B19-B8CC-1E246AFB5C57}">
    <text>SUVA gauta</text>
  </threadedComment>
  <threadedComment ref="X365" dT="2025-03-20T08:22:04.79" personId="{5710D45C-C18F-4E5A-842E-2E8E9F9A8EE2}" id="{2322EF59-CBE1-4098-BEB7-A3791295F647}">
    <text>Išsiųsta derinti savivaldybės architektui 03-20</text>
  </threadedComment>
  <threadedComment ref="X365" dT="2025-03-26T13:27:01.01" personId="{5710D45C-C18F-4E5A-842E-2E8E9F9A8EE2}" id="{4FF704DB-0EC3-44C7-8FC0-A356B0050C5C}" parentId="{2322EF59-CBE1-4098-BEB7-A3791295F647}">
    <text>Išsiųsta statybos ir infrastuktūros skyriui 03-26</text>
  </threadedComment>
  <threadedComment ref="X365" dT="2025-03-28T05:10:23.12" personId="{5710D45C-C18F-4E5A-842E-2E8E9F9A8EE2}" id="{7B5B292D-A7B2-436A-B3F3-213113ACE2E5}" parentId="{2322EF59-CBE1-4098-BEB7-A3791295F647}">
    <text xml:space="preserve">Suderinta
</text>
  </threadedComment>
  <threadedComment ref="Y365" dT="2025-03-20T08:15:47.11" personId="{5710D45C-C18F-4E5A-842E-2E8E9F9A8EE2}" id="{E02104A5-9B02-46F8-A295-77A2E0CF52AA}">
    <text>Išsiųsta papilio sen. 03-20</text>
  </threadedComment>
  <threadedComment ref="Y365" dT="2025-04-01T11:04:59.50" personId="{5710D45C-C18F-4E5A-842E-2E8E9F9A8EE2}" id="{0F900C08-6EFF-43D5-A133-154DB96CE9A1}" parentId="{E02104A5-9B02-46F8-A295-77A2E0CF52AA}">
    <text>Išsiųsta parovejos sen. 04-01</text>
  </threadedComment>
  <threadedComment ref="Y365" dT="2025-04-01T11:16:04.80" personId="{5710D45C-C18F-4E5A-842E-2E8E9F9A8EE2}" id="{7792DD2A-E444-4BBC-AC80-D43BF65BCE5C}" parentId="{E02104A5-9B02-46F8-A295-77A2E0CF52AA}">
    <text>Paroveja suderinta</text>
  </threadedComment>
  <threadedComment ref="Y365" dT="2025-04-01T13:00:04.40" personId="{5710D45C-C18F-4E5A-842E-2E8E9F9A8EE2}" id="{442091AE-7048-4E33-B2E1-3AF8BC20830B}" parentId="{E02104A5-9B02-46F8-A295-77A2E0CF52AA}">
    <text>Papilio suderinta</text>
  </threadedComment>
  <threadedComment ref="AD365" dT="2025-04-14T10:04:23.06" personId="{5710D45C-C18F-4E5A-842E-2E8E9F9A8EE2}" id="{9A2BFC88-7EF0-45F8-A2A2-069A0BD71E6C}">
    <text xml:space="preserve">355303 </text>
  </threadedComment>
  <threadedComment ref="AM365" dT="2025-03-26T11:02:15.50" personId="{5710D45C-C18F-4E5A-842E-2E8E9F9A8EE2}" id="{2CF4E663-FADA-4ECA-A3DF-645D50F6FEA8}">
    <text>Išsiųsta dėl sklypo</text>
  </threadedComment>
  <threadedComment ref="AM365" dT="2025-04-08T08:20:14.32" personId="{5710D45C-C18F-4E5A-842E-2E8E9F9A8EE2}" id="{BEA52C3C-4659-4039-A534-D2C7F50F61EE}" parentId="{2CF4E663-FADA-4ECA-A3DF-645D50F6FEA8}">
    <text>Išsiųstas informacinis vmu</text>
  </threadedComment>
  <threadedComment ref="AN365" dT="2025-03-20T10:46:44.53" personId="{5710D45C-C18F-4E5A-842E-2E8E9F9A8EE2}" id="{CB444E04-6A89-4A8D-AD55-4701890F414C}">
    <text>Išsiųsta 03-20</text>
  </threadedComment>
  <threadedComment ref="AN365" dT="2025-03-20T11:26:31.06" personId="{5710D45C-C18F-4E5A-842E-2E8E9F9A8EE2}" id="{3A5C180A-8F3B-43E1-B43A-C65E25C2F9C6}" parentId="{CB444E04-6A89-4A8D-AD55-4701890F414C}">
    <text xml:space="preserve">Registracijos Nr. G1- 734 </text>
  </threadedComment>
  <threadedComment ref="AN365" dT="2025-04-14T08:07:24.46" personId="{5710D45C-C18F-4E5A-842E-2E8E9F9A8EE2}" id="{A8A09A6E-E4D4-4373-BAC1-F96FDF986A2A}" parentId="{CB444E04-6A89-4A8D-AD55-4701890F414C}">
    <text>Suderinta 04-11</text>
  </threadedComment>
  <threadedComment ref="AO365" dT="2025-03-20T10:19:16.54" personId="{5710D45C-C18F-4E5A-842E-2E8E9F9A8EE2}" id="{21C09C9F-6AD7-4C3B-95BC-0B268E01AA27}">
    <text>Išsiųsta 03-20</text>
  </threadedComment>
  <threadedComment ref="AO365" dT="2025-03-20T10:19:21.49" personId="{5710D45C-C18F-4E5A-842E-2E8E9F9A8EE2}" id="{B917983E-40E2-4CCE-8CBD-9D93F8E7A38F}" parentId="{21C09C9F-6AD7-4C3B-95BC-0B268E01AA27}">
    <text>Suderinta 03-20</text>
  </threadedComment>
  <threadedComment ref="E366" dT="2025-04-28T12:49:08.44" personId="{1AA69E5B-B443-4881-BBB8-C2908FF681E9}" id="{F72216EC-2110-4494-A777-3FDFE07AD4C4}">
    <text>Pateikti pirminiai</text>
  </threadedComment>
  <threadedComment ref="E366" dT="2025-04-30T12:27:16.24" personId="{275467A3-C35B-408D-BC09-980133BF36D1}" id="{0FADFC50-F88D-48CB-9649-C6A0C7E30186}" parentId="{F72216EC-2110-4494-A777-3FDFE07AD4C4}">
    <text>Taiso pastabas</text>
  </threadedComment>
  <threadedComment ref="E366" dT="2025-05-01T08:00:09.33" personId="{1AA69E5B-B443-4881-BBB8-C2908FF681E9}" id="{C9BA744E-DDA7-41BE-B409-B3D50F6F27F3}" parentId="{F72216EC-2110-4494-A777-3FDFE07AD4C4}">
    <text>Pateikti pirminiai po pastabu</text>
  </threadedComment>
  <threadedComment ref="E366" dT="2025-05-19T09:39:41.25" personId="{275467A3-C35B-408D-BC09-980133BF36D1}" id="{2AC5E5AE-8191-4F9F-94FE-4A37C71B1AAF}" parentId="{F72216EC-2110-4494-A777-3FDFE07AD4C4}">
    <text>Derinama su institucijomis</text>
  </threadedComment>
  <threadedComment ref="E366" dT="2025-05-27T09:44:02.23" personId="{1AA69E5B-B443-4881-BBB8-C2908FF681E9}" id="{2AE947E8-3F9C-4B01-8052-4D47B4511636}" parentId="{F72216EC-2110-4494-A777-3FDFE07AD4C4}">
    <text>Gavus mel projektas teikti SUVA</text>
  </threadedComment>
  <threadedComment ref="E366" dT="2025-05-28T11:44:22.95" personId="{275467A3-C35B-408D-BC09-980133BF36D1}" id="{1A31A3FB-772F-4A8A-9052-661DCE36B019}" parentId="{F72216EC-2110-4494-A777-3FDFE07AD4C4}">
    <text>Mel projektas pateiktas</text>
  </threadedComment>
  <threadedComment ref="E366" dT="2025-06-02T05:36:20.44" personId="{1AA69E5B-B443-4881-BBB8-C2908FF681E9}" id="{089DF2C5-79F4-400E-85A0-ED14E0AA0EB8}" parentId="{F72216EC-2110-4494-A777-3FDFE07AD4C4}">
    <text>Daryt mzdz, teikt byla be suva</text>
  </threadedComment>
  <threadedComment ref="E366" dT="2025-06-06T09:58:01.00" personId="{1AA69E5B-B443-4881-BBB8-C2908FF681E9}" id="{C45B8C68-C420-4A17-9A43-40B3FF0AE3F1}" parentId="{F72216EC-2110-4494-A777-3FDFE07AD4C4}">
    <text>Pateiktas projektas tvirtinimui</text>
  </threadedComment>
  <threadedComment ref="E366" dT="2025-06-09T12:29:04.88" personId="{1AA69E5B-B443-4881-BBB8-C2908FF681E9}" id="{C5646279-4810-46C2-9020-9C07DE176D69}" parentId="{F72216EC-2110-4494-A777-3FDFE07AD4C4}">
    <text>Pateiktas projektas po pastabu</text>
  </threadedComment>
  <threadedComment ref="Y366" dT="2025-05-08T05:31:51.78" personId="{E80BD089-F0D1-9A47-8F7C-7C2F77045E1A}" id="{6E95BA52-2C8E-4DC7-A2B8-B81861E7AEB9}">
    <text>Laiškas išsiųstas, bet dar negauta atsakymo</text>
  </threadedComment>
  <threadedComment ref="AD366" dT="2025-05-29T07:17:22.45" personId="{E80BD089-F0D1-9A47-8F7C-7C2F77045E1A}" id="{7F359E35-08E4-43C8-8D21-130237CAB9AA}">
    <text>361806  2025-05-29</text>
  </threadedComment>
  <threadedComment ref="E367" dT="2025-03-22T10:27:09.39" personId="{275467A3-C35B-408D-BC09-980133BF36D1}" id="{7D319C07-45C6-43D8-9EC1-5DB3BBA43CDD}">
    <text>Pakamaris darė topo</text>
  </threadedComment>
  <threadedComment ref="E367" dT="2025-06-09T05:50:51.85" personId="{F5283759-9946-4865-A022-E520B30F9158}" id="{F5619A4F-A626-4400-9835-8FF12BD392BA}" parentId="{7D319C07-45C6-43D8-9EC1-5DB3BBA43CDD}">
    <text>10d važiuoju derintis</text>
  </threadedComment>
  <threadedComment ref="E367" dT="2025-06-11T09:27:00.36" personId="{F5283759-9946-4865-A022-E520B30F9158}" id="{A23A1CC2-D673-42A6-A3ED-47ED85ABD57F}" parentId="{7D319C07-45C6-43D8-9EC1-5DB3BBA43CDD}">
    <text>Pakamaris turi pildyt tinklus</text>
  </threadedComment>
  <threadedComment ref="E367" dT="2025-06-11T10:31:46.87" personId="{F5283759-9946-4865-A022-E520B30F9158}" id="{231081A9-A08D-4D59-851F-95D860210CEC}" parentId="{7D319C07-45C6-43D8-9EC1-5DB3BBA43CDD}">
    <text>Savivaldybė turi pateikti papildomai informaciją dėl kątik pakloto asfalto</text>
  </threadedComment>
  <threadedComment ref="E367" dT="2025-06-13T05:42:52.43" personId="{F5283759-9946-4865-A022-E520B30F9158}" id="{88DB2DA1-1031-4432-AF5B-92BE474B4011}" parentId="{7D319C07-45C6-43D8-9EC1-5DB3BBA43CDD}">
    <text>Pakamaris atrašė, kad papildomai tinklų nepridės nes negavo jokios papildomos info nei iš savivaldybės nei iš vandenų</text>
  </threadedComment>
  <threadedComment ref="E367" dT="2025-06-16T10:25:53.90" personId="{F5283759-9946-4865-A022-E520B30F9158}" id="{909F9552-3D2B-4CED-9245-49D5D544187E}" parentId="{7D319C07-45C6-43D8-9EC1-5DB3BBA43CDD}">
    <text>Galima pateikt pirminius, Kostui perduota</text>
  </threadedComment>
  <threadedComment ref="E367" dT="2025-06-16T12:48:53.11" personId="{1AA69E5B-B443-4881-BBB8-C2908FF681E9}" id="{2BABE9D7-D524-4107-87AC-13062CC52680}" parentId="{7D319C07-45C6-43D8-9EC1-5DB3BBA43CDD}">
    <text>Pateikti pirminiai</text>
  </threadedComment>
  <threadedComment ref="E367" dT="2025-06-18T07:28:38.72" personId="{275467A3-C35B-408D-BC09-980133BF36D1}" id="{9D8757EB-A1CD-4DCE-8AED-E34B8C4D2EA8}" parentId="{7D319C07-45C6-43D8-9EC1-5DB3BBA43CDD}">
    <text>Taiso pastabas</text>
  </threadedComment>
  <threadedComment ref="E367" dT="2025-06-20T07:44:58.81" personId="{F5283759-9946-4865-A022-E520B30F9158}" id="{076901DB-5770-4E87-8DE4-769B13156EF9}" parentId="{7D319C07-45C6-43D8-9EC1-5DB3BBA43CDD}">
    <text>Pasikreipiau į H2O dėl tinklų papildymo</text>
  </threadedComment>
  <threadedComment ref="E367" dT="2025-06-21T06:32:52.39" personId="{F5283759-9946-4865-A022-E520B30F9158}" id="{A89FDE0E-1BC3-43F4-9518-5B8999D7510C}" parentId="{7D319C07-45C6-43D8-9EC1-5DB3BBA43CDD}">
    <text>1-25-19397
06-19 pateikta VIA</text>
  </threadedComment>
  <threadedComment ref="E367" dT="2025-06-23T06:03:09.68" personId="{F5283759-9946-4865-A022-E520B30F9158}" id="{C64AE348-A0C6-45EF-86E5-CDACDE1FD237}" parentId="{7D319C07-45C6-43D8-9EC1-5DB3BBA43CDD}">
    <text>Galima pateikt po pastabų pirminius</text>
  </threadedComment>
  <threadedComment ref="E367" dT="2025-06-25T04:26:17.10" personId="{1AA69E5B-B443-4881-BBB8-C2908FF681E9}" id="{3662DDBC-B3B3-4A77-9F12-422BADA427E8}" parentId="{7D319C07-45C6-43D8-9EC1-5DB3BBA43CDD}">
    <text>Pateikti sprendiniai po pastabu</text>
  </threadedComment>
  <threadedComment ref="E367" dT="2025-06-26T06:31:10.44" personId="{F5283759-9946-4865-A022-E520B30F9158}" id="{5834551B-FBEC-4EB1-983D-E9C44F2E5DC4}" parentId="{7D319C07-45C6-43D8-9EC1-5DB3BBA43CDD}">
    <text>Pirmadieni 06-30 važiuoju su vienu žmogum derintis sprendinius, sakė vietoj reikia pasižiūrėti.</text>
  </threadedComment>
  <threadedComment ref="E367" dT="2025-06-26T08:09:22.69" personId="{1AA69E5B-B443-4881-BBB8-C2908FF681E9}" id="{A185DBCB-0BD0-49ED-AC49-7A1E0039615B}" parentId="{7D319C07-45C6-43D8-9EC1-5DB3BBA43CDD}">
    <text>Taiso pastabas, reikia nuotrauku su spintos ir kabelio vieta objekte.....</text>
  </threadedComment>
  <threadedComment ref="E367" dT="2025-07-01T05:51:27.81" personId="{F5283759-9946-4865-A022-E520B30F9158}" id="{07528F8F-15A2-4206-8024-F7262B6DBD7C}" parentId="{7D319C07-45C6-43D8-9EC1-5DB3BBA43CDD}">
    <text>Šiandien prieš darbo galą/ryt pirmos dienos pusėj pateiksim pirminius po pastabų</text>
  </threadedComment>
  <threadedComment ref="E367" dT="2025-07-02T12:18:39.35" personId="{F5283759-9946-4865-A022-E520B30F9158}" id="{86725075-19E0-4FC4-BED5-7063E2BA3F11}" parentId="{7D319C07-45C6-43D8-9EC1-5DB3BBA43CDD}">
    <text>Perduota Kostui, galima pateikt pirminius po pastabų.</text>
  </threadedComment>
  <threadedComment ref="E367" dT="2025-07-03T07:21:03.90" personId="{F5283759-9946-4865-A022-E520B30F9158}" id="{48734441-CF2D-4A57-B61F-25F18C8A3BF8}" parentId="{7D319C07-45C6-43D8-9EC1-5DB3BBA43CDD}">
    <text>Gavau H2O tinklą, taisau sprendinius</text>
  </threadedComment>
  <threadedComment ref="E367" dT="2025-07-03T12:58:53.33" personId="{F5283759-9946-4865-A022-E520B30F9158}" id="{029EDAAD-89A1-4C75-AA67-B400DC20D206}" parentId="{7D319C07-45C6-43D8-9EC1-5DB3BBA43CDD}">
    <text>Liko pasitaisyt KL, principinę, vizulkę ir galima bus teikt pirminiams po pastabų.</text>
  </threadedComment>
  <threadedComment ref="E367" dT="2025-07-04T06:03:31.59" personId="{F5283759-9946-4865-A022-E520B30F9158}" id="{2FFF8BB0-35ED-4939-A587-4889A0AD34EA}" parentId="{7D319C07-45C6-43D8-9EC1-5DB3BBA43CDD}">
    <text>Paruošta pirminių pateikimui po pastabų</text>
  </threadedComment>
  <threadedComment ref="E367" dT="2025-07-07T09:55:27.25" personId="{F5283759-9946-4865-A022-E520B30F9158}" id="{40104F9B-0151-4BFA-80E7-01B55C45C2B4}" parentId="{7D319C07-45C6-43D8-9EC1-5DB3BBA43CDD}">
    <text>Išsiųsta institucijoms.</text>
  </threadedComment>
  <threadedComment ref="E367" dT="2025-07-11T05:06:18.55" personId="{F5283759-9946-4865-A022-E520B30F9158}" id="{7834CD49-B8D8-48F8-AB22-B6AA6D3B6AFF}" parentId="{7D319C07-45C6-43D8-9EC1-5DB3BBA43CDD}">
    <text>Išsiųsti pakoreguoti sprendiniai savivaldybei 07-11</text>
  </threadedComment>
  <threadedComment ref="E367" dT="2025-07-16T12:04:10.50" personId="{F5283759-9946-4865-A022-E520B30F9158}" id="{49804873-B328-4E43-9A36-A1DABAFDB334}" parentId="{7D319C07-45C6-43D8-9EC1-5DB3BBA43CDD}">
    <text>Jei iki ryt negausiu ats iš savivaldybės, skambinsiu. Via atsiuntė pastabų, taisausi, reiks pasidaryt kelių priedą ir t.t.</text>
  </threadedComment>
  <threadedComment ref="E367" dT="2025-07-17T09:39:08.79" personId="{F5283759-9946-4865-A022-E520B30F9158}" id="{D216FC8B-7958-4178-9635-7DA462A5326D}" parentId="{7D319C07-45C6-43D8-9EC1-5DB3BBA43CDD}">
    <text>Pateikta savivaldybei po pastabų 07-17</text>
  </threadedComment>
  <threadedComment ref="E367" dT="2025-07-18T09:15:22.90" personId="{F5283759-9946-4865-A022-E520B30F9158}" id="{55E5C901-8554-4FDC-9B9B-91A1E58D58D2}" parentId="{7D319C07-45C6-43D8-9EC1-5DB3BBA43CDD}">
    <text>Savivaldybė suderino. Tomas pateikė į TIVI kelių priedą.</text>
  </threadedComment>
  <threadedComment ref="E367" dT="2025-07-23T13:02:17.33" personId="{F5283759-9946-4865-A022-E520B30F9158}" id="{F5CE51B0-FF2E-4E03-BF87-855CE7FEEC2D}" parentId="{7D319C07-45C6-43D8-9EC1-5DB3BBA43CDD}">
    <text>Liko ViaLT derinimas, seniūnijos (bus teigiamas, tik parašys grįžęs iš atostogų 08-01), SUVA</text>
  </threadedComment>
  <threadedComment ref="E367" dT="2025-07-28T04:11:43.36" personId="{F5283759-9946-4865-A022-E520B30F9158}" id="{578BC747-CA09-45F0-A923-5897EB9498A1}" parentId="{7D319C07-45C6-43D8-9EC1-5DB3BBA43CDD}">
    <text>Turi pasirašyti ESO kelių priedą ir pateiksiu VIA po pastabų.</text>
  </threadedComment>
  <threadedComment ref="E367" dT="2025-07-29T07:04:49.67" personId="{F5283759-9946-4865-A022-E520B30F9158}" id="{6FF92EB2-BCE5-4095-B06F-D25D87A0EFE8}" parentId="{7D319C07-45C6-43D8-9EC1-5DB3BBA43CDD}">
    <text>Pateikta Via po pastabų 07-29</text>
  </threadedComment>
  <threadedComment ref="E367" dT="2025-08-07T05:26:06.67" personId="{F5283759-9946-4865-A022-E520B30F9158}" id="{2E74AB3B-E6BE-4DB9-8BD1-A366FE1EBAC3}" parentId="{7D319C07-45C6-43D8-9EC1-5DB3BBA43CDD}">
    <text>Seniūnijos suderinimą gavau, liko gaut VIA pritarimą (buvo pateikta 07-29 po pastabų), bus galima tada pasiteikt SUVA ir formuotis bylą.</text>
  </threadedComment>
  <threadedComment ref="E367" dT="2025-08-07T11:22:35.10" personId="{F5283759-9946-4865-A022-E520B30F9158}" id="{6CB8DD1A-C2C3-410F-8549-383619394161}" parentId="{7D319C07-45C6-43D8-9EC1-5DB3BBA43CDD}">
    <text>Mel. Projektą pateikiau savivaldybės atstovui suderinimui.</text>
  </threadedComment>
  <threadedComment ref="E367" dT="2025-08-12T09:21:02.70" personId="{F5283759-9946-4865-A022-E520B30F9158}" id="{E7E937C2-3622-4AC3-82F3-A767BB124AD8}" parentId="{7D319C07-45C6-43D8-9EC1-5DB3BBA43CDD}">
    <text>Liko mel. Projektą suderint ir SUVA</text>
  </threadedComment>
  <threadedComment ref="E367" dT="2025-08-14T10:47:15.09" personId="{F5283759-9946-4865-A022-E520B30F9158}" id="{ABAC6D0B-625B-4D2B-8BD6-A1168DBF8B42}" parentId="{7D319C07-45C6-43D8-9EC1-5DB3BBA43CDD}">
    <text>25SUT-2249 SUVA 08-14
Byla paruošta, trūksta SUVA.</text>
  </threadedComment>
  <threadedComment ref="E367" dT="2025-08-19T05:55:15.73" personId="{1AA69E5B-B443-4881-BBB8-C2908FF681E9}" id="{2CA4B3EA-53F6-4F17-AD05-2361A3E953EC}" parentId="{7D319C07-45C6-43D8-9EC1-5DB3BBA43CDD}">
    <text>Pateikta byla be SUVA ir mel samatos</text>
  </threadedComment>
  <threadedComment ref="E367" dT="2025-08-21T12:20:29.30" personId="{F5283759-9946-4865-A022-E520B30F9158}" id="{B3FB411E-5BD5-4D83-AEC8-AF077DAF6817}" parentId="{7D319C07-45C6-43D8-9EC1-5DB3BBA43CDD}">
    <text>Pataisytos pastabos. Galima pateikti po pastabų.</text>
  </threadedComment>
  <threadedComment ref="E367" dT="2025-08-22T06:41:07.71" personId="{1AA69E5B-B443-4881-BBB8-C2908FF681E9}" id="{D8C396A5-3F3F-4CA2-8AFE-B9B869BACFBC}" parentId="{7D319C07-45C6-43D8-9EC1-5DB3BBA43CDD}">
    <text>Pateikta po pastabu</text>
  </threadedComment>
  <threadedComment ref="V367" dT="2025-08-07T07:39:19.69" personId="{F5283759-9946-4865-A022-E520B30F9158}" id="{E1559C21-ED76-4775-BAC3-D8302E51CD15}">
    <text>08-07 pateikiau Anai</text>
  </threadedComment>
  <threadedComment ref="V367" dT="2025-08-11T07:02:27.66" personId="{F5283759-9946-4865-A022-E520B30F9158}" id="{7E3FB605-383D-4635-9592-FB8AF4503E09}" parentId="{E1559C21-ED76-4775-BAC3-D8302E51CD15}">
    <text>08-08 gauta sąmata</text>
  </threadedComment>
  <threadedComment ref="X367" dT="2025-07-07T09:46:03.36" personId="{F5283759-9946-4865-A022-E520B30F9158}" id="{6D4B8959-CDED-48B2-BBAD-2F389D282A0E}">
    <text>07-07 išsiųsta</text>
  </threadedComment>
  <threadedComment ref="X367" dT="2025-07-09T05:43:30.47" personId="{F5283759-9946-4865-A022-E520B30F9158}" id="{1DF1F791-036B-4670-AD4A-A1E5A14A4DA2}" parentId="{6D4B8959-CDED-48B2-BBAD-2F389D282A0E}">
    <text>Viena suderino, kitas turėjo pastėbėjimų, nusiunčiau atgal 07-09</text>
  </threadedComment>
  <threadedComment ref="X367" dT="2025-07-17T09:39:18.11" personId="{F5283759-9946-4865-A022-E520B30F9158}" id="{402AA59A-67BB-43B7-B3B5-695A61430877}" parentId="{6D4B8959-CDED-48B2-BBAD-2F389D282A0E}">
    <text>po pastabų 07-17</text>
  </threadedComment>
  <threadedComment ref="X367" dT="2025-07-18T09:15:36.31" personId="{F5283759-9946-4865-A022-E520B30F9158}" id="{8B557971-18F1-434F-A412-C835C6BDB16B}" parentId="{6D4B8959-CDED-48B2-BBAD-2F389D282A0E}">
    <text>07-18 suderinta</text>
  </threadedComment>
  <threadedComment ref="Y367" dT="2025-07-07T09:46:03.36" personId="{F5283759-9946-4865-A022-E520B30F9158}" id="{5300E7A2-5965-4B91-8F0B-DB615001F61F}">
    <text>07-07 išsiųsta</text>
  </threadedComment>
  <threadedComment ref="Y367" dT="2025-07-21T09:10:09.77" personId="{F5283759-9946-4865-A022-E520B30F9158}" id="{67562604-D326-4F75-A500-4BAFFBA976AE}" parentId="{5300E7A2-5965-4B91-8F0B-DB615001F61F}">
    <text>07-21 pateikta demontavimo schema suderinimui. Iki 08-01 atostogose.</text>
  </threadedComment>
  <threadedComment ref="Z367" dT="2025-07-07T09:46:03.36" personId="{F5283759-9946-4865-A022-E520B30F9158}" id="{6CB4C637-62AE-4169-96C0-3F60C858D4F7}">
    <text>07-07 išsiųsta</text>
  </threadedComment>
  <threadedComment ref="Z367" dT="2025-07-21T07:29:41.11" personId="{F5283759-9946-4865-A022-E520B30F9158}" id="{1BDA0747-1FED-4F97-8AA1-18285D3D7148}" parentId="{6CB4C637-62AE-4169-96C0-3F60C858D4F7}">
    <text>Bandžiau skambinti, nekelia</text>
  </threadedComment>
  <threadedComment ref="Z367" dT="2025-07-23T07:15:54.84" personId="{F5283759-9946-4865-A022-E520B30F9158}" id="{7F2860BE-787F-430A-9E6F-0FE1A8DF04B5}" parentId="{6CB4C637-62AE-4169-96C0-3F60C858D4F7}">
    <text>07-23 pavyko dasiskambint, sakė šiandien pažiūrės</text>
  </threadedComment>
  <threadedComment ref="Z367" dT="2025-07-23T12:58:14.76" personId="{F5283759-9946-4865-A022-E520B30F9158}" id="{BC702AE2-2250-474D-A943-CE81F70D2843}" parentId="{6CB4C637-62AE-4169-96C0-3F60C858D4F7}">
    <text>23d suderinta</text>
  </threadedComment>
  <threadedComment ref="AA367" dT="2025-07-07T09:46:03.36" personId="{F5283759-9946-4865-A022-E520B30F9158}" id="{8D119E04-954C-48AC-9C9F-C8775225E6B9}">
    <text>07-07 išsiųsta</text>
  </threadedComment>
  <threadedComment ref="AA367" dT="2025-07-21T07:29:53.76" personId="{F5283759-9946-4865-A022-E520B30F9158}" id="{ECEB4473-E398-42E6-A3CE-D6BECA8182A6}" parentId="{8D119E04-954C-48AC-9C9F-C8775225E6B9}">
    <text>Išsiunčiau laišką pakartotinai su pasiteiravimu, ar nepasimetė sprendiniai.</text>
  </threadedComment>
  <threadedComment ref="AA367" dT="2025-07-21T09:10:23.71" personId="{F5283759-9946-4865-A022-E520B30F9158}" id="{782666B6-A867-4390-AE28-D80A47992C1C}" parentId="{8D119E04-954C-48AC-9C9F-C8775225E6B9}">
    <text>Atrašė, kad trūksta tinklų, perduota Tomui.</text>
  </threadedComment>
  <threadedComment ref="AA367" dT="2025-07-23T12:58:09.22" personId="{F5283759-9946-4865-A022-E520B30F9158}" id="{A6B3FD30-2CD6-40A6-9778-BCE37E15D56C}" parentId="{8D119E04-954C-48AC-9C9F-C8775225E6B9}">
    <text>23d suderinta</text>
  </threadedComment>
  <threadedComment ref="AD367" dT="2025-08-14T10:47:24.55" personId="{F5283759-9946-4865-A022-E520B30F9158}" id="{5BE11B9A-6BD1-4AB6-9E87-8F1D372C8401}">
    <text>25SUT-2249 SUVA 08-14</text>
  </threadedComment>
  <threadedComment ref="AE367" dT="2025-07-07T09:46:03.36" personId="{F5283759-9946-4865-A022-E520B30F9158}" id="{B8A9603D-734E-431F-BB74-7AC0FBEC51C6}">
    <text>07-07 išsiųsta</text>
  </threadedComment>
  <threadedComment ref="AE367" dT="2025-07-21T09:10:09.77" personId="{F5283759-9946-4865-A022-E520B30F9158}" id="{4EDB58F9-0A92-4496-ACFE-A754DBEACAE1}" parentId="{B8A9603D-734E-431F-BB74-7AC0FBEC51C6}">
    <text>07-21 pateikta demontavimo schema suderinimui. Iki 08-01 atostogose.</text>
  </threadedComment>
  <threadedComment ref="AH367" dT="2025-07-28T12:54:59.04" personId="{F5283759-9946-4865-A022-E520B30F9158}" id="{28E55F57-E1CD-42D7-9FAE-E9CB10C8F3A8}">
    <text>Spėju, kad reikės, nes yra naujas drenažas paklotas kurį kertu.</text>
  </threadedComment>
  <threadedComment ref="AJ367" dT="2025-06-20T07:45:14.80" personId="{F5283759-9946-4865-A022-E520B30F9158}" id="{D4288308-8C6B-4383-A820-26C0FD2BACB0}">
    <text>06-19 pateikta</text>
  </threadedComment>
  <threadedComment ref="AJ367" dT="2025-07-28T04:12:04.92" personId="{F5283759-9946-4865-A022-E520B30F9158}" id="{81120A18-95D5-4CFD-B584-46A807F37A66}" parentId="{D4288308-8C6B-4383-A820-26C0FD2BACB0}">
    <text>07-28 pateikta po pastabų</text>
  </threadedComment>
  <threadedComment ref="E368" dT="2026-01-29T12:21:27.01" personId="{1AA69E5B-B443-4881-BBB8-C2908FF681E9}" id="{E5CC5C1D-4577-4F6C-9A58-3ACD44FAC4FE}">
    <text>Patiekti pirminiai tvirtinimui</text>
  </threadedComment>
  <threadedComment ref="E368" dT="2026-03-02T07:11:53.32" personId="{1AA69E5B-B443-4881-BBB8-C2908FF681E9}" id="{AAA6D6EE-7694-4A87-A3AA-B38123347E46}" parentId="{E5CC5C1D-4577-4F6C-9A58-3ACD44FAC4FE}">
    <text>Turi pateikti pirmini bylos variantą</text>
  </threadedComment>
  <threadedComment ref="E368" dT="2026-03-10T05:48:38.26" personId="{1AA69E5B-B443-4881-BBB8-C2908FF681E9}" id="{5CD11097-BB7F-4C42-A390-B22DFE3B3371}" parentId="{E5CC5C1D-4577-4F6C-9A58-3ACD44FAC4FE}">
    <text>Pateiktas projektas</text>
  </threadedComment>
  <threadedComment ref="E368" dT="2026-03-17T13:10:25.47" personId="{1AA69E5B-B443-4881-BBB8-C2908FF681E9}" id="{4B9700B0-A156-4ECF-9883-687BC8B4F89C}" parentId="{E5CC5C1D-4577-4F6C-9A58-3ACD44FAC4FE}">
    <text>Pateikta po pastabu</text>
  </threadedComment>
  <threadedComment ref="E368" dT="2026-03-18T16:03:07.58" personId="{1AA69E5B-B443-4881-BBB8-C2908FF681E9}" id="{0CE1A118-8DA8-42CA-825B-0044324991B5}" parentId="{E5CC5C1D-4577-4F6C-9A58-3ACD44FAC4FE}">
    <text>Taiso pastabas</text>
  </threadedComment>
  <threadedComment ref="E368" dT="2026-03-19T10:57:20.85" personId="{1AA69E5B-B443-4881-BBB8-C2908FF681E9}" id="{3B47A4A2-02A1-45EB-8D34-5356A2746D38}" parentId="{E5CC5C1D-4577-4F6C-9A58-3ACD44FAC4FE}">
    <text>Pateikta po pastabu</text>
  </threadedComment>
  <threadedComment ref="E368" dT="2026-03-31T08:05:43.78" personId="{1AA69E5B-B443-4881-BBB8-C2908FF681E9}" id="{7692B811-EF1C-4035-A24D-D167AB0C6F8A}" parentId="{E5CC5C1D-4577-4F6C-9A58-3ACD44FAC4FE}">
    <text>Pateiktas rastas del delspinigiu, nauja uzduotis nepateikta dar</text>
  </threadedComment>
  <threadedComment ref="E368" dT="2026-04-08T06:12:39.91" personId="{1AA69E5B-B443-4881-BBB8-C2908FF681E9}" id="{CB218ACA-3548-4601-8C8C-CA14DF8E1051}" parentId="{E5CC5C1D-4577-4F6C-9A58-3ACD44FAC4FE}">
    <text>Pateikti pirminiai ant naujos uzduoties</text>
  </threadedComment>
  <threadedComment ref="E368" dT="2026-04-09T04:56:14.90" personId="{1AA69E5B-B443-4881-BBB8-C2908FF681E9}" id="{F763E051-FC7D-4E9B-B57A-CCA10B4CE563}" parentId="{E5CC5C1D-4577-4F6C-9A58-3ACD44FAC4FE}">
    <text>Pateiktas projektas</text>
  </threadedComment>
  <threadedComment ref="E368" dT="2026-04-10T07:51:21.92" personId="{1AA69E5B-B443-4881-BBB8-C2908FF681E9}" id="{8C6606C3-7FD1-4A9C-AAF8-E8413A9F573F}" parentId="{E5CC5C1D-4577-4F6C-9A58-3ACD44FAC4FE}">
    <text>Pateikto pastabos</text>
  </threadedComment>
  <threadedComment ref="E368" dT="2026-04-21T10:26:22.68" personId="{1AA69E5B-B443-4881-BBB8-C2908FF681E9}" id="{81715889-4628-41C3-B411-8636F224FDCE}" parentId="{E5CC5C1D-4577-4F6C-9A58-3ACD44FAC4FE}">
    <text>Laukiam po pastabu bylos, samatos pataisytos</text>
  </threadedComment>
  <threadedComment ref="E368" dT="2026-04-24T11:46:38.55" personId="{1AA69E5B-B443-4881-BBB8-C2908FF681E9}" id="{3475F843-BF22-46D7-9940-9D48313D7ABB}" parentId="{E5CC5C1D-4577-4F6C-9A58-3ACD44FAC4FE}">
    <text>Pateitkas projektas po pastabu</text>
  </threadedComment>
  <threadedComment ref="E368" dT="2026-04-28T04:39:52.69" personId="{1AA69E5B-B443-4881-BBB8-C2908FF681E9}" id="{3BE59FD7-0A91-4BC5-B6BD-1AA6460CE699}" parentId="{E5CC5C1D-4577-4F6C-9A58-3ACD44FAC4FE}">
    <text>Atmesta del derinimu, laukiam daugiau info ir asirintos ir reiks kreiptis i ESO</text>
  </threadedComment>
  <threadedComment ref="E368" dT="2026-05-28T07:11:22.71" personId="{1AA69E5B-B443-4881-BBB8-C2908FF681E9}" id="{68B19142-117E-4354-A0CE-56105AD2D2BE}" parentId="{E5CC5C1D-4577-4F6C-9A58-3ACD44FAC4FE}">
    <text>Pateiktas projektas po pastabu</text>
  </threadedComment>
  <threadedComment ref="E368" dT="2026-06-25T07:15:22.32" personId="{1AA69E5B-B443-4881-BBB8-C2908FF681E9}" id="{B029AE8B-8384-4656-BA01-DE1D66A8762F}" parentId="{E5CC5C1D-4577-4F6C-9A58-3ACD44FAC4FE}">
    <text>Ziede pateike zymas</text>
  </threadedComment>
  <threadedComment ref="E368" dT="2026-06-26T11:24:59.10" personId="{1AA69E5B-B443-4881-BBB8-C2908FF681E9}" id="{AEE27F6F-0ED9-489A-846D-E8AF372F00A2}" parentId="{E5CC5C1D-4577-4F6C-9A58-3ACD44FAC4FE}">
    <text>Zyma ikelta tivis</text>
  </threadedComment>
  <threadedComment ref="E371" dT="2025-02-24T06:29:38.49" personId="{275467A3-C35B-408D-BC09-980133BF36D1}" id="{80F71F68-652C-40F5-9C2E-17CEF7FA5971}">
    <text>Reikia pakeisti SB</text>
  </threadedComment>
  <threadedComment ref="E371" dT="2025-03-12T11:16:53.92" personId="{1AA69E5B-B443-4881-BBB8-C2908FF681E9}" id="{940924E1-8E0A-4E82-B39B-1ECEBB9FC610}" parentId="{80F71F68-652C-40F5-9C2E-17CEF7FA5971}">
    <text>Pateiktas SB ESO suderinimui</text>
  </threadedComment>
  <threadedComment ref="E371" dT="2025-04-10T06:07:37.83" personId="{1AA69E5B-B443-4881-BBB8-C2908FF681E9}" id="{21A486E5-6C9F-4C23-B3AB-09377980CCD3}" parentId="{80F71F68-652C-40F5-9C2E-17CEF7FA5971}">
    <text xml:space="preserve">Laurynas Lapėnas 2025-03-13 07:58:44Kol kas su užduotimi luktelkim, tikriname informaciją. </text>
  </threadedComment>
  <threadedComment ref="E371" dT="2025-05-05T10:34:22.56" personId="{1AA69E5B-B443-4881-BBB8-C2908FF681E9}" id="{88D5ED9A-86E5-4466-8D13-C003507C4558}" parentId="{80F71F68-652C-40F5-9C2E-17CEF7FA5971}">
    <text>Servitutas pas notare, uzduotis ivykdyta</text>
  </threadedComment>
  <threadedComment ref="E373" dT="2025-03-06T11:03:49.39" personId="{275467A3-C35B-408D-BC09-980133BF36D1}" id="{3618A3FB-970F-410C-89CF-7C732E27E4C7}">
    <text>Rengiami sprendiniai</text>
  </threadedComment>
  <threadedComment ref="E373" dT="2025-03-06T15:56:07.84" personId="{1AA69E5B-B443-4881-BBB8-C2908FF681E9}" id="{5ED7BEEE-9D15-4B8B-BDB8-26BAABC2F197}" parentId="{3618A3FB-970F-410C-89CF-7C732E27E4C7}">
    <text>Pateikti pirminiai</text>
  </threadedComment>
  <threadedComment ref="E373" dT="2025-03-25T07:33:07.78" personId="{1AA69E5B-B443-4881-BBB8-C2908FF681E9}" id="{A4146A1D-4556-4D82-9CDD-DEFD37C8F111}" parentId="{3618A3FB-970F-410C-89CF-7C732E27E4C7}">
    <text>Pateikti pirminiai po pastabu</text>
  </threadedComment>
  <threadedComment ref="E373" dT="2025-03-28T11:54:15.66" personId="{8FC2F3C1-05F0-4E34-917F-7A355472C835}" id="{F62EE434-F176-4401-921D-1474609ED8DD}" parentId="{3618A3FB-970F-410C-89CF-7C732E27E4C7}">
    <text>Byla paruošta įkėlimui</text>
  </threadedComment>
  <threadedComment ref="E373" dT="2025-03-28T12:47:15.32" personId="{1AA69E5B-B443-4881-BBB8-C2908FF681E9}" id="{B1F6A1D4-B8F8-4DAE-9965-E3660193E0B7}" parentId="{3618A3FB-970F-410C-89CF-7C732E27E4C7}">
    <text>Pateiktas projektas</text>
  </threadedComment>
  <threadedComment ref="E374" dT="2025-04-22T06:02:38.88" personId="{275467A3-C35B-408D-BC09-980133BF36D1}" id="{B46AA70D-2B23-4D7C-967D-C7B7D2CD7646}">
    <text>Papildymas užsakytas 04-22 Geoprojektai</text>
  </threadedComment>
  <threadedComment ref="E374" dT="2025-04-25T11:07:55.85" personId="{275467A3-C35B-408D-BC09-980133BF36D1}" id="{8CC60B33-09B6-4456-90ED-9BB36CA88632}" parentId="{B46AA70D-2B23-4D7C-967D-C7B7D2CD7646}">
    <text>Pateiktas papildymas</text>
  </threadedComment>
  <threadedComment ref="E374" dT="2025-04-29T10:14:30.43" personId="{1AA69E5B-B443-4881-BBB8-C2908FF681E9}" id="{CC7EE259-511A-42E1-A03E-2CC75A45C29B}" parentId="{B46AA70D-2B23-4D7C-967D-C7B7D2CD7646}">
    <text>Parengti sprendiniai, galima teikti pirminiams</text>
  </threadedComment>
  <threadedComment ref="E374" dT="2025-05-15T07:09:56.08" personId="{5710D45C-C18F-4E5A-842E-2E8E9F9A8EE2}" id="{00B7357D-E4A4-47B8-A4BB-808D95463D04}" parentId="{B46AA70D-2B23-4D7C-967D-C7B7D2CD7646}">
    <text>Pataisyti sprendiniai, reikia derint su sklypų savininkais ir kad leistų išpjaut krūmus.</text>
  </threadedComment>
  <threadedComment ref="E374" dT="2025-05-26T08:20:47.01" personId="{5710D45C-C18F-4E5A-842E-2E8E9F9A8EE2}" id="{CBBCF6DD-6B1F-4410-AB92-18F2493418B8}" parentId="{B46AA70D-2B23-4D7C-967D-C7B7D2CD7646}">
    <text>Derinama su institucijomis, laukiami zmoniu derinimai</text>
  </threadedComment>
  <threadedComment ref="E374" dT="2025-05-26T09:33:04.48" personId="{275467A3-C35B-408D-BC09-980133BF36D1}" id="{4188F615-633B-4EFA-924F-79B859317443}" parentId="{B46AA70D-2B23-4D7C-967D-C7B7D2CD7646}">
    <text>Taiso pastabas</text>
  </threadedComment>
  <threadedComment ref="E374" dT="2025-05-26T11:50:38.60" personId="{5710D45C-C18F-4E5A-842E-2E8E9F9A8EE2}" id="{ED2F8183-D719-4AC4-9887-720EB2551A87}" parentId="{B46AA70D-2B23-4D7C-967D-C7B7D2CD7646}">
    <text>Pastabos pataisytos</text>
  </threadedComment>
  <threadedComment ref="E374" dT="2025-05-29T12:19:07.26" personId="{1AA69E5B-B443-4881-BBB8-C2908FF681E9}" id="{1041279F-5449-4414-AFD0-A6119B69174A}" parentId="{B46AA70D-2B23-4D7C-967D-C7B7D2CD7646}">
    <text>Pateikti pirminiai po pastabu</text>
  </threadedComment>
  <threadedComment ref="E374" dT="2025-06-02T05:39:12.97" personId="{1AA69E5B-B443-4881-BBB8-C2908FF681E9}" id="{0AFC5AD5-374C-4CA0-BCFE-D79C4A6A7806}" parentId="{B46AA70D-2B23-4D7C-967D-C7B7D2CD7646}">
    <text>Taiso pastabas</text>
  </threadedComment>
  <threadedComment ref="E374" dT="2025-06-02T08:01:26.32" personId="{5710D45C-C18F-4E5A-842E-2E8E9F9A8EE2}" id="{F19092FE-8F99-4ABC-8D95-0AE87D4A3E19}" parentId="{B46AA70D-2B23-4D7C-967D-C7B7D2CD7646}">
    <text>Pataisytos pastabos</text>
  </threadedComment>
  <threadedComment ref="E374" dT="2025-06-02T08:01:55.13" personId="{1AA69E5B-B443-4881-BBB8-C2908FF681E9}" id="{D4FEBFD1-35BF-42CD-9417-CBEA5488F4DA}" parentId="{B46AA70D-2B23-4D7C-967D-C7B7D2CD7646}">
    <text>Pateikti pirminiai po pastabu</text>
  </threadedComment>
  <threadedComment ref="E374" dT="2025-06-03T06:27:55.42" personId="{275467A3-C35B-408D-BC09-980133BF36D1}" id="{450E878D-8D91-482F-96F4-EA4C1AC3E2DE}" parentId="{B46AA70D-2B23-4D7C-967D-C7B7D2CD7646}">
    <text>Pirminiai patvirtinti</text>
  </threadedComment>
  <threadedComment ref="E374" dT="2025-06-03T09:06:45.01" personId="{5710D45C-C18F-4E5A-842E-2E8E9F9A8EE2}" id="{731DC979-ED99-4446-A9E3-63074DF1CA16}" parentId="{B46AA70D-2B23-4D7C-967D-C7B7D2CD7646}">
    <text>Paskutinį derinimą del az turėtų atsiusti kitą savaitę</text>
  </threadedComment>
  <threadedComment ref="E374" dT="2025-06-06T11:38:57.24" personId="{5710D45C-C18F-4E5A-842E-2E8E9F9A8EE2}" id="{DFEEC3CE-2373-43DD-849E-11A3EB49C038}" parentId="{B46AA70D-2B23-4D7C-967D-C7B7D2CD7646}">
    <text>Byla padaryta. Trūksta vieno sutikimo ir SUVA</text>
  </threadedComment>
  <threadedComment ref="E374" dT="2025-06-06T12:02:48.65" personId="{1AA69E5B-B443-4881-BBB8-C2908FF681E9}" id="{CD272176-0F8F-493F-931F-F5AA17EF1062}" parentId="{B46AA70D-2B23-4D7C-967D-C7B7D2CD7646}">
    <text>Pateikta byla be vieno sutikimo ir SUVA</text>
  </threadedComment>
  <threadedComment ref="E374" dT="2025-06-12T08:49:33.39" personId="{5710D45C-C18F-4E5A-842E-2E8E9F9A8EE2}" id="{FBDF1D36-6EF6-44A6-886E-37D3D1114415}" parentId="{B46AA70D-2B23-4D7C-967D-C7B7D2CD7646}">
    <text>Paskutinis sutikimas išsiųstas registruotu paštu 06-12</text>
  </threadedComment>
  <threadedComment ref="E374" dT="2025-06-16T07:55:35.80" personId="{5710D45C-C18F-4E5A-842E-2E8E9F9A8EE2}" id="{2E97099D-4FB1-4481-9F4F-9F9201192808}" parentId="{B46AA70D-2B23-4D7C-967D-C7B7D2CD7646}">
    <text>Laukiam sutikimo ir SUVOS</text>
  </threadedComment>
  <threadedComment ref="E374" dT="2025-06-18T09:24:01.49" personId="{5710D45C-C18F-4E5A-842E-2E8E9F9A8EE2}" id="{4A58ADF1-BC3D-48C7-AE5D-669F5955B814}" parentId="{B46AA70D-2B23-4D7C-967D-C7B7D2CD7646}">
    <text>Paruošta pilna byla</text>
  </threadedComment>
  <threadedComment ref="E374" dT="2025-06-18T11:35:29.11" personId="{1AA69E5B-B443-4881-BBB8-C2908FF681E9}" id="{3AC6E57B-134E-40C9-8D93-0AC162492AB6}" parentId="{B46AA70D-2B23-4D7C-967D-C7B7D2CD7646}">
    <text>Pateiktas projektas po pastabu su sutikimais ir SUVA</text>
  </threadedComment>
  <threadedComment ref="E374" dT="2025-06-26T11:22:08.15" personId="{275467A3-C35B-408D-BC09-980133BF36D1}" id="{AC18D643-FA1B-4351-BCC8-6ADA1DC71879}" parentId="{B46AA70D-2B23-4D7C-967D-C7B7D2CD7646}">
    <text>Pateiks šiandien po pastabų</text>
  </threadedComment>
  <threadedComment ref="E374" dT="2025-06-26T12:30:27.55" personId="{1AA69E5B-B443-4881-BBB8-C2908FF681E9}" id="{9208E5FF-8328-4669-A837-3B0B2D85041F}" parentId="{B46AA70D-2B23-4D7C-967D-C7B7D2CD7646}">
    <text>Pateiktas projektas po pastabu</text>
  </threadedComment>
  <threadedComment ref="E374" dT="2025-07-01T05:22:10.43" personId="{275467A3-C35B-408D-BC09-980133BF36D1}" id="{D3F6E153-5DCE-4F02-AC5C-1241A2DB6506}" parentId="{B46AA70D-2B23-4D7C-967D-C7B7D2CD7646}">
    <text>Negalim pateikti projekto į ESO etapus</text>
  </threadedComment>
  <threadedComment ref="E374" dT="2025-07-01T06:03:42.49" personId="{1AA69E5B-B443-4881-BBB8-C2908FF681E9}" id="{D95A91BD-C4D2-4A45-A0F1-48D888E2B11D}" parentId="{B46AA70D-2B23-4D7C-967D-C7B7D2CD7646}">
    <text>Julija sake uzregistruos gedima</text>
  </threadedComment>
  <threadedComment ref="E374" dT="2025-07-03T11:41:02.42" personId="{1AA69E5B-B443-4881-BBB8-C2908FF681E9}" id="{3A0FB77A-37BE-4EFC-B971-C11944DDFC25}" parentId="{B46AA70D-2B23-4D7C-967D-C7B7D2CD7646}">
    <text>Kazkas pasikeite, bet vis tiek neveikia, uzregistravau dar viena uzklausa</text>
  </threadedComment>
  <threadedComment ref="E374" dT="2025-07-08T07:27:33.89" personId="{1AA69E5B-B443-4881-BBB8-C2908FF681E9}" id="{2835B88C-AB9A-4B56-85BD-44DC55E4C564}" parentId="{B46AA70D-2B23-4D7C-967D-C7B7D2CD7646}">
    <text>Pateiktas projektas po pastabu</text>
  </threadedComment>
  <threadedComment ref="E374" dT="2025-07-11T05:25:05.81" personId="{5710D45C-C18F-4E5A-842E-2E8E9F9A8EE2}" id="{7215BB42-8E14-448A-B52E-C89A2082591C}" parentId="{B46AA70D-2B23-4D7C-967D-C7B7D2CD7646}">
    <text>Pataisytos pastabos</text>
  </threadedComment>
  <threadedComment ref="T374" dT="2025-06-03T04:14:53.19" personId="{5710D45C-C18F-4E5A-842E-2E8E9F9A8EE2}" id="{C2F9C34B-34AC-4786-AD9B-4783A338CF15}">
    <text>Išsiųsti 06-03</text>
  </threadedComment>
  <threadedComment ref="X374" dT="2025-05-22T12:15:35.33" personId="{5710D45C-C18F-4E5A-842E-2E8E9F9A8EE2}" id="{1918768D-C2E0-43EA-88A5-FC8007762454}">
    <text>Išsiųsta infrastruktūros plėtros ir statybos skyriaus vyriausiajam inžinieriui 05-22</text>
  </threadedComment>
  <threadedComment ref="X374" dT="2025-05-22T12:18:37.58" personId="{5710D45C-C18F-4E5A-842E-2E8E9F9A8EE2}" id="{C0D2A970-80F2-4E38-BE7A-E67872F5460E}" parentId="{1918768D-C2E0-43EA-88A5-FC8007762454}">
    <text>Išsiųsta architektūros ir urbanistikos skyriaus vyriausiajam architektui 05-22</text>
  </threadedComment>
  <threadedComment ref="X374" dT="2025-05-27T04:58:18.14" personId="{5710D45C-C18F-4E5A-842E-2E8E9F9A8EE2}" id="{4619F20F-09D6-407B-8776-C4CAAA8495BE}" parentId="{1918768D-C2E0-43EA-88A5-FC8007762454}">
    <text xml:space="preserve">Suderinta 05-27 </text>
  </threadedComment>
  <threadedComment ref="Y374" dT="2025-05-22T12:10:03.56" personId="{5710D45C-C18F-4E5A-842E-2E8E9F9A8EE2}" id="{9083ABEE-21D9-4D5B-9D9A-5303CD17912D}">
    <text>Išsiųsta 05-22</text>
  </threadedComment>
  <threadedComment ref="Y374" dT="2025-05-30T10:14:29.06" personId="{5710D45C-C18F-4E5A-842E-2E8E9F9A8EE2}" id="{A51943B5-158E-4DB5-80DA-A6E93E2989CC}" parentId="{9083ABEE-21D9-4D5B-9D9A-5303CD17912D}">
    <text>Suderinta 05-30</text>
  </threadedComment>
  <threadedComment ref="AD374" dT="2025-06-02T09:45:22.76" personId="{5710D45C-C18F-4E5A-842E-2E8E9F9A8EE2}" id="{B1883641-E1AD-485D-AC5C-A86DB27DBE41}">
    <text xml:space="preserve">362267 </text>
  </threadedComment>
  <threadedComment ref="AD374" dT="2025-06-04T05:50:21.40" personId="{5710D45C-C18F-4E5A-842E-2E8E9F9A8EE2}" id="{1DFDD44A-5132-4AF9-8B58-35EFE74BB068}" parentId="{B1883641-E1AD-485D-AC5C-A86DB27DBE41}">
    <text xml:space="preserve">362636 </text>
  </threadedComment>
  <threadedComment ref="AD374" dT="2025-06-18T09:23:37.42" personId="{5710D45C-C18F-4E5A-842E-2E8E9F9A8EE2}" id="{67E39B03-8A3B-48B5-A26D-2BA3A08A0457}" parentId="{B1883641-E1AD-485D-AC5C-A86DB27DBE41}">
    <text>Gauta 06-18</text>
  </threadedComment>
  <threadedComment ref="AG374" dT="2025-05-22T12:25:09.04" personId="{5710D45C-C18F-4E5A-842E-2E8E9F9A8EE2}" id="{016AEF4C-B821-4AF5-9814-B69E5E214BC0}">
    <text>Išsiųsta melioratoriui 05-22</text>
  </threadedComment>
  <threadedComment ref="AG374" dT="2025-05-30T12:00:08.56" personId="{5710D45C-C18F-4E5A-842E-2E8E9F9A8EE2}" id="{572C4890-22BA-4992-98EB-2F4729E07E6B}" parentId="{016AEF4C-B821-4AF5-9814-B69E5E214BC0}">
    <text>Suderinta 05-30</text>
  </threadedComment>
  <threadedComment ref="E375" dT="2025-04-29T05:34:12.28" personId="{1AA69E5B-B443-4881-BBB8-C2908FF681E9}" id="{A1827DAC-F897-40C3-A4B5-1BE14C59E255}">
    <text>Parengtas, galima pateikti pirminiams</text>
  </threadedComment>
  <threadedComment ref="E375" dT="2025-05-15T11:39:59.65" personId="{5710D45C-C18F-4E5A-842E-2E8E9F9A8EE2}" id="{CD645D81-C239-4E1D-909F-37BD8FCAC060}" parentId="{A1827DAC-F897-40C3-A4B5-1BE14C59E255}">
    <text>Pataisyti sprendiniai</text>
  </threadedComment>
  <threadedComment ref="E375" dT="2025-05-26T08:20:59.66" personId="{5710D45C-C18F-4E5A-842E-2E8E9F9A8EE2}" id="{9942E8D1-DC5A-4A71-A1BE-C92CA4894B07}" parentId="{A1827DAC-F897-40C3-A4B5-1BE14C59E255}">
    <text>Derinama su institucijomis</text>
  </threadedComment>
  <threadedComment ref="E375" dT="2025-05-29T12:47:12.81" personId="{1AA69E5B-B443-4881-BBB8-C2908FF681E9}" id="{FD3D16A9-DDF9-4A46-BB3A-FC5B5DFC8D3D}" parentId="{A1827DAC-F897-40C3-A4B5-1BE14C59E255}">
    <text>Pateikti pirminiai po pastabu</text>
  </threadedComment>
  <threadedComment ref="E375" dT="2025-06-03T06:30:08.40" personId="{275467A3-C35B-408D-BC09-980133BF36D1}" id="{3A416292-5726-4D0B-8A39-10B2C03BA992}" parentId="{A1827DAC-F897-40C3-A4B5-1BE14C59E255}">
    <text>Taiso pastabas</text>
  </threadedComment>
  <threadedComment ref="E375" dT="2025-06-03T06:53:42.85" personId="{5710D45C-C18F-4E5A-842E-2E8E9F9A8EE2}" id="{54891EFB-1B27-4E53-BBD6-713B9518736D}" parentId="{A1827DAC-F897-40C3-A4B5-1BE14C59E255}">
    <text xml:space="preserve">Pastabos pataisytos
</text>
  </threadedComment>
  <threadedComment ref="E375" dT="2025-06-05T12:55:51.33" personId="{1AA69E5B-B443-4881-BBB8-C2908FF681E9}" id="{4EAF675E-1B23-4442-A4E8-88F01211C0D2}" parentId="{A1827DAC-F897-40C3-A4B5-1BE14C59E255}">
    <text>Pateikta po pastabu</text>
  </threadedComment>
  <threadedComment ref="E375" dT="2025-06-16T07:54:21.80" personId="{5710D45C-C18F-4E5A-842E-2E8E9F9A8EE2}" id="{A6FB53A5-EA9A-454B-9D50-A6C4788E9B9A}" parentId="{A1827DAC-F897-40C3-A4B5-1BE14C59E255}">
    <text>Laukiam derinimu</text>
  </threadedComment>
  <threadedComment ref="E375" dT="2025-06-18T11:22:41.06" personId="{5710D45C-C18F-4E5A-842E-2E8E9F9A8EE2}" id="{DF87ACAC-23C0-46F7-9CDD-200C07EECB7D}" parentId="{A1827DAC-F897-40C3-A4B5-1BE14C59E255}">
    <text>Derinimai gauti truksta SUVA</text>
  </threadedComment>
  <threadedComment ref="E375" dT="2025-06-18T12:47:34.98" personId="{5710D45C-C18F-4E5A-842E-2E8E9F9A8EE2}" id="{C39390EE-4AB3-4D87-B3FE-FB840F45ACA9}" parentId="{A1827DAC-F897-40C3-A4B5-1BE14C59E255}">
    <text>Paruošta byla be SUVA</text>
  </threadedComment>
  <threadedComment ref="E375" dT="2025-06-18T13:48:43.88" personId="{1AA69E5B-B443-4881-BBB8-C2908FF681E9}" id="{27938385-8DBA-4958-977B-8BB9B926FFF2}" parentId="{A1827DAC-F897-40C3-A4B5-1BE14C59E255}">
    <text>Pateiktas projektas be SUVA</text>
  </threadedComment>
  <threadedComment ref="E375" dT="2025-06-19T07:38:59.56" personId="{5710D45C-C18F-4E5A-842E-2E8E9F9A8EE2}" id="{D02CA63C-ED2C-4208-AC4B-F5CB782E0AA8}" parentId="{A1827DAC-F897-40C3-A4B5-1BE14C59E255}">
    <text>Papildyta SUVA byloje</text>
  </threadedComment>
  <threadedComment ref="E375" dT="2025-06-20T04:36:37.39" personId="{1AA69E5B-B443-4881-BBB8-C2908FF681E9}" id="{4D177786-DD1E-4E01-AF94-12CE87BBAACF}" parentId="{A1827DAC-F897-40C3-A4B5-1BE14C59E255}">
    <text>Pateiktas projektas po pastabu su SUVA</text>
  </threadedComment>
  <threadedComment ref="E375" dT="2025-06-26T08:11:48.65" personId="{1AA69E5B-B443-4881-BBB8-C2908FF681E9}" id="{821F2CC1-526B-4493-94BB-2551021F2C0D}" parentId="{A1827DAC-F897-40C3-A4B5-1BE14C59E255}">
    <text>Patvirtintas projektas</text>
  </threadedComment>
  <threadedComment ref="T375" dT="2025-06-09T05:57:45.98" personId="{5710D45C-C18F-4E5A-842E-2E8E9F9A8EE2}" id="{2AC2039B-60E3-40F8-884C-FE99225240DF}">
    <text>06-09</text>
  </threadedComment>
  <threadedComment ref="X375" dT="2025-05-26T08:32:41.33" personId="{5710D45C-C18F-4E5A-842E-2E8E9F9A8EE2}" id="{FFE5E115-8311-42A2-84F4-659AC396008C}">
    <text>Išsiųsta savivaldybės vyriausiajam architektui</text>
  </threadedComment>
  <threadedComment ref="X375" dT="2025-06-09T06:26:02.16" personId="{5710D45C-C18F-4E5A-842E-2E8E9F9A8EE2}" id="{0DAB7043-9AB0-4CB2-8788-E2061BE178D6}" parentId="{FFE5E115-8311-42A2-84F4-659AC396008C}">
    <text>Paskambinta paprašė atsiųst iš naujo</text>
  </threadedComment>
  <threadedComment ref="X375" dT="2025-06-12T06:26:07.46" personId="{5710D45C-C18F-4E5A-842E-2E8E9F9A8EE2}" id="{E325502D-BC0E-49B3-A107-55CD0CA77E44}" parentId="{FFE5E115-8311-42A2-84F4-659AC396008C}">
    <text>Nusiusta is naujo su melioracijos derinimu, kurio prase</text>
  </threadedComment>
  <threadedComment ref="X375" dT="2025-06-18T11:22:19.61" personId="{5710D45C-C18F-4E5A-842E-2E8E9F9A8EE2}" id="{19D84CD5-E5F8-4C23-9F18-6368CE623C22}" parentId="{FFE5E115-8311-42A2-84F4-659AC396008C}">
    <text>Suderinta 06-18</text>
  </threadedComment>
  <threadedComment ref="Y375" dT="2025-05-26T08:29:23.80" personId="{5710D45C-C18F-4E5A-842E-2E8E9F9A8EE2}" id="{CAE36389-2A1F-46DA-BDD0-1E291820720F}">
    <text>Išsiųsta seniūnui 05-26</text>
  </threadedComment>
  <threadedComment ref="Y375" dT="2025-05-30T10:36:11.21" personId="{5710D45C-C18F-4E5A-842E-2E8E9F9A8EE2}" id="{3724A8BD-4B33-493B-9ECD-01E08EECF50C}" parentId="{CAE36389-2A1F-46DA-BDD0-1E291820720F}">
    <text>Skambinau pasirašys iki 06-02</text>
  </threadedComment>
  <threadedComment ref="Y375" dT="2025-06-05T07:46:45.23" personId="{5710D45C-C18F-4E5A-842E-2E8E9F9A8EE2}" id="{18033C8F-2636-48D1-9EFB-092EFB440458}" parentId="{CAE36389-2A1F-46DA-BDD0-1E291820720F}">
    <text>Paskambinta, snd turėtų suderint</text>
  </threadedComment>
  <threadedComment ref="Y375" dT="2025-06-12T10:26:54.49" personId="{5710D45C-C18F-4E5A-842E-2E8E9F9A8EE2}" id="{060C93AF-D6E1-49E6-9C42-127A2B69AEF0}" parentId="{CAE36389-2A1F-46DA-BDD0-1E291820720F}">
    <text>Seniūną sakė informuos is savivaldybės, nes pats nesupras brėžinių</text>
  </threadedComment>
  <threadedComment ref="Y375" dT="2025-06-18T11:22:28.16" personId="{5710D45C-C18F-4E5A-842E-2E8E9F9A8EE2}" id="{C1237EBB-27E3-459C-8B21-3522722E7BF0}" parentId="{CAE36389-2A1F-46DA-BDD0-1E291820720F}">
    <text>Suderinta 06-18</text>
  </threadedComment>
  <threadedComment ref="AD375" dT="2025-06-18T13:02:29.98" personId="{5710D45C-C18F-4E5A-842E-2E8E9F9A8EE2}" id="{17F5E27E-F8B8-46DB-AF6C-B9ECDE9DAB65}">
    <text xml:space="preserve">364841 </text>
  </threadedComment>
  <threadedComment ref="AG375" dT="2025-05-26T08:46:44.72" personId="{5710D45C-C18F-4E5A-842E-2E8E9F9A8EE2}" id="{5B791B1B-585E-4812-BDBD-A4C3E111476B}">
    <text>Išsiųsta 05-26</text>
  </threadedComment>
  <threadedComment ref="AG375" dT="2025-06-05T07:58:58.78" personId="{5710D45C-C18F-4E5A-842E-2E8E9F9A8EE2}" id="{71FBD073-C645-4F26-83D4-DAD314F17850}" parentId="{5B791B1B-585E-4812-BDBD-A4C3E111476B}">
    <text>Išsiųsta vytautas.unguvaitis@sakiai.lt</text>
    <extLst>
      <x:ext xmlns:xltc2="http://schemas.microsoft.com/office/spreadsheetml/2020/threadedcomments2" uri="{F7C98A9C-CBB3-438F-8F68-D28B6AF4A901}">
        <xltc2:checksum>629755377</xltc2:checksum>
        <xltc2:hyperlink startIndex="9" length="29" url="vytautas.unguvaitis@sakiai.lt"/>
      </x:ext>
    </extLst>
  </threadedComment>
  <threadedComment ref="AG375" dT="2025-06-12T04:06:00.16" personId="{5710D45C-C18F-4E5A-842E-2E8E9F9A8EE2}" id="{63E12E7C-7DE4-4EDD-B5C4-C096FEB7CE44}" parentId="{5B791B1B-585E-4812-BDBD-A4C3E111476B}">
    <text>Suderinta 06-12</text>
  </threadedComment>
  <threadedComment ref="AK375" dT="2025-05-27T08:02:42.26" personId="{5710D45C-C18F-4E5A-842E-2E8E9F9A8EE2}" id="{537B7143-D7DF-42B4-AF60-DD595F2353B4}">
    <text>Išsiųsta į ambergrid dėl darbų dujotiekio apsaugos zonoje. 05-27. Terminas 20d.d</text>
  </threadedComment>
  <threadedComment ref="AK375" dT="2025-06-12T10:26:23.28" personId="{5710D45C-C18F-4E5A-842E-2E8E9F9A8EE2}" id="{A7FEC8A9-DEDF-4983-A4F7-4F4B7C50FB84}" parentId="{537B7143-D7DF-42B4-AF60-DD595F2353B4}">
    <text>Terminas iki 06-25</text>
  </threadedComment>
  <threadedComment ref="AK375" dT="2025-06-16T04:50:46.86" personId="{5710D45C-C18F-4E5A-842E-2E8E9F9A8EE2}" id="{E73782B2-302C-4A36-B1BA-3EEAA4A837E0}" parentId="{537B7143-D7DF-42B4-AF60-DD595F2353B4}">
    <text>Pridėtas projekto aiskinamasis rastas</text>
  </threadedComment>
  <threadedComment ref="AK375" dT="2025-06-16T12:13:09.22" personId="{5710D45C-C18F-4E5A-842E-2E8E9F9A8EE2}" id="{12C9062B-9839-4135-A2CF-BBBB1D4E5871}" parentId="{537B7143-D7DF-42B4-AF60-DD595F2353B4}">
    <text>Pateikta po pastabų</text>
  </threadedComment>
  <threadedComment ref="AK375" dT="2025-06-17T04:58:45.91" personId="{5710D45C-C18F-4E5A-842E-2E8E9F9A8EE2}" id="{5E872E3C-6501-4F61-A65D-CDD905B7C406}" parentId="{537B7143-D7DF-42B4-AF60-DD595F2353B4}">
    <text>Suderinta 06-17</text>
  </threadedComment>
  <threadedComment ref="E376" dT="2025-04-29T05:33:31.73" personId="{1AA69E5B-B443-4881-BBB8-C2908FF681E9}" id="{B4A130F3-6F26-4660-B807-B01870EDA51C}">
    <text>Parengtas, galima teikti pirminiams</text>
  </threadedComment>
  <threadedComment ref="E376" dT="2025-04-29T12:31:20.44" personId="{275467A3-C35B-408D-BC09-980133BF36D1}" id="{4E2C6E13-F4D3-4C07-82AF-D377487954F4}" parentId="{B4A130F3-6F26-4660-B807-B01870EDA51C}">
    <text>Perduota Pauliui V peržiūrai</text>
  </threadedComment>
  <threadedComment ref="E376" dT="2025-05-15T11:18:11.61" personId="{5710D45C-C18F-4E5A-842E-2E8E9F9A8EE2}" id="{387F0B5B-30A1-4FCA-A034-0B71843F25E1}" parentId="{B4A130F3-6F26-4660-B807-B01870EDA51C}">
    <text>Pataisyti sprendiniai, reikia suderint su sklypo savininku</text>
  </threadedComment>
  <threadedComment ref="E376" dT="2025-05-26T08:21:07.14" personId="{5710D45C-C18F-4E5A-842E-2E8E9F9A8EE2}" id="{8B5DF086-D381-41E5-8F65-B7D45DFE48FD}" parentId="{B4A130F3-6F26-4660-B807-B01870EDA51C}">
    <text>Derinama su institucijomis</text>
  </threadedComment>
  <threadedComment ref="E376" dT="2025-05-26T11:56:27.51" personId="{5710D45C-C18F-4E5A-842E-2E8E9F9A8EE2}" id="{C79DCBDE-0CB6-4534-97DB-0DE0599B85AF}" parentId="{B4A130F3-6F26-4660-B807-B01870EDA51C}">
    <text>Pataisytos pastabos</text>
  </threadedComment>
  <threadedComment ref="E376" dT="2025-05-27T10:56:47.61" personId="{5710D45C-C18F-4E5A-842E-2E8E9F9A8EE2}" id="{99A8E69E-E183-426F-9E5B-C8FEB4ACA4F8}" parentId="{B4A130F3-6F26-4660-B807-B01870EDA51C}">
    <text>Gautas sklypo savininko sutikimas su pastaba, kad dieną prieš darbų pradžią pranešti</text>
  </threadedComment>
  <threadedComment ref="E376" dT="2025-05-29T12:47:28.55" personId="{1AA69E5B-B443-4881-BBB8-C2908FF681E9}" id="{98D58F86-C2F1-47D0-BC13-92733AB651B5}" parentId="{B4A130F3-6F26-4660-B807-B01870EDA51C}">
    <text>Pateikti pirminiai po pastabu</text>
  </threadedComment>
  <threadedComment ref="E376" dT="2025-06-03T06:32:46.86" personId="{275467A3-C35B-408D-BC09-980133BF36D1}" id="{801FF544-1B28-4D99-B8F9-CDA90CC3EFBA}" parentId="{B4A130F3-6F26-4660-B807-B01870EDA51C}">
    <text>Taiso pastabas</text>
  </threadedComment>
  <threadedComment ref="E376" dT="2025-06-05T06:42:15.70" personId="{5710D45C-C18F-4E5A-842E-2E8E9F9A8EE2}" id="{E847B31F-4792-4EBF-9613-3C1450ABCA1D}" parentId="{B4A130F3-6F26-4660-B807-B01870EDA51C}">
    <text xml:space="preserve">Pataisytos pastabos
</text>
  </threadedComment>
  <threadedComment ref="E376" dT="2025-06-09T06:12:18.85" personId="{1AA69E5B-B443-4881-BBB8-C2908FF681E9}" id="{F2D6155C-648B-4CA2-B907-A6C3EE611F06}" parentId="{B4A130F3-6F26-4660-B807-B01870EDA51C}">
    <text>Pateikti pirminiai po pastabu</text>
  </threadedComment>
  <threadedComment ref="E376" dT="2025-06-16T05:45:57.15" personId="{5710D45C-C18F-4E5A-842E-2E8E9F9A8EE2}" id="{F313AC3B-96DD-4E64-90F1-8C5EB9D6411D}" parentId="{B4A130F3-6F26-4660-B807-B01870EDA51C}">
    <text>Pataisytos pastabos</text>
  </threadedComment>
  <threadedComment ref="E376" dT="2025-06-17T09:51:07.40" personId="{5710D45C-C18F-4E5A-842E-2E8E9F9A8EE2}" id="{B9137E1D-32C8-400C-B26B-32098CC62033}" parentId="{B4A130F3-6F26-4660-B807-B01870EDA51C}">
    <text>Trūksta pirminių, savivaldybės derinimo ir SUVOS</text>
  </threadedComment>
  <threadedComment ref="E376" dT="2025-06-20T04:12:40.42" personId="{5710D45C-C18F-4E5A-842E-2E8E9F9A8EE2}" id="{FF9FFBB8-71A5-4FF7-8D01-F0D7ECFDB220}" parentId="{B4A130F3-6F26-4660-B807-B01870EDA51C}">
    <text>Derinimai gauti</text>
  </threadedComment>
  <threadedComment ref="E376" dT="2025-06-20T05:06:39.19" personId="{1AA69E5B-B443-4881-BBB8-C2908FF681E9}" id="{D2781F35-A705-413D-A22B-1F894F79B32C}" parentId="{B4A130F3-6F26-4660-B807-B01870EDA51C}">
    <text>Pateikti pirminiai po pastabu</text>
  </threadedComment>
  <threadedComment ref="E376" dT="2025-06-25T04:19:17.55" personId="{5710D45C-C18F-4E5A-842E-2E8E9F9A8EE2}" id="{C6F06773-B518-4140-9C0D-138739DB23C7}" parentId="{B4A130F3-6F26-4660-B807-B01870EDA51C}">
    <text>SUVA gauta, trūksta pirminių</text>
  </threadedComment>
  <threadedComment ref="E376" dT="2025-06-25T06:22:58.09" personId="{5710D45C-C18F-4E5A-842E-2E8E9F9A8EE2}" id="{616F241B-891E-4B26-87DD-46CC051855CD}" parentId="{B4A130F3-6F26-4660-B807-B01870EDA51C}">
    <text xml:space="preserve">Byla paruošta
</text>
  </threadedComment>
  <threadedComment ref="E376" dT="2025-06-26T08:16:16.36" personId="{1AA69E5B-B443-4881-BBB8-C2908FF681E9}" id="{2BA199D0-BD9C-4648-A6F4-987087D93F10}" parentId="{B4A130F3-6F26-4660-B807-B01870EDA51C}">
    <text>06.25 pateiktas projektas</text>
  </threadedComment>
  <threadedComment ref="E376" dT="2025-07-07T04:32:35.26" personId="{275467A3-C35B-408D-BC09-980133BF36D1}" id="{9A2566DE-AE32-4B05-9168-3A613E860B39}" parentId="{B4A130F3-6F26-4660-B807-B01870EDA51C}">
    <text>Patvirtintas, Kostas teikia žymas RC</text>
  </threadedComment>
  <threadedComment ref="T376" dT="2025-06-10T09:20:58.00" personId="{5710D45C-C18F-4E5A-842E-2E8E9F9A8EE2}" id="{08E56C3C-4580-4D6D-9E90-E37F130CF217}">
    <text>06-10</text>
  </threadedComment>
  <threadedComment ref="X376" dT="2025-05-26T09:36:10.41" personId="{5710D45C-C18F-4E5A-842E-2E8E9F9A8EE2}" id="{7A1A30FE-DB20-4C43-AF5A-8D0A48CC96BE}">
    <text>Išsiųsta 05-26</text>
  </threadedComment>
  <threadedComment ref="X376" dT="2025-05-30T10:10:04.56" personId="{5710D45C-C18F-4E5A-842E-2E8E9F9A8EE2}" id="{7C5E4A19-EEEF-4550-9B90-4A17427E33AE}" parentId="{7A1A30FE-DB20-4C43-AF5A-8D0A48CC96BE}">
    <text>Išsiųsta i bendrą priimamasiskazluruda.lt 05-30</text>
  </threadedComment>
  <threadedComment ref="X376" dT="2025-05-30T10:41:48.71" personId="{5710D45C-C18F-4E5A-842E-2E8E9F9A8EE2}" id="{33CB8359-035C-43BA-953F-B3182EB55118}" parentId="{7A1A30FE-DB20-4C43-AF5A-8D0A48CC96BE}">
    <text xml:space="preserve">GD-2717
</text>
  </threadedComment>
  <threadedComment ref="X376" dT="2025-06-20T04:12:29.04" personId="{5710D45C-C18F-4E5A-842E-2E8E9F9A8EE2}" id="{9443D957-D812-4C25-9D23-903B05D4E1DD}" parentId="{7A1A30FE-DB20-4C43-AF5A-8D0A48CC96BE}">
    <text xml:space="preserve">Suderinta 06-20
</text>
  </threadedComment>
  <threadedComment ref="Y376" dT="2025-05-26T09:28:59.67" personId="{5710D45C-C18F-4E5A-842E-2E8E9F9A8EE2}" id="{8783F836-64BA-4304-BFC0-6DCB7B684A0E}">
    <text>Išsiųsta 05-26</text>
  </threadedComment>
  <threadedComment ref="Y376" dT="2025-05-30T10:10:07.27" personId="{5710D45C-C18F-4E5A-842E-2E8E9F9A8EE2}" id="{E9B09798-194D-493C-9280-640AC7A73E9A}" parentId="{8783F836-64BA-4304-BFC0-6DCB7B684A0E}">
    <text>Išsiųsta i bendrą priimamasiskazluruda.lt 05-30</text>
  </threadedComment>
  <threadedComment ref="Y376" dT="2025-06-05T12:41:17.01" personId="{5710D45C-C18F-4E5A-842E-2E8E9F9A8EE2}" id="{E9D31006-26FE-4BFA-9BED-F72017214E75}" parentId="{8783F836-64BA-4304-BFC0-6DCB7B684A0E}">
    <text xml:space="preserve">Pirmadieni turetu atsiust, seniunas atostogose, pavaduoja donatas akranglis
</text>
  </threadedComment>
  <threadedComment ref="Y376" dT="2025-06-09T06:16:47.32" personId="{5710D45C-C18F-4E5A-842E-2E8E9F9A8EE2}" id="{EC62E4EA-7AEB-4AF7-B37B-09B0FA58B40C}" parentId="{8783F836-64BA-4304-BFC0-6DCB7B684A0E}">
    <text>Suderinta 06-09</text>
  </threadedComment>
  <threadedComment ref="AD376" dT="2025-06-10T05:56:33.36" personId="{5710D45C-C18F-4E5A-842E-2E8E9F9A8EE2}" id="{D3EB568D-0952-435B-BB94-00B03BF89EDD}">
    <text xml:space="preserve">363434 </text>
  </threadedComment>
  <threadedComment ref="AD376" dT="2025-06-25T04:18:40.98" personId="{5710D45C-C18F-4E5A-842E-2E8E9F9A8EE2}" id="{34B35D69-579F-458B-8F22-F8604979CED9}" parentId="{D3EB568D-0952-435B-BB94-00B03BF89EDD}">
    <text>Gauta 06-20</text>
  </threadedComment>
  <threadedComment ref="AG376" dT="2025-05-30T10:09:50.58" personId="{5710D45C-C18F-4E5A-842E-2E8E9F9A8EE2}" id="{2225FA98-0DCE-4AB0-9D30-6619965071C6}">
    <text>Išsiųsta i bendrą priimamasiskazluruda.lt 05-30</text>
  </threadedComment>
  <threadedComment ref="AG376" dT="2025-06-05T13:39:17.25" personId="{5710D45C-C18F-4E5A-842E-2E8E9F9A8EE2}" id="{62353E7C-02D0-43FD-9B20-923634635A4E}" parentId="{2225FA98-0DCE-4AB0-9D30-6619965071C6}">
    <text xml:space="preserve">Turetu perzet iki pirmadienio
</text>
  </threadedComment>
  <threadedComment ref="AG376" dT="2025-06-16T06:59:07.46" personId="{5710D45C-C18F-4E5A-842E-2E8E9F9A8EE2}" id="{36742708-EC66-41D3-85D1-68F7B96B84CD}" parentId="{2225FA98-0DCE-4AB0-9D30-6619965071C6}">
    <text>Suderinta 06-09</text>
  </threadedComment>
  <threadedComment ref="E377" dT="2025-09-18T07:37:35.72" personId="{275467A3-C35B-408D-BC09-980133BF36D1}" id="{0F528E3A-4B14-43CD-8B8D-F2D70947A74A}">
    <text>Perduota vartotojų sąrašas ir topo nuotrauka</text>
  </threadedComment>
  <threadedComment ref="E377" dT="2025-12-02T06:02:47.76" personId="{1AA69E5B-B443-4881-BBB8-C2908FF681E9}" id="{C57A82CE-BB8A-4D38-A729-C3278C0676F7}" parentId="{0F528E3A-4B14-43CD-8B8D-F2D70947A74A}">
    <text>Taiso pastabas planui, derina su savininkais</text>
  </threadedComment>
  <threadedComment ref="E377" dT="2025-12-02T08:35:47.32" personId="{1AA69E5B-B443-4881-BBB8-C2908FF681E9}" id="{F0CEF42F-732B-47BB-B25E-57C2C4EA16D1}" parentId="{0F528E3A-4B14-43CD-8B8D-F2D70947A74A}">
    <text>Pateikti pirminiai</text>
  </threadedComment>
  <threadedComment ref="E377" dT="2025-12-08T06:59:45.28" personId="{1AA69E5B-B443-4881-BBB8-C2908FF681E9}" id="{2F8B2151-4BFE-458D-8744-4CF484BF7440}" parentId="{0F528E3A-4B14-43CD-8B8D-F2D70947A74A}">
    <text>12.05 pateiktos pirminiu pastabos</text>
  </threadedComment>
  <threadedComment ref="E377" dT="2026-01-21T10:27:52.15" personId="{1AA69E5B-B443-4881-BBB8-C2908FF681E9}" id="{DC5CF8CC-588A-4276-8041-559C4F2AAD64}" parentId="{0F528E3A-4B14-43CD-8B8D-F2D70947A74A}">
    <text>Pateikti pirminiai po pastabu</text>
  </threadedComment>
  <threadedComment ref="E377" dT="2026-01-26T11:09:05.83" personId="{275467A3-C35B-408D-BC09-980133BF36D1}" id="{75E2CA43-8E96-435D-B177-2F6556E6D955}" parentId="{0F528E3A-4B14-43CD-8B8D-F2D70947A74A}">
    <text>01-26 atmesti pirminiai</text>
  </threadedComment>
  <threadedComment ref="E377" dT="2026-01-29T12:28:08.96" personId="{1AA69E5B-B443-4881-BBB8-C2908FF681E9}" id="{234C13C6-06F0-4D26-9C15-D28BAFAD54D4}" parentId="{0F528E3A-4B14-43CD-8B8D-F2D70947A74A}">
    <text>Pateikti pirminiai</text>
  </threadedComment>
  <threadedComment ref="E377" dT="2026-03-02T07:12:20.76" personId="{1AA69E5B-B443-4881-BBB8-C2908FF681E9}" id="{F1F00032-D52B-4FEA-B7BC-DA63EA54D6DE}" parentId="{0F528E3A-4B14-43CD-8B8D-F2D70947A74A}">
    <text>02.19 tik issiunte Via, tai cia nezinia kada bus projektas</text>
  </threadedComment>
  <threadedComment ref="E377" dT="2026-03-23T05:36:29.76" personId="{1AA69E5B-B443-4881-BBB8-C2908FF681E9}" id="{2D5D7A9A-41D9-4159-97E8-9EAD7FA014C2}" parentId="{0F528E3A-4B14-43CD-8B8D-F2D70947A74A}">
    <text>Pirmini be Via ir SUVA atsiunte, Mildai nusiusta samatai</text>
  </threadedComment>
  <threadedComment ref="E377" dT="2026-03-23T13:57:34.03" personId="{1AA69E5B-B443-4881-BBB8-C2908FF681E9}" id="{4BDDE185-BA2C-43E2-BD20-BF738E91EBD2}" parentId="{0F528E3A-4B14-43CD-8B8D-F2D70947A74A}">
    <text>Pateiktas nepilnas projektas tvirtinimui</text>
  </threadedComment>
  <threadedComment ref="E377" dT="2026-03-31T12:11:54.93" personId="{1AA69E5B-B443-4881-BBB8-C2908FF681E9}" id="{CDCD5105-F255-468D-858F-02D0DE7BB530}" parentId="{0F528E3A-4B14-43CD-8B8D-F2D70947A74A}">
    <text>Pateiktas rastas delspinigiu</text>
  </threadedComment>
  <threadedComment ref="E377" dT="2026-04-09T05:51:21.40" personId="{1AA69E5B-B443-4881-BBB8-C2908FF681E9}" id="{BA19AA66-3091-4479-AC26-26C0F7B01D07}" parentId="{0F528E3A-4B14-43CD-8B8D-F2D70947A74A}">
    <text>Pateiktas projektas</text>
  </threadedComment>
  <threadedComment ref="E377" dT="2026-04-10T10:24:47.18" personId="{1AA69E5B-B443-4881-BBB8-C2908FF681E9}" id="{1F6D39F5-BCEA-4883-A38F-1F7C855FF693}" parentId="{0F528E3A-4B14-43CD-8B8D-F2D70947A74A}">
    <text>Taiso pastabas</text>
  </threadedComment>
  <threadedComment ref="E377" dT="2026-04-21T10:26:36.80" personId="{1AA69E5B-B443-4881-BBB8-C2908FF681E9}" id="{AD753EF5-68F3-4EBB-A7A2-4B8830301C57}" parentId="{0F528E3A-4B14-43CD-8B8D-F2D70947A74A}">
    <text>Laukiam po pastabu bylos, samatos pataisytos</text>
  </threadedComment>
  <threadedComment ref="E377" dT="2026-05-26T13:00:11.65" personId="{1AA69E5B-B443-4881-BBB8-C2908FF681E9}" id="{0A0A6678-2219-47B9-81E0-C37EAE6B3B90}" parentId="{0F528E3A-4B14-43CD-8B8D-F2D70947A74A}">
    <text>Taiso pastabas, servitutas jau i pabaiga, turi atsiusti zmones numeriu paieskai del derinimu</text>
  </threadedComment>
  <threadedComment ref="E378" dT="2025-09-15T11:54:16.74" personId="{1AA69E5B-B443-4881-BBB8-C2908FF681E9}" id="{8976C8A5-C81B-4916-B1D0-E567837B55F6}">
    <text>Pateikti pirminiai</text>
  </threadedComment>
  <threadedComment ref="E378" dT="2025-09-18T08:45:20.74" personId="{275467A3-C35B-408D-BC09-980133BF36D1}" id="{DD33AD69-DD0C-4E7E-AD55-E35783A31C2D}" parentId="{8976C8A5-C81B-4916-B1D0-E567837B55F6}">
    <text>Pateikti pirminiai po pastabų</text>
  </threadedComment>
  <threadedComment ref="E378" dT="2025-09-18T11:03:35.56" personId="{275467A3-C35B-408D-BC09-980133BF36D1}" id="{29774985-F9CF-4A43-9574-53A8FC942E34}" parentId="{8976C8A5-C81B-4916-B1D0-E567837B55F6}">
    <text>PATVIRTINTI PIRMINIAI</text>
  </threadedComment>
  <threadedComment ref="E378" dT="2025-09-19T11:29:33.08" personId="{275467A3-C35B-408D-BC09-980133BF36D1}" id="{77457786-141C-4C28-8A71-4699166891F4}" parentId="{8976C8A5-C81B-4916-B1D0-E567837B55F6}">
    <text>Pateiktas kelių priedas pasirašymui</text>
  </threadedComment>
  <threadedComment ref="E378" dT="2025-09-22T10:45:01.14" personId="{BF941DBC-49BC-4D35-B639-EC5DED99621C}" id="{B98AFAEA-DA91-44F8-96C8-9D1B044B18EA}" parentId="{8976C8A5-C81B-4916-B1D0-E567837B55F6}">
    <text>09-22 pateikta via</text>
  </threadedComment>
  <threadedComment ref="E378" dT="2025-09-25T06:40:48.11" personId="{BF941DBC-49BC-4D35-B639-EC5DED99621C}" id="{86FB45C1-E8D3-4395-AFB4-15B15A328399}" parentId="{8976C8A5-C81B-4916-B1D0-E567837B55F6}">
    <text>09-25 išsiųsta bendru paštu į savivaldybę derint.</text>
  </threadedComment>
  <threadedComment ref="E378" dT="2025-10-08T04:30:50.02" personId="{BF941DBC-49BC-4D35-B639-EC5DED99621C}" id="{5DE508F2-2D23-4B83-81B9-627FD86F7F5F}" parentId="{8976C8A5-C81B-4916-B1D0-E567837B55F6}">
    <text>Gauti derinimai, pateikta skaičiuot sąmatą.</text>
  </threadedComment>
  <threadedComment ref="E378" dT="2025-10-09T05:55:19.39" personId="{BF941DBC-49BC-4D35-B639-EC5DED99621C}" id="{1447472A-49B1-40AA-9951-0503449AE967}" parentId="{8976C8A5-C81B-4916-B1D0-E567837B55F6}">
    <text xml:space="preserve">25SUT-12302
</text>
  </threadedComment>
  <threadedComment ref="E378" dT="2025-10-13T10:05:25.78" personId="{1AA69E5B-B443-4881-BBB8-C2908FF681E9}" id="{46C296DD-14B8-4662-A728-737380044F19}" parentId="{8976C8A5-C81B-4916-B1D0-E567837B55F6}">
    <text>Pateiktas projektas</text>
  </threadedComment>
  <threadedComment ref="E378" dT="2025-10-16T12:29:19.59" personId="{1AA69E5B-B443-4881-BBB8-C2908FF681E9}" id="{0EE3E98C-A3CD-4A6B-A77A-3F41F3AFC50B}" parentId="{8976C8A5-C81B-4916-B1D0-E567837B55F6}">
    <text>Daro konkursine</text>
  </threadedComment>
  <threadedComment ref="E378" dT="2025-10-21T06:49:57.83" personId="{1AA69E5B-B443-4881-BBB8-C2908FF681E9}" id="{FEFD318E-B8A7-4CDA-B207-6ADDF6F15365}" parentId="{8976C8A5-C81B-4916-B1D0-E567837B55F6}">
    <text>Pateiktas projektas po pastabu</text>
  </threadedComment>
  <threadedComment ref="E378" dT="2025-10-23T10:54:22.49" personId="{275467A3-C35B-408D-BC09-980133BF36D1}" id="{E930BDD2-BE15-4506-9F82-CD278C756735}" parentId="{8976C8A5-C81B-4916-B1D0-E567837B55F6}">
    <text>registruoja žymas</text>
  </threadedComment>
  <threadedComment ref="E378" dT="2025-10-30T12:39:44.93" personId="{275467A3-C35B-408D-BC09-980133BF36D1}" id="{7034577C-3DD1-4F7B-86EB-471EC7EEF687}" parentId="{8976C8A5-C81B-4916-B1D0-E567837B55F6}">
    <text>laukiam kol atmes įkainius</text>
  </threadedComment>
  <threadedComment ref="E378" dT="2025-10-31T07:09:35.51" personId="{275467A3-C35B-408D-BC09-980133BF36D1}" id="{80DC1563-01BC-4014-803D-153AC54B1ED5}" parentId="{8976C8A5-C81B-4916-B1D0-E567837B55F6}">
    <text>perduoti įkainiai</text>
  </threadedComment>
  <threadedComment ref="AI378" dT="2025-09-18T12:53:58.23" personId="{BF941DBC-49BC-4D35-B639-EC5DED99621C}" id="{1247272B-0D63-423B-8816-360BB4792447}">
    <text>09-18 pateikta</text>
  </threadedComment>
  <threadedComment ref="AJ378" dT="2025-09-22T07:35:16.12" personId="{BF941DBC-49BC-4D35-B639-EC5DED99621C}" id="{DBBCE85D-97F9-4490-ACEB-D08DD51ABC82}">
    <text>09-22 pateikta</text>
  </threadedComment>
  <threadedComment ref="E380" dT="2025-06-16T07:55:06.35" personId="{5710D45C-C18F-4E5A-842E-2E8E9F9A8EE2}" id="{5690CD3F-E5BB-469F-AF96-CDCF6162C00F}">
    <text>Braižomi pirminiai</text>
  </threadedComment>
  <threadedComment ref="E380" dT="2025-06-26T07:18:53.54" personId="{5710D45C-C18F-4E5A-842E-2E8E9F9A8EE2}" id="{692F9ED1-C7A9-463F-A67B-61453BA34460}" parentId="{5690CD3F-E5BB-469F-AF96-CDCF6162C00F}">
    <text>Laikiama trafo schema ir vartotojų sarašo</text>
  </threadedComment>
  <threadedComment ref="E380" dT="2025-06-30T12:20:19.23" personId="{1AA69E5B-B443-4881-BBB8-C2908FF681E9}" id="{AC5D1D93-4861-4AA1-9933-E88AEFD35D18}" parentId="{5690CD3F-E5BB-469F-AF96-CDCF6162C00F}">
    <text>Pateikti pirminiai</text>
  </threadedComment>
  <threadedComment ref="E380" dT="2025-07-03T11:05:39.47" personId="{1AA69E5B-B443-4881-BBB8-C2908FF681E9}" id="{15920548-028A-4D5C-A48E-C5191D74B125}" parentId="{5690CD3F-E5BB-469F-AF96-CDCF6162C00F}">
    <text>Taiso pastabas</text>
  </threadedComment>
  <threadedComment ref="E380" dT="2025-07-04T04:22:34.27" personId="{5710D45C-C18F-4E5A-842E-2E8E9F9A8EE2}" id="{22F6C905-9C3B-4EA4-98A6-F3A4B1A7A5D2}" parentId="{5690CD3F-E5BB-469F-AF96-CDCF6162C00F}">
    <text>Vienas iš vartotojų turėtų atsiųs KAS4228 schema ir foto, laukiam. Del vieno sutikimo Kostas užprašė eso kontakto</text>
  </threadedComment>
  <threadedComment ref="E380" dT="2025-07-08T07:32:01.59" personId="{5710D45C-C18F-4E5A-842E-2E8E9F9A8EE2}" id="{304574AF-476B-48F7-865F-D3AFBDF031A6}" parentId="{5690CD3F-E5BB-469F-AF96-CDCF6162C00F}">
    <text>Pataisytos pastabos</text>
  </threadedComment>
  <threadedComment ref="E380" dT="2025-07-11T06:59:50.60" personId="{1AA69E5B-B443-4881-BBB8-C2908FF681E9}" id="{E19112C0-1D1B-407D-9A89-4F037739DE01}" parentId="{5690CD3F-E5BB-469F-AF96-CDCF6162C00F}">
    <text>Pateikti pirminiai po pastabu</text>
  </threadedComment>
  <threadedComment ref="E380" dT="2025-07-16T10:43:14.65" personId="{5710D45C-C18F-4E5A-842E-2E8E9F9A8EE2}" id="{2AC65820-7FAA-465F-BFE6-C4430084B8C0}" parentId="{5690CD3F-E5BB-469F-AF96-CDCF6162C00F}">
    <text>Persiusta LTG į kitą paštą, ambergrid sakė peržiūrės kuo greičiau</text>
  </threadedComment>
  <threadedComment ref="E380" dT="2025-07-24T11:02:26.14" personId="{5710D45C-C18F-4E5A-842E-2E8E9F9A8EE2}" id="{669B2F25-296D-48AD-B0A4-41E94D0D86F3}" parentId="{5690CD3F-E5BB-469F-AF96-CDCF6162C00F}">
    <text>Taisomos pirminių ir LTG pastabos</text>
  </threadedComment>
  <threadedComment ref="E380" dT="2025-07-25T11:25:47.54" personId="{5710D45C-C18F-4E5A-842E-2E8E9F9A8EE2}" id="{D80BFA8B-FF8F-4AFB-95DD-4E97C3938D7A}" parentId="{5690CD3F-E5BB-469F-AF96-CDCF6162C00F}">
    <text>Pakoreguota trasa, išsiųsta derinti į LTG.</text>
  </threadedComment>
  <threadedComment ref="E380" dT="2025-07-28T11:04:23.76" personId="{5710D45C-C18F-4E5A-842E-2E8E9F9A8EE2}" id="{F46287C8-6CBA-400D-9A94-6FF638580EF1}" parentId="{5690CD3F-E5BB-469F-AF96-CDCF6162C00F}">
    <text>Amber grid derintojas 08-01 išeina atostogaut, sakė būtų gerai susiderint iki to laiko, laukiam geležinkelių derinimo</text>
  </threadedComment>
  <threadedComment ref="E380" dT="2025-07-29T06:08:32.08" personId="{5710D45C-C18F-4E5A-842E-2E8E9F9A8EE2}" id="{E51B1A38-F24C-4830-8909-62FADF2FB3EE}" parentId="{5690CD3F-E5BB-469F-AF96-CDCF6162C00F}">
    <text>Paskambinta geležinkeliam, iki savaites galo turėtų suderint</text>
  </threadedComment>
  <threadedComment ref="E380" dT="2025-07-29T08:21:29.93" personId="{1AA69E5B-B443-4881-BBB8-C2908FF681E9}" id="{730CEEE8-EAD5-4B33-8009-96BF6C097371}" parentId="{5690CD3F-E5BB-469F-AF96-CDCF6162C00F}">
    <text>Priminta ukininkui del rasto</text>
  </threadedComment>
  <threadedComment ref="E380" dT="2025-07-29T11:14:04.68" personId="{5710D45C-C18F-4E5A-842E-2E8E9F9A8EE2}" id="{A0E32CC3-8F6B-44CE-829F-F3D70DEC81A5}" parentId="{5690CD3F-E5BB-469F-AF96-CDCF6162C00F}">
    <text>Pataisytos pirminių pastabos</text>
  </threadedComment>
  <threadedComment ref="E380" dT="2025-07-29T11:22:25.06" personId="{1AA69E5B-B443-4881-BBB8-C2908FF681E9}" id="{0A1A8A67-D993-4AFA-A8E7-58DF2675E2E1}" parentId="{5690CD3F-E5BB-469F-AF96-CDCF6162C00F}">
    <text>Pateikti pirminiai</text>
  </threadedComment>
  <threadedComment ref="E380" dT="2025-07-31T07:01:59.20" personId="{275467A3-C35B-408D-BC09-980133BF36D1}" id="{050B1B04-4CF6-43F5-B11F-FA2AD8ADA363}" parentId="{5690CD3F-E5BB-469F-AF96-CDCF6162C00F}">
    <text>Patvirtino pirminius</text>
  </threadedComment>
  <threadedComment ref="E380" dT="2025-08-04T11:38:11.78" personId="{5710D45C-C18F-4E5A-842E-2E8E9F9A8EE2}" id="{BDB130E6-573F-4ACD-958A-4026C4B19B57}" parentId="{5690CD3F-E5BB-469F-AF96-CDCF6162C00F}">
    <text>Laukiam kelių priedo iš ESO, trūksta VIA derinimo, mzdz ir SUVOS.</text>
  </threadedComment>
  <threadedComment ref="E380" dT="2025-08-06T12:36:26.34" personId="{5710D45C-C18F-4E5A-842E-2E8E9F9A8EE2}" id="{EDD81634-DE8D-467F-8783-3D6ADE705EB0}" parentId="{5690CD3F-E5BB-469F-AF96-CDCF6162C00F}">
    <text>08/07 teiksim byla be suvos ir via derinimo</text>
  </threadedComment>
  <threadedComment ref="E380" dT="2025-08-11T07:35:01.22" personId="{1AA69E5B-B443-4881-BBB8-C2908FF681E9}" id="{B6D8FE7E-76EA-49DD-9EC9-35A86219A8FD}" parentId="{5690CD3F-E5BB-469F-AF96-CDCF6162C00F}">
    <text>08.07 pateiktas projektas tvirtinimui</text>
  </threadedComment>
  <threadedComment ref="E380" dT="2025-08-18T11:21:38.71" personId="{275467A3-C35B-408D-BC09-980133BF36D1}" id="{F36B7609-938F-46CC-B22A-4FA282D900A3}" parentId="{5690CD3F-E5BB-469F-AF96-CDCF6162C00F}">
    <text>Trūksta VIA derinimo</text>
  </threadedComment>
  <threadedComment ref="E380" dT="2025-08-25T05:23:30.40" personId="{275467A3-C35B-408D-BC09-980133BF36D1}" id="{029290E2-457B-4ED1-B612-CC5F31AAE469}" parentId="{5690CD3F-E5BB-469F-AF96-CDCF6162C00F}">
    <text>VIA terminas 09-05</text>
  </threadedComment>
  <threadedComment ref="E380" dT="2025-08-28T07:40:37.10" personId="{5710D45C-C18F-4E5A-842E-2E8E9F9A8EE2}" id="{0118AF92-1074-44CF-80CD-1FA439C2380F}" parentId="{5690CD3F-E5BB-469F-AF96-CDCF6162C00F}">
    <text>Gautas via derinimas</text>
  </threadedComment>
  <threadedComment ref="E380" dT="2025-09-01T10:25:22.88" personId="{1AA69E5B-B443-4881-BBB8-C2908FF681E9}" id="{F1B56E1E-FDBC-446C-B8EA-9668AA343A66}" parentId="{5690CD3F-E5BB-469F-AF96-CDCF6162C00F}">
    <text>Daromas servitutas</text>
  </threadedComment>
  <threadedComment ref="E380" dT="2025-09-02T06:47:56.66" personId="{5710D45C-C18F-4E5A-842E-2E8E9F9A8EE2}" id="{DEA57924-C659-4FF5-9E6B-606C1C3C0376}" parentId="{5690CD3F-E5BB-469F-AF96-CDCF6162C00F}">
    <text>25SUT-4877 
25SUT-4898 
25SUT-4902 
Pateiktos suvos</text>
  </threadedComment>
  <threadedComment ref="E380" dT="2025-09-15T09:06:21.80" personId="{5710D45C-C18F-4E5A-842E-2E8E9F9A8EE2}" id="{029F8F9A-EB05-4D83-9BC1-CEDC8EFDD39C}" parentId="{5690CD3F-E5BB-469F-AF96-CDCF6162C00F}">
    <text>Laukiam kol nzt pasirašys servituto planą ir galima bus derintis su notaru, daugiau trūksta tik SUVOS</text>
  </threadedComment>
  <threadedComment ref="E380" dT="2025-09-29T07:12:54.69" personId="{5710D45C-C18F-4E5A-842E-2E8E9F9A8EE2}" id="{52415A47-14DC-4484-8F5D-CDC1650CCDD0}" parentId="{5690CD3F-E5BB-469F-AF96-CDCF6162C00F}">
    <text>25SUT-9715+
25SUT-9723+
25SUT-9725+</text>
  </threadedComment>
  <threadedComment ref="E380" dT="2025-09-29T08:36:19.09" personId="{5710D45C-C18F-4E5A-842E-2E8E9F9A8EE2}" id="{063368E7-F661-4626-B997-BA33F4EF8DBF}" parentId="{5690CD3F-E5BB-469F-AF96-CDCF6162C00F}">
    <text>Laukiam spalio 6d. Abu notarų biurai išvykę</text>
  </threadedComment>
  <threadedComment ref="E380" dT="2025-10-01T06:58:47.41" personId="{1AA69E5B-B443-4881-BBB8-C2908FF681E9}" id="{EB8137E8-27B9-484B-AB5B-B178223312DB}" parentId="{5690CD3F-E5BB-469F-AF96-CDCF6162C00F}">
    <text>Pateiktas projektas po pastabu</text>
  </threadedComment>
  <threadedComment ref="E380" dT="2025-10-03T05:48:29.09" personId="{5710D45C-C18F-4E5A-842E-2E8E9F9A8EE2}" id="{38866A08-3789-483A-8D33-2EFDE20F82CD}" parentId="{5690CD3F-E5BB-469F-AF96-CDCF6162C00F}">
    <text>Atmetė suva, išsiųsta perderint į seniūniją ir savivaldybę</text>
  </threadedComment>
  <threadedComment ref="E380" dT="2025-10-03T09:20:55.01" personId="{5710D45C-C18F-4E5A-842E-2E8E9F9A8EE2}" id="{5C9BC194-8F4C-4F4E-87B6-AC81D9867E2A}" parentId="{5690CD3F-E5BB-469F-AF96-CDCF6162C00F}">
    <text xml:space="preserve">Perderinta, teikiam suva is naujo
</text>
  </threadedComment>
  <threadedComment ref="E380" dT="2025-10-03T11:26:37.60" personId="{275467A3-C35B-408D-BC09-980133BF36D1}" id="{416BA66F-1F16-46F9-89A8-70646EFEB359}" parentId="{5690CD3F-E5BB-469F-AF96-CDCF6162C00F}">
    <text>Atmestas dėl VIA ir servituto</text>
  </threadedComment>
  <threadedComment ref="E380" dT="2025-10-15T10:53:11.38" personId="{5710D45C-C18F-4E5A-842E-2E8E9F9A8EE2}" id="{D4ABFA80-5422-4AB7-8867-220C304AA65D}" parentId="{5690CD3F-E5BB-469F-AF96-CDCF6162C00F}">
    <text>servituta pasirasynes 10-20 14h</text>
  </threadedComment>
  <threadedComment ref="E380" dT="2025-10-16T12:29:46.77" personId="{1AA69E5B-B443-4881-BBB8-C2908FF681E9}" id="{4C2A1840-8FE7-433C-BDB0-C5BD77BCC441}" parentId="{5690CD3F-E5BB-469F-AF96-CDCF6162C00F}">
    <text>Pateiktas po pastabu</text>
  </threadedComment>
  <threadedComment ref="E380" dT="2025-10-27T07:03:06.34" personId="{1AA69E5B-B443-4881-BBB8-C2908FF681E9}" id="{53BD0CC8-2388-43E9-BF67-9CA9AFF9B5A1}" parentId="{5690CD3F-E5BB-469F-AF96-CDCF6162C00F}">
    <text>Uzklausta Julijos kada bus pasirasymas</text>
  </threadedComment>
  <threadedComment ref="E380" dT="2025-10-27T13:23:58.96" personId="{5710D45C-C18F-4E5A-842E-2E8E9F9A8EE2}" id="{7A42C8CF-B638-477D-9477-E76FFB85F504}" parentId="{5690CD3F-E5BB-469F-AF96-CDCF6162C00F}">
    <text>nusiųsta notarei pavedimo kopija, turėtų informuoti del naujos pasirašymo datos</text>
  </threadedComment>
  <threadedComment ref="E380" dT="2025-11-03T11:37:35.49" personId="{5710D45C-C18F-4E5A-842E-2E8E9F9A8EE2}" id="{61D90EFD-6182-4A5D-855A-91ED1DA8282A}" parentId="{5690CD3F-E5BB-469F-AF96-CDCF6162C00F}">
    <text>servitutą pasirašynėja 11-06 14:00</text>
  </threadedComment>
  <threadedComment ref="E380" dT="2025-11-07T06:34:53.03" personId="{1AA69E5B-B443-4881-BBB8-C2908FF681E9}" id="{3AC1C2E6-D2F7-4F38-A7FF-1EEBFB9EB72D}" parentId="{5690CD3F-E5BB-469F-AF96-CDCF6162C00F}">
    <text>Pateiktas projektas po pastirasymo</text>
  </threadedComment>
  <threadedComment ref="X380" dT="2025-07-04T04:41:14.73" personId="{5710D45C-C18F-4E5A-842E-2E8E9F9A8EE2}" id="{B6E72612-EB80-4E90-ADA5-3ED6731A674C}">
    <text>Išsiųsta architektūros skyriaus vyr. atchitektui valdas.naumaviciuslazdijai.lt</text>
  </threadedComment>
  <threadedComment ref="X380" dT="2025-07-04T04:43:44.01" personId="{5710D45C-C18F-4E5A-842E-2E8E9F9A8EE2}" id="{4F97CB28-FE0E-42D1-99D1-44B07D51A130}" parentId="{B6E72612-EB80-4E90-ADA5-3ED6731A674C}">
    <text>Išsiųsta infrastruktūros skyriaus vyr. specialistui virginijus.blazauskaslazdijai.lt</text>
  </threadedComment>
  <threadedComment ref="X380" dT="2025-07-16T05:41:16.44" personId="{5710D45C-C18F-4E5A-842E-2E8E9F9A8EE2}" id="{58D45CDB-D32E-4C64-8476-D579F1E29907}" parentId="{B6E72612-EB80-4E90-ADA5-3ED6731A674C}">
    <text>Suderinta infrastruktūros skyrius</text>
  </threadedComment>
  <threadedComment ref="X380" dT="2025-07-18T09:31:34.20" personId="{5710D45C-C18F-4E5A-842E-2E8E9F9A8EE2}" id="{DDD9924A-7C8E-4CDD-9F0E-9C0377867FF5}" parentId="{B6E72612-EB80-4E90-ADA5-3ED6731A674C}">
    <text>Sake architektūros skyriaus derinimo nereikia, užtenka infrastruktūros</text>
  </threadedComment>
  <threadedComment ref="X380" dT="2025-10-03T06:22:48.24" personId="{5710D45C-C18F-4E5A-842E-2E8E9F9A8EE2}" id="{FF1ABD98-B9D6-459A-80E5-AEDF59ABE763}" parentId="{B6E72612-EB80-4E90-ADA5-3ED6731A674C}">
    <text>perderinta</text>
  </threadedComment>
  <threadedComment ref="Y380" dT="2025-07-01T05:42:12.97" personId="{5710D45C-C18F-4E5A-842E-2E8E9F9A8EE2}" id="{9F5759C2-32D6-4689-9F51-9BADFE90D1C4}">
    <text>Išsiųsta Būdviečio seniūnei Laimutei Šiuikienei 07-01</text>
  </threadedComment>
  <threadedComment ref="Y380" dT="2025-07-04T05:28:55.26" personId="{5710D45C-C18F-4E5A-842E-2E8E9F9A8EE2}" id="{4351AD3B-53CB-4421-9011-B63BDE193850}" parentId="{9F5759C2-32D6-4689-9F51-9BADFE90D1C4}">
    <text>Išsiųsta šeštokų seniūnijos vyr. specialistui dainius. kunigonis</text>
  </threadedComment>
  <threadedComment ref="Y380" dT="2025-07-14T11:26:08.63" personId="{5710D45C-C18F-4E5A-842E-2E8E9F9A8EE2}" id="{5E76485D-9830-429B-AE2E-168CE0F344AF}" parentId="{9F5759C2-32D6-4689-9F51-9BADFE90D1C4}">
    <text>Išsiųsta pavaduojančiai būdviečio seniūnei</text>
  </threadedComment>
  <threadedComment ref="Y380" dT="2025-07-14T12:14:03.34" personId="{5710D45C-C18F-4E5A-842E-2E8E9F9A8EE2}" id="{E6473274-A62F-43E2-8D70-9F2EBB9D7D88}" parentId="{9F5759C2-32D6-4689-9F51-9BADFE90D1C4}">
    <text>Budviecio seniunija pasirasys tik gavus savivaldybes derinima</text>
  </threadedComment>
  <threadedComment ref="Y380" dT="2025-07-15T07:41:01.31" personId="{5710D45C-C18F-4E5A-842E-2E8E9F9A8EE2}" id="{4C743EF2-7020-453B-8C91-7E6184A13A2A}" parentId="{9F5759C2-32D6-4689-9F51-9BADFE90D1C4}">
    <text>Šeštokų seniunija suderino</text>
  </threadedComment>
  <threadedComment ref="Y380" dT="2025-07-16T06:23:57.81" personId="{5710D45C-C18F-4E5A-842E-2E8E9F9A8EE2}" id="{3801FDEC-7742-4B8A-8415-BFA7D3AC6ECA}" parentId="{9F5759C2-32D6-4689-9F51-9BADFE90D1C4}">
    <text>Abi suderino</text>
  </threadedComment>
  <threadedComment ref="AA380" dT="2025-08-08T08:48:17.06" personId="{5710D45C-C18F-4E5A-842E-2E8E9F9A8EE2}" id="{E6787E33-1B80-4F31-9405-ACD6D26BF5E1}">
    <text>išsiųsta</text>
  </threadedComment>
  <threadedComment ref="AA380" dT="2025-08-14T10:43:15.69" personId="{5710D45C-C18F-4E5A-842E-2E8E9F9A8EE2}" id="{AF2EA64E-D142-47B2-98C1-6884D3E51226}" parentId="{E6787E33-1B80-4F31-9405-ACD6D26BF5E1}">
    <text>Suderinta 08-12</text>
  </threadedComment>
  <threadedComment ref="AD380" dT="2025-09-02T06:48:10.51" personId="{5710D45C-C18F-4E5A-842E-2E8E9F9A8EE2}" id="{E9E414B3-646A-4ED2-899B-8FD4D8BCF5D5}">
    <text xml:space="preserve">+
</text>
  </threadedComment>
  <threadedComment ref="AD380" dT="2025-09-29T07:30:24.81" personId="{5710D45C-C18F-4E5A-842E-2E8E9F9A8EE2}" id="{5BCAD8DD-E971-4B59-9BC0-D804667AD854}" parentId="{E9E414B3-646A-4ED2-899B-8FD4D8BCF5D5}">
    <text xml:space="preserve">25SUT-9715
25SUT-9723
25SUT-9725
</text>
  </threadedComment>
  <threadedComment ref="AD380" dT="2025-10-01T04:36:52.99" personId="{5710D45C-C18F-4E5A-842E-2E8E9F9A8EE2}" id="{8E616751-672D-4964-BE01-A763B507DDBB}" parentId="{E9E414B3-646A-4ED2-899B-8FD4D8BCF5D5}">
    <text>1/3</text>
  </threadedComment>
  <threadedComment ref="AF380" dT="2025-09-02T06:52:03.29" personId="{5710D45C-C18F-4E5A-842E-2E8E9F9A8EE2}" id="{B6AE624C-54B4-46CE-846C-FBE852164D8D}">
    <text xml:space="preserve">Pateiktas kompensacijai
</text>
  </threadedComment>
  <threadedComment ref="AF380" dT="2025-09-04T05:11:47.18" personId="{5710D45C-C18F-4E5A-842E-2E8E9F9A8EE2}" id="{6AB90BFC-9F40-4B4D-BD45-869DEC5B106E}" parentId="{B6AE624C-54B4-46CE-846C-FBE852164D8D}">
    <text>Pateiktas i nzt</text>
  </threadedComment>
  <threadedComment ref="AF380" dT="2025-09-04T07:07:06.75" personId="{5710D45C-C18F-4E5A-842E-2E8E9F9A8EE2}" id="{6F54B835-9392-4DE3-B581-0CF63D9B8C48}" parentId="{B6AE624C-54B4-46CE-846C-FBE852164D8D}">
    <text xml:space="preserve">1GD-69740
</text>
  </threadedComment>
  <threadedComment ref="AF380" dT="2025-10-01T04:45:21.91" personId="{5710D45C-C18F-4E5A-842E-2E8E9F9A8EE2}" id="{7B079686-DDAF-4E63-BBBC-0F1A88D5EC75}" parentId="{B6AE624C-54B4-46CE-846C-FBE852164D8D}">
    <text xml:space="preserve">Yra dokai, laukiam 10-06 kol grįš notarai </text>
  </threadedComment>
  <threadedComment ref="AF380" dT="2025-10-06T04:38:50.69" personId="{5710D45C-C18F-4E5A-842E-2E8E9F9A8EE2}" id="{E7288CC9-F98B-4312-9117-60D818C271DE}" parentId="{B6AE624C-54B4-46CE-846C-FBE852164D8D}">
    <text>Išsiųsti dokai notarui</text>
  </threadedComment>
  <threadedComment ref="AG380" dT="2025-07-04T05:11:52.29" personId="{5710D45C-C18F-4E5A-842E-2E8E9F9A8EE2}" id="{217C7E06-E7F7-4157-B26C-6B9C473492E1}">
    <text>Išsiųsta gintas.zukauskas@lazdijai.lt zemes ūkio skyrius</text>
    <extLst>
      <x:ext xmlns:xltc2="http://schemas.microsoft.com/office/spreadsheetml/2020/threadedcomments2" uri="{F7C98A9C-CBB3-438F-8F68-D28B6AF4A901}">
        <xltc2:checksum>1659189202</xltc2:checksum>
        <xltc2:hyperlink startIndex="9" length="28" url="mailto:%67%69%6e%74%61%73%2e%7a%75%6b%61%75%73%6b%61%73%40%6c%61%7a%64%69%6a%61%69%2e%6c%74"/>
      </x:ext>
    </extLst>
  </threadedComment>
  <threadedComment ref="AG380" dT="2025-07-16T10:23:17.47" personId="{5710D45C-C18F-4E5A-842E-2E8E9F9A8EE2}" id="{757ED61C-0AC8-41F4-896A-0EA466374D62}" parentId="{217C7E06-E7F7-4157-B26C-6B9C473492E1}">
    <text>Išsiųsta su TS</text>
  </threadedComment>
  <threadedComment ref="AG380" dT="2025-07-25T05:42:16.34" personId="{5710D45C-C18F-4E5A-842E-2E8E9F9A8EE2}" id="{7FE9498A-2D75-42EC-BED9-F46DE8C6FD22}" parentId="{217C7E06-E7F7-4157-B26C-6B9C473492E1}">
    <text>Suderinta sena trasa</text>
  </threadedComment>
  <threadedComment ref="AJ380" dT="2025-07-14T09:47:59.82" personId="{5710D45C-C18F-4E5A-842E-2E8E9F9A8EE2}" id="{BF8D83F6-51A1-47E5-BBD8-5C504B61B94C}">
    <text>Išsiųsta 07-14</text>
  </threadedComment>
  <threadedComment ref="AJ380" dT="2025-07-14T10:46:35.46" personId="{5710D45C-C18F-4E5A-842E-2E8E9F9A8EE2}" id="{3E8AA081-9A63-4609-A311-D23FEB3D5FF4}" parentId="{BF8D83F6-51A1-47E5-BBD8-5C504B61B94C}">
    <text xml:space="preserve">1-25-21967
</text>
  </threadedComment>
  <threadedComment ref="AJ380" dT="2025-08-06T04:14:31.67" personId="{5710D45C-C18F-4E5A-842E-2E8E9F9A8EE2}" id="{9A72E9BC-1938-47F0-9BA1-CF959C70842A}" parentId="{BF8D83F6-51A1-47E5-BBD8-5C504B61B94C}">
    <text xml:space="preserve">Išsiųsta
</text>
  </threadedComment>
  <threadedComment ref="AJ380" dT="2025-08-07T09:04:48.92" personId="{5710D45C-C18F-4E5A-842E-2E8E9F9A8EE2}" id="{9D545B37-4627-4D04-8198-853D0AC7E7FE}" parentId="{BF8D83F6-51A1-47E5-BBD8-5C504B61B94C}">
    <text xml:space="preserve">1-25-24904
</text>
  </threadedComment>
  <threadedComment ref="AJ380" dT="2025-08-19T12:48:20.60" personId="{5710D45C-C18F-4E5A-842E-2E8E9F9A8EE2}" id="{E1016F35-FF56-4E22-9CF0-7D6EB50E9951}" parentId="{BF8D83F6-51A1-47E5-BBD8-5C504B61B94C}">
    <text>Terminas iki 5</text>
  </threadedComment>
  <threadedComment ref="AK380" dT="2025-07-01T07:00:57.61" personId="{5710D45C-C18F-4E5A-842E-2E8E9F9A8EE2}" id="{F07E70E2-165A-4AE1-A094-0AE5CEB47CD0}">
    <text>Išsiųsta 07-01. terminas 20 d.d</text>
  </threadedComment>
  <threadedComment ref="AK380" dT="2025-07-16T10:36:04.73" personId="{5710D45C-C18F-4E5A-842E-2E8E9F9A8EE2}" id="{5CFB31B1-C9BF-445B-9207-C841148D8CBE}" parentId="{F07E70E2-165A-4AE1-A094-0AE5CEB47CD0}">
    <text>Paskambinta sakė pasistengs peržiūrėt greičiau</text>
  </threadedComment>
  <threadedComment ref="AK380" dT="2025-07-31T09:04:56.60" personId="{5710D45C-C18F-4E5A-842E-2E8E9F9A8EE2}" id="{29F1C0CD-9EDD-4154-9121-244742ECDF05}" parentId="{F07E70E2-165A-4AE1-A094-0AE5CEB47CD0}">
    <text>Suderinta 07-31</text>
  </threadedComment>
  <threadedComment ref="AP380" dT="2025-06-30T12:20:33.04" personId="{5710D45C-C18F-4E5A-842E-2E8E9F9A8EE2}" id="{B318FCEB-F6CA-4585-B8AF-7B89FD34F663}">
    <text>išsiųsta</text>
  </threadedComment>
  <threadedComment ref="AP380" dT="2025-06-30T12:21:13.26" personId="{5710D45C-C18F-4E5A-842E-2E8E9F9A8EE2}" id="{C2A353C0-C3AC-40DF-8135-ECCB2C2600E2}" parentId="{B318FCEB-F6CA-4585-B8AF-7B89FD34F663}">
    <text xml:space="preserve">77664
</text>
  </threadedComment>
  <threadedComment ref="AP380" dT="2025-07-16T10:41:44.65" personId="{5710D45C-C18F-4E5A-842E-2E8E9F9A8EE2}" id="{5DF64E9D-75D1-4C15-9EEA-147A2DF40AD2}" parentId="{B318FCEB-F6CA-4585-B8AF-7B89FD34F663}">
    <text>Išsiųsta į projektai@ltginfra.lt</text>
    <extLst>
      <x:ext xmlns:xltc2="http://schemas.microsoft.com/office/spreadsheetml/2020/threadedcomments2" uri="{F7C98A9C-CBB3-438F-8F68-D28B6AF4A901}">
        <xltc2:checksum>688479259</xltc2:checksum>
        <xltc2:hyperlink startIndex="11" length="21" url="projektai@ltginfra.lt"/>
      </x:ext>
    </extLst>
  </threadedComment>
  <threadedComment ref="AP380" dT="2025-08-04T11:36:05.18" personId="{5710D45C-C18F-4E5A-842E-2E8E9F9A8EE2}" id="{FA459FED-10D1-4826-8116-3478FDE26350}" parentId="{B318FCEB-F6CA-4585-B8AF-7B89FD34F663}">
    <text>suderinta</text>
  </threadedComment>
  <threadedComment ref="E381" dT="2025-07-29T07:53:18.46" personId="{461F44CA-1680-4430-87A0-06B8101DA29D}" id="{3223DA3C-47C3-4F8C-9EAF-33867844D86D}">
    <text>07-29 ruošiamas tinklo planas, tikslinami sklypai</text>
  </threadedComment>
  <threadedComment ref="E381" dT="2025-07-30T11:27:09.39" personId="{461F44CA-1680-4430-87A0-06B8101DA29D}" id="{09392D28-1EBD-4673-8B38-9AD7DB28C2F7}" parentId="{3223DA3C-47C3-4F8C-9EAF-33867844D86D}">
    <text>07-30 preliminariam derinimui išsiųsta Telia</text>
  </threadedComment>
  <threadedComment ref="E381" dT="2025-08-05T05:30:47.18" personId="{461F44CA-1680-4430-87A0-06B8101DA29D}" id="{E0C76484-5E4F-46F9-BC12-0EC6ED80FB59}" parentId="{3223DA3C-47C3-4F8C-9EAF-33867844D86D}">
    <text>08-06 suderinta važiuoti pas vartotojus</text>
  </threadedComment>
  <threadedComment ref="E381" dT="2025-08-07T04:31:01.46" personId="{461F44CA-1680-4430-87A0-06B8101DA29D}" id="{9680E26A-E617-47FF-B556-CE54E02A70BC}" parentId="{3223DA3C-47C3-4F8C-9EAF-33867844D86D}">
    <text>08-07 tvarkoma po gyventojų derinimų</text>
  </threadedComment>
  <threadedComment ref="E381" dT="2025-08-11T13:08:39.08" personId="{461F44CA-1680-4430-87A0-06B8101DA29D}" id="{8C76E958-F84B-4744-9BEF-1F878301D0BE}" parentId="{3223DA3C-47C3-4F8C-9EAF-33867844D86D}">
    <text>~50% suderinta, tačiau dėl kelio darbų reikės koreguoti trasą, taip pat trūksta topo 2 sklypų (3 vartotojų)</text>
  </threadedComment>
  <threadedComment ref="E381" dT="2025-08-18T09:50:47.28" personId="{461F44CA-1680-4430-87A0-06B8101DA29D}" id="{40AD336A-308C-4360-A0DB-18BC5C05EAAA}" parentId="{3223DA3C-47C3-4F8C-9EAF-33867844D86D}">
    <text>08-18 seniūnijos ir savivaldybės užklausta dėl gatvių apšvietimo, kad turėti ats. į vartotojų klausimus, gautus derinimo metu</text>
  </threadedComment>
  <threadedComment ref="E381" dT="2025-08-27T04:58:45.74" personId="{461F44CA-1680-4430-87A0-06B8101DA29D}" id="{D283242B-B284-46F7-9D4D-3DCD0A4C76D1}" parentId="{3223DA3C-47C3-4F8C-9EAF-33867844D86D}">
    <text>08-27 trasos korekcija dėl naujai asfaltuoto kelio paruošta, seniūnija siekia išlaikyti apšvietimą</text>
  </threadedComment>
  <threadedComment ref="E381" dT="2025-09-01T10:37:13.16" personId="{461F44CA-1680-4430-87A0-06B8101DA29D}" id="{039E241D-862B-4C72-8416-8C2D73A542C9}" parentId="{3223DA3C-47C3-4F8C-9EAF-33867844D86D}">
    <text>09-01 derinama dėl naujai asfaltuoto kelio su sav. Kelininku, jei suderins bus galima derinti su gyv., siunčiama į Via</text>
  </threadedComment>
  <threadedComment ref="E381" dT="2025-09-09T12:13:29.02" personId="{461F44CA-1680-4430-87A0-06B8101DA29D}" id="{864552CD-04F6-4A41-825A-34FE498DA552}" parentId="{3223DA3C-47C3-4F8C-9EAF-33867844D86D}">
    <text>09-09 pakartotinai, tiesiogiai kelininkei nusiųsta</text>
  </threadedComment>
  <threadedComment ref="E381" dT="2025-09-15T05:17:22.92" personId="{461F44CA-1680-4430-87A0-06B8101DA29D}" id="{225D0DCC-AB6F-444C-9E44-6E0E47C0BA98}" parentId="{3223DA3C-47C3-4F8C-9EAF-33867844D86D}">
    <text>09-12 sav. Kelininko suderinimas gautas su pastabom</text>
  </threadedComment>
  <threadedComment ref="E381" dT="2025-09-15T13:00:08.43" personId="{461F44CA-1680-4430-87A0-06B8101DA29D}" id="{06FCBF40-3ABC-494E-BF3C-884C3295CB47}" parentId="{3223DA3C-47C3-4F8C-9EAF-33867844D86D}">
    <text>09-15 prasiųsti derinimai gyventojams, priimantiems el. paštu, toliau planuotis važiuoti į vietą</text>
  </threadedComment>
  <threadedComment ref="E381" dT="2025-09-16T10:47:47.54" personId="{461F44CA-1680-4430-87A0-06B8101DA29D}" id="{44EB1F84-DD50-45FE-8451-916A94644F90}" parentId="{3223DA3C-47C3-4F8C-9EAF-33867844D86D}">
    <text>Susiderinta su gyventojais (min. 12) 09-18 susitikti</text>
  </threadedComment>
  <threadedComment ref="E381" dT="2025-09-22T04:27:48.86" personId="{461F44CA-1680-4430-87A0-06B8101DA29D}" id="{841025A4-1868-428A-8D60-1CD81AA4D70B}" parentId="{3223DA3C-47C3-4F8C-9EAF-33867844D86D}">
    <text>09-18 nuvykta, surinkta dalis parašų/trūkstamų kontaktų. Vienas vart. nepasiektas, vienas nesutikęs. Kiti gauti arba derinami nuotoliu.</text>
  </threadedComment>
  <threadedComment ref="E381" dT="2025-09-23T11:06:52.88" personId="{461F44CA-1680-4430-87A0-06B8101DA29D}" id="{292E6CE6-2C2E-4540-A458-41AB1ADFCF97}" parentId="{3223DA3C-47C3-4F8C-9EAF-33867844D86D}">
    <text>09-23 trasos/spintų korekcijos pgl derinimus su gyentojais, principinės schemos sudarymas</text>
  </threadedComment>
  <threadedComment ref="E381" dT="2025-09-26T11:38:10.15" personId="{461F44CA-1680-4430-87A0-06B8101DA29D}" id="{300E2D16-AD74-48BB-BD97-EE53C671E810}" parentId="{3223DA3C-47C3-4F8C-9EAF-33867844D86D}">
    <text>Suruošta pirminiams 09-26</text>
  </threadedComment>
  <threadedComment ref="E381" dT="2025-09-26T12:02:25.61" personId="{1AA69E5B-B443-4881-BBB8-C2908FF681E9}" id="{3DCEB01F-7C33-457D-A1C0-0FC89C39A8D7}" parentId="{3223DA3C-47C3-4F8C-9EAF-33867844D86D}">
    <text>Pateikti pirminiai</text>
  </threadedComment>
  <threadedComment ref="E381" dT="2025-10-02T04:25:09.61" personId="{461F44CA-1680-4430-87A0-06B8101DA29D}" id="{146BF49E-A414-448F-9E3F-FCE33D26571B}" parentId="{3223DA3C-47C3-4F8C-9EAF-33867844D86D}">
    <text>10-01 gautos ESO pastaboms pirminiams</text>
  </threadedComment>
  <threadedComment ref="E381" dT="2025-10-03T10:55:27.43" personId="{461F44CA-1680-4430-87A0-06B8101DA29D}" id="{E505808C-931F-4A29-8403-A11005783D92}" parentId="{3223DA3C-47C3-4F8C-9EAF-33867844D86D}">
    <text>10-03 pakoreguota pagal pastabas</text>
  </threadedComment>
  <threadedComment ref="E381" dT="2025-10-03T12:04:36.97" personId="{1AA69E5B-B443-4881-BBB8-C2908FF681E9}" id="{A886C21B-3AA7-4E1A-A96A-0F6BF905574D}" parentId="{3223DA3C-47C3-4F8C-9EAF-33867844D86D}">
    <text>Pateikta po pastabu</text>
  </threadedComment>
  <threadedComment ref="E381" dT="2025-10-08T12:57:08.49" personId="{461F44CA-1680-4430-87A0-06B8101DA29D}" id="{000470BA-06B2-4302-9571-BA5560E313F3}" parentId="{3223DA3C-47C3-4F8C-9EAF-33867844D86D}">
    <text>Patvirtinti pirminiai, išsiųsta derinimams su kuo nederinta/kur reikia perderinti</text>
  </threadedComment>
  <threadedComment ref="E381" dT="2025-10-16T12:34:14.81" personId="{1AA69E5B-B443-4881-BBB8-C2908FF681E9}" id="{4FDCB3E4-12A5-456E-A115-F3D6F82634B5}" parentId="{3223DA3C-47C3-4F8C-9EAF-33867844D86D}">
    <text>Paraginta eso, kad rasytusi kelio prieda</text>
  </threadedComment>
  <threadedComment ref="E381" dT="2025-10-21T11:41:51.59" personId="{275467A3-C35B-408D-BC09-980133BF36D1}" id="{3E7D91C1-5E8C-443E-A991-D8A7210AE9CF}" parentId="{3223DA3C-47C3-4F8C-9EAF-33867844D86D}">
    <text>kelio priedas pasirašytas</text>
  </threadedComment>
  <threadedComment ref="E381" dT="2025-10-22T04:06:29.06" personId="{461F44CA-1680-4430-87A0-06B8101DA29D}" id="{EE53FAD2-AB94-4661-A4A4-A478C2D967B2}" parentId="{3223DA3C-47C3-4F8C-9EAF-33867844D86D}">
    <text>10-21 pateikta į Via su kelių priedu po patikrinimo</text>
  </threadedComment>
  <threadedComment ref="E381" dT="2025-10-27T14:00:47.04" personId="{461F44CA-1680-4430-87A0-06B8101DA29D}" id="{22275BE5-A5BF-494F-B36D-AB99050E48CA}" parentId="{3223DA3C-47C3-4F8C-9EAF-33867844D86D}">
    <text>Ruošiama byla, žiniaraštis sąmatos skaičiavimui</text>
  </threadedComment>
  <threadedComment ref="E381" dT="2025-11-03T09:07:18.65" personId="{461F44CA-1680-4430-87A0-06B8101DA29D}" id="{38460B58-99F6-4C9C-A630-D0D46F1946DE}" parentId="{3223DA3C-47C3-4F8C-9EAF-33867844D86D}">
    <text>VIA derinimas gautas, žiniaraščiai suruošti, sąmatai išsiųsta</text>
  </threadedComment>
  <threadedComment ref="E381" dT="2025-11-05T13:54:22.32" personId="{461F44CA-1680-4430-87A0-06B8101DA29D}" id="{93928022-6206-41BF-8262-3C159A5B65D0}" parentId="{3223DA3C-47C3-4F8C-9EAF-33867844D86D}">
    <text>Mel. projektas gautas, pateikta SUVA</text>
  </threadedComment>
  <threadedComment ref="E381" dT="2025-11-11T06:20:33.84" personId="{461F44CA-1680-4430-87A0-06B8101DA29D}" id="{1E9AAFF6-CAC1-4108-BA1D-876DCABE1178}" parentId="{3223DA3C-47C3-4F8C-9EAF-33867844D86D}">
    <text>Sąmata gauta, ruošiama byla</text>
  </threadedComment>
  <threadedComment ref="E381" dT="2025-11-13T07:05:04.64" personId="{1AA69E5B-B443-4881-BBB8-C2908FF681E9}" id="{39487799-E04A-4264-8847-9362B8379172}" parentId="{3223DA3C-47C3-4F8C-9EAF-33867844D86D}">
    <text>Pateiktas projektas su suva</text>
  </threadedComment>
  <threadedComment ref="E381" dT="2025-11-18T08:26:38.18" personId="{1AA69E5B-B443-4881-BBB8-C2908FF681E9}" id="{776F281F-9441-4032-842C-0D9D389376BD}" parentId="{3223DA3C-47C3-4F8C-9EAF-33867844D86D}">
    <text>Taiso pastabas</text>
  </threadedComment>
  <threadedComment ref="E381" dT="2025-11-20T12:08:33.55" personId="{1AA69E5B-B443-4881-BBB8-C2908FF681E9}" id="{1733D912-1477-4A08-8397-23AE8AAC5FCD}" parentId="{3223DA3C-47C3-4F8C-9EAF-33867844D86D}">
    <text>Pateikta po pastabu</text>
  </threadedComment>
  <threadedComment ref="E381" dT="2025-12-02T13:21:10.36" personId="{275467A3-C35B-408D-BC09-980133BF36D1}" id="{31C2FBC8-B213-4CFA-B8A1-B4104EB7CB87}" parentId="{3223DA3C-47C3-4F8C-9EAF-33867844D86D}">
    <text>aktuosim sausio mėn</text>
  </threadedComment>
  <threadedComment ref="E381" dT="2026-01-05T05:53:31.04" personId="{275467A3-C35B-408D-BC09-980133BF36D1}" id="{886BC182-003F-4AA6-8EB8-0AB83832BBE6}" parentId="{3223DA3C-47C3-4F8C-9EAF-33867844D86D}">
    <text>Perduoti įkainiai iš naujo</text>
  </threadedComment>
  <threadedComment ref="E381" dT="2026-01-06T06:22:15.50" personId="{275467A3-C35B-408D-BC09-980133BF36D1}" id="{48BD1DBA-F0C5-491A-90E8-A29F0F6A09FD}" parentId="{3223DA3C-47C3-4F8C-9EAF-33867844D86D}">
    <text xml:space="preserve">Pateiktas ADA
</text>
  </threadedComment>
  <threadedComment ref="X381" dT="2025-09-01T11:19:44.23" personId="{461F44CA-1680-4430-87A0-06B8101DA29D}" id="{B31A8AD8-2BA4-4AAD-B30E-2B65501114D0}">
    <text>Iš anksto išsiųsta dėl naujai asfaltuoto kelio susiderinimo</text>
  </threadedComment>
  <threadedComment ref="X381" dT="2025-09-15T05:19:30.24" personId="{461F44CA-1680-4430-87A0-06B8101DA29D}" id="{EFAB2751-41BF-4A51-A4C1-254F91E7F1B8}" parentId="{B31A8AD8-2BA4-4AAD-B30E-2B65501114D0}">
    <text>09-12 suderinta su pastabom: nepažeisti asfalto - pažeidus reikalaus atstatyti visą kelio ruožą, atstatyti kelkraštį po darbų, taikomas 5 metų garantinis laikotarpis</text>
  </threadedComment>
  <threadedComment ref="Y381" dT="2025-10-16T10:23:31.59" personId="{461F44CA-1680-4430-87A0-06B8101DA29D}" id="{3897EC26-0636-49F7-8FE1-3FB0A3F0E3E5}">
    <text>skambinta, pasirašo 10-17</text>
  </threadedComment>
  <threadedComment ref="Z381" dT="2025-10-13T12:26:17.15" personId="{461F44CA-1680-4430-87A0-06B8101DA29D}" id="{C7F399A4-982D-46B1-9BDB-0A2CBF10F558}">
    <text>Gautas ats., kad tinklų neeksploatuoja vietovėje, el. laiškas išsaugotas.</text>
  </threadedComment>
  <threadedComment ref="AD381" dT="2025-11-05T13:40:53.94" personId="{461F44CA-1680-4430-87A0-06B8101DA29D}" id="{F5322B36-296A-42C0-9BBB-39E65273DAD5}">
    <text>25SUT-17078</text>
  </threadedComment>
  <threadedComment ref="AJ381" dT="2025-10-22T04:07:04.24" personId="{461F44CA-1680-4430-87A0-06B8101DA29D}" id="{09065715-0BB4-4EA3-878B-47618FE70267}">
    <text>10-21 pateikta su kelių priedu po patikrinimo</text>
  </threadedComment>
  <threadedComment ref="E382" dT="2025-08-04T04:21:05.04" personId="{A8D559AF-EDFF-4E5C-A9C6-041F763793B2}" id="{AE142575-394A-49CC-87A2-2A623013C23B}">
    <text>Paruoštas BR1 ir išsiųstas derint, planas 08-07 vykti į vietą su zoniniu</text>
  </threadedComment>
  <threadedComment ref="E382" dT="2025-08-08T05:10:37.44" personId="{1AA69E5B-B443-4881-BBB8-C2908FF681E9}" id="{B7ADCF6E-2B39-48EB-8227-94A8E3042C20}" parentId="{AE142575-394A-49CC-87A2-2A623013C23B}">
    <text>Pateikti pirminiai</text>
  </threadedComment>
  <threadedComment ref="E382" dT="2025-08-18T07:50:51.69" personId="{A8D559AF-EDFF-4E5C-A9C6-041F763793B2}" id="{1D978540-5113-4D5F-AF3E-E791DCD1F43C}" parentId="{AE142575-394A-49CC-87A2-2A623013C23B}">
    <text>Pateikta sąmatos skaičiavimui, pateikta SUVA, pradėta ruošti byla, kad liktų tik viską apjungt</text>
  </threadedComment>
  <threadedComment ref="E382" dT="2025-08-22T06:58:30.66" personId="{A8D559AF-EDFF-4E5C-A9C6-041F763793B2}" id="{EACF0EF8-7BC6-4120-887A-7495464A0785}" parentId="{AE142575-394A-49CC-87A2-2A623013C23B}">
    <text>Viską kaip ir turim, paruošta pilna byla su konkursine, reikia pateikti</text>
  </threadedComment>
  <threadedComment ref="E382" dT="2025-08-22T07:45:03.41" personId="{1AA69E5B-B443-4881-BBB8-C2908FF681E9}" id="{CE7B08BE-A62C-4803-9644-55548715F0E8}" parentId="{AE142575-394A-49CC-87A2-2A623013C23B}">
    <text>Pateiktas projektas</text>
  </threadedComment>
  <threadedComment ref="E382" dT="2025-08-28T07:31:31.98" personId="{A8D559AF-EDFF-4E5C-A9C6-041F763793B2}" id="{EDA570F7-1AC0-4E9F-86E0-B925FC7B756E}" parentId="{AE142575-394A-49CC-87A2-2A623013C23B}">
    <text>Pataisyta byla</text>
  </threadedComment>
  <threadedComment ref="E382" dT="2025-08-28T12:27:18.29" personId="{1AA69E5B-B443-4881-BBB8-C2908FF681E9}" id="{3CFB4729-D8F3-412A-BDAC-78D01D5B1B11}" parentId="{AE142575-394A-49CC-87A2-2A623013C23B}">
    <text>Pateiktas projektas po pastabu</text>
  </threadedComment>
  <threadedComment ref="E382" dT="2025-09-01T12:13:55.06" personId="{275467A3-C35B-408D-BC09-980133BF36D1}" id="{2480BC5C-8B87-4D82-9323-EC5664B80CD0}" parentId="{AE142575-394A-49CC-87A2-2A623013C23B}">
    <text>Laukiam kol patvirtins žymas</text>
  </threadedComment>
  <threadedComment ref="E382" dT="2025-09-05T06:52:46.65" personId="{1AA69E5B-B443-4881-BBB8-C2908FF681E9}" id="{E7F2B94D-965D-48EC-A764-AE9DC8C3F16D}" parentId="{AE142575-394A-49CC-87A2-2A623013C23B}">
    <text>Zymu SF sake bus 09.08d</text>
  </threadedComment>
  <threadedComment ref="X382" dT="2025-08-04T04:22:08.77" personId="{A8D559AF-EDFF-4E5C-A9C6-041F763793B2}" id="{ED5FA35B-21EC-4E39-8348-ED02067A7D2F}">
    <text>08-01</text>
  </threadedComment>
  <threadedComment ref="AA382" dT="2025-08-04T04:22:24.74" personId="{A8D559AF-EDFF-4E5C-A9C6-041F763793B2}" id="{8CFE028E-D0BD-4694-9B5D-DD23E68FE819}">
    <text>08-01</text>
  </threadedComment>
  <threadedComment ref="AD382" dT="2025-08-18T06:17:04.48" personId="{A8D559AF-EDFF-4E5C-A9C6-041F763793B2}" id="{C74C3577-99E1-4599-B506-6DE6F2D84392}">
    <text>25SUT-2374 08-18</text>
  </threadedComment>
  <threadedComment ref="E383" dT="2025-08-12T07:17:33.50" personId="{F5283759-9946-4865-A022-E520B30F9158}" id="{99D29EAD-D501-4F7E-A6C1-91EA3756F21C}">
    <text>Braižoma trasa</text>
  </threadedComment>
  <threadedComment ref="E383" dT="2025-09-09T07:01:16.06" personId="{1AA69E5B-B443-4881-BBB8-C2908FF681E9}" id="{2FEC6EC4-01DF-4D9E-9DE8-5D2915EF94C9}" parentId="{99D29EAD-D501-4F7E-A6C1-91EA3756F21C}">
    <text>Taiso trasa</text>
  </threadedComment>
  <threadedComment ref="E383" dT="2025-09-15T07:20:51.38" personId="{F5283759-9946-4865-A022-E520B30F9158}" id="{818A6C83-2011-410C-82E1-D75295D33AE6}" parentId="{99D29EAD-D501-4F7E-A6C1-91EA3756F21C}">
    <text>Kostas parašė, kad pateiktų vidaus tinklą dėl KSB nominalų numatymo MT</text>
  </threadedComment>
  <threadedComment ref="E383" dT="2025-10-06T06:51:43.10" personId="{1AA69E5B-B443-4881-BBB8-C2908FF681E9}" id="{264AD3DE-A12F-4654-B739-63412B17DD86}" parentId="{99D29EAD-D501-4F7E-A6C1-91EA3756F21C}">
    <text>Savaite praejo, dar viena laiska parasiau</text>
  </threadedComment>
  <threadedComment ref="E383" dT="2025-11-03T11:49:59.22" personId="{F5283759-9946-4865-A022-E520B30F9158}" id="{1E984B11-F2DF-40B1-97F3-D848A35CD0CE}" parentId="{99D29EAD-D501-4F7E-A6C1-91EA3756F21C}">
    <text>Pateikta Via po pastabų. Tvarkomos KPD pastabos.</text>
  </threadedComment>
  <threadedComment ref="E383" dT="2025-11-03T13:52:34.59" personId="{F5283759-9946-4865-A022-E520B30F9158}" id="{E887190C-A960-40FD-815E-17B57EAC819A}" parentId="{99D29EAD-D501-4F7E-A6C1-91EA3756F21C}">
    <text>Pateikta KPD po pastabų.</text>
  </threadedComment>
  <threadedComment ref="E383" dT="2025-11-13T06:14:38.78" personId="{F5283759-9946-4865-A022-E520B30F9158}" id="{8793B5FA-0D8D-4E4B-BB2E-796B9F44B331}" parentId="{99D29EAD-D501-4F7E-A6C1-91EA3756F21C}">
    <text>Kai gausim KPD (11-03 išsiųsta), bus galima pasiteikti Via. Via prašo KPD suderinimo. Tada reikės pasiteikti krašto apsaugos ministerijai.
Reikės turbūt papildomai susiderinti ir su užsakovu (kariuomene?).
Koreguoti BR02, nes taip informacijos jei ir nepateikė (bent jau iki manęs ji neatėjo).</text>
  </threadedComment>
  <threadedComment ref="E383" dT="2025-11-27T06:43:17.88" personId="{461F44CA-1680-4430-87A0-06B8101DA29D}" id="{2A1A5477-5C04-4A43-A847-0215C4323CCD}" parentId="{99D29EAD-D501-4F7E-A6C1-91EA3756F21C}">
    <text>11-26 KPD pastabos, neigiamas ats. gautas</text>
  </threadedComment>
  <threadedComment ref="E383" dT="2025-12-03T06:35:57.64" personId="{461F44CA-1680-4430-87A0-06B8101DA29D}" id="{2A904C85-1B65-4A1A-8CC1-E73E38FBFBD9}" parentId="{99D29EAD-D501-4F7E-A6C1-91EA3756F21C}">
    <text>12-02 išsiųstas KPD prašymas po pastabų</text>
  </threadedComment>
  <threadedComment ref="E383" dT="2025-12-05T09:12:21.53" personId="{461F44CA-1680-4430-87A0-06B8101DA29D}" id="{98ECF0DE-990D-48DC-8709-747F5D044F78}" parentId="{99D29EAD-D501-4F7E-A6C1-91EA3756F21C}">
    <text>Skambinta transachemai dėl dalies nuomuojamam sklype derinimo, perskambinti prašė pirmadienį</text>
  </threadedComment>
  <threadedComment ref="E383" dT="2025-12-16T07:27:30.04" personId="{461F44CA-1680-4430-87A0-06B8101DA29D}" id="{3B7E39A0-ADB5-4BE5-9EE3-8623AA217238}" parentId="{99D29EAD-D501-4F7E-A6C1-91EA3756F21C}">
    <text>Gautas derinimas iš sklypo nuomininko Transachema</text>
  </threadedComment>
  <threadedComment ref="E383" dT="2026-01-06T05:20:34.61" personId="{461F44CA-1680-4430-87A0-06B8101DA29D}" id="{E878ACC1-5BBC-42F7-BA7E-66EE7D3C540C}" parentId="{99D29EAD-D501-4F7E-A6C1-91EA3756F21C}">
    <text>KPD perklausta ar patikrinta, atsakė, kad ne</text>
  </threadedComment>
  <threadedComment ref="E383" dT="2026-01-12T07:25:26.57" personId="{461F44CA-1680-4430-87A0-06B8101DA29D}" id="{E6AF76C5-F978-45F1-859A-EE4EE90C02FE}" parentId="{99D29EAD-D501-4F7E-A6C1-91EA3756F21C}">
    <text>Gautas teigiamas KPD ats., perteikti Via</text>
  </threadedComment>
  <threadedComment ref="E383" dT="2026-04-21T12:36:36.19" personId="{1AA69E5B-B443-4881-BBB8-C2908FF681E9}" id="{9F30BCDA-7EEE-4FE3-9F61-B1FFCB77CF88}" parentId="{99D29EAD-D501-4F7E-A6C1-91EA3756F21C}">
    <text xml:space="preserve">Ada pateikta ESO
</text>
  </threadedComment>
  <threadedComment ref="X383" dT="2025-09-26T12:00:08.38" personId="{F5283759-9946-4865-A022-E520B30F9158}" id="{E1ACD723-1AF4-4A5F-B81A-55129435CEB1}">
    <text>09-26 pateikta</text>
  </threadedComment>
  <threadedComment ref="X383" dT="2025-10-06T11:43:52.53" personId="{F5283759-9946-4865-A022-E520B30F9158}" id="{EAF5D5DC-F07F-4E3E-A026-D2C47F4F32DA}" parentId="{E1ACD723-1AF4-4A5F-B81A-55129435CEB1}">
    <text>Buvo teikta bendru paštu. Seniūnė suderino, derintojas ne, todėl persiunčiau dar kartą 10-06</text>
  </threadedComment>
  <threadedComment ref="Z383" dT="2025-09-26T12:00:08.38" personId="{F5283759-9946-4865-A022-E520B30F9158}" id="{19DF403E-72C9-4EBA-AE65-385BB6DAFBE6}">
    <text>09-26 pateikta</text>
  </threadedComment>
  <threadedComment ref="Z383" dT="2025-09-29T11:59:38.93" personId="{F5283759-9946-4865-A022-E520B30F9158}" id="{F838755A-DD47-4F4D-B9AB-89E91C4CD97D}" parentId="{19DF403E-72C9-4EBA-AE65-385BB6DAFBE6}">
    <text>29d gauta</text>
  </threadedComment>
  <threadedComment ref="AA383" dT="2025-09-26T12:00:08.38" personId="{F5283759-9946-4865-A022-E520B30F9158}" id="{45E9B54E-E798-4D6F-9983-0CF726E21C76}">
    <text>09-26 pateikta</text>
  </threadedComment>
  <threadedComment ref="AA383" dT="2025-09-30T12:45:40.90" personId="{F5283759-9946-4865-A022-E520B30F9158}" id="{6243B61A-0AC3-4F85-BD61-75B8317C04CD}" parentId="{45E9B54E-E798-4D6F-9983-0CF726E21C76}">
    <text>30d suderinta</text>
  </threadedComment>
  <threadedComment ref="AB383" dT="2025-09-26T12:00:08.38" personId="{F5283759-9946-4865-A022-E520B30F9158}" id="{0D128EF8-0314-4049-B713-01F52BDF334F}">
    <text>09-26 pateikta</text>
  </threadedComment>
  <threadedComment ref="AI383" dT="2025-09-29T10:33:42.51" personId="{F5283759-9946-4865-A022-E520B30F9158}" id="{AC5F565C-8BEA-4670-BE5D-254A33279005}">
    <text>Pateikta 09-29</text>
  </threadedComment>
  <threadedComment ref="AI383" dT="2025-10-22T09:09:23.43" personId="{F5283759-9946-4865-A022-E520B30F9158}" id="{F7C996A6-A3F7-47F6-8901-3DA604E3D970}" parentId="{AC5F565C-8BEA-4670-BE5D-254A33279005}">
    <text>10-22 pastabos yra</text>
  </threadedComment>
  <threadedComment ref="AI383" dT="2025-11-03T13:21:10.34" personId="{F5283759-9946-4865-A022-E520B30F9158}" id="{557827D2-5272-4365-813C-ED16DEB87216}" parentId="{AC5F565C-8BEA-4670-BE5D-254A33279005}">
    <text>Pateikta po pastabų 11-03</text>
  </threadedComment>
  <threadedComment ref="AI383" dT="2025-12-03T06:37:12.06" personId="{461F44CA-1680-4430-87A0-06B8101DA29D}" id="{2730E813-880B-47B8-9EC6-250E71B5CE91}" parentId="{AC5F565C-8BEA-4670-BE5D-254A33279005}">
    <text>11-26 gautos pastabos, po jų išsiųstas 12-02</text>
  </threadedComment>
  <threadedComment ref="AJ383" dT="2025-09-29T05:12:39.89" personId="{F5283759-9946-4865-A022-E520B30F9158}" id="{04F0351C-9DAB-4E3F-B6DE-6A9D9D7CA65E}">
    <text>09-29 pateikta</text>
  </threadedComment>
  <threadedComment ref="AJ383" dT="2025-09-29T05:39:35.35" personId="{F5283759-9946-4865-A022-E520B30F9158}" id="{8B18032F-CE94-4550-A92F-B0B61041C366}" parentId="{04F0351C-9DAB-4E3F-B6DE-6A9D9D7CA65E}">
    <text>1-25-30869</text>
  </threadedComment>
  <threadedComment ref="AJ383" dT="2025-10-13T04:40:35.91" personId="{F5283759-9946-4865-A022-E520B30F9158}" id="{CC79AE9F-DBF9-466D-BB0B-6368033A9381}" parentId="{04F0351C-9DAB-4E3F-B6DE-6A9D9D7CA65E}">
    <text>Yra pastabų.</text>
  </threadedComment>
  <threadedComment ref="AJ383" dT="2025-11-03T05:40:43.32" personId="{F5283759-9946-4865-A022-E520B30F9158}" id="{E8EA0B45-48B7-4235-8AD0-D83DE7A328BA}" parentId="{04F0351C-9DAB-4E3F-B6DE-6A9D9D7CA65E}">
    <text>Išsiųsti sprendiniai SRP, nes daro jie savo dalį ir bus kelias vienuose laukuose. Via prašė su jais susiderinti.</text>
  </threadedComment>
  <threadedComment ref="AJ383" dT="2025-11-03T11:50:31.22" personId="{F5283759-9946-4865-A022-E520B30F9158}" id="{DCA32725-2195-4C01-BBD5-4C1B23A1C71A}" parentId="{04F0351C-9DAB-4E3F-B6DE-6A9D9D7CA65E}">
    <text>Suderinta su SRP, pateikta Via po pastabų.</text>
  </threadedComment>
  <threadedComment ref="AJ383" dT="2025-12-03T06:37:43.71" personId="{461F44CA-1680-4430-87A0-06B8101DA29D}" id="{21CC1460-A7CC-4FD5-9429-07529F4EE754}" parentId="{04F0351C-9DAB-4E3F-B6DE-6A9D9D7CA65E}">
    <text>Via pastabose nurodžiusi gauti KPD sutikimą, derinama</text>
  </threadedComment>
  <threadedComment ref="AL383" dT="2025-09-29T09:46:08.31" personId="{F5283759-9946-4865-A022-E520B30F9158}" id="{DEA0E9F8-35BB-48E2-97F0-39E830045BCC}">
    <text>09-29 pateikta</text>
  </threadedComment>
  <threadedComment ref="AL383" dT="2025-09-30T09:44:33.43" personId="{F5283759-9946-4865-A022-E520B30F9158}" id="{7A0C85C2-C97C-4243-8F7F-6C569321CA4B}" parentId="{DEA0E9F8-35BB-48E2-97F0-39E830045BCC}">
    <text>P25-0999</text>
  </threadedComment>
  <threadedComment ref="AM383" dT="2025-09-29T09:46:08.31" personId="{F5283759-9946-4865-A022-E520B30F9158}" id="{7293261D-5F56-4057-9745-64E3A8C46734}">
    <text>09-29 pateikta</text>
  </threadedComment>
  <threadedComment ref="AN383" dT="2025-09-29T09:46:08.31" personId="{F5283759-9946-4865-A022-E520B30F9158}" id="{95874C02-2902-45CD-9D26-0DD0BE9535F9}">
    <text>09-29 pateikta</text>
  </threadedComment>
  <threadedComment ref="AO383" dT="2025-09-29T09:58:56.45" personId="{F5283759-9946-4865-A022-E520B30F9158}" id="{F5F17C19-A9D6-49F8-87FC-44C777495B33}">
    <text>09-29 išsiųsta</text>
  </threadedComment>
  <threadedComment ref="AO383" dT="2025-10-02T05:18:26.13" personId="{F5283759-9946-4865-A022-E520B30F9158}" id="{3AA96520-7308-4357-8D2E-B19A7D6C9B0C}" parentId="{F5F17C19-A9D6-49F8-87FC-44C777495B33}">
    <text>10-02 gauta</text>
  </threadedComment>
  <threadedComment ref="AP383" dT="2025-09-29T09:58:56.45" personId="{F5283759-9946-4865-A022-E520B30F9158}" id="{BDB57A89-3D4C-4109-957A-C45950CBA01C}">
    <text>09-29 išsiųsta</text>
  </threadedComment>
  <threadedComment ref="AP383" dT="2025-11-03T13:21:29.00" personId="{F5283759-9946-4865-A022-E520B30F9158}" id="{EDE732E3-6829-41B7-A0C9-AC9FD7BB330D}" parentId="{BDB57A89-3D4C-4109-957A-C45950CBA01C}">
    <text>Nereik derintis su jais</text>
  </threadedComment>
  <threadedComment ref="AP383" dT="2025-11-03T13:26:18.47" personId="{F5283759-9946-4865-A022-E520B30F9158}" id="{6508C276-0D41-47EF-B2D0-A29FB10D0CFA}" parentId="{BDB57A89-3D4C-4109-957A-C45950CBA01C}">
    <text>10-15 išsiųsta transachemai</text>
  </threadedComment>
  <threadedComment ref="AP383" dT="2025-12-05T09:13:36.42" personId="{461F44CA-1680-4430-87A0-06B8101DA29D}" id="{0C9C3022-E302-4CAD-8487-4F7759292173}" parentId="{BDB57A89-3D4C-4109-957A-C45950CBA01C}">
    <text>Ats. iš Transachemos dėl tinklo dalies nuomuojamame sklype negauta, paskambinta bendru numeriu, prašė perskambinti pirmadienį kai bus vadovas kažkuris</text>
  </threadedComment>
  <threadedComment ref="AP383" dT="2025-12-17T06:42:45.67" personId="{461F44CA-1680-4430-87A0-06B8101DA29D}" id="{0439BE0F-61FF-4409-8F96-B7D477F76A17}" parentId="{BDB57A89-3D4C-4109-957A-C45950CBA01C}">
    <text>Gauta iš Transachemos 12-16</text>
  </threadedComment>
  <threadedComment ref="E384" dT="2025-11-13T06:15:26.66" personId="{F5283759-9946-4865-A022-E520B30F9158}" id="{8AB8F97C-970C-4FB7-B003-0BD4FB2831D4}">
    <text>BR01 padarytas</text>
  </threadedComment>
  <threadedComment ref="E384" dT="2025-12-05T07:12:07.11" personId="{461F44CA-1680-4430-87A0-06B8101DA29D}" id="{D2393D91-0882-48D0-881E-9DBE3B5FBE5E}" parentId="{8AB8F97C-970C-4FB7-B003-0BD4FB2831D4}">
    <text>Išsiųsta pagr. derinimams (sav./sen., telia, vandenys, šiluma)</text>
  </threadedComment>
  <threadedComment ref="E384" dT="2025-12-09T07:18:05.88" personId="{461F44CA-1680-4430-87A0-06B8101DA29D}" id="{686AE3C3-4FDB-4818-BB0D-B69E714B10A3}" parentId="{8AB8F97C-970C-4FB7-B003-0BD4FB2831D4}">
    <text>Skambutis iš savivaldybės, kadangi projektas pilnai karinėje teritorijoje, sav. ir sen. negali ir neturi ko derinti</text>
  </threadedComment>
  <threadedComment ref="E384" dT="2026-01-12T07:25:57.23" personId="{461F44CA-1680-4430-87A0-06B8101DA29D}" id="{09223888-BC2D-4A12-8907-AC10DE77A93E}" parentId="{8AB8F97C-970C-4FB7-B003-0BD4FB2831D4}">
    <text>Teikti į KAM, kariuomenei derinimui</text>
  </threadedComment>
  <threadedComment ref="E384" dT="2026-04-21T12:36:42.33" personId="{1AA69E5B-B443-4881-BBB8-C2908FF681E9}" id="{0208F1D2-32B1-48B9-B057-EA5136F5FFBE}" parentId="{8AB8F97C-970C-4FB7-B003-0BD4FB2831D4}">
    <text>ADA pateikta ESO</text>
  </threadedComment>
  <threadedComment ref="Z384" dT="2025-12-05T11:17:52.74" personId="{461F44CA-1680-4430-87A0-06B8101DA29D}" id="{45726064-A0F8-44DD-924B-515FE658BA3D}">
    <text>Derinimas, kad tinklų nėra gautas</text>
  </threadedComment>
  <threadedComment ref="AA384" dT="2025-12-05T11:18:31.52" personId="{461F44CA-1680-4430-87A0-06B8101DA29D}" id="{F968CA1A-2B3A-4DB6-BB93-672CCDBD41D5}">
    <text>Suderinta (tinklų nėra, leidimo nereikia)</text>
  </threadedComment>
  <threadedComment ref="E385" dT="2025-06-19T05:20:10.77" personId="{275467A3-C35B-408D-BC09-980133BF36D1}" id="{7D311C2E-EA63-4C52-8DA2-10E835845BD3}">
    <text>Pildo topo Elimatas 06-19 užsakyta</text>
  </threadedComment>
  <threadedComment ref="E385" dT="2025-06-19T09:09:40.24" personId="{275467A3-C35B-408D-BC09-980133BF36D1}" id="{ED5C0BE3-4318-4CA7-89C7-057E93DD6344}" parentId="{7D311C2E-EA63-4C52-8DA2-10E835845BD3}">
    <text>Topo yra</text>
  </threadedComment>
  <threadedComment ref="E385" dT="2025-07-02T09:11:11.60" personId="{1AA69E5B-B443-4881-BBB8-C2908FF681E9}" id="{9278D989-2F3A-4EE6-85F4-EB99A5B71F53}" parentId="{7D311C2E-EA63-4C52-8DA2-10E835845BD3}">
    <text>Klientai atsiunte E dalis, reikia braizyti schema, nusiusta jiems paziureti ar tinka moduline</text>
  </threadedComment>
  <threadedComment ref="E385" dT="2025-07-08T07:28:14.60" personId="{1AA69E5B-B443-4881-BBB8-C2908FF681E9}" id="{1025B631-B3E5-4EC0-A675-FFF339552CB3}" parentId="{7D311C2E-EA63-4C52-8DA2-10E835845BD3}">
    <text>Nusiusta ir schema, paklausta pakartotinai ar tinka vieta su trasa</text>
  </threadedComment>
  <threadedComment ref="E385" dT="2025-07-15T06:08:58.45" personId="{1AA69E5B-B443-4881-BBB8-C2908FF681E9}" id="{B0F1A602-DA50-4608-A898-645771356B45}" parentId="{7D311C2E-EA63-4C52-8DA2-10E835845BD3}">
    <text>Pateikti pirminiai</text>
  </threadedComment>
  <threadedComment ref="E385" dT="2025-07-18T05:48:27.30" personId="{275467A3-C35B-408D-BC09-980133BF36D1}" id="{348C8E35-F8D5-4728-9B57-BE01756589B0}" parentId="{7D311C2E-EA63-4C52-8DA2-10E835845BD3}">
    <text>Taiso pastabas</text>
  </threadedComment>
  <threadedComment ref="E385" dT="2025-07-22T04:46:31.23" personId="{F5283759-9946-4865-A022-E520B30F9158}" id="{489987F1-DD3F-4D36-A5D6-C35D568B69B0}" parentId="{7D311C2E-EA63-4C52-8DA2-10E835845BD3}">
    <text>Pastabas pataisiau, tik dar reiks nuvažiuot ryšius pasimatuot ir narvelių dydžius. Šiandien su Kasparu važiuojam.</text>
  </threadedComment>
  <threadedComment ref="E385" dT="2025-08-01T07:12:30.13" personId="{F5283759-9946-4865-A022-E520B30F9158}" id="{C382B663-3D56-4538-A9C2-A81AD17FCC79}" parentId="{7D311C2E-EA63-4C52-8DA2-10E835845BD3}">
    <text>07-03 buvo siųstas laiškas UAB Celcis, nk neatrašė, paskambinau, paprašė pakartot laišką, pakartojom 08-01</text>
  </threadedComment>
  <threadedComment ref="E385" dT="2025-08-11T12:25:58.87" personId="{275467A3-C35B-408D-BC09-980133BF36D1}" id="{72DCCB88-A5C3-46B7-BA67-D86947B2E9AA}" parentId="{7D311C2E-EA63-4C52-8DA2-10E835845BD3}">
    <text>Situaciją sprendžia ESO</text>
  </threadedComment>
  <threadedComment ref="E385" dT="2025-08-25T05:04:59.63" personId="{275467A3-C35B-408D-BC09-980133BF36D1}" id="{AFD31B52-032D-485C-A6D0-F7DF5CD3FE42}" parentId="{7D311C2E-EA63-4C52-8DA2-10E835845BD3}">
    <text>Laukiam sklypų sav. Kontaktų dėl trasos keitimo</text>
  </threadedComment>
  <threadedComment ref="E385" dT="2025-09-09T07:01:43.35" personId="{1AA69E5B-B443-4881-BBB8-C2908FF681E9}" id="{61760B3A-A243-4D8E-B224-4F43620B5439}" parentId="{7D311C2E-EA63-4C52-8DA2-10E835845BD3}">
    <text>"Sveiki,
Esame užsakę RC servitutų sutarties kopija. Tikimės gauti per 7k.d. tada pateiksime jums."</text>
  </threadedComment>
  <threadedComment ref="E385" dT="2025-11-17T07:01:04.61" personId="{1AA69E5B-B443-4881-BBB8-C2908FF681E9}" id="{AEDB326D-8F19-4642-9763-E95709CFC7F2}" parentId="{7D311C2E-EA63-4C52-8DA2-10E835845BD3}">
    <text>11.05 pateiktas ESO servitutinis planas, kad duotu i teisma</text>
  </threadedComment>
  <threadedComment ref="E385" dT="2025-12-08T09:00:02.57" personId="{1AA69E5B-B443-4881-BBB8-C2908FF681E9}" id="{440E2E98-925D-44C5-B5C4-8168790B5625}" parentId="{7D311C2E-EA63-4C52-8DA2-10E835845BD3}">
    <text>Pateiktas dwg Klientui, kad pasakytu ar vaziuojam toliau</text>
  </threadedComment>
  <threadedComment ref="E385" dT="2025-12-22T12:45:10.91" personId="{1AA69E5B-B443-4881-BBB8-C2908FF681E9}" id="{67C8CF60-2462-4329-B214-2DED57637CE4}" parentId="{7D311C2E-EA63-4C52-8DA2-10E835845BD3}">
    <text>Pateikti pirminiai, klientui trasa tinka</text>
  </threadedComment>
  <threadedComment ref="E385" dT="2025-12-30T09:19:06.78" personId="{1AA69E5B-B443-4881-BBB8-C2908FF681E9}" id="{73462B3D-CA2B-4D8C-A715-06790C9EE9C9}" parentId="{7D311C2E-EA63-4C52-8DA2-10E835845BD3}">
    <text>Pateikti pirminiai po pastabu</text>
  </threadedComment>
  <threadedComment ref="E385" dT="2026-01-08T11:42:07.06" personId="{1AA69E5B-B443-4881-BBB8-C2908FF681E9}" id="{4509A75C-F38B-476E-8CE6-03F564B3FB25}" parentId="{7D311C2E-EA63-4C52-8DA2-10E835845BD3}">
    <text>Pateikti pirminiai po pastabu</text>
  </threadedComment>
  <threadedComment ref="E385" dT="2026-01-14T13:19:27.25" personId="{1AA69E5B-B443-4881-BBB8-C2908FF681E9}" id="{42D0951A-A077-4F91-AAEF-17BE4CB8685A}" parentId="{7D311C2E-EA63-4C52-8DA2-10E835845BD3}">
    <text>Pateikti pirminiai po pastabu</text>
  </threadedComment>
  <threadedComment ref="E385" dT="2026-01-19T07:56:15.42" personId="{1AA69E5B-B443-4881-BBB8-C2908FF681E9}" id="{16821254-49EE-4C76-84A3-C14D7BA89745}" parentId="{7D311C2E-EA63-4C52-8DA2-10E835845BD3}">
    <text>01.16 nusiusta papildomai suderinimams</text>
  </threadedComment>
  <threadedComment ref="E385" dT="2026-01-26T11:31:43.68" personId="{275467A3-C35B-408D-BC09-980133BF36D1}" id="{9558E7F0-9CF5-433B-A614-787327949935}" parentId="{7D311C2E-EA63-4C52-8DA2-10E835845BD3}">
    <text>taiso pastabas</text>
  </threadedComment>
  <threadedComment ref="E385" dT="2026-01-27T08:04:23.19" personId="{1AA69E5B-B443-4881-BBB8-C2908FF681E9}" id="{C7D6D227-3D5C-44D5-ABA6-48EA37621291}" parentId="{7D311C2E-EA63-4C52-8DA2-10E835845BD3}">
    <text>Pateikta po pastabu</text>
  </threadedComment>
  <threadedComment ref="E385" dT="2026-02-02T10:10:54.12" personId="{1AA69E5B-B443-4881-BBB8-C2908FF681E9}" id="{D18E41C6-1CF2-4474-8CE6-CF4D4019A3F1}" parentId="{7D311C2E-EA63-4C52-8DA2-10E835845BD3}">
    <text>Issiustas sutikimas Celsiui</text>
  </threadedComment>
  <threadedComment ref="E385" dT="2026-02-12T10:36:37.19" personId="{1AA69E5B-B443-4881-BBB8-C2908FF681E9}" id="{91E55221-6541-4CAF-8C49-DC592FDDC69D}" parentId="{7D311C2E-EA63-4C52-8DA2-10E835845BD3}">
    <text>Parasytas laiskas kelininkei, laukiam servituto kompensacijos, galima daryt mzdz ir byla</text>
  </threadedComment>
  <threadedComment ref="E385" dT="2026-02-13T11:00:13.18" personId="{1AA69E5B-B443-4881-BBB8-C2908FF681E9}" id="{C21BA75C-1858-447B-9CB9-57B9AD16561C}" parentId="{7D311C2E-EA63-4C52-8DA2-10E835845BD3}">
    <text>SUVA 26SUT-4956 gauta
26SUT-4962</text>
  </threadedComment>
  <threadedComment ref="E385" dT="2026-02-18T07:09:14.73" personId="{1AA69E5B-B443-4881-BBB8-C2908FF681E9}" id="{206F1237-DEAE-4C33-A88E-9FD8D5884B75}" parentId="{7D311C2E-EA63-4C52-8DA2-10E835845BD3}">
    <text>Pateiktas projektas su viena suva</text>
  </threadedComment>
  <threadedComment ref="E385" dT="2026-02-20T06:39:38.56" personId="{1AA69E5B-B443-4881-BBB8-C2908FF681E9}" id="{63A3C907-654B-42E9-8611-E13DFC5DBCEC}" parentId="{7D311C2E-EA63-4C52-8DA2-10E835845BD3}">
    <text>Servitutas issiustas notarei Miglei</text>
  </threadedComment>
  <threadedComment ref="E385" dT="2026-02-20T08:39:25.31" personId="{1AA69E5B-B443-4881-BBB8-C2908FF681E9}" id="{92FE704A-6F7D-4437-B623-F462BA6BF8F8}" parentId="{7D311C2E-EA63-4C52-8DA2-10E835845BD3}">
    <text>Migle sake nebepasirasineja, ieskau kito biuro</text>
  </threadedComment>
  <threadedComment ref="E385" dT="2026-02-25T13:34:05.56" personId="{1AA69E5B-B443-4881-BBB8-C2908FF681E9}" id="{A0750013-0855-4AFA-AEC7-8CB41BCEB1E2}" parentId="{7D311C2E-EA63-4C52-8DA2-10E835845BD3}">
    <text>Nusiusta 6 biurui Rulienei</text>
  </threadedComment>
  <threadedComment ref="E385" dT="2026-03-05T09:05:56.46" personId="{1AA69E5B-B443-4881-BBB8-C2908FF681E9}" id="{F158C84D-9AD5-4F0F-A3FC-D04F5DF68337}" parentId="{7D311C2E-EA63-4C52-8DA2-10E835845BD3}">
    <text>Patikslinta SUVA 26SUT-4962</text>
  </threadedComment>
  <threadedComment ref="E385" dT="2026-03-19T12:46:25.74" personId="{1AA69E5B-B443-4881-BBB8-C2908FF681E9}" id="{26CB2980-C5E5-4217-9C13-50255C191A96}" parentId="{7D311C2E-EA63-4C52-8DA2-10E835845BD3}">
    <text>Gauta suva, pateiktas antras projektas tvirtinimui</text>
  </threadedComment>
  <threadedComment ref="E385" dT="2026-03-20T06:18:20.84" personId="{1AA69E5B-B443-4881-BBB8-C2908FF681E9}" id="{B9B3CC78-7545-4023-9BF9-569A63B63BBC}" parentId="{7D311C2E-EA63-4C52-8DA2-10E835845BD3}">
    <text>Notare praso hipotekos ir Egles igaliojimo</text>
  </threadedComment>
  <threadedComment ref="E385" dT="2026-03-24T11:48:21.08" personId="{1AA69E5B-B443-4881-BBB8-C2908FF681E9}" id="{D92BECA0-78AA-4FFF-A98F-0C21F17B043A}" parentId="{7D311C2E-EA63-4C52-8DA2-10E835845BD3}">
    <text>Abu projektai atmesti del SB, reikia hipotekos rasto, nusiusta Sauliui</text>
  </threadedComment>
  <threadedComment ref="X385" dT="2025-06-19T11:47:44.36" personId="{E80BD089-F0D1-9A47-8F7C-7C2F77045E1A}" id="{D754FBD4-E836-4A07-B6BB-99E9A1D54B2B}">
    <text>Išsiųsta 2025-06-19</text>
  </threadedComment>
  <threadedComment ref="X385" dT="2026-01-16T10:56:40.87" personId="{1AA69E5B-B443-4881-BBB8-C2908FF681E9}" id="{1FEC8779-2566-4319-A8DD-C93CCD1E8749}" parentId="{D754FBD4-E836-4A07-B6BB-99E9A1D54B2B}">
    <text xml:space="preserve">Persiunciau per nauja GD-796 </text>
  </threadedComment>
  <threadedComment ref="Z385" dT="2025-07-23T11:21:27.88" personId="{E80BD089-F0D1-9A47-8F7C-7C2F77045E1A}" id="{16BB335E-659F-4480-9107-598ADFF9AE0E}">
    <text>Išsiųsta 2025-07-23</text>
  </threadedComment>
  <threadedComment ref="E386" dT="2025-08-22T10:16:45.02" personId="{1AA69E5B-B443-4881-BBB8-C2908FF681E9}" id="{151D927D-F1EF-4F7C-AEFD-81FCAB6FD8D9}">
    <text>Pateikti pirminiai</text>
  </threadedComment>
  <threadedComment ref="E386" dT="2025-08-25T04:52:56.55" personId="{275467A3-C35B-408D-BC09-980133BF36D1}" id="{2AE70551-F66D-423E-8FE5-71B57257A253}" parentId="{151D927D-F1EF-4F7C-AEFD-81FCAB6FD8D9}">
    <text>Gytis siunčia derinti institucijoms ir formuoja informacinius</text>
  </threadedComment>
  <threadedComment ref="E386" dT="2025-08-25T07:33:16.22" personId="{BF941DBC-49BC-4D35-B639-EC5DED99621C}" id="{234736EF-9036-4B9A-BF46-30B564F18D9A}" parentId="{151D927D-F1EF-4F7C-AEFD-81FCAB6FD8D9}">
    <text>08-25 pateikta derint</text>
  </threadedComment>
  <threadedComment ref="E386" dT="2025-08-28T05:20:40.75" personId="{275467A3-C35B-408D-BC09-980133BF36D1}" id="{54277279-7174-488A-91B3-846D0881390A}" parentId="{151D927D-F1EF-4F7C-AEFD-81FCAB6FD8D9}">
    <text>Taiso pastabas</text>
  </threadedComment>
  <threadedComment ref="E386" dT="2025-08-28T11:39:32.90" personId="{1AA69E5B-B443-4881-BBB8-C2908FF681E9}" id="{721E74FF-DF95-4419-AF67-B2B1BA1D0585}" parentId="{151D927D-F1EF-4F7C-AEFD-81FCAB6FD8D9}">
    <text>Pateikta po pastabu</text>
  </threadedComment>
  <threadedComment ref="E386" dT="2025-09-03T06:09:16.21" personId="{BF941DBC-49BC-4D35-B639-EC5DED99621C}" id="{8D310917-0AE3-4FE0-8D10-F5A953522425}" parentId="{151D927D-F1EF-4F7C-AEFD-81FCAB6FD8D9}">
    <text>KPD nederina, bandyt reikia pakeist trasą kad neiti per piliakalnio zoną, planuoju 09-03 pateikt pakeistus sprendinius perderint.</text>
  </threadedComment>
  <threadedComment ref="E386" dT="2025-09-09T07:02:59.66" personId="{BF941DBC-49BC-4D35-B639-EC5DED99621C}" id="{769834B4-FDDB-45A7-86C2-5FF823BEBF87}" parentId="{151D927D-F1EF-4F7C-AEFD-81FCAB6FD8D9}">
    <text>Trūksta savivaldybės ir seniūnijos derinimo</text>
  </threadedComment>
  <threadedComment ref="E386" dT="2025-09-15T05:10:36.41" personId="{BF941DBC-49BC-4D35-B639-EC5DED99621C}" id="{52A4EF6A-CDA6-4FCD-98C5-F05E54158ACB}" parentId="{151D927D-F1EF-4F7C-AEFD-81FCAB6FD8D9}">
    <text>Su eso Kostas sprendžia VIA klausimą dėl gręžimo šalia kelio</text>
  </threadedComment>
  <threadedComment ref="E386" dT="2025-09-18T08:43:35.23" personId="{275467A3-C35B-408D-BC09-980133BF36D1}" id="{3BD0D60B-D887-4D36-8BE6-1A22DEAA37F9}" parentId="{151D927D-F1EF-4F7C-AEFD-81FCAB6FD8D9}">
    <text>Pateiktas kelių priedas ESO pasirašymui</text>
  </threadedComment>
  <threadedComment ref="E386" dT="2025-09-29T07:05:08.05" personId="{275467A3-C35B-408D-BC09-980133BF36D1}" id="{BC30CC9A-C8A0-4720-9D1F-F14C95DD1634}" parentId="{151D927D-F1EF-4F7C-AEFD-81FCAB6FD8D9}">
    <text>reikia bylą be  VIA</text>
  </threadedComment>
  <threadedComment ref="E386" dT="2025-09-29T07:11:44.71" personId="{1AA69E5B-B443-4881-BBB8-C2908FF681E9}" id="{31512E87-6245-4CD1-9714-B15F6A5DE9F6}" parentId="{151D927D-F1EF-4F7C-AEFD-81FCAB6FD8D9}">
    <text>Pateiktas projektas be via ir suva</text>
  </threadedComment>
  <threadedComment ref="E386" dT="2025-10-06T12:49:27.08" personId="{BF941DBC-49BC-4D35-B639-EC5DED99621C}" id="{6CE9207C-1C6E-492D-97BA-A38E01EB1693}" parentId="{151D927D-F1EF-4F7C-AEFD-81FCAB6FD8D9}">
    <text xml:space="preserve">25SUT-11627
</text>
  </threadedComment>
  <threadedComment ref="E386" dT="2025-10-08T05:11:17.25" personId="{BF941DBC-49BC-4D35-B639-EC5DED99621C}" id="{1D454E2E-3B2E-4A12-9DAB-4D5083BE7DD7}" parentId="{151D927D-F1EF-4F7C-AEFD-81FCAB6FD8D9}">
    <text>Suva gauta, trūksta info iš eso dėl kompensacinių ričių.</text>
  </threadedComment>
  <threadedComment ref="E386" dT="2025-10-08T10:04:01.94" personId="{1AA69E5B-B443-4881-BBB8-C2908FF681E9}" id="{A4EDB5B3-3185-4DCB-8C46-93E6E7A36587}" parentId="{151D927D-F1EF-4F7C-AEFD-81FCAB6FD8D9}">
    <text>Pateiktas galutinis projektas</text>
  </threadedComment>
  <threadedComment ref="E386" dT="2025-10-16T12:32:09.71" personId="{1AA69E5B-B443-4881-BBB8-C2908FF681E9}" id="{5FCE5175-F4B4-4EBA-94F0-F7F8E892B088}" parentId="{151D927D-F1EF-4F7C-AEFD-81FCAB6FD8D9}">
    <text>Taiso pastabas</text>
  </threadedComment>
  <threadedComment ref="E386" dT="2025-10-17T07:26:14.43" personId="{275467A3-C35B-408D-BC09-980133BF36D1}" id="{28C7BCFA-ED1D-4A40-8B57-48C88298A705}" parentId="{151D927D-F1EF-4F7C-AEFD-81FCAB6FD8D9}">
    <text>pateiktas po pastabų</text>
  </threadedComment>
  <threadedComment ref="E386" dT="2025-10-21T12:48:40.81" personId="{1AA69E5B-B443-4881-BBB8-C2908FF681E9}" id="{C45DB395-B2B7-4AD3-8B4B-496BB67A39BB}" parentId="{151D927D-F1EF-4F7C-AEFD-81FCAB6FD8D9}">
    <text>Pateikta po pastabu</text>
  </threadedComment>
  <threadedComment ref="E386" dT="2025-10-22T11:56:50.13" personId="{275467A3-C35B-408D-BC09-980133BF36D1}" id="{1BC465BE-6A3E-49F3-8ADB-6705BD7FFB54}" parentId="{151D927D-F1EF-4F7C-AEFD-81FCAB6FD8D9}">
    <text>registruoja žymas</text>
  </threadedComment>
  <threadedComment ref="E386" dT="2025-10-27T06:31:11.71" personId="{275467A3-C35B-408D-BC09-980133BF36D1}" id="{19CA0EA0-CD95-443D-B3EA-09482C52C6F0}" parentId="{151D927D-F1EF-4F7C-AEFD-81FCAB6FD8D9}">
    <text>laukiam kol atmes įkainius</text>
  </threadedComment>
  <threadedComment ref="AJ386" dT="2025-08-25T11:57:59.78" personId="{BF941DBC-49BC-4D35-B639-EC5DED99621C}" id="{628626BC-E6B1-4866-A9FB-C59FA3C0CF5F}">
    <text>1-25-26805</text>
  </threadedComment>
  <threadedComment ref="AM386" dT="2025-08-25T10:47:09.01" personId="{BF941DBC-49BC-4D35-B639-EC5DED99621C}" id="{A06FB8F1-8434-4045-AA4F-A054F0600772}">
    <text>Krašto apsaugos ministerija</text>
  </threadedComment>
  <threadedComment ref="AM386" dT="2025-08-28T08:56:53.30" personId="{BF941DBC-49BC-4D35-B639-EC5DED99621C}" id="{8575A3B0-1A2C-45E4-9D0C-76BD28838ED4}" parentId="{A06FB8F1-8434-4045-AA4F-A054F0600772}">
    <text>KAM tikrintojo numeris +37065011716</text>
  </threadedComment>
  <threadedComment ref="E387" dT="2025-08-04T06:24:16.10" personId="{BF941DBC-49BC-4D35-B639-EC5DED99621C}" id="{0DAB1AAD-7A07-4056-8349-DD5355187215}">
    <text>Reikalinga info iš ESO kokią MGT projektuoti.</text>
  </threadedComment>
  <threadedComment ref="E387" dT="2025-08-08T05:14:25.25" personId="{1AA69E5B-B443-4881-BBB8-C2908FF681E9}" id="{98A36564-2BF6-4028-B1FA-75AAB7868B14}" parentId="{0DAB1AAD-7A07-4056-8349-DD5355187215}">
    <text>Pateikti pirminiai</text>
  </threadedComment>
  <threadedComment ref="E387" dT="2025-08-11T12:50:07.93" personId="{1AA69E5B-B443-4881-BBB8-C2908FF681E9}" id="{5ABC3BA4-4A16-414E-9B5C-C1E8CDE4422B}" parentId="{0DAB1AAD-7A07-4056-8349-DD5355187215}">
    <text>Pateikti pirminiai po pastabu</text>
  </threadedComment>
  <threadedComment ref="E387" dT="2025-08-13T06:47:10.19" personId="{1AA69E5B-B443-4881-BBB8-C2908FF681E9}" id="{BAF8BCAF-1900-417B-A7DC-7FA0614ADAEB}" parentId="{0DAB1AAD-7A07-4056-8349-DD5355187215}">
    <text>Pateikti pirminiai po pastabu</text>
  </threadedComment>
  <threadedComment ref="E387" dT="2025-08-14T11:40:36.27" personId="{1AA69E5B-B443-4881-BBB8-C2908FF681E9}" id="{1A7DCF27-D805-463D-9329-77ADB297C9CF}" parentId="{0DAB1AAD-7A07-4056-8349-DD5355187215}">
    <text>Pateikti pirminiai po pastabu</text>
  </threadedComment>
  <threadedComment ref="E387" dT="2025-08-21T11:26:53.77" personId="{BF941DBC-49BC-4D35-B639-EC5DED99621C}" id="{3C7003FB-22F2-4F75-BF66-BEE703F6E89C}" parentId="{0DAB1AAD-7A07-4056-8349-DD5355187215}">
    <text>08-13 pateikta derinti, trūksta savivaldybės derinimo.</text>
  </threadedComment>
  <threadedComment ref="E387" dT="2025-08-29T07:23:57.45" personId="{BF941DBC-49BC-4D35-B639-EC5DED99621C}" id="{E49F28AB-8B3F-4E01-82F1-DB904CDC325E}" parentId="{0DAB1AAD-7A07-4056-8349-DD5355187215}">
    <text>09-10 natura terminas.</text>
  </threadedComment>
  <threadedComment ref="E387" dT="2025-09-04T09:45:11.02" personId="{BF941DBC-49BC-4D35-B639-EC5DED99621C}" id="{107BC30D-C9A8-43A2-8828-78A128BC7D57}" parentId="{0DAB1AAD-7A07-4056-8349-DD5355187215}">
    <text xml:space="preserve">Pateikta SUVA:
25SUT-5482 
25SUT-5486 </text>
  </threadedComment>
  <threadedComment ref="E387" dT="2025-09-09T07:46:33.33" personId="{1AA69E5B-B443-4881-BBB8-C2908FF681E9}" id="{6465032C-B6CD-4D83-860F-C87BDC26E331}" parentId="{0DAB1AAD-7A07-4056-8349-DD5355187215}">
    <text>Pateiktas projektas be SUVA</text>
  </threadedComment>
  <threadedComment ref="E387" dT="2025-09-12T05:21:13.52" personId="{BF941DBC-49BC-4D35-B639-EC5DED99621C}" id="{B3774190-F154-4E90-9351-93B7982C303E}" parentId="{0DAB1AAD-7A07-4056-8349-DD5355187215}">
    <text>Trūksta tik suva</text>
  </threadedComment>
  <threadedComment ref="E387" dT="2025-09-12T12:59:54.70" personId="{1AA69E5B-B443-4881-BBB8-C2908FF681E9}" id="{41A11A38-5114-4BEE-B514-5263323251AC}" parentId="{0DAB1AAD-7A07-4056-8349-DD5355187215}">
    <text>Pateiktas projektas su SUVA garantiniu</text>
  </threadedComment>
  <threadedComment ref="E387" dT="2025-09-22T10:38:28.79" personId="{1AA69E5B-B443-4881-BBB8-C2908FF681E9}" id="{2F58F02E-E2D8-43A3-B079-55F08DA06DF8}" parentId="{0DAB1AAD-7A07-4056-8349-DD5355187215}">
    <text xml:space="preserve">Projektas bus tvirtinamas pateikus tinkamą NŽT sutikimą </text>
  </threadedComment>
  <threadedComment ref="E387" dT="2025-09-29T06:21:31.36" personId="{BF941DBC-49BC-4D35-B639-EC5DED99621C}" id="{7E7FD8B7-DCB5-4E07-8B47-3681572432D2}" parentId="{0DAB1AAD-7A07-4056-8349-DD5355187215}">
    <text>25SUT-9688
09-29</text>
  </threadedComment>
  <threadedComment ref="E387" dT="2025-10-09T09:44:55.47" personId="{1AA69E5B-B443-4881-BBB8-C2908FF681E9}" id="{911045BD-6373-445E-9FD0-F21F62F5B48E}" parentId="{0DAB1AAD-7A07-4056-8349-DD5355187215}">
    <text>Pateiktas pilnas projektas su SUVA</text>
  </threadedComment>
  <threadedComment ref="Y387" dT="2025-08-13T12:43:19.76" personId="{BF941DBC-49BC-4D35-B639-EC5DED99621C}" id="{3F397F60-BC9B-4033-B5B0-2289BB735211}">
    <text>Projektus derina savivaldybė.</text>
  </threadedComment>
  <threadedComment ref="E388" dT="2025-09-19T06:07:02.21" personId="{F5283759-9946-4865-A022-E520B30F9158}" id="{1EC963EB-47A6-4F69-B265-68F10ED1D5CF}">
    <text>Reik užklausti TIVI dėl suvyto/nesuvyto kabelio naudojimo ir bus galima pateikti pirminius.</text>
  </threadedComment>
  <threadedComment ref="E388" dT="2025-09-22T05:08:41.70" personId="{F5283759-9946-4865-A022-E520B30F9158}" id="{A60C46A2-F3B4-4546-A15D-42FC2C597775}" parentId="{1EC963EB-47A6-4F69-B265-68F10ED1D5CF}">
    <text>Galima pateikti pirminius.</text>
  </threadedComment>
  <threadedComment ref="E388" dT="2025-09-22T10:42:35.72" personId="{1AA69E5B-B443-4881-BBB8-C2908FF681E9}" id="{318FA494-359D-488E-85AB-0BFE83EC2F37}" parentId="{1EC963EB-47A6-4F69-B265-68F10ED1D5CF}">
    <text>Pateikti pirminiai</text>
  </threadedComment>
  <threadedComment ref="E388" dT="2025-09-23T12:11:52.25" personId="{F5283759-9946-4865-A022-E520B30F9158}" id="{01E79A6E-13EC-419D-9E13-CC3299CC9F08}" parentId="{1EC963EB-47A6-4F69-B265-68F10ED1D5CF}">
    <text>Pirminius patvirtino. Pateikta institucijoms.</text>
  </threadedComment>
  <threadedComment ref="E388" dT="2025-10-06T12:05:50.16" personId="{F5283759-9946-4865-A022-E520B30F9158}" id="{C5AD0481-FF25-42FB-845F-6FCD6E47AC32}" parentId="{1EC963EB-47A6-4F69-B265-68F10ED1D5CF}">
    <text>Liko Šilumos derinimas, kai Limap'as papildys tinklus ir pasiteikti SUVA. Pasiruošti pilną bylą.</text>
  </threadedComment>
  <threadedComment ref="E388" dT="2025-10-10T05:43:40.32" personId="{F5283759-9946-4865-A022-E520B30F9158}" id="{8E16B74C-0DDB-4FF2-847A-F5D8C4107CD2}" parentId="{1EC963EB-47A6-4F69-B265-68F10ED1D5CF}">
    <text xml:space="preserve">Derinimai gauti. Pateikta SUVA. Ruošiuosi žiniaraštį, per šiandien pateiksiu. </text>
  </threadedComment>
  <threadedComment ref="E388" dT="2025-10-10T06:44:40.83" personId="{F5283759-9946-4865-A022-E520B30F9158}" id="{220300A9-5C6C-4422-A996-D11CF6B9BE1A}" parentId="{1EC963EB-47A6-4F69-B265-68F10ED1D5CF}">
    <text>Žiniaraštis pateiktas Anai, kai gausiu sąmatą, galima bus teikt projektą be SUVA</text>
  </threadedComment>
  <threadedComment ref="E388" dT="2025-10-13T07:52:25.70" personId="{F5283759-9946-4865-A022-E520B30F9158}" id="{72166B72-1EA3-4FDA-A40A-2DE23BCB6727}" parentId="{1EC963EB-47A6-4F69-B265-68F10ED1D5CF}">
    <text>Galima pateikti bylą be SUVA</text>
  </threadedComment>
  <threadedComment ref="E388" dT="2025-10-13T10:26:04.52" personId="{1AA69E5B-B443-4881-BBB8-C2908FF681E9}" id="{21A7642D-9AEC-44B0-9CB3-C8920EB53BAD}" parentId="{1EC963EB-47A6-4F69-B265-68F10ED1D5CF}">
    <text>Pateiktas projektas be SUVA</text>
  </threadedComment>
  <threadedComment ref="E388" dT="2025-10-14T07:22:33.11" personId="{F5283759-9946-4865-A022-E520B30F9158}" id="{79657C52-8199-45A6-BA6C-AA86757713D9}" parentId="{1EC963EB-47A6-4F69-B265-68F10ED1D5CF}">
    <text>Gavau ir SUVA. Kai atmes, bus galima iškarto pateikti.</text>
  </threadedComment>
  <threadedComment ref="E388" dT="2025-10-15T12:10:09.14" personId="{1AA69E5B-B443-4881-BBB8-C2908FF681E9}" id="{18A6673A-A888-49C8-A8A9-4114D3CA0713}" parentId="{1EC963EB-47A6-4F69-B265-68F10ED1D5CF}">
    <text>Pateikta su SUVA</text>
  </threadedComment>
  <threadedComment ref="E388" dT="2025-10-15T12:42:54.23" personId="{275467A3-C35B-408D-BC09-980133BF36D1}" id="{C441676C-883A-442F-8275-456CFEC1B115}" parentId="{1EC963EB-47A6-4F69-B265-68F10ED1D5CF}">
    <text>pateiktas projektas po pastabų</text>
  </threadedComment>
  <threadedComment ref="E388" dT="2025-10-16T13:29:46.08" personId="{275467A3-C35B-408D-BC09-980133BF36D1}" id="{769B3EEF-58B9-4723-A0AD-4C6A3D5D2AE0}" parentId="{1EC963EB-47A6-4F69-B265-68F10ED1D5CF}">
    <text>patvirtintas</text>
  </threadedComment>
  <threadedComment ref="E388" dT="2025-10-21T11:55:36.93" personId="{275467A3-C35B-408D-BC09-980133BF36D1}" id="{D1BEF5C0-EC5F-4481-958A-91A6DB859C1E}" parentId="{1EC963EB-47A6-4F69-B265-68F10ED1D5CF}">
    <text>laukiam žymų</text>
  </threadedComment>
  <threadedComment ref="E388" dT="2025-10-29T07:25:30.73" personId="{275467A3-C35B-408D-BC09-980133BF36D1}" id="{5AADF6B4-7A3B-4AFA-B5F4-0D1861907981}" parentId="{1EC963EB-47A6-4F69-B265-68F10ED1D5CF}">
    <text>pateikti įkainiai</text>
  </threadedComment>
  <threadedComment ref="F388" dT="2025-07-30T05:57:56.22" personId="{275467A3-C35B-408D-BC09-980133BF36D1}" id="{070383A1-96BE-4BE3-9C2C-8E1E13B2AB07}">
    <text>Edgaras su Simu matuoja 08-06</text>
  </threadedComment>
  <threadedComment ref="V388" dT="2025-10-10T06:27:48.12" personId="{F5283759-9946-4865-A022-E520B30F9158}" id="{9C85CE67-AB3E-4AB5-94C8-F20A19E33825}">
    <text>10-10 pateikta Anai</text>
  </threadedComment>
  <threadedComment ref="X388" dT="2025-09-23T12:07:54.61" personId="{F5283759-9946-4865-A022-E520B30F9158}" id="{6C410CDE-6796-4857-87C1-6D6CFA2C9E71}">
    <text>09-23 pateikta</text>
  </threadedComment>
  <threadedComment ref="X388" dT="2025-09-30T10:58:26.86" personId="{F5283759-9946-4865-A022-E520B30F9158}" id="{FB6C0610-B6C4-4034-9D46-207D34DC72AE}" parentId="{6C410CDE-6796-4857-87C1-6D6CFA2C9E71}">
    <text>Pateikta pakartotinai 09-30</text>
  </threadedComment>
  <threadedComment ref="Z388" dT="2025-09-23T12:07:54.61" personId="{F5283759-9946-4865-A022-E520B30F9158}" id="{1BE7EFCC-34F4-420D-8A67-1338305C2E4A}">
    <text>09-23 pateikta</text>
  </threadedComment>
  <threadedComment ref="Z388" dT="2025-09-25T07:10:07.71" personId="{F5283759-9946-4865-A022-E520B30F9158}" id="{31E8FC35-355B-41F8-8FD5-32DAEA1865AB}" parentId="{1BE7EFCC-34F4-420D-8A67-1338305C2E4A}">
    <text>25d gauta</text>
  </threadedComment>
  <threadedComment ref="AA388" dT="2025-09-23T12:07:54.61" personId="{F5283759-9946-4865-A022-E520B30F9158}" id="{724D03AD-6C42-4BDA-90A4-680A8191A6E3}">
    <text>09-23 pateikta</text>
  </threadedComment>
  <threadedComment ref="AA388" dT="2025-09-25T07:09:56.68" personId="{F5283759-9946-4865-A022-E520B30F9158}" id="{F9AA5F04-6286-4DBB-8746-48AAF260A737}" parentId="{724D03AD-6C42-4BDA-90A4-680A8191A6E3}">
    <text>24d gauta</text>
  </threadedComment>
  <threadedComment ref="AB388" dT="2025-09-23T12:07:54.61" personId="{F5283759-9946-4865-A022-E520B30F9158}" id="{4C35B6F0-880C-44DE-A321-18B359E76C13}">
    <text>09-23 pateikta</text>
  </threadedComment>
  <threadedComment ref="AB388" dT="2025-09-29T12:56:29.79" personId="{F5283759-9946-4865-A022-E520B30F9158}" id="{BB8B0B86-AD57-4E38-A4EF-CB27EFAF1229}" parentId="{4C35B6F0-880C-44DE-A321-18B359E76C13}">
    <text>Yra pastabų, reik pildyt topo, parašyta LIMAPUI 29d</text>
  </threadedComment>
  <threadedComment ref="AB388" dT="2025-10-10T05:11:01.19" personId="{F5283759-9946-4865-A022-E520B30F9158}" id="{40549327-E7D8-4681-8FFF-8F37D8B4A567}" parentId="{4C35B6F0-880C-44DE-A321-18B359E76C13}">
    <text>10-10 suderinta</text>
  </threadedComment>
  <threadedComment ref="AD388" dT="2025-10-10T05:43:12.54" personId="{F5283759-9946-4865-A022-E520B30F9158}" id="{6FBFF5EB-CA19-46AA-ACC1-B662046DF141}">
    <text>25SUT-12667 10-10</text>
  </threadedComment>
  <threadedComment ref="E389" dT="2025-09-19T11:28:25.61" personId="{275467A3-C35B-408D-BC09-980133BF36D1}" id="{8EDE3948-0205-4C1E-B9B1-794253D2F684}">
    <text>Pateikti pirminiai</text>
  </threadedComment>
  <threadedComment ref="E389" dT="2025-10-03T11:38:13.52" personId="{1AA69E5B-B443-4881-BBB8-C2908FF681E9}" id="{0073004E-C5B1-410A-8B13-7D585E6F033D}" parentId="{8EDE3948-0205-4C1E-B9B1-794253D2F684}">
    <text>Pateikta po pastabu</text>
  </threadedComment>
  <threadedComment ref="E389" dT="2025-10-09T04:40:51.93" personId="{1AA69E5B-B443-4881-BBB8-C2908FF681E9}" id="{6DF10DBA-63B1-4AB6-A5A3-6823D8451238}" parentId="{8EDE3948-0205-4C1E-B9B1-794253D2F684}">
    <text>Pateikti pirminiai po pastabu</text>
  </threadedComment>
  <threadedComment ref="E389" dT="2025-10-13T10:33:10.64" personId="{275467A3-C35B-408D-BC09-980133BF36D1}" id="{F3ED1206-1991-4C88-9784-E5A5AD9EC961}" parentId="{8EDE3948-0205-4C1E-B9B1-794253D2F684}">
    <text>patvirtinti pirminiai</text>
  </threadedComment>
  <threadedComment ref="E389" dT="2025-10-21T11:57:24.62" personId="{275467A3-C35B-408D-BC09-980133BF36D1}" id="{EFC02B35-577D-4A76-9B5E-E3376A384D22}" parentId="{8EDE3948-0205-4C1E-B9B1-794253D2F684}">
    <text>laukiam VIA ir KPD</text>
  </threadedComment>
  <threadedComment ref="E389" dT="2025-10-31T11:34:29.62" personId="{BF941DBC-49BC-4D35-B639-EC5DED99621C}" id="{52737221-AC55-4505-8310-A388DB27D932}" parentId="{8EDE3948-0205-4C1E-B9B1-794253D2F684}">
    <text>KPD atmetė, pateikta 31d po pastabų</text>
  </threadedComment>
  <threadedComment ref="E389" dT="2025-11-14T12:56:27.79" personId="{BF941DBC-49BC-4D35-B639-EC5DED99621C}" id="{C7437BBA-679B-4503-88E5-90EC760CB70E}" parentId="{8EDE3948-0205-4C1E-B9B1-794253D2F684}">
    <text>11-14 pateikta po pastabų VIA</text>
  </threadedComment>
  <threadedComment ref="E389" dT="2025-12-03T10:09:43.86" personId="{1AA69E5B-B443-4881-BBB8-C2908FF681E9}" id="{6AAE838B-35F0-4EB1-BD99-6BCE34BCE488}" parentId="{8EDE3948-0205-4C1E-B9B1-794253D2F684}">
    <text>MZDZ ir informaciniai</text>
  </threadedComment>
  <threadedComment ref="E389" dT="2025-12-08T13:06:24.13" personId="{5710D45C-C18F-4E5A-842E-2E8E9F9A8EE2}" id="{5ECD9C09-FB2A-461B-9B42-4A93708B1939}" parentId="{8EDE3948-0205-4C1E-B9B1-794253D2F684}">
    <text>Informaciniai išsiųsti</text>
  </threadedComment>
  <threadedComment ref="E389" dT="2025-12-10T06:32:14.20" personId="{5710D45C-C18F-4E5A-842E-2E8E9F9A8EE2}" id="{7BF2B6A3-2859-4041-96AA-84CE70B706DC}" parentId="{8EDE3948-0205-4C1E-B9B1-794253D2F684}">
    <text>Išsiųsta skaičiuot sąmatą</text>
  </threadedComment>
  <threadedComment ref="E389" dT="2025-12-10T07:59:28.80" personId="{5710D45C-C18F-4E5A-842E-2E8E9F9A8EE2}" id="{C962FECC-8A13-4D2D-805D-6C3236E1DB7C}" parentId="{8EDE3948-0205-4C1E-B9B1-794253D2F684}">
    <text xml:space="preserve">25SUT-21882+
25SUT-21903+
25SUT-21906+
25SUT-21908+
</text>
  </threadedComment>
  <threadedComment ref="E389" dT="2025-12-15T12:46:06.86" personId="{1AA69E5B-B443-4881-BBB8-C2908FF681E9}" id="{463605D1-B30E-4EC8-B2BD-CDE503EFAC98}" parentId="{8EDE3948-0205-4C1E-B9B1-794253D2F684}">
    <text>Pateiktas projektas su 2/4 SUVA</text>
  </threadedComment>
  <threadedComment ref="E389" dT="2025-12-18T14:03:06.46" personId="{1AA69E5B-B443-4881-BBB8-C2908FF681E9}" id="{CD749E80-9EBD-40A7-9F0B-6C3B6653949B}" parentId="{8EDE3948-0205-4C1E-B9B1-794253D2F684}">
    <text>Taiso pastabas</text>
  </threadedComment>
  <threadedComment ref="E389" dT="2025-12-19T08:21:40.31" personId="{5710D45C-C18F-4E5A-842E-2E8E9F9A8EE2}" id="{7682D6EC-46CF-4FD0-A801-D4AFD7DD6BCC}" parentId="{8EDE3948-0205-4C1E-B9B1-794253D2F684}">
    <text>pataisyta</text>
  </threadedComment>
  <threadedComment ref="E389" dT="2025-12-19T11:37:29.75" personId="{1AA69E5B-B443-4881-BBB8-C2908FF681E9}" id="{DE8A99E7-9702-4504-8F48-C8836525D8AF}" parentId="{8EDE3948-0205-4C1E-B9B1-794253D2F684}">
    <text>Pateiktas projektas po pastabu</text>
  </threadedComment>
  <threadedComment ref="E389" dT="2026-01-05T13:37:07.93" personId="{5710D45C-C18F-4E5A-842E-2E8E9F9A8EE2}" id="{3CB44DED-41E9-4EE3-9E44-2A662DC3786B}" parentId="{8EDE3948-0205-4C1E-B9B1-794253D2F684}">
    <text>Yra 3/4 suvos, viena pateikta su papildomais dokumentais</text>
  </threadedComment>
  <threadedComment ref="E389" dT="2026-01-06T08:06:03.79" personId="{275467A3-C35B-408D-BC09-980133BF36D1}" id="{FF3D18FD-EF05-46A4-8940-AA3BF9E46D68}" parentId="{8EDE3948-0205-4C1E-B9B1-794253D2F684}">
    <text>Laukiam RC sąskaitų</text>
  </threadedComment>
  <threadedComment ref="AJ389" dT="2025-10-14T04:28:22.70" personId="{BF941DBC-49BC-4D35-B639-EC5DED99621C}" id="{B388DF87-44F6-47D3-AF51-A413FFD9E691}">
    <text xml:space="preserve">1-25-32792
</text>
  </threadedComment>
  <threadedComment ref="E390" dT="2025-09-29T09:02:01.84" personId="{1AA69E5B-B443-4881-BBB8-C2908FF681E9}" id="{02600ACE-48B7-4823-931B-601480CD0910}">
    <text>Trasa +- paruosta, laukiam kontaktu, kad galutinai trasa paruost</text>
  </threadedComment>
  <threadedComment ref="E390" dT="2025-10-06T07:14:22.20" personId="{BF941DBC-49BC-4D35-B639-EC5DED99621C}" id="{37F8FA4C-DEA5-4E19-9D87-089F9C198F5E}" parentId="{02600ACE-48B7-4823-931B-601480CD0910}">
    <text>Derinama su žmonėmis, ketvirtadienį arba penktadienį vyksiu pas žmogų gyvai parodyt sprendinių.</text>
  </threadedComment>
  <threadedComment ref="E390" dT="2025-10-10T05:38:13.99" personId="{BF941DBC-49BC-4D35-B639-EC5DED99621C}" id="{003D6DAB-F4DB-47BC-B9CB-1E3A032999C0}" parentId="{02600ACE-48B7-4823-931B-601480CD0910}">
    <text>Su dviem žmonėm suderinta, vieno keičiasi sprendiniai, jei viskas gerai, pirmadienį teiksim pirminius.</text>
  </threadedComment>
  <threadedComment ref="E390" dT="2025-10-13T11:56:02.47" personId="{1AA69E5B-B443-4881-BBB8-C2908FF681E9}" id="{E7C6942E-D8E1-455B-82DD-2200E8C7EC32}" parentId="{02600ACE-48B7-4823-931B-601480CD0910}">
    <text>Pateikti pirminiai</text>
  </threadedComment>
  <threadedComment ref="E390" dT="2025-10-15T07:23:30.81" personId="{275467A3-C35B-408D-BC09-980133BF36D1}" id="{F0F79606-746E-487F-B471-9D850EDC3F90}" parentId="{02600ACE-48B7-4823-931B-601480CD0910}">
    <text>taiso pastabas</text>
  </threadedComment>
  <threadedComment ref="E390" dT="2025-10-21T07:10:28.37" personId="{1AA69E5B-B443-4881-BBB8-C2908FF681E9}" id="{648A45A8-DE86-4309-BCFF-1CB8836ACE5E}" parentId="{02600ACE-48B7-4823-931B-601480CD0910}">
    <text>Laukiam eso atsakymo del vks</text>
  </threadedComment>
  <threadedComment ref="E390" dT="2025-10-21T12:15:21.00" personId="{1AA69E5B-B443-4881-BBB8-C2908FF681E9}" id="{983584ED-AAE4-42F4-8CED-4133ED7E84FE}" parentId="{02600ACE-48B7-4823-931B-601480CD0910}">
    <text>Pateikta po pastabu</text>
  </threadedComment>
  <threadedComment ref="E390" dT="2025-10-22T09:14:02.58" personId="{1AA69E5B-B443-4881-BBB8-C2908FF681E9}" id="{B7DD2781-5808-47E7-A1D0-4D6ED7AE3B60}" parentId="{02600ACE-48B7-4823-931B-601480CD0910}">
    <text>Taiso pastabas</text>
  </threadedComment>
  <threadedComment ref="E390" dT="2025-10-22T12:30:51.10" personId="{275467A3-C35B-408D-BC09-980133BF36D1}" id="{0429DB27-A260-498D-BCF9-86DD3D499255}" parentId="{02600ACE-48B7-4823-931B-601480CD0910}">
    <text>taiso pastabas</text>
  </threadedComment>
  <threadedComment ref="E390" dT="2025-10-24T05:21:56.89" personId="{1AA69E5B-B443-4881-BBB8-C2908FF681E9}" id="{3919FCC9-2EB5-4114-B73E-D451455BEF5C}" parentId="{02600ACE-48B7-4823-931B-601480CD0910}">
    <text>Pateikti pakoreguoti pirminiai</text>
  </threadedComment>
  <threadedComment ref="E390" dT="2025-10-29T12:52:34.88" personId="{1AA69E5B-B443-4881-BBB8-C2908FF681E9}" id="{42CC9581-0E86-4C3B-AF0A-CE6B656C560F}" parentId="{02600ACE-48B7-4823-931B-601480CD0910}">
    <text>Pateikti pakoreguoti pirminiai</text>
  </threadedComment>
  <threadedComment ref="E390" dT="2025-12-10T08:10:08.52" personId="{A8D559AF-EDFF-4E5C-A9C6-041F763793B2}" id="{7950BBED-1E60-43CA-99D5-A73028563FEF}" parentId="{02600ACE-48B7-4823-931B-601480CD0910}">
    <text xml:space="preserve">išsiųsta institucijom </text>
  </threadedComment>
  <threadedComment ref="E390" dT="2025-12-15T06:38:07.29" personId="{A8D559AF-EDFF-4E5C-A9C6-041F763793B2}" id="{D6CA5B78-9F5F-4EAA-9C93-BC05CD41A952}" parentId="{02600ACE-48B7-4823-931B-601480CD0910}">
    <text>Greitai sujudėjo derinimai, trūksta tik via ir plačiajuosčio derinimų šiam momentui. Gytis turės paimti sutikimus dėl AZ.</text>
  </threadedComment>
  <threadedComment ref="E390" dT="2025-12-19T12:34:36.39" personId="{A8D559AF-EDFF-4E5C-A9C6-041F763793B2}" id="{7CA073E4-341C-41BA-B4A0-34EFB4A8BE69}" parentId="{02600ACE-48B7-4823-931B-601480CD0910}">
    <text xml:space="preserve">Gautos Via Lietuva pastabos, liepė siųsti derinti SRP, išsiųsta 12-19 </text>
  </threadedComment>
  <threadedComment ref="E390" dT="2025-12-29T06:31:58.64" personId="{A8D559AF-EDFF-4E5C-A9C6-041F763793B2}" id="{C3229242-E0BA-462C-AD3C-A3504259D659}" parentId="{02600ACE-48B7-4823-931B-601480CD0910}">
    <text>Gautas SRP atsakymas, reikia koreguoti brėžinį</text>
  </threadedComment>
  <threadedComment ref="E390" dT="2025-12-29T14:42:08.66" personId="{A8D559AF-EDFF-4E5C-A9C6-041F763793B2}" id="{AE6F503C-482B-48C1-A069-7809800D17CE}" parentId="{02600ACE-48B7-4823-931B-601480CD0910}">
    <text>Taisomas BR1, siunčiamas perderinimui</text>
  </threadedComment>
  <threadedComment ref="E390" dT="2026-01-05T05:29:22.19" personId="{A8D559AF-EDFF-4E5C-A9C6-041F763793B2}" id="{B3E75DC3-8AA9-4D86-BB0E-96CB10BC566F}" parentId="{02600ACE-48B7-4823-931B-601480CD0910}">
    <text>Gautas SRP derinimas, paruoštas kelių priedas</text>
  </threadedComment>
  <threadedComment ref="E390" dT="2026-01-06T08:53:57.21" personId="{A8D559AF-EDFF-4E5C-A9C6-041F763793B2}" id="{79A4DA40-0343-4E53-9817-B1A885FF05BE}" parentId="{02600ACE-48B7-4823-931B-601480CD0910}">
    <text>Išsiųsta Via Lietuvai po pastabų</text>
  </threadedComment>
  <threadedComment ref="E390" dT="2026-01-12T05:39:29.38" personId="{A8D559AF-EDFF-4E5C-A9C6-041F763793B2}" id="{E83321C6-8CB1-43FD-B99F-601AA13D3CA8}" parentId="{02600ACE-48B7-4823-931B-601480CD0910}">
    <text>Išsiųsta Telia perderinti, gautas vieno sklypo sutikimas dėl AZ, ruošiamas medžiagų žiniaraštis</text>
  </threadedComment>
  <threadedComment ref="E390" dT="2026-01-12T10:14:14.05" personId="{A8D559AF-EDFF-4E5C-A9C6-041F763793B2}" id="{8B0F69C0-BE00-4552-97F2-8D41B83A9F1A}" parentId="{02600ACE-48B7-4823-931B-601480CD0910}">
    <text>Paskambinta probleminiui sklypui, prašiau atsiųsti kokia trasa tiktų, sakė važiuos į vietą tartis ir atsiųs 16d</text>
  </threadedComment>
  <threadedComment ref="E390" dT="2026-01-19T08:02:59.52" personId="{1AA69E5B-B443-4881-BBB8-C2908FF681E9}" id="{103D307E-2825-41DA-B2E1-AB24704B7A1E}" parentId="{02600ACE-48B7-4823-931B-601480CD0910}">
    <text>Reikai nuvaziuot i vieta isivertint del balos, reikia uzsakyti mel projekta</text>
  </threadedComment>
  <threadedComment ref="E390" dT="2026-01-26T05:32:55.25" personId="{A8D559AF-EDFF-4E5C-A9C6-041F763793B2}" id="{34AE1204-08C0-4910-8596-A96C2CD96587}" parentId="{02600ACE-48B7-4823-931B-601480CD0910}">
    <text xml:space="preserve">Apžiūrėjo Marijus vietoje, pateikti variantai sklypo savininkei, reikia pildyti topo </text>
  </threadedComment>
  <threadedComment ref="E390" dT="2026-01-29T05:47:20.96" personId="{1AA69E5B-B443-4881-BBB8-C2908FF681E9}" id="{11C5AD40-CBCC-4B52-BD83-6E47D24B0F77}" parentId="{02600ACE-48B7-4823-931B-601480CD0910}">
    <text>Supiestas topo papildymas</text>
  </threadedComment>
  <threadedComment ref="E390" dT="2026-01-30T07:38:11.58" personId="{A8D559AF-EDFF-4E5C-A9C6-041F763793B2}" id="{C632E7F5-9AA7-49C9-A054-9A2B1B1D5033}" parentId="{02600ACE-48B7-4823-931B-601480CD0910}">
    <text xml:space="preserve">Pateikta SUVA
</text>
  </threadedComment>
  <threadedComment ref="E390" dT="2026-02-03T07:45:30.45" personId="{A8D559AF-EDFF-4E5C-A9C6-041F763793B2}" id="{82A70983-7093-450F-8E86-52FC45FE854B}" parentId="{02600ACE-48B7-4823-931B-601480CD0910}">
    <text>'bendrija.draugyste@gmail.com' išsiųsta</text>
  </threadedComment>
  <threadedComment ref="E390" dT="2026-02-03T10:57:14.82" personId="{A8D559AF-EDFF-4E5C-A9C6-041F763793B2}" id="{B41B5C5C-DE69-4876-80C5-6B176BC8B312}" parentId="{02600ACE-48B7-4823-931B-601480CD0910}">
    <text>Draugystė atsakė, kad ne jų gatvė, siunčiu SB "Pušaitė", j.radvilavicius@gmail.com</text>
  </threadedComment>
  <threadedComment ref="E390" dT="2026-02-17T05:58:36.55" personId="{A8D559AF-EDFF-4E5C-A9C6-041F763793B2}" id="{556E1652-947F-4588-ADF8-EF137DDEBCB9}" parentId="{02600ACE-48B7-4823-931B-601480CD0910}">
    <text>Gauti derinimai, gautos 3 suvos iš 4, ketvirtai parašytas komentaras, pateikta po pastabų</text>
  </threadedComment>
  <threadedComment ref="E390" dT="2026-02-23T12:27:22.30" personId="{1AA69E5B-B443-4881-BBB8-C2908FF681E9}" id="{CAE054B0-DE3B-4939-87BB-1F308695CA9A}" parentId="{02600ACE-48B7-4823-931B-601480CD0910}">
    <text>Nusiustas mzdz anai, nusiustas sutikimas tai podukrai</text>
  </threadedComment>
  <threadedComment ref="E390" dT="2026-02-26T10:56:51.62" personId="{1AA69E5B-B443-4881-BBB8-C2908FF681E9}" id="{57AE9A7B-30F8-4011-B650-C722AF237AF3}" parentId="{02600ACE-48B7-4823-931B-601480CD0910}">
    <text>Pateiktas projektas be senes sutikimo</text>
  </threadedComment>
  <threadedComment ref="E390" dT="2026-03-03T07:22:41.66" personId="{1AA69E5B-B443-4881-BBB8-C2908FF681E9}" id="{6280EAC0-5341-4EBC-B5DE-EF1AA5B619EB}" parentId="{02600ACE-48B7-4823-931B-601480CD0910}">
    <text>Siose tikrina ar grezimu ne per daug....</text>
  </threadedComment>
  <threadedComment ref="E390" dT="2026-03-04T14:33:59.29" personId="{1AA69E5B-B443-4881-BBB8-C2908FF681E9}" id="{BF8E2A64-E44B-4E0C-B26F-303859903936}" parentId="{02600ACE-48B7-4823-931B-601480CD0910}">
    <text>Siose bendrauja tiesiai su Kaminsku, Podukta pasuks penktadieni susitart del pirmadienio</text>
  </threadedComment>
  <threadedComment ref="E390" dT="2026-03-18T08:55:00.59" personId="{1AA69E5B-B443-4881-BBB8-C2908FF681E9}" id="{D02BF8FA-144B-4C6D-BA76-A8788CF4F7CC}" parentId="{02600ACE-48B7-4823-931B-601480CD0910}">
    <text>Siose parasys per teamsa Kaminskui, kad nebesvaigtu jis. Reiks veliau kreiptis i pati kaminska, kad derintu ta projekta greiciau</text>
  </threadedComment>
  <threadedComment ref="E390" dT="2026-03-20T12:24:04.60" personId="{1AA69E5B-B443-4881-BBB8-C2908FF681E9}" id="{D01DA435-3067-4B53-B9A8-28F8F96A6D04}" parentId="{02600ACE-48B7-4823-931B-601480CD0910}">
    <text>Pateiktas projeketas</text>
  </threadedComment>
  <threadedComment ref="X390" dT="2025-12-10T07:55:43.39" personId="{A8D559AF-EDFF-4E5C-A9C6-041F763793B2}" id="{0F9FD7AE-CD23-497B-A08D-E97BE33FEB4A}">
    <text>12-10</text>
  </threadedComment>
  <threadedComment ref="Y390" dT="2025-12-10T08:07:14.85" personId="{A8D559AF-EDFF-4E5C-A9C6-041F763793B2}" id="{5737C892-D1C1-43CE-93D0-1C9979FE057B}">
    <text>12-10</text>
  </threadedComment>
  <threadedComment ref="Z390" dT="2025-12-10T07:55:32.14" personId="{A8D559AF-EDFF-4E5C-A9C6-041F763793B2}" id="{AFF1C2F8-738A-4033-8E10-55B061C1CA74}">
    <text>12-10</text>
  </threadedComment>
  <threadedComment ref="AA390" dT="2025-12-10T07:55:22.45" personId="{A8D559AF-EDFF-4E5C-A9C6-041F763793B2}" id="{6884DB03-CD14-4F63-8104-6E235BDA783B}">
    <text>12-10</text>
  </threadedComment>
  <threadedComment ref="AD390" dT="2026-01-30T07:39:05.29" personId="{A8D559AF-EDFF-4E5C-A9C6-041F763793B2}" id="{85CAD147-F436-40A3-BDE9-4A6C069CF7C3}">
    <text>26SUT-3300
26SUT-3310
26SUT-3313
26SUT-3316</text>
  </threadedComment>
  <threadedComment ref="AJ390" dT="2025-12-10T07:54:52.67" personId="{A8D559AF-EDFF-4E5C-A9C6-041F763793B2}" id="{BECC66A9-920C-461A-BA4D-0B4D17755E1A}">
    <text>12-10</text>
  </threadedComment>
  <threadedComment ref="AJ390" dT="2026-01-06T08:54:47.68" personId="{A8D559AF-EDFF-4E5C-A9C6-041F763793B2}" id="{6207EAB9-1358-4C3F-9CDD-97C04AE3348F}" parentId="{BECC66A9-920C-461A-BA4D-0B4D17755E1A}">
    <text>01-06 po pastabų</text>
  </threadedComment>
  <threadedComment ref="AL390" dT="2025-12-11T05:56:00.80" personId="{A8D559AF-EDFF-4E5C-A9C6-041F763793B2}" id="{CEDFD4AB-56B7-4FB9-9341-233DE9E4851E}">
    <text>12-11</text>
  </threadedComment>
  <threadedComment ref="AO390" dT="2026-01-13T13:33:21.86" personId="{A8D559AF-EDFF-4E5C-A9C6-041F763793B2}" id="{534944AF-F751-462C-A400-47431813E8ED}">
    <text>01-13</text>
  </threadedComment>
  <threadedComment ref="AP390" dT="2026-01-13T13:33:05.67" personId="{A8D559AF-EDFF-4E5C-A9C6-041F763793B2}" id="{B6B29431-29D4-43B5-B709-ADFB3AC06113}">
    <text>01-13 po pastabų</text>
  </threadedComment>
  <threadedComment ref="E391" dT="2025-09-18T09:24:57.14" personId="{275467A3-C35B-408D-BC09-980133BF36D1}" id="{7E5F040F-E589-44B4-A77E-BEB973D053BF}">
    <text>Pateikti pirminiai</text>
  </threadedComment>
  <threadedComment ref="E391" dT="2025-09-19T10:56:07.99" personId="{275467A3-C35B-408D-BC09-980133BF36D1}" id="{90C35197-D9A1-43E9-99A2-2152458AB075}" parentId="{7E5F040F-E589-44B4-A77E-BEB973D053BF}">
    <text>Taiso pastabas</text>
  </threadedComment>
  <threadedComment ref="E391" dT="2025-09-25T10:57:45.18" personId="{1AA69E5B-B443-4881-BBB8-C2908FF681E9}" id="{FBC8D74E-3272-4DE7-9ED5-5E57E15557AD}" parentId="{7E5F040F-E589-44B4-A77E-BEB973D053BF}">
    <text>Pateikti pirminiai po pastabu</text>
  </threadedComment>
  <threadedComment ref="E391" dT="2025-09-26T09:52:06.64" personId="{E80BD089-F0D1-9A47-8F7C-7C2F77045E1A}" id="{6E57D93D-D6D4-412E-82E4-A9CDBD11B466}" parentId="{7E5F040F-E589-44B4-A77E-BEB973D053BF}">
    <text>Išsiųsti derinimai su institucijomis 2025-09-26</text>
  </threadedComment>
  <threadedComment ref="E391" dT="2025-10-07T05:37:08.61" personId="{E80BD089-F0D1-9A47-8F7C-7C2F77045E1A}" id="{3AAFC394-6AFF-419F-9B9B-D679C56590B9}" parentId="{7E5F040F-E589-44B4-A77E-BEB973D053BF}">
    <text>Pateikti SUVA 2025-10-07 (25SUT-11727; 25SUT-11724; 25SUT-11720)</text>
  </threadedComment>
  <threadedComment ref="E391" dT="2025-10-08T11:50:40.70" personId="{1AA69E5B-B443-4881-BBB8-C2908FF681E9}" id="{3C3FE628-F6BC-4759-B494-E679FA038315}" parentId="{7E5F040F-E589-44B4-A77E-BEB973D053BF}">
    <text>Pateiktas projektas be SUVA</text>
  </threadedComment>
  <threadedComment ref="E391" dT="2025-10-13T05:37:00.26" personId="{275467A3-C35B-408D-BC09-980133BF36D1}" id="{43015CA8-447C-44A7-A98F-F19CDDBA52EB}" parentId="{7E5F040F-E589-44B4-A77E-BEB973D053BF}">
    <text>taiso pastabas</text>
  </threadedComment>
  <threadedComment ref="E391" dT="2025-10-13T06:08:30.53" personId="{1AA69E5B-B443-4881-BBB8-C2908FF681E9}" id="{5BD0EFDB-628B-4BE7-9E29-DDBF39335BA3}" parentId="{7E5F040F-E589-44B4-A77E-BEB973D053BF}">
    <text>Pateikta po pastabu ⅓ SUVA</text>
  </threadedComment>
  <threadedComment ref="E391" dT="2025-10-21T11:59:16.15" personId="{275467A3-C35B-408D-BC09-980133BF36D1}" id="{3365DED2-8654-41CD-8CAF-4FAAE9386035}" parentId="{7E5F040F-E589-44B4-A77E-BEB973D053BF}">
    <text>trūksta vienos žymos</text>
  </threadedComment>
  <threadedComment ref="E391" dT="2025-10-27T06:58:58.94" personId="{275467A3-C35B-408D-BC09-980133BF36D1}" id="{00ACD56E-94EC-4217-82E1-27B77AB52232}" parentId="{7E5F040F-E589-44B4-A77E-BEB973D053BF}">
    <text>laukiam kol atmes įkainius</text>
  </threadedComment>
  <threadedComment ref="X391" dT="2025-10-06T07:02:05.82" personId="{E80BD089-F0D1-9A47-8F7C-7C2F77045E1A}" id="{81A7C5F2-4B15-4B08-AFBF-6B2AFBEEAC4D}">
    <text>Išsiųsta 2025-09-26</text>
  </threadedComment>
  <threadedComment ref="Y391" dT="2025-10-06T07:01:50.52" personId="{E80BD089-F0D1-9A47-8F7C-7C2F77045E1A}" id="{F0F64C33-1193-4FBF-BE4C-869AB9CA65C9}">
    <text>Išsiųsta 2025-09-26</text>
  </threadedComment>
  <threadedComment ref="Z391" dT="2025-10-06T07:01:56.56" personId="{E80BD089-F0D1-9A47-8F7C-7C2F77045E1A}" id="{63F88823-1724-4C64-B8BE-4AD2B5BA5389}">
    <text>Išsiųsta 2025-09-26</text>
  </threadedComment>
  <threadedComment ref="AA391" dT="2025-10-06T07:02:00.85" personId="{E80BD089-F0D1-9A47-8F7C-7C2F77045E1A}" id="{7869B5DD-0253-4AA6-B2A8-2B5591627F2A}">
    <text>Išsiųsta 2025-09-26</text>
  </threadedComment>
  <threadedComment ref="AO391" dT="2025-10-06T07:40:17.20" personId="{E80BD089-F0D1-9A47-8F7C-7C2F77045E1A}" id="{8759E469-F74D-4FEB-AC3A-D9FA5708CDD7}">
    <text>Išsiųsta 2025-09-26</text>
  </threadedComment>
  <threadedComment ref="E392" dT="2025-09-18T08:40:16.30" personId="{275467A3-C35B-408D-BC09-980133BF36D1}" id="{52651BC0-C00C-4AF3-A36B-1F8ADC35926B}">
    <text>Pateikti pirminiai</text>
  </threadedComment>
  <threadedComment ref="E392" dT="2025-09-19T10:54:32.19" personId="{275467A3-C35B-408D-BC09-980133BF36D1}" id="{6F8EA499-E0BA-4BAA-B4EC-29441824B4AF}" parentId="{52651BC0-C00C-4AF3-A36B-1F8ADC35926B}">
    <text>Pateiktos pastabos</text>
  </threadedComment>
  <threadedComment ref="E392" dT="2025-09-22T05:02:46.20" personId="{1AA69E5B-B443-4881-BBB8-C2908FF681E9}" id="{F9BC977F-BB7C-41DB-A993-8F8491252166}" parentId="{52651BC0-C00C-4AF3-A36B-1F8ADC35926B}">
    <text>Pateikta po pastabu</text>
  </threadedComment>
  <threadedComment ref="E392" dT="2025-10-03T11:40:06.02" personId="{1AA69E5B-B443-4881-BBB8-C2908FF681E9}" id="{B8DCD616-9DC5-4C4B-98AD-55801FFF7EC2}" parentId="{52651BC0-C00C-4AF3-A36B-1F8ADC35926B}">
    <text>Pateikta po pastabu</text>
  </threadedComment>
  <threadedComment ref="E392" dT="2025-10-07T10:18:43.41" personId="{BF941DBC-49BC-4D35-B639-EC5DED99621C}" id="{7A9A0A72-2661-4D8E-B85F-961FED74D721}" parentId="{52651BC0-C00C-4AF3-A36B-1F8ADC35926B}">
    <text>10-07 pateikta derint</text>
  </threadedComment>
  <threadedComment ref="E392" dT="2025-10-22T04:47:40.45" personId="{BF941DBC-49BC-4D35-B639-EC5DED99621C}" id="{900ED838-23B7-49CD-BCB2-2930275D5179}" parentId="{52651BC0-C00C-4AF3-A36B-1F8ADC35926B}">
    <text>Anykščių kelininkas atmetė derinimą, pateikta per naujo 10-22</text>
  </threadedComment>
  <threadedComment ref="E392" dT="2025-10-28T05:33:12.94" personId="{BF941DBC-49BC-4D35-B639-EC5DED99621C}" id="{D3A12C33-1CB8-4207-A633-AAB84E479FF9}" parentId="{52651BC0-C00C-4AF3-A36B-1F8ADC35926B}">
    <text>10-27 kelininkas nesupranta kodėl vienam pdfe skirtingom dalim yra trasa, atrašyta su paaiškinimu.</text>
  </threadedComment>
  <threadedComment ref="E392" dT="2025-11-18T08:52:25.67" personId="{BF941DBC-49BC-4D35-B639-EC5DED99621C}" id="{C3220474-5385-4D27-A6C3-7D94B0BDF56F}" parentId="{52651BC0-C00C-4AF3-A36B-1F8ADC35926B}">
    <text>Pateikta skaičiuot sąmatą</text>
  </threadedComment>
  <threadedComment ref="E392" dT="2025-11-21T08:15:51.39" personId="{A8D559AF-EDFF-4E5C-A9C6-041F763793B2}" id="{9CD608F4-24B7-4679-93AB-11D401CF2C71}" parentId="{52651BC0-C00C-4AF3-A36B-1F8ADC35926B}">
    <text>Pateikta SUVA 
25SUT-19427
25SUT-19444
25SUT-19449
25SUT-19450
25SUT-19454</text>
  </threadedComment>
  <threadedComment ref="E392" dT="2025-12-03T10:10:25.66" personId="{1AA69E5B-B443-4881-BBB8-C2908FF681E9}" id="{74339459-FFEB-436C-A266-DD87613A7447}" parentId="{52651BC0-C00C-4AF3-A36B-1F8ADC35926B}">
    <text>Sumest i byla</text>
  </threadedComment>
  <threadedComment ref="E392" dT="2025-12-08T07:12:14.86" personId="{A8D559AF-EDFF-4E5C-A9C6-041F763793B2}" id="{7DCB7D2C-98E5-4E9E-A902-FD0F79194282}" parentId="{52651BC0-C00C-4AF3-A36B-1F8ADC35926B}">
    <text>gautos visos SUVA</text>
  </threadedComment>
  <threadedComment ref="E392" dT="2025-12-08T08:59:56.57" personId="{BF941DBC-49BC-4D35-B639-EC5DED99621C}" id="{497C6A4E-6703-418C-AC4C-D5944FDEDF3A}" parentId="{52651BC0-C00C-4AF3-A36B-1F8ADC35926B}">
    <text>Paruošta byla</text>
  </threadedComment>
  <threadedComment ref="E392" dT="2025-12-08T11:56:19.79" personId="{1AA69E5B-B443-4881-BBB8-C2908FF681E9}" id="{BE59139E-966D-444C-8F4B-27F8468C188C}" parentId="{52651BC0-C00C-4AF3-A36B-1F8ADC35926B}">
    <text>Pateiktas projektas</text>
  </threadedComment>
  <threadedComment ref="E392" dT="2025-12-11T14:11:52.39" personId="{1AA69E5B-B443-4881-BBB8-C2908FF681E9}" id="{5971FD8D-0E54-4282-A7D0-11E4DAD6CA69}" parentId="{52651BC0-C00C-4AF3-A36B-1F8ADC35926B}">
    <text>Pateikta po pastabu</text>
  </threadedComment>
  <threadedComment ref="E392" dT="2026-01-06T06:18:54.64" personId="{275467A3-C35B-408D-BC09-980133BF36D1}" id="{94C0E6FD-88A4-4D8E-8B02-E57A39AE4D35}" parentId="{52651BC0-C00C-4AF3-A36B-1F8ADC35926B}">
    <text>pateiktas ADA prie dokumentų</text>
  </threadedComment>
  <threadedComment ref="AD392" dT="2025-11-21T08:16:12.09" personId="{A8D559AF-EDFF-4E5C-A9C6-041F763793B2}" id="{F39E415E-FCAA-4309-981F-CE36E7E4CA5E}">
    <text>25SUT-19427
25SUT-19444
25SUT-19449
25SUT-19450
25SUT-19454</text>
  </threadedComment>
  <threadedComment ref="AI392" dT="2025-09-19T07:46:33.94" personId="{BF941DBC-49BC-4D35-B639-EC5DED99621C}" id="{22C05C2F-06C0-41BD-87ED-97F9486C4358}">
    <text xml:space="preserve">Siaurojo geležinkelio kompleksas 
</text>
  </threadedComment>
  <threadedComment ref="AM392" dT="2025-09-15T11:37:11.19" personId="{BF941DBC-49BC-4D35-B639-EC5DED99621C}" id="{6D2E6FA2-CDFF-449D-995C-C4F5932F919E}">
    <text>Anykščių reg. parkas</text>
  </threadedComment>
  <threadedComment ref="E393" dT="2025-09-11T11:06:23.05" personId="{1AA69E5B-B443-4881-BBB8-C2908FF681E9}" id="{BDA8B089-B055-4F82-B82E-01A4238F704F}">
    <text>Pateikti pirminiai</text>
  </threadedComment>
  <threadedComment ref="E393" dT="2025-09-12T13:01:08.46" personId="{1AA69E5B-B443-4881-BBB8-C2908FF681E9}" id="{13E04B69-4374-4285-AEC1-55ECCC1E050C}" parentId="{BDA8B089-B055-4F82-B82E-01A4238F704F}">
    <text>Pateikti pirminiai po pastabu</text>
  </threadedComment>
  <threadedComment ref="E393" dT="2025-09-16T07:38:00.52" personId="{1AA69E5B-B443-4881-BBB8-C2908FF681E9}" id="{17A94BC2-AC2D-47F3-9598-0E456B4D5829}" parentId="{BDA8B089-B055-4F82-B82E-01A4238F704F}">
    <text>Pateikta po pastabu</text>
  </threadedComment>
  <threadedComment ref="E393" dT="2025-09-22T05:04:34.87" personId="{1AA69E5B-B443-4881-BBB8-C2908FF681E9}" id="{3D6892DB-91F0-4B66-BAC1-0FDA728A8CA0}" parentId="{BDA8B089-B055-4F82-B82E-01A4238F704F}">
    <text>Pateikta po pastabu</text>
  </threadedComment>
  <threadedComment ref="E393" dT="2025-09-23T12:33:26.84" personId="{275467A3-C35B-408D-BC09-980133BF36D1}" id="{E501FF75-7F3C-4C0A-8EA6-4AB49B1B753B}" parentId="{BDA8B089-B055-4F82-B82E-01A4238F704F}">
    <text>Taiso pastabas</text>
  </threadedComment>
  <threadedComment ref="E393" dT="2025-10-06T05:11:25.74" personId="{1AA69E5B-B443-4881-BBB8-C2908FF681E9}" id="{30D14E58-A827-4786-972E-3FA07BCA48E8}" parentId="{BDA8B089-B055-4F82-B82E-01A4238F704F}">
    <text>Pateikta po pastabu</text>
  </threadedComment>
  <threadedComment ref="E393" dT="2025-10-08T13:07:23.73" personId="{275467A3-C35B-408D-BC09-980133BF36D1}" id="{EC2AC6CA-4548-4ED5-969F-4F641BC60352}" parentId="{BDA8B089-B055-4F82-B82E-01A4238F704F}">
    <text>ginamės gręžimus</text>
  </threadedComment>
  <threadedComment ref="E393" dT="2025-10-09T09:46:25.18" personId="{1AA69E5B-B443-4881-BBB8-C2908FF681E9}" id="{CAD7F603-4561-4FAD-BD32-473B4D3A4187}" parentId="{BDA8B089-B055-4F82-B82E-01A4238F704F}">
    <text>Pateikta po pastabu</text>
  </threadedComment>
  <threadedComment ref="E393" dT="2025-10-13T05:15:29.60" personId="{BF941DBC-49BC-4D35-B639-EC5DED99621C}" id="{0FFA32ED-B97C-4B2E-8760-3FE024C21E24}" parentId="{BDA8B089-B055-4F82-B82E-01A4238F704F}">
    <text>10-13 pateikta derint, reikia kelių priedo kad pateikt VIA (pateikta 10-13)</text>
  </threadedComment>
  <threadedComment ref="E393" dT="2025-10-28T05:33:16.81" personId="{BF941DBC-49BC-4D35-B639-EC5DED99621C}" id="{D3C34569-D535-4BF4-BAF6-CEBC22BB3EC8}" parentId="{BDA8B089-B055-4F82-B82E-01A4238F704F}">
    <text xml:space="preserve">10-27 kelininkas nesupranta kodėl vienam pdfe skirtingom dalim yra trasa, atrašyta su paaiškinimu.
</text>
  </threadedComment>
  <threadedComment ref="E393" dT="2025-11-18T13:22:24.99" personId="{BF941DBC-49BC-4D35-B639-EC5DED99621C}" id="{E8EAA6FA-F7FD-43FB-BC74-D1C7B830102A}" parentId="{BDA8B089-B055-4F82-B82E-01A4238F704F}">
    <text>Reikia sąmatos.</text>
  </threadedComment>
  <threadedComment ref="E393" dT="2025-11-24T12:11:32.62" personId="{A8D559AF-EDFF-4E5C-A9C6-041F763793B2}" id="{9CE824F5-3E77-4890-BF45-B5F4D0181FFA}" parentId="{BDA8B089-B055-4F82-B82E-01A4238F704F}">
    <text>Pateikta SUVA 
25SUT-19684
25SUT-19697
25SUT-19699
25SUT-19702
25SUT-19703</text>
  </threadedComment>
  <threadedComment ref="E393" dT="2025-12-03T10:10:52.35" personId="{1AA69E5B-B443-4881-BBB8-C2908FF681E9}" id="{8EEFA4B9-566C-4FAE-8171-AF043081050A}" parentId="{BDA8B089-B055-4F82-B82E-01A4238F704F}">
    <text>Sumest byla</text>
  </threadedComment>
  <threadedComment ref="E393" dT="2025-12-08T07:12:45.13" personId="{A8D559AF-EDFF-4E5C-A9C6-041F763793B2}" id="{43FEDEAD-B858-4B46-B69D-A107FCCC2274}" parentId="{BDA8B089-B055-4F82-B82E-01A4238F704F}">
    <text>beveik visos SUVA gautos, viena dar nagrinėjama, šiandien/ryt jau bus</text>
  </threadedComment>
  <threadedComment ref="E393" dT="2025-12-08T08:59:46.30" personId="{BF941DBC-49BC-4D35-B639-EC5DED99621C}" id="{ABFC71B4-5DF1-4E2A-BC6B-660A74FAC978}" parentId="{BDA8B089-B055-4F82-B82E-01A4238F704F}">
    <text>Pateikta skaičiuot sąmatą</text>
  </threadedComment>
  <threadedComment ref="E393" dT="2025-12-29T07:34:14.66" personId="{275467A3-C35B-408D-BC09-980133BF36D1}" id="{515F53D7-7B77-4E8C-BE82-A43E3D25B36B}" parentId="{BDA8B089-B055-4F82-B82E-01A4238F704F}">
    <text>pateikta byla</text>
  </threadedComment>
  <threadedComment ref="E393" dT="2026-01-05T11:39:42.03" personId="{275467A3-C35B-408D-BC09-980133BF36D1}" id="{F7151E9A-E3F8-4045-937B-10875D5687E9}" parentId="{BDA8B089-B055-4F82-B82E-01A4238F704F}">
    <text>taiso pastabas</text>
  </threadedComment>
  <threadedComment ref="E393" dT="2026-01-12T09:10:24.11" personId="{1AA69E5B-B443-4881-BBB8-C2908FF681E9}" id="{7414C5E7-BF0A-46FD-9730-46DEE4BE0837}" parentId="{BDA8B089-B055-4F82-B82E-01A4238F704F}">
    <text>Pateikta po pastabu</text>
  </threadedComment>
  <threadedComment ref="E393" dT="2026-01-13T11:14:05.43" personId="{1AA69E5B-B443-4881-BBB8-C2908FF681E9}" id="{6387A1A5-8AFA-4B05-9DE1-EF779F937BF3}" parentId="{BDA8B089-B055-4F82-B82E-01A4238F704F}">
    <text>Pateikta po pastabu</text>
  </threadedComment>
  <threadedComment ref="E393" dT="2026-01-15T05:34:10.62" personId="{275467A3-C35B-408D-BC09-980133BF36D1}" id="{486C38C1-65E6-4D02-BFED-C4DA14EB9E86}" parentId="{BDA8B089-B055-4F82-B82E-01A4238F704F}">
    <text>registruoja žymas</text>
  </threadedComment>
  <threadedComment ref="E393" dT="2026-01-23T05:55:04.55" personId="{1AA69E5B-B443-4881-BBB8-C2908FF681E9}" id="{55483B40-C361-4760-8EC4-673206806F19}" parentId="{BDA8B089-B055-4F82-B82E-01A4238F704F}">
    <text>Pateikti ikainiai</text>
  </threadedComment>
  <threadedComment ref="AD393" dT="2025-11-24T12:12:06.02" personId="{A8D559AF-EDFF-4E5C-A9C6-041F763793B2}" id="{99ED5E48-7282-422A-845B-E490E6A2E033}">
    <text>Pateikta SUVA 
25SUT-19684
25SUT-19697
25SUT-19699
25SUT-19702
25SUT-19703</text>
  </threadedComment>
  <threadedComment ref="AI393" dT="2025-09-11T05:10:58.64" personId="{BF941DBC-49BC-4D35-B639-EC5DED99621C}" id="{A4DF0187-7535-4E27-B475-5CEF8A8C0725}">
    <text xml:space="preserve">Siaurojo geležinkelio kompleksas </text>
  </threadedComment>
  <threadedComment ref="AM393" dT="2025-09-11T05:10:36.89" personId="{BF941DBC-49BC-4D35-B639-EC5DED99621C}" id="{35506887-DDB9-4D57-AA79-69047E41659F}">
    <text>Anykščių reg. parkas</text>
  </threadedComment>
  <threadedComment ref="AM393" dT="2025-10-13T07:12:58.39" personId="{BF941DBC-49BC-4D35-B639-EC5DED99621C}" id="{54EF9C52-4F5C-4FB7-9F52-5BB117B1CD4D}" parentId="{35506887-DDB9-4D57-AA79-69047E41659F}">
    <text xml:space="preserve">G1-   2617  , registracijos data 2025-10-13.
</text>
  </threadedComment>
  <threadedComment ref="E394" dT="2025-08-28T11:38:10.35" personId="{1AA69E5B-B443-4881-BBB8-C2908FF681E9}" id="{4238E655-172F-40D5-9039-462A4B540C61}">
    <text>Pateikti pirminiai</text>
  </threadedComment>
  <threadedComment ref="E394" dT="2025-09-01T08:41:04.14" personId="{275467A3-C35B-408D-BC09-980133BF36D1}" id="{B393F820-FFF9-4C22-9219-0BAA46405468}" parentId="{4238E655-172F-40D5-9039-462A4B540C61}">
    <text>Patvirtinti pirminiai</text>
  </threadedComment>
  <threadedComment ref="E394" dT="2025-09-04T04:20:27.11" personId="{BF941DBC-49BC-4D35-B639-EC5DED99621C}" id="{328A450C-1906-4471-A512-C55F66FEAF3F}" parentId="{4238E655-172F-40D5-9039-462A4B540C61}">
    <text>Trūksta natura derinimo ir teiksiu SUVA.</text>
  </threadedComment>
  <threadedComment ref="E394" dT="2025-09-15T05:11:37.80" personId="{BF941DBC-49BC-4D35-B639-EC5DED99621C}" id="{45C63EBC-CEED-4468-8A2C-1FCDE344E1E4}" parentId="{4238E655-172F-40D5-9039-462A4B540C61}">
    <text>Natura derina 20d.d., terminas 09-26</text>
  </threadedComment>
  <threadedComment ref="E394" dT="2025-09-25T06:16:00.10" personId="{BF941DBC-49BC-4D35-B639-EC5DED99621C}" id="{D613CFD7-C7C0-405B-89C2-24AB0C941032}" parentId="{4238E655-172F-40D5-9039-462A4B540C61}">
    <text>Trūksta tik seniūnijų derinimų, priminta 09-25. Pateikta sąmatą skaičiuot.</text>
  </threadedComment>
  <threadedComment ref="E394" dT="2025-09-29T12:40:59.79" personId="{BF941DBC-49BC-4D35-B639-EC5DED99621C}" id="{60D137A3-44D8-4740-A016-F509AB369B44}" parentId="{4238E655-172F-40D5-9039-462A4B540C61}">
    <text>25SUT-10004
09-29</text>
  </threadedComment>
  <threadedComment ref="E394" dT="2025-09-29T13:29:21.94" personId="{1AA69E5B-B443-4881-BBB8-C2908FF681E9}" id="{FF2D96AE-7DE1-4191-A0E4-4CB0874A559E}" parentId="{4238E655-172F-40D5-9039-462A4B540C61}">
    <text>Pateikta be SUVA</text>
  </threadedComment>
  <threadedComment ref="E394" dT="2025-10-01T06:31:53.98" personId="{275467A3-C35B-408D-BC09-980133BF36D1}" id="{FD40097D-5411-4E96-952C-9FA7F95CF329}" parentId="{4238E655-172F-40D5-9039-462A4B540C61}">
    <text>patvirtintas</text>
  </threadedComment>
  <threadedComment ref="E394" dT="2025-10-03T11:31:24.14" personId="{275467A3-C35B-408D-BC09-980133BF36D1}" id="{53F86C1B-6C47-4834-A7A7-D7B78FC02826}" parentId="{4238E655-172F-40D5-9039-462A4B540C61}">
    <text>Pateikti įkainiai</text>
  </threadedComment>
  <threadedComment ref="E395" dT="2025-09-16T07:05:40.48" personId="{5710D45C-C18F-4E5A-842E-2E8E9F9A8EE2}" id="{030AD414-9A31-487F-9228-B4BD9BB482D4}">
    <text>Paruošti pirminiai</text>
  </threadedComment>
  <threadedComment ref="E395" dT="2025-09-22T07:19:56.62" personId="{1AA69E5B-B443-4881-BBB8-C2908FF681E9}" id="{177C2B73-9D79-4061-AF15-92D9E0854214}" parentId="{030AD414-9A31-487F-9228-B4BD9BB482D4}">
    <text>Pateikti pirminiai</text>
  </threadedComment>
  <threadedComment ref="E395" dT="2025-09-23T12:23:53.66" personId="{275467A3-C35B-408D-BC09-980133BF36D1}" id="{D6401B08-A025-4C22-B892-DE1A9029F52E}" parentId="{030AD414-9A31-487F-9228-B4BD9BB482D4}">
    <text>Taiso pastabas</text>
  </threadedComment>
  <threadedComment ref="E395" dT="2025-09-24T07:36:22.45" personId="{5710D45C-C18F-4E5A-842E-2E8E9F9A8EE2}" id="{7CC80091-55B8-496E-88A7-98FA910C83A3}" parentId="{030AD414-9A31-487F-9228-B4BD9BB482D4}">
    <text>Pastabos pataisytos</text>
  </threadedComment>
  <threadedComment ref="E395" dT="2025-09-24T10:23:40.62" personId="{1AA69E5B-B443-4881-BBB8-C2908FF681E9}" id="{61D86A06-8CA3-4C69-9E7C-2C0DA8EC3A8D}" parentId="{030AD414-9A31-487F-9228-B4BD9BB482D4}">
    <text>Pateikta po pastabu</text>
  </threadedComment>
  <threadedComment ref="E395" dT="2025-09-29T06:30:02.05" personId="{275467A3-C35B-408D-BC09-980133BF36D1}" id="{7B270558-C932-4759-BCCA-F7484647E250}" parentId="{030AD414-9A31-487F-9228-B4BD9BB482D4}">
    <text>Patvirtinti pirminiai</text>
  </threadedComment>
  <threadedComment ref="E395" dT="2025-10-09T06:32:43.32" personId="{5710D45C-C18F-4E5A-842E-2E8E9F9A8EE2}" id="{1CE39026-1D33-4EF6-BF2D-1B6B94DB340A}" parentId="{030AD414-9A31-487F-9228-B4BD9BB482D4}">
    <text>išsiųsta į via perderint pjūvio per kelią</text>
  </threadedComment>
  <threadedComment ref="E395" dT="2025-10-15T11:36:53.40" personId="{5710D45C-C18F-4E5A-842E-2E8E9F9A8EE2}" id="{E3B1A206-9AA3-415C-B288-7C35A17C34E8}" parentId="{030AD414-9A31-487F-9228-B4BD9BB482D4}">
    <text>išsiųsta į VIA po pastabų</text>
  </threadedComment>
  <threadedComment ref="E395" dT="2025-10-23T13:02:55.69" personId="{5710D45C-C18F-4E5A-842E-2E8E9F9A8EE2}" id="{F9F81456-7656-497D-961E-BECFBE0AA48F}" parentId="{030AD414-9A31-487F-9228-B4BD9BB482D4}">
    <text>VIA gauta, išsiųsta skaičiuot sąmatą, trūksta suvos, mel proj</text>
  </threadedComment>
  <threadedComment ref="E395" dT="2025-10-24T05:00:04.47" personId="{5710D45C-C18F-4E5A-842E-2E8E9F9A8EE2}" id="{7A2F5FEB-D259-4941-A14B-53916038FEFF}" parentId="{030AD414-9A31-487F-9228-B4BD9BB482D4}">
    <text>25SUT-15168
25SUT-15171</text>
  </threadedComment>
  <threadedComment ref="E395" dT="2025-10-27T07:27:43.31" personId="{1AA69E5B-B443-4881-BBB8-C2908FF681E9}" id="{50393AEA-1DA1-41CA-A841-83F96ED25F89}" parentId="{030AD414-9A31-487F-9228-B4BD9BB482D4}">
    <text>Gaunam samata, MP ir teikiam</text>
  </threadedComment>
  <threadedComment ref="E395" dT="2025-10-29T08:04:06.97" personId="{5710D45C-C18F-4E5A-842E-2E8E9F9A8EE2}" id="{91EF834F-D4D1-44E0-A020-C96A35A51E1E}" parentId="{030AD414-9A31-487F-9228-B4BD9BB482D4}">
    <text>paruošta byla ir konkursinė. trūksta SUVOS, MP</text>
  </threadedComment>
  <threadedComment ref="E395" dT="2025-10-30T10:30:57.50" personId="{5710D45C-C18F-4E5A-842E-2E8E9F9A8EE2}" id="{199AA18C-DEC2-4B99-A848-14ACDBC23098}" parentId="{030AD414-9A31-487F-9228-B4BD9BB482D4}">
    <text>trūksta tik SUVOS</text>
  </threadedComment>
  <threadedComment ref="E395" dT="2025-10-30T11:51:28.34" personId="{1AA69E5B-B443-4881-BBB8-C2908FF681E9}" id="{2EB7E54F-59C8-4D4C-8FE5-EBE7411F5D45}" parentId="{030AD414-9A31-487F-9228-B4BD9BB482D4}">
    <text>Pateikta projektas be SUVA</text>
  </threadedComment>
  <threadedComment ref="E395" dT="2025-11-05T06:18:19.20" personId="{275467A3-C35B-408D-BC09-980133BF36D1}" id="{716ABE38-B8F4-4EFF-98EA-CEEF60306AE9}" parentId="{030AD414-9A31-487F-9228-B4BD9BB482D4}">
    <text>taiso pastabas</text>
  </threadedComment>
  <threadedComment ref="E395" dT="2025-11-05T10:31:45.13" personId="{5710D45C-C18F-4E5A-842E-2E8E9F9A8EE2}" id="{5C4951AA-F615-403C-9751-1EFBB5652A6A}" parentId="{030AD414-9A31-487F-9228-B4BD9BB482D4}">
    <text>pastabos pataisytos, laukiam SUVOS</text>
  </threadedComment>
  <threadedComment ref="E395" dT="2025-11-07T10:16:26.18" personId="{5710D45C-C18F-4E5A-842E-2E8E9F9A8EE2}" id="{B94AC678-087B-4900-BD6B-2DD0A08BA6DE}" parentId="{030AD414-9A31-487F-9228-B4BD9BB482D4}">
    <text>suva gauta</text>
  </threadedComment>
  <threadedComment ref="E395" dT="2025-11-07T12:16:33.68" personId="{1AA69E5B-B443-4881-BBB8-C2908FF681E9}" id="{A34131AA-ED9D-457A-BB57-098C4122473A}" parentId="{030AD414-9A31-487F-9228-B4BD9BB482D4}">
    <text>Pateiktas po pastabu</text>
  </threadedComment>
  <threadedComment ref="E395" dT="2025-11-13T12:19:13.50" personId="{1AA69E5B-B443-4881-BBB8-C2908FF681E9}" id="{472E725A-7584-4C2B-A9FA-007DD8FD1C6A}" parentId="{030AD414-9A31-487F-9228-B4BD9BB482D4}">
    <text>Pateiktas pakartotinas po pastabu</text>
  </threadedComment>
  <threadedComment ref="E395" dT="2026-01-05T07:08:38.67" personId="{275467A3-C35B-408D-BC09-980133BF36D1}" id="{A10E01B1-53F4-4E48-8936-2DEAAA952364}" parentId="{030AD414-9A31-487F-9228-B4BD9BB482D4}">
    <text>perduoti įkainiai</text>
  </threadedComment>
  <threadedComment ref="E395" dT="2026-01-06T08:04:23.79" personId="{275467A3-C35B-408D-BC09-980133BF36D1}" id="{3CDC4FA9-E7D2-46F7-A222-A9A0E396E36D}" parentId="{030AD414-9A31-487F-9228-B4BD9BB482D4}">
    <text>pateiktas ADA</text>
  </threadedComment>
  <threadedComment ref="X395" dT="2025-09-25T12:23:34.73" personId="{5710D45C-C18F-4E5A-842E-2E8E9F9A8EE2}" id="{4FBB6C05-C75F-4DB5-A1A2-0A18319DFFF6}">
    <text>Išsiųsta 09-25</text>
  </threadedComment>
  <threadedComment ref="X395" dT="2025-09-25T13:04:09.57" personId="{5710D45C-C18F-4E5A-842E-2E8E9F9A8EE2}" id="{034A5ADD-A387-461C-B5F2-560169D8ABC8}" parentId="{4FBB6C05-C75F-4DB5-A1A2-0A18319DFFF6}">
    <text>Suderinta 09-25</text>
  </threadedComment>
  <threadedComment ref="Y395" dT="2025-09-25T12:27:30.96" personId="{5710D45C-C18F-4E5A-842E-2E8E9F9A8EE2}" id="{8EBA3CE7-8D6F-4E6A-9DF9-5428A8457D9C}">
    <text>Išsiųsta Debeikių ir Svėdasų seniūnijų seniūnams 09-25</text>
  </threadedComment>
  <threadedComment ref="Y395" dT="2025-09-26T08:17:16.58" personId="{5710D45C-C18F-4E5A-842E-2E8E9F9A8EE2}" id="{05E54E16-A0D8-4119-81D6-9E14E33153EC}" parentId="{8EBA3CE7-8D6F-4E6A-9DF9-5428A8457D9C}">
    <text>Svėdasu sieniunas suderino</text>
  </threadedComment>
  <threadedComment ref="Y395" dT="2025-10-17T04:41:31.57" personId="{5710D45C-C18F-4E5A-842E-2E8E9F9A8EE2}" id="{566CC0C7-CB51-48C4-B075-A823B84FEC2B}" parentId="{8EBA3CE7-8D6F-4E6A-9DF9-5428A8457D9C}">
    <text>išsiųsta pakartotinai</text>
  </threadedComment>
  <threadedComment ref="Y395" dT="2025-10-17T11:05:54.29" personId="{5710D45C-C18F-4E5A-842E-2E8E9F9A8EE2}" id="{12D57A84-E8B1-4BBE-B163-AF6284CFD344}" parentId="{8EBA3CE7-8D6F-4E6A-9DF9-5428A8457D9C}">
    <text>suderinta</text>
  </threadedComment>
  <threadedComment ref="AA395" dT="2025-09-26T04:38:36.33" personId="{5710D45C-C18F-4E5A-842E-2E8E9F9A8EE2}" id="{D1D91B48-76C4-4152-A232-2C2F10435CDC}">
    <text xml:space="preserve">09-26
</text>
  </threadedComment>
  <threadedComment ref="AA395" dT="2025-09-26T05:44:48.61" personId="{5710D45C-C18F-4E5A-842E-2E8E9F9A8EE2}" id="{F3F1C2DF-3A9D-42EE-90F5-33CAF6731C9F}" parentId="{D1D91B48-76C4-4152-A232-2C2F10435CDC}">
    <text>suderinta</text>
  </threadedComment>
  <threadedComment ref="AJ395" dT="2025-09-29T04:58:06.00" personId="{5710D45C-C18F-4E5A-842E-2E8E9F9A8EE2}" id="{C52D5179-DDBB-4ECB-AC60-D6888718077F}">
    <text xml:space="preserve">Išsiųsta 09-29
</text>
  </threadedComment>
  <threadedComment ref="AJ395" dT="2025-09-29T05:54:07.31" personId="{5710D45C-C18F-4E5A-842E-2E8E9F9A8EE2}" id="{DC1965D8-CAB8-4A0E-8476-4976F3D24432}" parentId="{C52D5179-DDBB-4ECB-AC60-D6888718077F}">
    <text xml:space="preserve">1-25-30871
1-25-30868
</text>
  </threadedComment>
  <threadedComment ref="AJ395" dT="2025-10-09T07:10:20.43" personId="{5710D45C-C18F-4E5A-842E-2E8E9F9A8EE2}" id="{E95F66F4-11A4-49E3-83A3-E62A291294AC}" parentId="{C52D5179-DDBB-4ECB-AC60-D6888718077F}">
    <text>1-25-32347</text>
  </threadedComment>
  <threadedComment ref="E396" dT="2025-09-03T12:20:08.31" personId="{1AA69E5B-B443-4881-BBB8-C2908FF681E9}" id="{1735DCCE-7F93-41AB-A4FD-C97DD60121D3}">
    <text>Pateikti pirminiai</text>
  </threadedComment>
  <threadedComment ref="E396" dT="2025-09-05T10:51:03.75" personId="{1AA69E5B-B443-4881-BBB8-C2908FF681E9}" id="{1818F4C0-BD6B-4DE9-816A-BA8769D393D0}" parentId="{1735DCCE-7F93-41AB-A4FD-C97DD60121D3}">
    <text>Pateikti pirminiai po pastabu</text>
  </threadedComment>
  <threadedComment ref="E396" dT="2025-09-08T12:11:08.43" personId="{1AA69E5B-B443-4881-BBB8-C2908FF681E9}" id="{A0ECE2F2-AF70-4115-953E-2098C7A79922}" parentId="{1735DCCE-7F93-41AB-A4FD-C97DD60121D3}">
    <text>Pateikta po pastabu</text>
  </threadedComment>
  <threadedComment ref="E396" dT="2025-09-09T06:05:42.36" personId="{1AA69E5B-B443-4881-BBB8-C2908FF681E9}" id="{DA3742D3-901C-4127-A96B-41FDBE88F03B}" parentId="{1735DCCE-7F93-41AB-A4FD-C97DD60121D3}">
    <text>Pateikti pirminiai po pastabu</text>
  </threadedComment>
  <threadedComment ref="E396" dT="2025-09-09T07:38:03.96" personId="{275467A3-C35B-408D-BC09-980133BF36D1}" id="{E4287D2C-8D49-4ADB-BCEF-402107588B00}" parentId="{1735DCCE-7F93-41AB-A4FD-C97DD60121D3}">
    <text>Taiso pastabas</text>
  </threadedComment>
  <threadedComment ref="E396" dT="2025-09-12T07:03:13.45" personId="{1AA69E5B-B443-4881-BBB8-C2908FF681E9}" id="{D2279384-9213-4FC8-B623-1A525A6A0D12}" parentId="{1735DCCE-7F93-41AB-A4FD-C97DD60121D3}">
    <text>Pateikta po pastabu</text>
  </threadedComment>
  <threadedComment ref="E396" dT="2025-09-12T09:43:58.00" personId="{A8D559AF-EDFF-4E5C-A9C6-041F763793B2}" id="{EDFE1AB6-9E69-4A47-8DBD-FFBA6BE2C36C}" parentId="{1735DCCE-7F93-41AB-A4FD-C97DD60121D3}">
    <text xml:space="preserve">Buvau vietoje padaryti nuotraukų, bandome pagrįsti gręžimus </text>
  </threadedComment>
  <threadedComment ref="E396" dT="2025-09-12T11:25:43.94" personId="{1AA69E5B-B443-4881-BBB8-C2908FF681E9}" id="{178C8857-8CE4-49C6-BD2D-040B20E72608}" parentId="{1735DCCE-7F93-41AB-A4FD-C97DD60121D3}">
    <text>Pateikti pirminiai po pastabu</text>
  </threadedComment>
  <threadedComment ref="E396" dT="2025-09-15T05:11:13.37" personId="{A8D559AF-EDFF-4E5C-A9C6-041F763793B2}" id="{4A27215A-4498-4EE2-9C24-B39066092A20}" parentId="{1735DCCE-7F93-41AB-A4FD-C97DD60121D3}">
    <text>Patvirtino pirminius, siunčiamas derint institucijom, ruošiamas žiniaraštis ir byla</text>
  </threadedComment>
  <threadedComment ref="E396" dT="2025-09-16T06:03:22.44" personId="{A8D559AF-EDFF-4E5C-A9C6-041F763793B2}" id="{C0E08708-CE3B-45C0-A8E7-193377207356}" parentId="{1735DCCE-7F93-41AB-A4FD-C97DD60121D3}">
    <text>Perduotas sąmatos skaičiavimas, perduotas ir via lietuvai jau su pasirašytu priedu</text>
  </threadedComment>
  <threadedComment ref="E396" dT="2025-09-19T06:14:07.05" personId="{A8D559AF-EDFF-4E5C-A9C6-041F763793B2}" id="{4CCC0A94-B4AC-44FB-8233-BC01AE39C240}" parentId="{1735DCCE-7F93-41AB-A4FD-C97DD60121D3}">
    <text>Telia atsiuntė derinimą, pasirodo ryšių kabelis ne jų, o RAIN, laukiu patikslinimo kokiam gylyje kabelis, kad galėčiau padaryti pjūvį</text>
  </threadedComment>
  <threadedComment ref="E396" dT="2025-09-22T04:21:36.62" personId="{A8D559AF-EDFF-4E5C-A9C6-041F763793B2}" id="{BE07680E-AAFE-4AA8-98DC-F357B86B2289}" parentId="{1735DCCE-7F93-41AB-A4FD-C97DD60121D3}">
    <text>Išsiųstas derinimui plačiajuosčiui, išsiųsti informaciniai laiškai, gauta sąmata</text>
  </threadedComment>
  <threadedComment ref="E396" dT="2025-09-29T06:42:59.66" personId="{A8D559AF-EDFF-4E5C-A9C6-041F763793B2}" id="{D548A5F5-9EA6-404D-8575-6543E8DD7D59}" parentId="{1735DCCE-7F93-41AB-A4FD-C97DD60121D3}">
    <text>Savivaldybės statybos, architektūros skyriai nesiunčia derinimų, teigia, kad neaktualu, gavus via lietuvos derinimą, teiksiu SUVA</text>
  </threadedComment>
  <threadedComment ref="E396" dT="2025-09-29T12:13:26.26" personId="{A8D559AF-EDFF-4E5C-A9C6-041F763793B2}" id="{240D1C5C-1E7E-4601-A7D9-BEBE1D3C46C1}" parentId="{1735DCCE-7F93-41AB-A4FD-C97DD60121D3}">
    <text xml:space="preserve">Paruošta byla, laukiu mel. projekto sąmatos ir teiksim </text>
  </threadedComment>
  <threadedComment ref="E396" dT="2025-09-29T13:25:10.04" personId="{1AA69E5B-B443-4881-BBB8-C2908FF681E9}" id="{F01BDE83-64B6-4D35-BC28-0F7603839861}" parentId="{1735DCCE-7F93-41AB-A4FD-C97DD60121D3}">
    <text>Pateikta be SUVA</text>
  </threadedComment>
  <threadedComment ref="E396" dT="2025-10-01T06:36:22.12" personId="{275467A3-C35B-408D-BC09-980133BF36D1}" id="{B790E1B3-3368-4227-81F9-09C88552A988}" parentId="{1735DCCE-7F93-41AB-A4FD-C97DD60121D3}">
    <text>Atmestas dėl SUVA ir VIA</text>
  </threadedComment>
  <threadedComment ref="E396" dT="2025-10-06T04:35:35.22" personId="{A8D559AF-EDFF-4E5C-A9C6-041F763793B2}" id="{2FFF4A42-85EE-47BA-85C1-997495D889DB}" parentId="{1735DCCE-7F93-41AB-A4FD-C97DD60121D3}">
    <text>Bylos pastabos pataisytos. Laukiam via derinimo, terminas 20 d.d., tai šią savaitę arba kitos savaitės pradžioj turi būt atsakymas</text>
  </threadedComment>
  <threadedComment ref="E396" dT="2025-10-09T04:35:09.46" personId="{A8D559AF-EDFF-4E5C-A9C6-041F763793B2}" id="{E594601C-37F5-400D-8D0A-CA5F70145D41}" parentId="{1735DCCE-7F93-41AB-A4FD-C97DD60121D3}">
    <text>gautas Via Lietuva derinimas, pateikta suva</text>
  </threadedComment>
  <threadedComment ref="E396" dT="2025-10-13T04:58:21.64" personId="{A8D559AF-EDFF-4E5C-A9C6-041F763793B2}" id="{21D1B661-2DB9-48CD-B874-56032F59BCD6}" parentId="{1735DCCE-7F93-41AB-A4FD-C97DD60121D3}">
    <text>Laukiam suvos, bus galima teikti pilną projektą</text>
  </threadedComment>
  <threadedComment ref="E396" dT="2025-10-14T10:53:54.31" personId="{A8D559AF-EDFF-4E5C-A9C6-041F763793B2}" id="{B45E180F-FF59-4B2C-9C62-0213BB71CC4E}" parentId="{1735DCCE-7F93-41AB-A4FD-C97DD60121D3}">
    <text xml:space="preserve">suva: NŽT paprašė dokumento, kad nekirsim medžių, papildžiau aiškinąmąjį raštą su STR, paaiškinimais ir pateikiau </text>
  </threadedComment>
  <threadedComment ref="E396" dT="2025-10-15T12:22:05.04" personId="{1AA69E5B-B443-4881-BBB8-C2908FF681E9}" id="{FC246B6A-52F0-4BD9-B48D-7EAC11D67428}" parentId="{1735DCCE-7F93-41AB-A4FD-C97DD60121D3}">
    <text>Pateiktas pilnas projektas tikrinimui</text>
  </threadedComment>
  <threadedComment ref="E396" dT="2025-10-27T07:00:12.89" personId="{275467A3-C35B-408D-BC09-980133BF36D1}" id="{8A84DFF9-EDE2-468E-8BB3-EF4364E68B81}" parentId="{1735DCCE-7F93-41AB-A4FD-C97DD60121D3}">
    <text>laukiam žymų įregistravimo</text>
  </threadedComment>
  <threadedComment ref="E396" dT="2025-11-13T07:29:59.06" personId="{275467A3-C35B-408D-BC09-980133BF36D1}" id="{CF7EE249-B394-4E01-B405-965D77FFCE3C}" parentId="{1735DCCE-7F93-41AB-A4FD-C97DD60121D3}">
    <text>BUS AKTUOJAMAS 2026-01</text>
  </threadedComment>
  <threadedComment ref="X396" dT="2025-09-15T07:31:03.00" personId="{A8D559AF-EDFF-4E5C-A9C6-041F763793B2}" id="{9F1721F3-3C04-4173-99A5-D8810C450F9D}">
    <text>09-15</text>
  </threadedComment>
  <threadedComment ref="Y396" dT="2025-09-15T07:31:08.89" personId="{A8D559AF-EDFF-4E5C-A9C6-041F763793B2}" id="{E45EF784-DDD8-45E5-A71F-49C52B998115}">
    <text>09-15</text>
  </threadedComment>
  <threadedComment ref="AA396" dT="2025-09-15T07:31:17.84" personId="{A8D559AF-EDFF-4E5C-A9C6-041F763793B2}" id="{B9D9E702-1CFD-469D-A486-3EEEC7AD5342}">
    <text>09-15</text>
  </threadedComment>
  <threadedComment ref="AD396" dT="2025-10-09T04:36:18.57" personId="{A8D559AF-EDFF-4E5C-A9C6-041F763793B2}" id="{4415745D-FAFA-43EC-9409-584E60101DB9}">
    <text>25SUT-11721</text>
  </threadedComment>
  <threadedComment ref="AJ396" dT="2025-09-16T04:24:20.73" personId="{A8D559AF-EDFF-4E5C-A9C6-041F763793B2}" id="{273DC133-766F-4F20-8BAE-9EC442A1A109}">
    <text>09-16 su priedu</text>
  </threadedComment>
  <threadedComment ref="AL396" dT="2025-09-19T07:31:21.64" personId="{A8D559AF-EDFF-4E5C-A9C6-041F763793B2}" id="{8A21F307-B5A5-43F5-B852-3C14AFC2FD46}">
    <text>09-19</text>
  </threadedComment>
  <threadedComment ref="AM396" dT="2025-09-15T07:31:50.81" personId="{A8D559AF-EDFF-4E5C-A9C6-041F763793B2}" id="{9DCAB66B-3732-4F61-940F-8D0FA7E519D6}">
    <text>09-15</text>
  </threadedComment>
  <threadedComment ref="E397" dT="2025-09-17T12:59:03.41" personId="{5710D45C-C18F-4E5A-842E-2E8E9F9A8EE2}" id="{C93C8F09-0B77-436C-8C7E-454305FF88CB}">
    <text>Braižomi pirminiai</text>
  </threadedComment>
  <threadedComment ref="E397" dT="2025-09-19T11:19:38.25" personId="{5710D45C-C18F-4E5A-842E-2E8E9F9A8EE2}" id="{593A1599-F286-4E31-A577-ACDAC0AE0AF1}" parentId="{C93C8F09-0B77-436C-8C7E-454305FF88CB}">
    <text>Paruošti pirminiai</text>
  </threadedComment>
  <threadedComment ref="E397" dT="2025-09-19T12:23:37.32" personId="{275467A3-C35B-408D-BC09-980133BF36D1}" id="{1C91E441-EC66-46F2-AC37-C0E46ECDBEB7}" parentId="{C93C8F09-0B77-436C-8C7E-454305FF88CB}">
    <text>Pateikti pirminiai</text>
  </threadedComment>
  <threadedComment ref="E397" dT="2025-09-22T06:30:42.09" personId="{1AA69E5B-B443-4881-BBB8-C2908FF681E9}" id="{CF1114CF-46F7-4CA6-9025-49A6AAEAE53B}" parentId="{C93C8F09-0B77-436C-8C7E-454305FF88CB}">
    <text>Taiso pastabas</text>
  </threadedComment>
  <threadedComment ref="E397" dT="2025-09-22T10:05:18.30" personId="{5710D45C-C18F-4E5A-842E-2E8E9F9A8EE2}" id="{A878E812-7774-44C1-A7F1-31F06EDE378F}" parentId="{C93C8F09-0B77-436C-8C7E-454305FF88CB}">
    <text>Pataisytos pastabos</text>
  </threadedComment>
  <threadedComment ref="E397" dT="2025-09-22T10:29:07.48" personId="{1AA69E5B-B443-4881-BBB8-C2908FF681E9}" id="{19A235E8-C985-489D-A5D5-232B854E23B1}" parentId="{C93C8F09-0B77-436C-8C7E-454305FF88CB}">
    <text>Pateikta po pastabu</text>
  </threadedComment>
  <threadedComment ref="E397" dT="2025-09-23T04:35:33.13" personId="{1AA69E5B-B443-4881-BBB8-C2908FF681E9}" id="{AA3AE8C5-1FA0-4A1B-937E-0BE66DF37563}" parentId="{C93C8F09-0B77-436C-8C7E-454305FF88CB}">
    <text>Taiso pastabas</text>
  </threadedComment>
  <threadedComment ref="E397" dT="2025-09-24T07:36:14.24" personId="{5710D45C-C18F-4E5A-842E-2E8E9F9A8EE2}" id="{8B0BD3CC-3C6D-4AE0-8DF2-BCD85CCAD4EF}" parentId="{C93C8F09-0B77-436C-8C7E-454305FF88CB}">
    <text>Pastabos pataisytos</text>
  </threadedComment>
  <threadedComment ref="E397" dT="2025-09-24T10:09:31.45" personId="{1AA69E5B-B443-4881-BBB8-C2908FF681E9}" id="{9C3166E6-F630-4724-924F-6DECE6DB955F}" parentId="{C93C8F09-0B77-436C-8C7E-454305FF88CB}">
    <text>Pateikta</text>
  </threadedComment>
  <threadedComment ref="E397" dT="2025-10-03T07:09:18.67" personId="{5710D45C-C18F-4E5A-842E-2E8E9F9A8EE2}" id="{BB039236-BEFD-46DE-835C-6005F352D9D4}" parentId="{C93C8F09-0B77-436C-8C7E-454305FF88CB}">
    <text xml:space="preserve">Trūksta mel. Projekto, SUVOS, natūros ir via derinimų </text>
  </threadedComment>
  <threadedComment ref="E397" dT="2025-10-06T10:04:26.37" personId="{5710D45C-C18F-4E5A-842E-2E8E9F9A8EE2}" id="{49FBEEC7-D848-4C1F-B6C3-04DC82593F79}" parentId="{C93C8F09-0B77-436C-8C7E-454305FF88CB}">
    <text xml:space="preserve">Trūksta mel. Projekto, SUVOS, via derinimo </text>
  </threadedComment>
  <threadedComment ref="E397" dT="2025-10-09T06:38:32.49" personId="{5710D45C-C18F-4E5A-842E-2E8E9F9A8EE2}" id="{D4C8B7A8-51CE-4B88-9C55-164EB2CC5024}" parentId="{C93C8F09-0B77-436C-8C7E-454305FF88CB}">
    <text>via suderino</text>
  </threadedComment>
  <threadedComment ref="E397" dT="2025-10-09T08:01:09.59" personId="{5710D45C-C18F-4E5A-842E-2E8E9F9A8EE2}" id="{11A0CFFA-E825-48AB-AC88-F38ED35AEF2E}" parentId="{C93C8F09-0B77-436C-8C7E-454305FF88CB}">
    <text>25SUT-12392
25SUT-12400+
25SUT-12403 +
25SUT-12409 +
Pateikta suva</text>
  </threadedComment>
  <threadedComment ref="E397" dT="2025-10-15T07:43:59.12" personId="{5710D45C-C18F-4E5A-842E-2E8E9F9A8EE2}" id="{BE53635C-90EF-46DD-80BE-5212940BE12A}" parentId="{C93C8F09-0B77-436C-8C7E-454305FF88CB}">
    <text>paruošta byla. Suvos 2/4</text>
  </threadedComment>
  <threadedComment ref="E397" dT="2025-10-15T10:36:15.68" personId="{1AA69E5B-B443-4881-BBB8-C2908FF681E9}" id="{4FD86446-0282-42E9-A493-D35496D22048}" parentId="{C93C8F09-0B77-436C-8C7E-454305FF88CB}">
    <text>Pateiktas projektas su SUVA 2/4</text>
  </threadedComment>
  <threadedComment ref="E397" dT="2025-10-16T13:07:19.31" personId="{1AA69E5B-B443-4881-BBB8-C2908FF681E9}" id="{AA788652-0699-4EFD-AF51-D98EB7ABF121}" parentId="{C93C8F09-0B77-436C-8C7E-454305FF88CB}">
    <text>Taiso pastabas</text>
  </threadedComment>
  <threadedComment ref="E397" dT="2025-10-17T04:38:48.97" personId="{5710D45C-C18F-4E5A-842E-2E8E9F9A8EE2}" id="{9567EF9B-421F-4B91-8F1B-250D5705E1C4}" parentId="{C93C8F09-0B77-436C-8C7E-454305FF88CB}">
    <text>pataisytos</text>
  </threadedComment>
  <threadedComment ref="E397" dT="2025-10-22T05:20:26.72" personId="{1AA69E5B-B443-4881-BBB8-C2908FF681E9}" id="{E31195CE-8B0A-4EF9-9A1D-5C3D1483DD00}" parentId="{C93C8F09-0B77-436C-8C7E-454305FF88CB}">
    <text>Pateiktas projektas po pastabu</text>
  </threadedComment>
  <threadedComment ref="E397" dT="2025-10-24T04:30:47.27" personId="{5710D45C-C18F-4E5A-842E-2E8E9F9A8EE2}" id="{E21EEA04-B2CF-4A30-812D-3E3DC750A78D}" parentId="{C93C8F09-0B77-436C-8C7E-454305FF88CB}">
    <text>suvos 4/4</text>
  </threadedComment>
  <threadedComment ref="E397" dT="2025-10-27T07:02:33.99" personId="{275467A3-C35B-408D-BC09-980133BF36D1}" id="{0E534466-AACC-40BE-AB0C-17B5BA7113E2}" parentId="{C93C8F09-0B77-436C-8C7E-454305FF88CB}">
    <text>laukiam kol įregistruos žymas</text>
  </threadedComment>
  <threadedComment ref="E397" dT="2025-11-04T11:04:39.67" personId="{275467A3-C35B-408D-BC09-980133BF36D1}" id="{7769186C-4AE5-4EE5-9879-1922AEB2332A}" parentId="{C93C8F09-0B77-436C-8C7E-454305FF88CB}">
    <text>laukiam kol atmes įkainius</text>
  </threadedComment>
  <threadedComment ref="X397" dT="2025-09-25T06:57:35.72" personId="{5710D45C-C18F-4E5A-842E-2E8E9F9A8EE2}" id="{F911C630-8393-4E6F-B7A5-26598C6C1013}">
    <text>Išsiųsta 09-25</text>
  </threadedComment>
  <threadedComment ref="Y397" dT="2025-09-25T07:05:17.26" personId="{5710D45C-C18F-4E5A-842E-2E8E9F9A8EE2}" id="{4AD435BD-639F-41C1-91DD-ABFE8DC2CA61}">
    <text>Išsiųsta Kriaunų ir Obelių seniūnijom 09-25</text>
  </threadedComment>
  <threadedComment ref="Y397" dT="2025-09-25T10:49:41.87" personId="{5710D45C-C18F-4E5A-842E-2E8E9F9A8EE2}" id="{098B56E7-662F-446C-A811-D526BEC8BD33}" parentId="{4AD435BD-639F-41C1-91DD-ABFE8DC2CA61}">
    <text>Obelių suderino</text>
  </threadedComment>
  <threadedComment ref="Y397" dT="2025-09-25T13:04:20.66" personId="{5710D45C-C18F-4E5A-842E-2E8E9F9A8EE2}" id="{777413F7-349A-4D2A-AD6B-2B7B332973DA}" parentId="{4AD435BD-639F-41C1-91DD-ABFE8DC2CA61}">
    <text>Suderino abi 09-25</text>
  </threadedComment>
  <threadedComment ref="AA397" dT="2025-09-26T04:38:42.14" personId="{5710D45C-C18F-4E5A-842E-2E8E9F9A8EE2}" id="{AF38A7AA-9CB1-4734-8B01-DCCF2D7CD4BC}">
    <text>09-26</text>
  </threadedComment>
  <threadedComment ref="AA397" dT="2025-10-01T04:12:42.12" personId="{5710D45C-C18F-4E5A-842E-2E8E9F9A8EE2}" id="{EDBE7494-AA26-4BD9-9482-B6D1BFFE5FBD}" parentId="{AF38A7AA-9CB1-4734-8B01-DCCF2D7CD4BC}">
    <text>Suderinta 09-26</text>
  </threadedComment>
  <threadedComment ref="AD397" dT="2025-10-13T04:42:03.49" personId="{5710D45C-C18F-4E5A-842E-2E8E9F9A8EE2}" id="{CADCC09C-4172-4080-85E4-A13E28E5A8DC}">
    <text>1/4</text>
  </threadedComment>
  <threadedComment ref="AJ397" dT="2025-09-29T04:29:28.43" personId="{5710D45C-C18F-4E5A-842E-2E8E9F9A8EE2}" id="{1E638AD4-A0E7-4ACC-80C9-00CFEE43419D}">
    <text>Išsiųsta 09-29</text>
  </threadedComment>
  <threadedComment ref="AJ397" dT="2025-09-29T05:53:06.71" personId="{5710D45C-C18F-4E5A-842E-2E8E9F9A8EE2}" id="{F33BB70D-0329-4E91-BAB3-AA3E24081A15}" parentId="{1E638AD4-A0E7-4ACC-80C9-00CFEE43419D}">
    <text xml:space="preserve">1-25-30868
</text>
  </threadedComment>
  <threadedComment ref="AJ397" dT="2025-09-29T05:53:57.06" personId="{5710D45C-C18F-4E5A-842E-2E8E9F9A8EE2}" id="{6A25E948-D628-45AA-B31F-6CBAFEFBA6B9}" parentId="{1E638AD4-A0E7-4ACC-80C9-00CFEE43419D}">
    <text xml:space="preserve">1-25-30871
</text>
  </threadedComment>
  <threadedComment ref="AN397" dT="2025-09-25T09:08:45.10" personId="{5710D45C-C18F-4E5A-842E-2E8E9F9A8EE2}" id="{4BEB989A-A285-4E0D-AAC6-3937465FB572}">
    <text>Išsiųsta 09-25</text>
  </threadedComment>
  <threadedComment ref="AN397" dT="2025-09-26T04:27:17.27" personId="{5710D45C-C18F-4E5A-842E-2E8E9F9A8EE2}" id="{7F57FAB7-E138-4B85-998F-8167FBDA5081}" parentId="{4BEB989A-A285-4E0D-AAC6-3937465FB572}">
    <text xml:space="preserve">G1-   2475         
</text>
  </threadedComment>
  <threadedComment ref="AN397" dT="2025-10-06T10:03:05.58" personId="{5710D45C-C18F-4E5A-842E-2E8E9F9A8EE2}" id="{FF2E0DF7-635C-4C53-9682-0979E813CF21}" parentId="{4BEB989A-A285-4E0D-AAC6-3937465FB572}">
    <text>Suderinta 10-06</text>
  </threadedComment>
  <threadedComment ref="E398" dT="2025-10-10T10:03:45.54" personId="{1AA69E5B-B443-4881-BBB8-C2908FF681E9}" id="{F9DA1B1E-F21A-4D60-AC84-7983CFD36A5E}">
    <text>Pateikti pirminiai</text>
  </threadedComment>
  <threadedComment ref="E398" dT="2025-10-14T05:09:00.95" personId="{A8D559AF-EDFF-4E5C-A9C6-041F763793B2}" id="{20281BCC-CD16-487D-8912-ADFE158BD18E}" parentId="{F9DA1B1E-F21A-4D60-AC84-7983CFD36A5E}">
    <text>Išsiusta derinti, ruošiami informaciniai</text>
  </threadedComment>
  <threadedComment ref="E398" dT="2025-10-15T13:03:33.76" personId="{A8D559AF-EDFF-4E5C-A9C6-041F763793B2}" id="{EA1501EF-1415-46A5-8857-9EA8F6C64A98}" parentId="{F9DA1B1E-F21A-4D60-AC84-7983CFD36A5E}">
    <text>Išsiųsti informaciniai</text>
  </threadedComment>
  <threadedComment ref="E398" dT="2025-10-21T07:35:18.32" personId="{A8D559AF-EDFF-4E5C-A9C6-041F763793B2}" id="{A48A020B-E630-454D-89B2-9DC366C04882}" parentId="{F9DA1B1E-F21A-4D60-AC84-7983CFD36A5E}">
    <text>Paruoštas žiniaraštis, laukiam dar ką pasakys VIA ir Natura</text>
  </threadedComment>
  <threadedComment ref="E398" dT="2025-10-22T07:07:57.43" personId="{A8D559AF-EDFF-4E5C-A9C6-041F763793B2}" id="{6E0EE2D1-3ABD-4D6A-9FDA-B0E3536D8034}" parentId="{F9DA1B1E-F21A-4D60-AC84-7983CFD36A5E}">
    <text>Perduotas sąmatos skaičiavimui</text>
  </threadedComment>
  <threadedComment ref="E398" dT="2025-10-27T07:29:09.80" personId="{1AA69E5B-B443-4881-BBB8-C2908FF681E9}" id="{3A618CA9-2447-4E27-9027-B15A71FDCC74}" parentId="{F9DA1B1E-F21A-4D60-AC84-7983CFD36A5E}">
    <text>Gaunam samata, MP ir teikiam be VIA ir SUVA</text>
  </threadedComment>
  <threadedComment ref="E398" dT="2025-10-28T08:36:58.40" personId="{A8D559AF-EDFF-4E5C-A9C6-041F763793B2}" id="{3F5B2AD6-06FB-4DBE-84E6-254A51A2858A}" parentId="{F9DA1B1E-F21A-4D60-AC84-7983CFD36A5E}">
    <text>natura gavom, liko tik via ir teiksim suva</text>
  </threadedComment>
  <threadedComment ref="E398" dT="2025-10-29T06:45:47.18" personId="{5710D45C-C18F-4E5A-842E-2E8E9F9A8EE2}" id="{64077466-25E0-4BF0-A0AA-380C76A650A4}" parentId="{F9DA1B1E-F21A-4D60-AC84-7983CFD36A5E}">
    <text>25SUT-15872
25SUT-15876</text>
  </threadedComment>
  <threadedComment ref="E398" dT="2025-10-29T06:49:22.13" personId="{A8D559AF-EDFF-4E5C-A9C6-041F763793B2}" id="{486837FB-6CB0-414B-BCA2-35226BC622A1}" parentId="{F9DA1B1E-F21A-4D60-AC84-7983CFD36A5E}">
    <text>25SUT-15864
25SUT-15875</text>
  </threadedComment>
  <threadedComment ref="E398" dT="2025-11-03T06:13:57.07" personId="{A8D559AF-EDFF-4E5C-A9C6-041F763793B2}" id="{931229C1-4941-4C76-95C7-2777CA3E3241}" parentId="{F9DA1B1E-F21A-4D60-AC84-7983CFD36A5E}">
    <text>Gavom via lietuvos derinimą, gavom dvi suvas, liko melioracijos projektas ir dar dvi suvos iki pilno projekto, byla paruošta</text>
  </threadedComment>
  <threadedComment ref="E398" dT="2025-11-06T11:42:27.12" personId="{1AA69E5B-B443-4881-BBB8-C2908FF681E9}" id="{F6875167-972E-4226-8CDF-3B57D022E0A9}" parentId="{F9DA1B1E-F21A-4D60-AC84-7983CFD36A5E}">
    <text>Pateiktas projektas</text>
  </threadedComment>
  <threadedComment ref="E398" dT="2025-11-13T07:05:27.85" personId="{A8D559AF-EDFF-4E5C-A9C6-041F763793B2}" id="{FBDEFE32-948B-46B3-BFD7-EE14B1B68AE2}" parentId="{F9DA1B1E-F21A-4D60-AC84-7983CFD36A5E}">
    <text>visas SUVAS gavom, sukelta į folderį, projektas pilnas</text>
  </threadedComment>
  <threadedComment ref="E398" dT="2025-11-13T07:31:12.75" personId="{275467A3-C35B-408D-BC09-980133BF36D1}" id="{51F0029F-37B6-4047-B0A8-34029065DD3E}" parentId="{F9DA1B1E-F21A-4D60-AC84-7983CFD36A5E}">
    <text>BUS AKTUOJAMAS 2026-01</text>
  </threadedComment>
  <threadedComment ref="E398" dT="2026-01-05T07:05:55.50" personId="{275467A3-C35B-408D-BC09-980133BF36D1}" id="{CF7F0077-4470-445A-8AA7-17681597EBA8}" parentId="{F9DA1B1E-F21A-4D60-AC84-7983CFD36A5E}">
    <text>pateikti įkainiai</text>
  </threadedComment>
  <threadedComment ref="X398" dT="2025-10-14T05:10:26.83" personId="{A8D559AF-EDFF-4E5C-A9C6-041F763793B2}" id="{C3D61A20-E36F-4152-8E10-53C94D62FD85}">
    <text>10-14</text>
  </threadedComment>
  <threadedComment ref="Y398" dT="2025-10-14T05:10:37.20" personId="{A8D559AF-EDFF-4E5C-A9C6-041F763793B2}" id="{20495248-9CD4-4202-955B-AA4CD4FC21A1}">
    <text>10-14</text>
  </threadedComment>
  <threadedComment ref="AA398" dT="2025-10-14T05:10:46.26" personId="{A8D559AF-EDFF-4E5C-A9C6-041F763793B2}" id="{4B96B7BD-5D86-4584-96C4-A86AB5430DEE}">
    <text>10-14</text>
  </threadedComment>
  <threadedComment ref="AJ398" dT="2025-10-20T09:39:01.18" personId="{A8D559AF-EDFF-4E5C-A9C6-041F763793B2}" id="{D612E80F-2462-40AE-A387-AE4CD849E41F}">
    <text>10-14</text>
  </threadedComment>
  <threadedComment ref="AM398" dT="2025-10-14T05:11:21.11" personId="{A8D559AF-EDFF-4E5C-A9C6-041F763793B2}" id="{D8D580FE-1B7B-4D86-A16B-C331E411C994}">
    <text/>
  </threadedComment>
  <threadedComment ref="AN398" dT="2025-10-14T05:11:36.75" personId="{A8D559AF-EDFF-4E5C-A9C6-041F763793B2}" id="{D26CC29E-07E1-463F-814A-B5DF4F25ACEF}">
    <text>10-13</text>
  </threadedComment>
  <threadedComment ref="E399" dT="2025-08-29T11:58:21.36" personId="{1AA69E5B-B443-4881-BBB8-C2908FF681E9}" id="{17BDCA57-FA69-40BD-89DC-C84BDBC9A965}">
    <text>Pateikti pirminiai</text>
  </threadedComment>
  <threadedComment ref="E399" dT="2025-09-01T08:39:45.86" personId="{275467A3-C35B-408D-BC09-980133BF36D1}" id="{37CE23E1-0F3A-4BE6-A12D-2AE5B14EBE50}" parentId="{17BDCA57-FA69-40BD-89DC-C84BDBC9A965}">
    <text>Taiso pastabas</text>
  </threadedComment>
  <threadedComment ref="E399" dT="2025-09-01T10:35:37.48" personId="{1AA69E5B-B443-4881-BBB8-C2908FF681E9}" id="{5E12D01E-15F6-4575-8098-198BE0575C9B}" parentId="{17BDCA57-FA69-40BD-89DC-C84BDBC9A965}">
    <text>Pateikta po pastabu</text>
  </threadedComment>
  <threadedComment ref="E399" dT="2025-09-03T06:39:46.12" personId="{BF941DBC-49BC-4D35-B639-EC5DED99621C}" id="{ECC6A26B-EF32-45C0-B44E-8966CD8CF247}" parentId="{17BDCA57-FA69-40BD-89DC-C84BDBC9A965}">
    <text>09-03 pateikta derinti</text>
  </threadedComment>
  <threadedComment ref="E399" dT="2025-09-23T12:35:40.74" personId="{BF941DBC-49BC-4D35-B639-EC5DED99621C}" id="{C223D053-F1C8-4DC8-8A3D-202E38EF9C3C}" parentId="{17BDCA57-FA69-40BD-89DC-C84BDBC9A965}">
    <text>09-23 skambinau vandenys suderins iki šios sav galo, tada teiksiu kelininkui.</text>
  </threadedComment>
  <threadedComment ref="E399" dT="2025-09-29T08:00:17.44" personId="{275467A3-C35B-408D-BC09-980133BF36D1}" id="{C05E45D6-A4FD-4593-B0FB-4654A937EBB1}" parentId="{17BDCA57-FA69-40BD-89DC-C84BDBC9A965}">
    <text>Vandenys suderino</text>
  </threadedComment>
  <threadedComment ref="E399" dT="2025-09-29T09:55:00.81" personId="{BF941DBC-49BC-4D35-B639-EC5DED99621C}" id="{DB465BD8-576C-494E-99AB-2E4198C5608A}" parentId="{17BDCA57-FA69-40BD-89DC-C84BDBC9A965}">
    <text>Pateikta skaičiuot sąmatą.</text>
  </threadedComment>
  <threadedComment ref="E399" dT="2025-09-29T11:10:48.75" personId="{1AA69E5B-B443-4881-BBB8-C2908FF681E9}" id="{9CA6D758-AB4C-437C-A885-0ECB29FD72E3}" parentId="{17BDCA57-FA69-40BD-89DC-C84BDBC9A965}">
    <text>Pateiktas projektas be SUVA</text>
  </threadedComment>
  <threadedComment ref="E399" dT="2025-09-29T12:09:18.69" personId="{BF941DBC-49BC-4D35-B639-EC5DED99621C}" id="{88D7AA3E-0EB4-4EFB-85AA-60A674B21C36}" parentId="{17BDCA57-FA69-40BD-89DC-C84BDBC9A965}">
    <text>25SUT-9957
09-29</text>
  </threadedComment>
  <threadedComment ref="E399" dT="2025-09-30T06:01:07.26" personId="{BF941DBC-49BC-4D35-B639-EC5DED99621C}" id="{6FA0ADDF-E5FB-4580-A217-C7017A4997A6}" parentId="{17BDCA57-FA69-40BD-89DC-C84BDBC9A965}">
    <text>Pastabos ištaisytos, trūksta NŽT sutikimo, pateikta suva 09-29</text>
  </threadedComment>
  <threadedComment ref="E399" dT="2025-10-07T11:48:09.15" personId="{1AA69E5B-B443-4881-BBB8-C2908FF681E9}" id="{48463975-9219-4397-A9A9-69815FD10BD1}" parentId="{17BDCA57-FA69-40BD-89DC-C84BDBC9A965}">
    <text>Pateiktas projektas tvirtinimui su SUVA</text>
  </threadedComment>
  <threadedComment ref="E400" dT="2025-08-22T05:24:53.37" personId="{F5283759-9946-4865-A022-E520B30F9158}" id="{410CA583-1315-4E83-A480-80ADCC72AD55}">
    <text>Galima pateikti pirminius</text>
  </threadedComment>
  <threadedComment ref="E400" dT="2025-08-22T06:45:17.94" personId="{1AA69E5B-B443-4881-BBB8-C2908FF681E9}" id="{64853664-0166-4E2F-B890-412153B02493}" parentId="{410CA583-1315-4E83-A480-80ADCC72AD55}">
    <text>Pateikti pirminiai</text>
  </threadedComment>
  <threadedComment ref="E400" dT="2025-08-22T07:23:15.29" personId="{F5283759-9946-4865-A022-E520B30F9158}" id="{0E6BA18F-8FB9-40DD-B432-3D233942FC90}" parentId="{410CA583-1315-4E83-A480-80ADCC72AD55}">
    <text>Išsiųsta institucijoms</text>
  </threadedComment>
  <threadedComment ref="E400" dT="2025-08-25T11:24:16.36" personId="{F5283759-9946-4865-A022-E520B30F9158}" id="{AD8A01A1-4CCA-4F0F-9A66-786D2AB99BE4}" parentId="{410CA583-1315-4E83-A480-80ADCC72AD55}">
    <text>Galima pateikti po pastabų.</text>
  </threadedComment>
  <threadedComment ref="E400" dT="2025-08-26T04:31:23.21" personId="{1AA69E5B-B443-4881-BBB8-C2908FF681E9}" id="{1FDCABE7-424D-4D39-92FB-5D4F25BA1BD2}" parentId="{410CA583-1315-4E83-A480-80ADCC72AD55}">
    <text>Pateikta 08.25</text>
  </threadedComment>
  <threadedComment ref="E400" dT="2025-08-27T12:13:42.31" personId="{F5283759-9946-4865-A022-E520B30F9158}" id="{8A1C95E5-3159-4C79-B8AD-E44F84A304DD}" parentId="{410CA583-1315-4E83-A480-80ADCC72AD55}">
    <text>Pastaba: „,221/14 reikia ne montuoti naują paramstį į OL pusę, o permontuoti visą ST". Reik važiuot į vietą
Kitas pastabas pataisiau.</text>
  </threadedComment>
  <threadedComment ref="E400" dT="2025-08-28T11:19:06.32" personId="{275467A3-C35B-408D-BC09-980133BF36D1}" id="{665A9F10-F70F-404F-86BA-C11E439F70AC}" parentId="{410CA583-1315-4E83-A480-80ADCC72AD55}">
    <text>Taiso pastabas</text>
  </threadedComment>
  <threadedComment ref="E400" dT="2025-09-08T12:59:54.57" personId="{F5283759-9946-4865-A022-E520B30F9158}" id="{62FD7155-7131-4335-942A-E27141965A26}" parentId="{410CA583-1315-4E83-A480-80ADCC72AD55}">
    <text>Reiks į vietą važiuoti, susižiūrėt dėl ST į kurią pusę pastatyta.</text>
  </threadedComment>
  <threadedComment ref="E400" dT="2025-09-11T09:12:23.24" personId="{F5283759-9946-4865-A022-E520B30F9158}" id="{87F85EE3-D12E-4457-A747-403B319A0859}" parentId="{410CA583-1315-4E83-A480-80ADCC72AD55}">
    <text>Galima pateikti po pastabų.</text>
  </threadedComment>
  <threadedComment ref="E400" dT="2025-09-11T09:28:54.50" personId="{1AA69E5B-B443-4881-BBB8-C2908FF681E9}" id="{319B1CEB-23C7-4FE4-ABA5-28E0EFA7F3B9}" parentId="{410CA583-1315-4E83-A480-80ADCC72AD55}">
    <text>Pateikta po pastabu</text>
  </threadedComment>
  <threadedComment ref="E400" dT="2025-09-15T12:57:12.52" personId="{F5283759-9946-4865-A022-E520B30F9158}" id="{599B3A00-3C1E-4ECF-8ED0-72AF2D5458F2}" parentId="{410CA583-1315-4E83-A480-80ADCC72AD55}">
    <text xml:space="preserve">Kostas pateiks Via priedą į TIVI </text>
  </threadedComment>
  <threadedComment ref="E400" dT="2025-09-17T10:15:27.58" personId="{F5283759-9946-4865-A022-E520B30F9158}" id="{300FC53F-3EDE-459F-85EA-C7E5D5C7CCD0}" parentId="{410CA583-1315-4E83-A480-80ADCC72AD55}">
    <text>Paruošta byla be SUVA ir VIa</text>
  </threadedComment>
  <threadedComment ref="E400" dT="2025-09-18T06:37:06.06" personId="{275467A3-C35B-408D-BC09-980133BF36D1}" id="{E3AF7CCE-7225-424F-BC96-136C2C0EA80F}" parentId="{410CA583-1315-4E83-A480-80ADCC72AD55}">
    <text>Pateikta byla be SUVA ir VIA</text>
  </threadedComment>
  <threadedComment ref="E400" dT="2025-09-18T06:37:27.02" personId="{F5283759-9946-4865-A022-E520B30F9158}" id="{657D0B85-B9C4-40D5-9149-834A53247F61}" parentId="{410CA583-1315-4E83-A480-80ADCC72AD55}">
    <text>Pateiktas kelių priedas Via 09-18</text>
  </threadedComment>
  <threadedComment ref="E400" dT="2025-09-22T12:51:37.19" personId="{F5283759-9946-4865-A022-E520B30F9158}" id="{B7839F0D-4D16-4B05-9148-6E6CFE2709C8}" parentId="{410CA583-1315-4E83-A480-80ADCC72AD55}">
    <text>Tvirtinimui teikti gavus Via Lietuva ir NŽT sutikimus.</text>
  </threadedComment>
  <threadedComment ref="E400" dT="2025-10-01T12:37:27.79" personId="{F5283759-9946-4865-A022-E520B30F9158}" id="{0FFD6C95-4804-4AE7-9630-5D061B3A8C2A}" parentId="{410CA583-1315-4E83-A480-80ADCC72AD55}">
    <text>Via'ai priedas pateiktas 18d. Kai gausiu, teiksiu SUVA.</text>
  </threadedComment>
  <threadedComment ref="E400" dT="2025-10-02T04:46:09.64" personId="{F5283759-9946-4865-A022-E520B30F9158}" id="{6B346A4B-B43B-46B7-B5B7-5AAECFE5E7DA}" parentId="{410CA583-1315-4E83-A480-80ADCC72AD55}">
    <text>Via gavau, pateikta SUVA 25SUT-10883
10-02</text>
  </threadedComment>
  <threadedComment ref="E400" dT="2025-10-14T04:27:52.76" personId="{F5283759-9946-4865-A022-E520B30F9158}" id="{EA66CF4D-6A31-4634-83E0-990B2682AA5D}" parentId="{410CA583-1315-4E83-A480-80ADCC72AD55}">
    <text>Galima pateikti pilną bylą su SUVA.</text>
  </threadedComment>
  <threadedComment ref="E400" dT="2025-10-14T04:32:20.82" personId="{1AA69E5B-B443-4881-BBB8-C2908FF681E9}" id="{E3475BE3-2BD4-46B3-BE32-1BCBE884FF9A}" parentId="{410CA583-1315-4E83-A480-80ADCC72AD55}">
    <text>Pateiktas projektas su SUVA</text>
  </threadedComment>
  <threadedComment ref="E400" dT="2025-10-21T12:01:36.26" personId="{275467A3-C35B-408D-BC09-980133BF36D1}" id="{0E0995CD-CE8D-4653-8ABA-C475D27C9F72}" parentId="{410CA583-1315-4E83-A480-80ADCC72AD55}">
    <text>laukiam žymų</text>
  </threadedComment>
  <threadedComment ref="E400" dT="2025-10-27T06:31:52.67" personId="{275467A3-C35B-408D-BC09-980133BF36D1}" id="{DF8C2916-1733-47CF-989C-B7F496816302}" parentId="{410CA583-1315-4E83-A480-80ADCC72AD55}">
    <text>žymos patvirtintos</text>
  </threadedComment>
  <threadedComment ref="T400" dT="2025-08-27T04:33:53.80" personId="{F5283759-9946-4865-A022-E520B30F9158}" id="{D37C7252-A837-4DF2-9E5A-F358EF997CDA}">
    <text>Informaciniai paruošti, reikia juos tik išsiųsti.</text>
  </threadedComment>
  <threadedComment ref="X400" dT="2025-08-22T06:06:49.36" personId="{F5283759-9946-4865-A022-E520B30F9158}" id="{E68D785D-10C6-480C-9465-ADEBB2FF7E27}">
    <text>08-22 išsiųsta</text>
  </threadedComment>
  <threadedComment ref="X400" dT="2025-08-26T04:16:09.29" personId="{F5283759-9946-4865-A022-E520B30F9158}" id="{85E8EAFA-3EA5-44D1-8AF8-BA932D840E6A}" parentId="{E68D785D-10C6-480C-9465-ADEBB2FF7E27}">
    <text>K27-5077
25d persiunčiau iš naujo.</text>
  </threadedComment>
  <threadedComment ref="X400" dT="2025-09-10T06:33:53.63" personId="{F5283759-9946-4865-A022-E520B30F9158}" id="{BB55F474-CA60-460F-8BE6-A9EA4419D56D}" parentId="{E68D785D-10C6-480C-9465-ADEBB2FF7E27}">
    <text>09-10 suderinta</text>
  </threadedComment>
  <threadedComment ref="Y400" dT="2025-08-22T06:06:49.36" personId="{F5283759-9946-4865-A022-E520B30F9158}" id="{5F448999-7964-4B99-83CF-9CC169B15E0D}">
    <text>08-22 išsiųsta</text>
  </threadedComment>
  <threadedComment ref="AA400" dT="2025-08-22T06:06:49.36" personId="{F5283759-9946-4865-A022-E520B30F9158}" id="{61015582-99E3-4E12-A314-7230F09FD4E2}">
    <text>08-22 išsiųsta</text>
  </threadedComment>
  <threadedComment ref="AA400" dT="2025-08-22T07:54:31.59" personId="{F5283759-9946-4865-A022-E520B30F9158}" id="{52CD1C7B-9D93-4722-8D07-E2345AAA43EC}" parentId="{61015582-99E3-4E12-A314-7230F09FD4E2}">
    <text>Suderinta 22d</text>
  </threadedComment>
  <threadedComment ref="AD400" dT="2025-09-24T12:21:52.50" personId="{F5283759-9946-4865-A022-E520B30F9158}" id="{4EE84B20-5EC7-485C-9E1D-25748A9E2A4B}">
    <text>111kv.m.</text>
  </threadedComment>
  <threadedComment ref="AJ400" dT="2025-08-22T06:06:49.36" personId="{F5283759-9946-4865-A022-E520B30F9158}" id="{A5277BB5-A9FF-471B-9FB6-56F062467922}">
    <text>08-22 išsiųsta</text>
  </threadedComment>
  <threadedComment ref="AJ400" dT="2025-08-25T04:19:56.69" personId="{F5283759-9946-4865-A022-E520B30F9158}" id="{632D7249-68B7-4229-A910-7DF279B06B0C}" parentId="{A5277BB5-A9FF-471B-9FB6-56F062467922}">
    <text xml:space="preserve">1-25-26633 arba 1-25-26637. 
</text>
  </threadedComment>
  <threadedComment ref="AJ400" dT="2025-09-18T06:37:43.15" personId="{F5283759-9946-4865-A022-E520B30F9158}" id="{40DE3C54-7D3E-4F3B-89AC-2A20657A0434}" parentId="{A5277BB5-A9FF-471B-9FB6-56F062467922}">
    <text>Kelių priedas pateiktas 09-18</text>
  </threadedComment>
  <threadedComment ref="AJ400" dT="2025-09-18T07:49:07.19" personId="{F5283759-9946-4865-A022-E520B30F9158}" id="{6C04D828-3B9E-4845-B403-5EB472AEC70C}" parentId="{A5277BB5-A9FF-471B-9FB6-56F062467922}">
    <text xml:space="preserve">1-25-29735. 
</text>
  </threadedComment>
  <threadedComment ref="E401" dT="2025-08-21T07:14:26.43" personId="{F5283759-9946-4865-A022-E520B30F9158}" id="{728E1B09-302C-45BF-88D3-EF6887E7B7D8}">
    <text>Galima pateikti pirminius</text>
  </threadedComment>
  <threadedComment ref="E401" dT="2025-08-22T07:23:12.55" personId="{F5283759-9946-4865-A022-E520B30F9158}" id="{9AD05725-A202-4DA1-AB26-EA43190668C8}" parentId="{728E1B09-302C-45BF-88D3-EF6887E7B7D8}">
    <text>Išsiųsta institucijoms</text>
  </threadedComment>
  <threadedComment ref="E401" dT="2025-08-22T09:06:56.23" personId="{1AA69E5B-B443-4881-BBB8-C2908FF681E9}" id="{380F3DC0-6719-4469-A085-4EA2FD437301}" parentId="{728E1B09-302C-45BF-88D3-EF6887E7B7D8}">
    <text>Pateikti pirminiai</text>
  </threadedComment>
  <threadedComment ref="E401" dT="2025-08-25T12:32:29.91" personId="{F5283759-9946-4865-A022-E520B30F9158}" id="{CDD17A3B-BE1D-40FA-9841-276C653F259E}" parentId="{728E1B09-302C-45BF-88D3-EF6887E7B7D8}">
    <text xml:space="preserve">Galima pateikti po pastabų.
</text>
  </threadedComment>
  <threadedComment ref="E401" dT="2025-08-26T04:30:53.16" personId="{1AA69E5B-B443-4881-BBB8-C2908FF681E9}" id="{93E7D217-6418-4D0B-9B63-836DEC41BAD4}" parentId="{728E1B09-302C-45BF-88D3-EF6887E7B7D8}">
    <text>Pateikta</text>
  </threadedComment>
  <threadedComment ref="E401" dT="2025-08-28T11:23:39.94" personId="{275467A3-C35B-408D-BC09-980133BF36D1}" id="{FB8C70CA-DDB5-407D-8FAC-669E4B956C46}" parentId="{728E1B09-302C-45BF-88D3-EF6887E7B7D8}">
    <text>Taiso pastabas</text>
  </threadedComment>
  <threadedComment ref="E401" dT="2025-09-01T09:11:49.76" personId="{A8D559AF-EDFF-4E5C-A9C6-041F763793B2}" id="{E15D199E-5997-4B41-BD32-CFB71F74D657}" parentId="{728E1B09-302C-45BF-88D3-EF6887E7B7D8}">
    <text>Pataisytos pastabos apart nuotraukų pateikimo</text>
  </threadedComment>
  <threadedComment ref="E401" dT="2025-09-08T04:48:16.32" personId="{F5283759-9946-4865-A022-E520B30F9158}" id="{D3DB039B-24D7-4DEA-9548-0404725A2342}" parentId="{728E1B09-302C-45BF-88D3-EF6887E7B7D8}">
    <text>Reiks važiuot į vietą.</text>
  </threadedComment>
  <threadedComment ref="E401" dT="2025-09-11T10:45:59.64" personId="{F5283759-9946-4865-A022-E520B30F9158}" id="{54EC860A-7787-4F15-B467-8552FD5397A7}" parentId="{728E1B09-302C-45BF-88D3-EF6887E7B7D8}">
    <text xml:space="preserve">Galima pateikti po pastabų
  </text>
  </threadedComment>
  <threadedComment ref="E401" dT="2025-09-11T11:09:21.07" personId="{1AA69E5B-B443-4881-BBB8-C2908FF681E9}" id="{77AE39A3-9F74-466F-BC9D-6CF559CF8630}" parentId="{728E1B09-302C-45BF-88D3-EF6887E7B7D8}">
    <text>Pateikta po pastabu</text>
  </threadedComment>
  <threadedComment ref="E401" dT="2025-09-16T07:20:58.38" personId="{275467A3-C35B-408D-BC09-980133BF36D1}" id="{37C074F3-817A-4241-81E2-E0AAC4014B6E}" parentId="{728E1B09-302C-45BF-88D3-EF6887E7B7D8}">
    <text>Derina su techniniu</text>
  </threadedComment>
  <threadedComment ref="E401" dT="2025-09-18T07:08:15.82" personId="{F5283759-9946-4865-A022-E520B30F9158}" id="{349E5B26-E899-44F8-91A3-6918093BD70A}" parentId="{728E1B09-302C-45BF-88D3-EF6887E7B7D8}">
    <text>Pasiskambinau, sakė atsiųst laišką ir pasuks.</text>
  </threadedComment>
  <threadedComment ref="E401" dT="2025-09-19T07:07:32.39" personId="{F5283759-9946-4865-A022-E520B30F9158}" id="{6CB84652-223C-4B0E-8D11-F8B0099D12BF}" parentId="{728E1B09-302C-45BF-88D3-EF6887E7B7D8}">
    <text>Galima pateikti pirminius po pastabų.</text>
  </threadedComment>
  <threadedComment ref="E401" dT="2025-09-19T11:09:54.18" personId="{275467A3-C35B-408D-BC09-980133BF36D1}" id="{93DA38A1-834D-4500-B13D-B4EEB310674D}" parentId="{728E1B09-302C-45BF-88D3-EF6887E7B7D8}">
    <text>Pateikti pirminiai</text>
  </threadedComment>
  <threadedComment ref="E401" dT="2025-09-22T06:29:13.54" personId="{1AA69E5B-B443-4881-BBB8-C2908FF681E9}" id="{CF24EBF8-6292-4E7C-99D1-2A7DEFE99060}" parentId="{728E1B09-302C-45BF-88D3-EF6887E7B7D8}">
    <text>Pateikta po pastabu</text>
  </threadedComment>
  <threadedComment ref="E401" dT="2025-09-23T12:12:25.66" personId="{F5283759-9946-4865-A022-E520B30F9158}" id="{5F4E1FC5-7B9B-466F-93C0-6F1BC25F9808}" parentId="{728E1B09-302C-45BF-88D3-EF6887E7B7D8}">
    <text>Pirminius patvirtino. Ruošiu pilną bylą be SUVA</text>
  </threadedComment>
  <threadedComment ref="E401" dT="2025-09-24T12:57:04.84" personId="{F5283759-9946-4865-A022-E520B30F9158}" id="{B9CC2305-5F21-4E3F-ADFD-ED9681132162}" parentId="{728E1B09-302C-45BF-88D3-EF6887E7B7D8}">
    <text>Byla paruošta, bet Kostas turbūt pirmiau pateiks dokus SUVA gavimui.</text>
  </threadedComment>
  <threadedComment ref="E401" dT="2025-09-30T09:36:40.75" personId="{F5283759-9946-4865-A022-E520B30F9158}" id="{36520B7B-E697-438B-B741-37F6ABC29A91}" parentId="{728E1B09-302C-45BF-88D3-EF6887E7B7D8}">
    <text>Pateikta SUVA 29d, kai gausim, teiksim pilną bylą.</text>
  </threadedComment>
  <threadedComment ref="E401" dT="2025-10-27T07:23:44.75" personId="{F5283759-9946-4865-A022-E520B30F9158}" id="{54A32D7B-6AC0-42DA-A400-40F3BC98DDA5}" parentId="{728E1B09-302C-45BF-88D3-EF6887E7B7D8}">
    <text>Skambinau dėl SUVA, sakė dabar po pokalbio pažiūrės</text>
  </threadedComment>
  <threadedComment ref="E401" dT="2025-10-27T07:42:51.40" personId="{1AA69E5B-B443-4881-BBB8-C2908FF681E9}" id="{23EEEE19-7A07-40CC-B538-2CADDB4B5E3F}" parentId="{728E1B09-302C-45BF-88D3-EF6887E7B7D8}">
    <text>Pateiktas projektas be SUVA</text>
  </threadedComment>
  <threadedComment ref="E401" dT="2025-10-29T07:25:53.91" personId="{F5283759-9946-4865-A022-E520B30F9158}" id="{0A8FEDB9-893A-4A98-8750-796BFD96BE40}" parentId="{728E1B09-302C-45BF-88D3-EF6887E7B7D8}">
    <text>SUVA matau, kad teigiamas, šiom dienom turėtų ADOC'as būt.</text>
  </threadedComment>
  <threadedComment ref="E401" dT="2025-11-03T13:44:00.43" personId="{F5283759-9946-4865-A022-E520B30F9158}" id="{2BB7BABE-4C44-4B7D-BFBA-83F6A39F0E67}" parentId="{728E1B09-302C-45BF-88D3-EF6887E7B7D8}">
    <text xml:space="preserve">Skambinau dėl SUVA, sakė stringa sistema, negali prisijungt ar kažkas tokio, užsirašė numeriuką, sakė bandys greičiau pajudint </text>
  </threadedComment>
  <threadedComment ref="E401" dT="2025-11-06T08:18:56.79" personId="{F5283759-9946-4865-A022-E520B30F9158}" id="{90E617BB-DF90-492F-8985-44866CD5690D}" parentId="{728E1B09-302C-45BF-88D3-EF6887E7B7D8}">
    <text>Specialistė nekelia ragelio, pasukau kitai, sakė parašė jai laišką, jei iki ryt niekas nepasikeis, persiųst trūkstamus dokumentus el. paštu ir bandys šita sutvarkyti. 070685283
justina.kaminskaite@nzt.lt</text>
  </threadedComment>
  <threadedComment ref="E401" dT="2025-11-06T11:39:41.79" personId="{F5283759-9946-4865-A022-E520B30F9158}" id="{2DE20CBB-AD8C-4616-A8F9-FB5BD54240F7}" parentId="{728E1B09-302C-45BF-88D3-EF6887E7B7D8}">
    <text>Leido pateikti papildomus dokumentus. Pateikiau.</text>
  </threadedComment>
  <threadedComment ref="E401" dT="2025-11-11T08:29:03.62" personId="{F5283759-9946-4865-A022-E520B30F9158}" id="{E803FD02-79F4-4A2A-9F03-955B250FFBF2}" parentId="{728E1B09-302C-45BF-88D3-EF6887E7B7D8}">
    <text>Gauta SUVA galima pasiteikt bylą</text>
  </threadedComment>
  <threadedComment ref="E401" dT="2025-11-13T12:47:43.21" personId="{275467A3-C35B-408D-BC09-980133BF36D1}" id="{A0A78050-A3FA-474E-B1D0-B4517DC77317}" parentId="{728E1B09-302C-45BF-88D3-EF6887E7B7D8}">
    <text>žymas registruoja</text>
  </threadedComment>
  <threadedComment ref="T401" dT="2025-08-27T04:33:53.80" personId="{F5283759-9946-4865-A022-E520B30F9158}" id="{B77B5833-2D4F-480E-9250-705A5D93DA00}">
    <text>Informaciniai paruošti, reikia juos tik išsiųsti.</text>
  </threadedComment>
  <threadedComment ref="X401" dT="2025-08-22T06:06:49.36" personId="{F5283759-9946-4865-A022-E520B30F9158}" id="{414C85C0-F64E-4BDA-BF31-222A03D5D076}">
    <text>08-22 išsiųsta</text>
  </threadedComment>
  <threadedComment ref="X401" dT="2025-08-26T04:16:27.18" personId="{F5283759-9946-4865-A022-E520B30F9158}" id="{39C5AD10-7E99-495B-819E-9DDCCA6B37F6}" parentId="{414C85C0-F64E-4BDA-BF31-222A03D5D076}">
    <text>K27-5078
25d išsiųsta</text>
  </threadedComment>
  <threadedComment ref="X401" dT="2025-09-10T06:34:03.49" personId="{F5283759-9946-4865-A022-E520B30F9158}" id="{93A27E2C-053D-4A58-9CD9-C2124C129A8F}" parentId="{414C85C0-F64E-4BDA-BF31-222A03D5D076}">
    <text>09-10 suderinta</text>
  </threadedComment>
  <threadedComment ref="Y401" dT="2025-08-22T06:06:49.36" personId="{F5283759-9946-4865-A022-E520B30F9158}" id="{39286900-D18E-4A77-B5BE-D04DDA00F32D}">
    <text>08-22 išsiųsta</text>
  </threadedComment>
  <threadedComment ref="AD401" dT="2025-09-24T12:55:31.74" personId="{F5283759-9946-4865-A022-E520B30F9158}" id="{517348B7-98F4-4AF8-A00F-D4ED63544BB3}">
    <text>/.</text>
  </threadedComment>
  <threadedComment ref="AD401" dT="2025-09-26T07:35:49.39" personId="{F5283759-9946-4865-A022-E520B30F9158}" id="{C99FB4C1-0B68-4019-8658-A3C3581C7F51}" parentId="{517348B7-98F4-4AF8-A00F-D4ED63544BB3}">
    <text xml:space="preserve">Nr. 25SUT-9170
</text>
  </threadedComment>
  <threadedComment ref="E402" dT="2025-08-20T06:55:58.14" personId="{F5283759-9946-4865-A022-E520B30F9158}" id="{F74A66CD-868F-4717-BEBF-9AD9BD8BDB1E}">
    <text>Galima teikt pirminius.</text>
  </threadedComment>
  <threadedComment ref="E402" dT="2025-08-20T09:18:30.80" personId="{1AA69E5B-B443-4881-BBB8-C2908FF681E9}" id="{3ABB5F87-6202-4B0E-BD55-B7C8FB98889F}" parentId="{F74A66CD-868F-4717-BEBF-9AD9BD8BDB1E}">
    <text>Pateikti pirminiai</text>
  </threadedComment>
  <threadedComment ref="E402" dT="2025-08-22T07:23:10.14" personId="{F5283759-9946-4865-A022-E520B30F9158}" id="{B261DED7-41F3-4D7A-8352-16918665175F}" parentId="{F74A66CD-868F-4717-BEBF-9AD9BD8BDB1E}">
    <text>Išsiųsta institucijoms</text>
  </threadedComment>
  <threadedComment ref="E402" dT="2025-09-05T06:04:54.82" personId="{BF941DBC-49BC-4D35-B639-EC5DED99621C}" id="{80CCF751-AB86-4EAF-AECD-A3E58318CD76}" parentId="{F74A66CD-868F-4717-BEBF-9AD9BD8BDB1E}">
    <text>Išsiųsti informaciniai</text>
  </threadedComment>
  <threadedComment ref="E402" dT="2025-09-15T05:10:14.89" personId="{F5283759-9946-4865-A022-E520B30F9158}" id="{AFF8D823-756B-4CF1-B763-3FCF43321CD9}" parentId="{F74A66CD-868F-4717-BEBF-9AD9BD8BDB1E}">
    <text>Likę gaut SUVA ir darytis pilną bylą. Poros dienų begyje galėsim pateikt be SUVA</text>
  </threadedComment>
  <threadedComment ref="E402" dT="2025-09-17T04:32:37.87" personId="{F5283759-9946-4865-A022-E520B30F9158}" id="{3F6FA069-7994-4215-A8FB-E7DFB350DCDE}" parentId="{F74A66CD-868F-4717-BEBF-9AD9BD8BDB1E}">
    <text>Galima pateikti pilną bylą be SUVA.</text>
  </threadedComment>
  <threadedComment ref="E402" dT="2025-09-18T07:04:09.63" personId="{275467A3-C35B-408D-BC09-980133BF36D1}" id="{6E05835F-5AFD-4058-BB20-A5426C034B10}" parentId="{F74A66CD-868F-4717-BEBF-9AD9BD8BDB1E}">
    <text>Pateikta byla be SUVA</text>
  </threadedComment>
  <threadedComment ref="E402" dT="2025-09-22T12:32:11.59" personId="{1AA69E5B-B443-4881-BBB8-C2908FF681E9}" id="{994141F0-0D9C-4A00-B656-E16C62502A8A}" parentId="{F74A66CD-868F-4717-BEBF-9AD9BD8BDB1E}">
    <text xml:space="preserve">Tvirtinimui teikti gavus NŽT sutikimą. </text>
  </threadedComment>
  <threadedComment ref="E402" dT="2025-10-01T12:38:00.06" personId="{F5283759-9946-4865-A022-E520B30F9158}" id="{5A0981D5-A868-48FB-AC9D-F6B1645678CF}" parentId="{F74A66CD-868F-4717-BEBF-9AD9BD8BDB1E}">
    <text xml:space="preserve">Pateikta SUVA 29d, kai gausim, teiksim pilną bylą.
</text>
  </threadedComment>
  <threadedComment ref="E402" dT="2025-10-22T12:50:52.10" personId="{F5283759-9946-4865-A022-E520B30F9158}" id="{12F7FD6A-63AD-4C77-AE8B-E9E7902D658B}" parentId="{F74A66CD-868F-4717-BEBF-9AD9BD8BDB1E}">
    <text>Suva pdf'as yra, laukiam adoc'o ir pateiksim.</text>
  </threadedComment>
  <threadedComment ref="E402" dT="2025-10-24T04:45:08.63" personId="{F5283759-9946-4865-A022-E520B30F9158}" id="{1973CC3C-8126-4EE0-B691-DD1EEC3920DA}" parentId="{F74A66CD-868F-4717-BEBF-9AD9BD8BDB1E}">
    <text>Galima pateikt pilną bylą su SUVA</text>
  </threadedComment>
  <threadedComment ref="E402" dT="2025-10-24T05:30:47.89" personId="{1AA69E5B-B443-4881-BBB8-C2908FF681E9}" id="{6D2FD3A5-D7BA-4F3D-BA27-A6A0934CFA4A}" parentId="{F74A66CD-868F-4717-BEBF-9AD9BD8BDB1E}">
    <text>Pateiktas projektas su SUVA</text>
  </threadedComment>
  <threadedComment ref="E402" dT="2025-10-29T05:47:28.91" personId="{275467A3-C35B-408D-BC09-980133BF36D1}" id="{6F867A42-B1B6-44A2-B425-043F2BA07672}" parentId="{F74A66CD-868F-4717-BEBF-9AD9BD8BDB1E}">
    <text>registruoja AZ</text>
  </threadedComment>
  <threadedComment ref="T402" dT="2025-08-27T04:33:53.80" personId="{F5283759-9946-4865-A022-E520B30F9158}" id="{F969B99F-AAD9-489F-9D59-B01AE87934EF}">
    <text>Informaciniai paruošti, reikia juos tik išsiųsti.</text>
  </threadedComment>
  <threadedComment ref="X402" dT="2025-08-22T06:06:49.36" personId="{F5283759-9946-4865-A022-E520B30F9158}" id="{D4088612-756B-427C-81C6-D7463AD837E9}">
    <text>08-22 išsiųsta</text>
  </threadedComment>
  <threadedComment ref="X402" dT="2025-08-26T04:16:44.28" personId="{F5283759-9946-4865-A022-E520B30F9158}" id="{F5FC5151-1F2F-41B0-A5F4-D7102CDF04E1}" parentId="{D4088612-756B-427C-81C6-D7463AD837E9}">
    <text>K27-5079
08-25 persiųsta</text>
  </threadedComment>
  <threadedComment ref="X402" dT="2025-09-10T06:34:06.28" personId="{F5283759-9946-4865-A022-E520B30F9158}" id="{385AD3A5-D7E6-402B-A510-B75B33A3FF2F}" parentId="{D4088612-756B-427C-81C6-D7463AD837E9}">
    <text>09-10 suderinta</text>
  </threadedComment>
  <threadedComment ref="Y402" dT="2025-08-22T06:06:49.36" personId="{F5283759-9946-4865-A022-E520B30F9158}" id="{97807F77-84DD-43C5-8B87-1862430ECE5E}">
    <text>08-22 išsiųsta</text>
  </threadedComment>
  <threadedComment ref="Y402" dT="2025-09-18T07:12:31.12" personId="{F5283759-9946-4865-A022-E520B30F9158}" id="{3A7C3649-E839-4E89-9B64-A0A3642C6E87}" parentId="{97807F77-84DD-43C5-8B87-1862430ECE5E}">
    <text>Sakė derintis su savivaldybe (jau suderinta), seniūnija užtenka informuoti.</text>
  </threadedComment>
  <threadedComment ref="AD402" dT="2025-09-26T07:47:53.08" personId="{F5283759-9946-4865-A022-E520B30F9158}" id="{99CE5343-551A-41CF-9AB3-D091A461CBA5}">
    <text xml:space="preserve">Nr. 25SUT-9183
</text>
  </threadedComment>
  <threadedComment ref="E403" dT="2025-08-19T04:51:10.55" personId="{F5283759-9946-4865-A022-E520B30F9158}" id="{19564F56-57CE-4B6E-9862-129974D5CEBD}">
    <text>Galima pateikt pirminius</text>
  </threadedComment>
  <threadedComment ref="E403" dT="2025-08-22T07:23:07.48" personId="{F5283759-9946-4865-A022-E520B30F9158}" id="{8C23A911-7F61-4D71-BCFE-0941ED43C88D}" parentId="{19564F56-57CE-4B6E-9862-129974D5CEBD}">
    <text>Išsiųsta institucijoms</text>
  </threadedComment>
  <threadedComment ref="E403" dT="2025-09-08T06:52:07.25" personId="{F5283759-9946-4865-A022-E520B30F9158}" id="{3D45DAE1-C657-4D27-A61E-C14DDF3401E7}" parentId="{19564F56-57CE-4B6E-9862-129974D5CEBD}">
    <text>09-04 pateikta melioratoriui</text>
  </threadedComment>
  <threadedComment ref="E403" dT="2025-09-15T05:10:56.99" personId="{F5283759-9946-4865-A022-E520B30F9158}" id="{55B0C97A-2D19-4995-A3B1-93DA2C73E3C2}" parentId="{19564F56-57CE-4B6E-9862-129974D5CEBD}">
    <text>Negaliu pateikt ViaLT po pastabų, nes nėra patvirtinti pirminiai (reik, kad kelių priedą pasirašytų).</text>
  </threadedComment>
  <threadedComment ref="E403" dT="2025-09-16T12:06:07.49" personId="{F5283759-9946-4865-A022-E520B30F9158}" id="{DDD124C1-78F5-43F6-B9BF-AD977AB58B5E}" parentId="{19564F56-57CE-4B6E-9862-129974D5CEBD}">
    <text>Galima pateikti pirminius</text>
  </threadedComment>
  <threadedComment ref="E403" dT="2025-09-18T07:02:31.05" personId="{275467A3-C35B-408D-BC09-980133BF36D1}" id="{340EB40C-2956-4263-BC22-563302DE84ED}" parentId="{19564F56-57CE-4B6E-9862-129974D5CEBD}">
    <text>Pateikti pirminiai</text>
  </threadedComment>
  <threadedComment ref="E403" dT="2025-09-19T10:56:30.98" personId="{275467A3-C35B-408D-BC09-980133BF36D1}" id="{65447D78-ADCC-48B6-86CA-FE36293B9166}" parentId="{19564F56-57CE-4B6E-9862-129974D5CEBD}">
    <text>Taiso pastabas</text>
  </threadedComment>
  <threadedComment ref="E403" dT="2025-09-22T09:55:13.46" personId="{F5283759-9946-4865-A022-E520B30F9158}" id="{9D004588-CAF5-40D4-A8E6-281499D6B75F}" parentId="{19564F56-57CE-4B6E-9862-129974D5CEBD}">
    <text>Galima pateikt po pastabų.</text>
  </threadedComment>
  <threadedComment ref="E403" dT="2025-09-23T06:59:33.07" personId="{1AA69E5B-B443-4881-BBB8-C2908FF681E9}" id="{39B0D406-2833-4766-9B14-656D12B9AB11}" parentId="{19564F56-57CE-4B6E-9862-129974D5CEBD}">
    <text>Pateikta po pastabu</text>
  </threadedComment>
  <threadedComment ref="E403" dT="2025-09-29T05:24:49.43" personId="{1AA69E5B-B443-4881-BBB8-C2908FF681E9}" id="{EDD2E1CD-5826-4989-8ACF-C6A97B943027}" parentId="{19564F56-57CE-4B6E-9862-129974D5CEBD}">
    <text>Pateikta po pastabu</text>
  </threadedComment>
  <threadedComment ref="E403" dT="2025-09-29T06:51:30.17" personId="{275467A3-C35B-408D-BC09-980133BF36D1}" id="{EF8D7CD6-5947-4921-A950-2CB3FAC0F59E}" parentId="{19564F56-57CE-4B6E-9862-129974D5CEBD}">
    <text>Pateikta pakartotinia po pastabų</text>
  </threadedComment>
  <threadedComment ref="E403" dT="2025-10-01T13:17:41.66" personId="{1AA69E5B-B443-4881-BBB8-C2908FF681E9}" id="{71578FAE-62EA-426A-B3CB-FBC045822503}" parentId="{19564F56-57CE-4B6E-9862-129974D5CEBD}">
    <text>Pateikta po pastabu</text>
  </threadedComment>
  <threadedComment ref="E403" dT="2025-10-03T10:13:58.00" personId="{F5283759-9946-4865-A022-E520B30F9158}" id="{FAA23B23-83F2-44D4-9DB1-C91432DE7E24}" parentId="{19564F56-57CE-4B6E-9862-129974D5CEBD}">
    <text>Galima pateikti kelių priedą į TIVĮ</text>
  </threadedComment>
  <threadedComment ref="E403" dT="2025-10-06T07:08:20.46" personId="{F5283759-9946-4865-A022-E520B30F9158}" id="{A2BFC3E6-E29B-4D3B-9BB6-12F3DE398F0F}" parentId="{19564F56-57CE-4B6E-9862-129974D5CEBD}">
    <text>Kostas pateikęs priedą į TIVĮ</text>
  </threadedComment>
  <threadedComment ref="E403" dT="2025-10-13T04:39:38.88" personId="{F5283759-9946-4865-A022-E520B30F9158}" id="{167DADD3-2ECC-4A6D-BB0B-C40BFEE7D254}" parentId="{19564F56-57CE-4B6E-9862-129974D5CEBD}">
    <text>Pateikta VIA po pastabų.</text>
  </threadedComment>
  <threadedComment ref="E403" dT="2025-10-15T04:44:58.63" personId="{F5283759-9946-4865-A022-E520B30F9158}" id="{23642CC4-BC82-4708-8495-2A0BB9E46BC8}" parentId="{19564F56-57CE-4B6E-9862-129974D5CEBD}">
    <text>Via gavau. SUVA pateikta 10-15 25SUT-13548 ir 25SUT-13550</text>
  </threadedComment>
  <threadedComment ref="E403" dT="2025-10-22T12:45:50.13" personId="{F5283759-9946-4865-A022-E520B30F9158}" id="{D3BC903F-92C9-4635-B5CD-0B1E5C83074E}" parentId="{19564F56-57CE-4B6E-9862-129974D5CEBD}">
    <text>Vieną gavau, kito dar laukiam.</text>
  </threadedComment>
  <threadedComment ref="E403" dT="2025-10-28T13:30:38.47" personId="{1AA69E5B-B443-4881-BBB8-C2908FF681E9}" id="{6280A3C2-75EF-4AE3-A3F0-B808590D692D}" parentId="{19564F56-57CE-4B6E-9862-129974D5CEBD}">
    <text>Pateikta su ½ SUVA</text>
  </threadedComment>
  <threadedComment ref="E403" dT="2025-11-06T11:40:26.85" personId="{F5283759-9946-4865-A022-E520B30F9158}" id="{FFC0E6D5-24B9-43FB-818C-92DFC7FB59E5}" parentId="{19564F56-57CE-4B6E-9862-129974D5CEBD}">
    <text>11-05 pateikiau papildomus dokumentus trūkstamai SUVAI</text>
  </threadedComment>
  <threadedComment ref="E403" dT="2025-11-11T08:25:59.74" personId="{F5283759-9946-4865-A022-E520B30F9158}" id="{F5BD830C-019E-47CE-A217-68D8EA8719E0}" parentId="{19564F56-57CE-4B6E-9862-129974D5CEBD}">
    <text>Gauta ir kita SUVA 11-11</text>
  </threadedComment>
  <threadedComment ref="T403" dT="2025-08-27T04:33:53.80" personId="{F5283759-9946-4865-A022-E520B30F9158}" id="{5C30D552-8903-451D-BB03-35652C7F768C}">
    <text>Informaciniai paruošti, reikia juos tik išsiųsti.</text>
  </threadedComment>
  <threadedComment ref="X403" dT="2025-08-22T06:06:49.36" personId="{F5283759-9946-4865-A022-E520B30F9158}" id="{9325294C-AA37-4E8D-BA8F-81A2D65B84F3}">
    <text>08-22 išsiųsta</text>
  </threadedComment>
  <threadedComment ref="X403" dT="2025-08-26T04:16:59.42" personId="{F5283759-9946-4865-A022-E520B30F9158}" id="{4683D0FF-C118-48BF-9E30-1CC540FB226B}" parentId="{9325294C-AA37-4E8D-BA8F-81A2D65B84F3}">
    <text>K27-5080. 
25d persiųsta</text>
  </threadedComment>
  <threadedComment ref="X403" dT="2025-09-10T06:34:09.10" personId="{F5283759-9946-4865-A022-E520B30F9158}" id="{F8B5D2EC-6C5B-4A93-8128-D92C3959ECBA}" parentId="{9325294C-AA37-4E8D-BA8F-81A2D65B84F3}">
    <text>09-10 suderinta</text>
  </threadedComment>
  <threadedComment ref="Y403" dT="2025-08-22T06:06:49.36" personId="{F5283759-9946-4865-A022-E520B30F9158}" id="{F6DE1BB3-5C23-476F-8FE8-3D5B5F63161F}">
    <text>08-22 išsiųsta</text>
  </threadedComment>
  <threadedComment ref="Y403" dT="2025-09-18T07:12:34.21" personId="{F5283759-9946-4865-A022-E520B30F9158}" id="{C88E21FD-662C-4420-B7D8-BB7214282120}" parentId="{F6DE1BB3-5C23-476F-8FE8-3D5B5F63161F}">
    <text>Sakė derintis su savivaldybe (jau suderinta), seniūnija užtenka informuoti.</text>
  </threadedComment>
  <threadedComment ref="AD403" dT="2025-10-15T04:45:18.61" personId="{F5283759-9946-4865-A022-E520B30F9158}" id="{6DBC3364-2962-454C-B88F-7C4E6346B05D}">
    <text>25SUT-13548 ir 25SUT-13550</text>
  </threadedComment>
  <threadedComment ref="AJ403" dT="2025-08-22T06:06:49.36" personId="{F5283759-9946-4865-A022-E520B30F9158}" id="{33CCD622-C668-4E25-B541-956348589A07}">
    <text>08-22 išsiųsta</text>
  </threadedComment>
  <threadedComment ref="AJ403" dT="2025-08-25T04:19:59.44" personId="{F5283759-9946-4865-A022-E520B30F9158}" id="{153799E5-C5AF-49C5-B21C-24B83BE4812C}" parentId="{33CCD622-C668-4E25-B541-956348589A07}">
    <text xml:space="preserve">1-25-26633 arba 1-25-26637. </text>
  </threadedComment>
  <threadedComment ref="AJ403" dT="2025-09-29T12:59:28.37" personId="{F5283759-9946-4865-A022-E520B30F9158}" id="{F23968C0-C225-4325-930F-C246719ED792}" parentId="{33CCD622-C668-4E25-B541-956348589A07}">
    <text>Buvo pastabų, reik kad suderintų pirminius ESO ir teiksim kelių priedą, tada pateiskiu po pastabų VIA'ai.</text>
  </threadedComment>
  <threadedComment ref="AJ403" dT="2025-10-07T09:57:25.56" personId="{F5283759-9946-4865-A022-E520B30F9158}" id="{1833C947-8F1F-4004-AB3B-AC6986BF5566}" parentId="{33CCD622-C668-4E25-B541-956348589A07}">
    <text>Nr. 1-25-26637 ir vykdytojas – Eugenijus Rudaitis.</text>
  </threadedComment>
  <threadedComment ref="AJ403" dT="2025-10-13T08:55:00.11" personId="{F5283759-9946-4865-A022-E520B30F9158}" id="{20479366-7A25-4FD3-BC1C-C9BCD3DD40EE}" parentId="{33CCD622-C668-4E25-B541-956348589A07}">
    <text>1-25-32702</text>
  </threadedComment>
  <threadedComment ref="AJ403" dT="2025-10-15T04:51:50.12" personId="{F5283759-9946-4865-A022-E520B30F9158}" id="{55F0928D-611B-48C9-A5A5-877EBEA965D9}" parentId="{33CCD622-C668-4E25-B541-956348589A07}">
    <text>10-15 gauta</text>
  </threadedComment>
  <threadedComment ref="E404" dT="2025-08-19T10:55:35.52" personId="{F5283759-9946-4865-A022-E520B30F9158}" id="{70BCE79F-A7E9-4FEC-89E2-0CD8C8A3DDB1}">
    <text>Galima pateikt pirminius.</text>
  </threadedComment>
  <threadedComment ref="E404" dT="2025-08-20T10:41:25.54" personId="{1AA69E5B-B443-4881-BBB8-C2908FF681E9}" id="{C357773B-9042-4386-B2E8-D1D1A47979DD}" parentId="{70BCE79F-A7E9-4FEC-89E2-0CD8C8A3DDB1}">
    <text>Pateikti pirminiai</text>
  </threadedComment>
  <threadedComment ref="E404" dT="2025-08-22T07:23:05.13" personId="{F5283759-9946-4865-A022-E520B30F9158}" id="{20A4D2A4-810E-4018-8D50-EA54BE092B6D}" parentId="{70BCE79F-A7E9-4FEC-89E2-0CD8C8A3DDB1}">
    <text>Išsiųsta institucijoms</text>
  </threadedComment>
  <threadedComment ref="E404" dT="2025-08-22T10:03:27.49" personId="{F5283759-9946-4865-A022-E520B30F9158}" id="{1A83B408-D7AC-491C-AF75-8C659E0529E7}" parentId="{70BCE79F-A7E9-4FEC-89E2-0CD8C8A3DDB1}">
    <text>Yra pastabų iš ESO, pasitaisysiu nebent pirmadieni, kai Donatas bus, nes klausimas dėl esamos atramos.</text>
  </threadedComment>
  <threadedComment ref="E404" dT="2025-08-25T04:59:57.43" personId="{1AA69E5B-B443-4881-BBB8-C2908FF681E9}" id="{76D29AD4-4E3D-4A30-A342-14F7D515795E}" parentId="{70BCE79F-A7E9-4FEC-89E2-0CD8C8A3DDB1}">
    <text>Pateikti pirminiai po pastabu</text>
  </threadedComment>
  <threadedComment ref="E404" dT="2025-08-26T11:00:30.63" personId="{1AA69E5B-B443-4881-BBB8-C2908FF681E9}" id="{EFBECE0E-56AD-435E-8EB7-0D126331AF93}" parentId="{70BCE79F-A7E9-4FEC-89E2-0CD8C8A3DDB1}">
    <text>Pateikti pirminiai po pastabu</text>
  </threadedComment>
  <threadedComment ref="E404" dT="2025-08-28T11:22:54.58" personId="{275467A3-C35B-408D-BC09-980133BF36D1}" id="{6A225016-A534-4645-A114-3994DE68E1C7}" parentId="{70BCE79F-A7E9-4FEC-89E2-0CD8C8A3DDB1}">
    <text>Taiso pastabas</text>
  </threadedComment>
  <threadedComment ref="E404" dT="2025-08-29T09:11:30.33" personId="{1AA69E5B-B443-4881-BBB8-C2908FF681E9}" id="{0A81932D-4923-4654-821A-4A94782E24B0}" parentId="{70BCE79F-A7E9-4FEC-89E2-0CD8C8A3DDB1}">
    <text>Pateikti pirminiai po pastabu</text>
  </threadedComment>
  <threadedComment ref="E404" dT="2025-09-04T12:09:14.06" personId="{BF941DBC-49BC-4D35-B639-EC5DED99621C}" id="{9DAEACC3-D8FC-4A98-B9E9-4132E900607B}" parentId="{70BCE79F-A7E9-4FEC-89E2-0CD8C8A3DDB1}">
    <text>Išsiųsti informaciniai.</text>
  </threadedComment>
  <threadedComment ref="E404" dT="2025-09-15T05:11:10.69" personId="{F5283759-9946-4865-A022-E520B30F9158}" id="{14AD49B6-8021-4538-89E2-C202557C6DE0}" parentId="{70BCE79F-A7E9-4FEC-89E2-0CD8C8A3DDB1}">
    <text>Likę gaut SUVA ir darytis pilną bylą. Poros dienų begyje galėsim pateikt be SUVA</text>
  </threadedComment>
  <threadedComment ref="E404" dT="2025-09-17T12:22:04.86" personId="{F5283759-9946-4865-A022-E520B30F9158}" id="{8A92B3AF-E158-4C10-B3CD-9D15D8D204B9}" parentId="{70BCE79F-A7E9-4FEC-89E2-0CD8C8A3DDB1}">
    <text>Galima pateikti pilną bylą be SUVA</text>
  </threadedComment>
  <threadedComment ref="E404" dT="2025-09-18T07:01:32.68" personId="{275467A3-C35B-408D-BC09-980133BF36D1}" id="{AD9279BC-8566-4ED9-B8D8-7CEA90C65603}" parentId="{70BCE79F-A7E9-4FEC-89E2-0CD8C8A3DDB1}">
    <text>Pateikta byla be VIA ir SUVA</text>
  </threadedComment>
  <threadedComment ref="E404" dT="2025-09-23T05:37:39.78" personId="{1AA69E5B-B443-4881-BBB8-C2908FF681E9}" id="{5EE24487-C7E2-4426-863F-559E7B6970A5}" parentId="{70BCE79F-A7E9-4FEC-89E2-0CD8C8A3DDB1}">
    <text xml:space="preserve">Tvirtinimui teikti gavus NŽT sutikimą. </text>
  </threadedComment>
  <threadedComment ref="E404" dT="2025-09-30T06:59:51.35" personId="{F5283759-9946-4865-A022-E520B30F9158}" id="{880B8404-5347-4072-B651-4BA501B655A0}" parentId="{70BCE79F-A7E9-4FEC-89E2-0CD8C8A3DDB1}">
    <text>Gavau NŽT sutikimą, galima pateikti po pastabų.</text>
  </threadedComment>
  <threadedComment ref="E404" dT="2025-09-30T07:13:06.77" personId="{1AA69E5B-B443-4881-BBB8-C2908FF681E9}" id="{60D2B356-4FA2-49FA-BF4B-6AE977632A69}" parentId="{70BCE79F-A7E9-4FEC-89E2-0CD8C8A3DDB1}">
    <text>Pateiktas projeketas su SUVA</text>
  </threadedComment>
  <threadedComment ref="T404" dT="2025-08-27T04:33:53.80" personId="{F5283759-9946-4865-A022-E520B30F9158}" id="{04F7AB78-3D29-428A-838E-0725D458D9EA}">
    <text>Informaciniai paruošti, reikia juos tik išsiųsti.</text>
  </threadedComment>
  <threadedComment ref="X404" dT="2025-08-22T06:06:49.36" personId="{F5283759-9946-4865-A022-E520B30F9158}" id="{FBD78E6D-FCB3-4380-BD1B-36A4B2CE8B73}">
    <text>08-22 išsiųsta</text>
  </threadedComment>
  <threadedComment ref="X404" dT="2025-08-26T04:17:11.64" personId="{F5283759-9946-4865-A022-E520B30F9158}" id="{16355254-8E60-43CF-BDD7-FC9C2C27B7BA}" parentId="{FBD78E6D-FCB3-4380-BD1B-36A4B2CE8B73}">
    <text>K27-5081. 
25d persiųsta</text>
  </threadedComment>
  <threadedComment ref="X404" dT="2025-09-10T06:34:11.41" personId="{F5283759-9946-4865-A022-E520B30F9158}" id="{8304AE23-1F45-4875-BD4B-9B78DF2BBDAB}" parentId="{FBD78E6D-FCB3-4380-BD1B-36A4B2CE8B73}">
    <text>09-10 suderinta</text>
  </threadedComment>
  <threadedComment ref="Y404" dT="2025-08-22T06:06:49.36" personId="{F5283759-9946-4865-A022-E520B30F9158}" id="{E80FA662-AF5F-4C74-A42C-BA187816C5BB}">
    <text>08-22 išsiųsta</text>
  </threadedComment>
  <threadedComment ref="Y404" dT="2025-09-18T07:12:36.72" personId="{F5283759-9946-4865-A022-E520B30F9158}" id="{32A3A43E-69A9-484B-91AB-06FF361E4FC9}" parentId="{E80FA662-AF5F-4C74-A42C-BA187816C5BB}">
    <text>Sakė derintis su savivaldybe (jau suderinta), seniūnija užtenka informuoti.</text>
  </threadedComment>
  <threadedComment ref="AD404" dT="2025-09-26T08:04:05.49" personId="{F5283759-9946-4865-A022-E520B30F9158}" id="{784C197D-7A92-47D5-83C7-F27B363CF8DA}">
    <text xml:space="preserve">25SUT-9203
</text>
  </threadedComment>
  <threadedComment ref="AD404" dT="2025-09-30T06:57:53.47" personId="{F5283759-9946-4865-A022-E520B30F9158}" id="{CDBB43B4-4AF1-4513-9983-703276B51678}" parentId="{784C197D-7A92-47D5-83C7-F27B363CF8DA}">
    <text>30d gauta</text>
  </threadedComment>
  <threadedComment ref="E405" dT="2025-08-19T12:42:35.97" personId="{F5283759-9946-4865-A022-E520B30F9158}" id="{BEDA535A-FB48-4164-A66C-6CB00204D7DF}">
    <text>Galima pateikt pirminius.</text>
  </threadedComment>
  <threadedComment ref="E405" dT="2025-08-22T07:22:55.91" personId="{F5283759-9946-4865-A022-E520B30F9158}" id="{89F434F0-A1AD-436E-9B3F-DDE00B89CC62}" parentId="{BEDA535A-FB48-4164-A66C-6CB00204D7DF}">
    <text>Derinti su niekuo nereikia.</text>
  </threadedComment>
  <threadedComment ref="E405" dT="2025-08-26T04:49:35.21" personId="{1AA69E5B-B443-4881-BBB8-C2908FF681E9}" id="{0DE04E1D-D663-42C7-BBE5-A300A657A773}" parentId="{BEDA535A-FB48-4164-A66C-6CB00204D7DF}">
    <text>Pateikti pirminiai</text>
  </threadedComment>
  <threadedComment ref="E405" dT="2025-08-26T09:17:21.40" personId="{F5283759-9946-4865-A022-E520B30F9158}" id="{05A27CCC-E068-488B-A1B5-C719735445AE}" parentId="{BEDA535A-FB48-4164-A66C-6CB00204D7DF}">
    <text>Jei patvirins pirminius, yra paruošta pilna byla.</text>
  </threadedComment>
  <threadedComment ref="E405" dT="2025-08-28T05:24:30.83" personId="{275467A3-C35B-408D-BC09-980133BF36D1}" id="{CC0E1B51-3F8A-4788-B2BD-8BD3F10F5C08}" parentId="{BEDA535A-FB48-4164-A66C-6CB00204D7DF}">
    <text>Taiso pastabas</text>
  </threadedComment>
  <threadedComment ref="E405" dT="2025-09-08T04:48:05.12" personId="{F5283759-9946-4865-A022-E520B30F9158}" id="{BCBE7310-64D7-4325-8BDE-CAA79D475603}" parentId="{BEDA535A-FB48-4164-A66C-6CB00204D7DF}">
    <text>Reiks važiuot į vietą.</text>
  </threadedComment>
  <threadedComment ref="E405" dT="2025-09-10T07:02:41.20" personId="{1AA69E5B-B443-4881-BBB8-C2908FF681E9}" id="{95FAFBBA-9FE8-4AA8-9786-A5494BA559CD}" parentId="{BEDA535A-FB48-4164-A66C-6CB00204D7DF}">
    <text>Pateikti pirminiai po pastabu</text>
  </threadedComment>
  <threadedComment ref="E405" dT="2025-09-13T09:35:25.97" personId="{275467A3-C35B-408D-BC09-980133BF36D1}" id="{DF5DEAB4-2FB2-47DA-AFF5-3D65362CAE30}" parentId="{BEDA535A-FB48-4164-A66C-6CB00204D7DF}">
    <text>Taiso pastabas</text>
  </threadedComment>
  <threadedComment ref="E405" dT="2025-09-15T05:11:30.59" personId="{F5283759-9946-4865-A022-E520B30F9158}" id="{8FC383A2-23A1-4576-B12E-ED7FC3988BE6}" parentId="{BEDA535A-FB48-4164-A66C-6CB00204D7DF}">
    <text>Reiks važiuot į vietą, fotkint atramas.</text>
  </threadedComment>
  <threadedComment ref="E405" dT="2025-09-25T07:07:55.91" personId="{F5283759-9946-4865-A022-E520B30F9158}" id="{5962C9EC-0570-4F5A-82A3-8AD4ED3CC948}" parentId="{BEDA535A-FB48-4164-A66C-6CB00204D7DF}">
    <text>Galima pateikti po pastabų.</text>
  </threadedComment>
  <threadedComment ref="E405" dT="2025-09-26T08:11:05.32" personId="{F5283759-9946-4865-A022-E520B30F9158}" id="{A90C1E15-8A22-447F-A688-C5DF0E7D6130}" parentId="{BEDA535A-FB48-4164-A66C-6CB00204D7DF}">
    <text>Kostas lyg pateikė.</text>
  </threadedComment>
  <threadedComment ref="E405" dT="2025-09-29T07:52:18.39" personId="{275467A3-C35B-408D-BC09-980133BF36D1}" id="{E36D4417-3997-4C4B-AA44-2857F3C351F7}" parentId="{BEDA535A-FB48-4164-A66C-6CB00204D7DF}">
    <text>Pateikti pirminiai</text>
  </threadedComment>
  <threadedComment ref="E405" dT="2025-09-30T06:18:29.51" personId="{F5283759-9946-4865-A022-E520B30F9158}" id="{B7C3C2F5-6E90-40B8-9FC2-1DADDB76B954}" parentId="{BEDA535A-FB48-4164-A66C-6CB00204D7DF}">
    <text>Galima bylą pateikti.</text>
  </threadedComment>
  <threadedComment ref="E405" dT="2025-09-30T07:10:49.24" personId="{1AA69E5B-B443-4881-BBB8-C2908FF681E9}" id="{72B33427-EFEF-4830-AF0F-1192BF281B7C}" parentId="{BEDA535A-FB48-4164-A66C-6CB00204D7DF}">
    <text>Pateiktas projektas</text>
  </threadedComment>
  <threadedComment ref="E406" dT="2025-09-17T06:25:43.64" personId="{A8D559AF-EDFF-4E5C-A9C6-041F763793B2}" id="{049F5D10-41B5-4F2A-872F-82E0E73FB8B8}">
    <text>Ruošiami pirminiai, duota užklausa ESO dėl išpildomosios</text>
  </threadedComment>
  <threadedComment ref="E406" dT="2025-09-17T07:50:17.51" personId="{A8D559AF-EDFF-4E5C-A9C6-041F763793B2}" id="{0FCBA77B-A7FE-419A-BD1D-BE938907BF97}" parentId="{049F5D10-41B5-4F2A-872F-82E0E73FB8B8}">
    <text xml:space="preserve">Susisiekta su užsakovu dėl patikslinimo </text>
  </threadedComment>
  <threadedComment ref="E406" dT="2025-09-18T07:08:40.62" personId="{275467A3-C35B-408D-BC09-980133BF36D1}" id="{FF80C5BB-A0DE-48FB-910E-FCED9874208D}" parentId="{049F5D10-41B5-4F2A-872F-82E0E73FB8B8}">
    <text>Gauta išpildomoji iš ESO</text>
  </threadedComment>
  <threadedComment ref="E406" dT="2025-09-18T09:44:11.95" personId="{A8D559AF-EDFF-4E5C-A9C6-041F763793B2}" id="{38A79535-4844-46C8-9DED-8C039B0B5F6D}" parentId="{049F5D10-41B5-4F2A-872F-82E0E73FB8B8}">
    <text>Išsiųstas laiškas sklypo pastatų projektuotojams, kad gauti dwg failą</text>
  </threadedComment>
  <threadedComment ref="E406" dT="2025-09-22T04:51:15.71" personId="{A8D559AF-EDFF-4E5C-A9C6-041F763793B2}" id="{ADF6D3DC-0A27-4E37-B69C-E9FEA066064A}" parentId="{049F5D10-41B5-4F2A-872F-82E0E73FB8B8}">
    <text>Subraižyti br1, br2, reiks šią savaitę pamatuoti ryšius</text>
  </threadedComment>
  <threadedComment ref="E406" dT="2025-09-29T06:46:05.41" personId="{A8D559AF-EDFF-4E5C-A9C6-041F763793B2}" id="{42EE36A0-CFB6-45C5-827D-8BCC423A9C16}" parentId="{049F5D10-41B5-4F2A-872F-82E0E73FB8B8}">
    <text xml:space="preserve">Pataisytos pastabos, pamatuoti ryšiai, apskaičiuota RAA iki nuostatų, dar reiks paskambinti užduoties vadovui dėl MTT pasiteiraut, zoninis nežino </text>
  </threadedComment>
  <threadedComment ref="E406" dT="2025-10-06T04:36:12.99" personId="{A8D559AF-EDFF-4E5C-A9C6-041F763793B2}" id="{64EA22EC-2DBF-4C50-89CB-531A7490F82E}" parentId="{049F5D10-41B5-4F2A-872F-82E0E73FB8B8}">
    <text>Išsiuntėm laišką užduoties vadovui su užklausa dėl mtt</text>
  </threadedComment>
  <threadedComment ref="E406" dT="2025-10-07T09:32:41.16" personId="{A8D559AF-EDFF-4E5C-A9C6-041F763793B2}" id="{9240A2D7-7392-409D-8ED5-061D10633642}" parentId="{049F5D10-41B5-4F2A-872F-82E0E73FB8B8}">
    <text>Išsiųstos užklausos MTT gamintojam</text>
  </threadedComment>
  <threadedComment ref="E406" dT="2025-10-13T05:02:26.26" personId="{A8D559AF-EDFF-4E5C-A9C6-041F763793B2}" id="{6863DAE0-C7AD-48F0-8123-823CD8657B55}" parentId="{049F5D10-41B5-4F2A-872F-82E0E73FB8B8}">
    <text>Gauti atsakymai iš dviejų, laukiu dar ELGOS ir siųsiu visą info užsakovams</text>
  </threadedComment>
  <threadedComment ref="E406" dT="2025-10-15T13:03:06.86" personId="{A8D559AF-EDFF-4E5C-A9C6-041F763793B2}" id="{E1ACFC01-F28A-4C4A-B8B1-C41A9460DAAE}" parentId="{049F5D10-41B5-4F2A-872F-82E0E73FB8B8}">
    <text xml:space="preserve">Perdaviau gautą info užsakovams iš OZO ir Armetlinos, ELGA neatsako </text>
  </threadedComment>
  <threadedComment ref="E406" dT="2025-10-28T07:28:24.14" personId="{A8D559AF-EDFF-4E5C-A9C6-041F763793B2}" id="{5A1F079E-3CA9-400B-B911-98F8BC533D6B}" parentId="{049F5D10-41B5-4F2A-872F-82E0E73FB8B8}">
    <text>Pakoreguota principinė ir išsiųsta gamintojams. Ozas atostogauja.</text>
  </threadedComment>
  <threadedComment ref="E406" dT="2025-10-29T13:15:26.02" personId="{A8D559AF-EDFF-4E5C-A9C6-041F763793B2}" id="{2931DB3B-219C-4CCA-B043-30D25CB411CF}" parentId="{049F5D10-41B5-4F2A-872F-82E0E73FB8B8}">
    <text xml:space="preserve">Pakalbėjau su Ana, išsiunčiau tiesiai vadybininkams elgos ir asistemų </text>
  </threadedComment>
  <threadedComment ref="E406" dT="2025-10-30T13:09:50.78" personId="{A8D559AF-EDFF-4E5C-A9C6-041F763793B2}" id="{E74451BF-6D62-4A04-A472-BA4A43EED324}" parentId="{049F5D10-41B5-4F2A-872F-82E0E73FB8B8}">
    <text>išsiųsta info užsakovams</text>
  </threadedComment>
  <threadedComment ref="E406" dT="2025-11-05T06:53:56.50" personId="{A8D559AF-EDFF-4E5C-A9C6-041F763793B2}" id="{3FB7BAB1-405A-489B-94CD-4E764BFA36C1}" parentId="{049F5D10-41B5-4F2A-872F-82E0E73FB8B8}">
    <text xml:space="preserve">Negavau atsakymo, skambinsiu </text>
  </threadedComment>
  <threadedComment ref="E406" dT="2025-11-10T05:23:07.61" personId="{A8D559AF-EDFF-4E5C-A9C6-041F763793B2}" id="{90569659-8DC2-4C9E-B5A3-D434E23E5F26}" parentId="{049F5D10-41B5-4F2A-872F-82E0E73FB8B8}">
    <text>Grįžo iš atostogų PDV, turi priimti sprendimą, kaip suprantu nori organizuoti pokalbį su ESO ir su mumis</text>
  </threadedComment>
  <threadedComment ref="E406" dT="2025-11-11T08:25:32.73" personId="{A8D559AF-EDFF-4E5C-A9C6-041F763793B2}" id="{0780E74B-E845-4EEB-8796-B4AAFECA8C10}" parentId="{049F5D10-41B5-4F2A-872F-82E0E73FB8B8}">
    <text>išsiųstas priminimas</text>
  </threadedComment>
  <threadedComment ref="E406" dT="2025-11-18T10:18:59.64" personId="{A8D559AF-EDFF-4E5C-A9C6-041F763793B2}" id="{20746755-3E44-4D80-9AF4-06960C67A15A}" parentId="{049F5D10-41B5-4F2A-872F-82E0E73FB8B8}">
    <text>"Laba diena, bus susirinkimas su Užsakovu, ESO atstovu ir Jumis. Duosime žinoti kada"</text>
  </threadedComment>
  <threadedComment ref="E406" dT="2025-12-01T11:04:26.75" personId="{A8D559AF-EDFF-4E5C-A9C6-041F763793B2}" id="{0C335DC4-6548-491A-9B9E-8940282E1932}" parentId="{049F5D10-41B5-4F2A-872F-82E0E73FB8B8}">
    <text>Susisiekiau su ELGA, Arūnu, nusiunčiau laišką, laukiu pasiūlymo</text>
  </threadedComment>
  <threadedComment ref="E406" dT="2025-12-08T06:29:25.05" personId="{A8D559AF-EDFF-4E5C-A9C6-041F763793B2}" id="{18B35E28-1120-4A5E-BEAD-05017AA8691B}" parentId="{049F5D10-41B5-4F2A-872F-82E0E73FB8B8}">
    <text xml:space="preserve">Gautas pasiūlymas, nusiunčiau, netinka, grįžtam prie pirminio MTT išdėstymo.... </text>
  </threadedComment>
  <threadedComment ref="E406" dT="2025-12-17T07:38:27.01" personId="{A8D559AF-EDFF-4E5C-A9C6-041F763793B2}" id="{248AE78B-8BFF-4732-8F71-3886EC71E036}" parentId="{049F5D10-41B5-4F2A-872F-82E0E73FB8B8}">
    <text>Subraižiau ir nusiunčiau KL užvedimo schemas į MTT užsakovams</text>
  </threadedComment>
  <threadedComment ref="E406" dT="2025-12-19T11:41:37.26" personId="{1AA69E5B-B443-4881-BBB8-C2908FF681E9}" id="{606BE09A-EFBE-4D82-9D55-2B7072F200DE}" parentId="{049F5D10-41B5-4F2A-872F-82E0E73FB8B8}">
    <text>Pateikti pirminiai po pastabu</text>
  </threadedComment>
  <threadedComment ref="E406" dT="2025-12-29T07:35:28.33" personId="{275467A3-C35B-408D-BC09-980133BF36D1}" id="{DA33BF83-D55A-444B-85A5-956BAA363CCB}" parentId="{049F5D10-41B5-4F2A-872F-82E0E73FB8B8}">
    <text>laukiam MT altitudžių</text>
  </threadedComment>
  <threadedComment ref="E406" dT="2026-01-06T06:04:04.81" personId="{A8D559AF-EDFF-4E5C-A9C6-041F763793B2}" id="{32339AA9-CCD3-4F3C-B11E-A5AC2BA2A4B5}" parentId="{049F5D10-41B5-4F2A-872F-82E0E73FB8B8}">
    <text>Išsiųstas priminimas</text>
  </threadedComment>
  <threadedComment ref="E406" dT="2026-01-06T08:30:16.25" personId="{A8D559AF-EDFF-4E5C-A9C6-041F763793B2}" id="{32E2D00F-4B6A-4D24-B868-8D108084440D}" parentId="{049F5D10-41B5-4F2A-872F-82E0E73FB8B8}">
    <text>Gautos altitudės, pataisytos pastabos, padarytas RAA iki nuostatų, reikia pabaigti raa skaičiavimus ir bus galima teikti</text>
  </threadedComment>
  <threadedComment ref="E406" dT="2026-01-14T11:20:16.63" personId="{1AA69E5B-B443-4881-BBB8-C2908FF681E9}" id="{2366ACEC-9EFE-46AE-ACF3-616036597C83}" parentId="{049F5D10-41B5-4F2A-872F-82E0E73FB8B8}">
    <text>Pateikti pirminiai po pastabu</text>
  </threadedComment>
  <threadedComment ref="E406" dT="2026-01-16T12:12:57.06" personId="{1AA69E5B-B443-4881-BBB8-C2908FF681E9}" id="{6DCAB92A-3678-4761-93B5-5D041D65BCF3}" parentId="{049F5D10-41B5-4F2A-872F-82E0E73FB8B8}">
    <text>Taiso pirminius</text>
  </threadedComment>
  <threadedComment ref="E406" dT="2026-01-19T07:40:31.49" personId="{A8D559AF-EDFF-4E5C-A9C6-041F763793B2}" id="{01A2AAE3-EEEC-4119-A7D9-3B879A46BDA0}" parentId="{049F5D10-41B5-4F2A-872F-82E0E73FB8B8}">
    <text xml:space="preserve">pataisytas br2, tspį sąrašai </text>
  </threadedComment>
  <threadedComment ref="E406" dT="2026-01-21T08:32:49.31" personId="{1AA69E5B-B443-4881-BBB8-C2908FF681E9}" id="{90C916B2-9E0E-4D81-B7B7-D961083E2C53}" parentId="{049F5D10-41B5-4F2A-872F-82E0E73FB8B8}">
    <text>Pateikti pirminiai po pastabu</text>
  </threadedComment>
  <threadedComment ref="E406" dT="2026-01-23T07:27:44.32" personId="{A8D559AF-EDFF-4E5C-A9C6-041F763793B2}" id="{7C8DC692-3345-485E-B164-4D9E31B21E97}" parentId="{049F5D10-41B5-4F2A-872F-82E0E73FB8B8}">
    <text>išsiųsta derinti</text>
  </threadedComment>
  <threadedComment ref="E406" dT="2026-01-26T05:22:46.19" personId="{A8D559AF-EDFF-4E5C-A9C6-041F763793B2}" id="{D0D0F930-371D-4F79-B3AC-B816A976B7F8}" parentId="{049F5D10-41B5-4F2A-872F-82E0E73FB8B8}">
    <text>Atsirado asfaltuotas kelias, apšvietimo tinklai, vandens tinklai, seniūnė dwg neturi, mūsų naudojama topo sena. Parašiau Alkestai ar turi dwg.</text>
  </threadedComment>
  <threadedComment ref="E406" dT="2026-01-26T11:19:07.99" personId="{275467A3-C35B-408D-BC09-980133BF36D1}" id="{D9D58FE1-36AC-474B-96A7-7018AB44FEA7}" parentId="{049F5D10-41B5-4F2A-872F-82E0E73FB8B8}">
    <text>Reikia taisyti TSPĮ sąrašą</text>
  </threadedComment>
  <threadedComment ref="E406" dT="2026-01-26T13:57:59.98" personId="{1AA69E5B-B443-4881-BBB8-C2908FF681E9}" id="{4CC38712-85A6-4CD4-BF9D-DE521576859E}" parentId="{049F5D10-41B5-4F2A-872F-82E0E73FB8B8}">
    <text>Pateikta po pastabu</text>
  </threadedComment>
  <threadedComment ref="E406" dT="2026-02-02T06:37:02.19" personId="{A8D559AF-EDFF-4E5C-A9C6-041F763793B2}" id="{5A16A93F-40D0-49A6-9840-33DB25412463}" parentId="{049F5D10-41B5-4F2A-872F-82E0E73FB8B8}">
    <text xml:space="preserve">apšvietimą gavau, nuotėkas gavau, dėl vandentiekio dar klausimas ar gausiu, reiks perskambinti </text>
  </threadedComment>
  <threadedComment ref="E406" dT="2026-02-05T07:09:37.38" personId="{A8D559AF-EDFF-4E5C-A9C6-041F763793B2}" id="{B5982598-7D7E-4BE8-AE3B-3AA7E768261B}" parentId="{049F5D10-41B5-4F2A-872F-82E0E73FB8B8}">
    <text xml:space="preserve">Užmesti tinklai, persiųsta derinti iš naujo </text>
  </threadedComment>
  <threadedComment ref="E406" dT="2026-02-13T12:13:20.96" personId="{A8D559AF-EDFF-4E5C-A9C6-041F763793B2}" id="{328C5B4F-4FD1-4575-8484-F1866A8C8B35}" parentId="{049F5D10-41B5-4F2A-872F-82E0E73FB8B8}">
    <text>Gauti derinimai, pateikti servitutai kompensacijų skaičiavimui</text>
  </threadedComment>
  <threadedComment ref="E406" dT="2026-02-25T06:45:02.59" personId="{1AA69E5B-B443-4881-BBB8-C2908FF681E9}" id="{A4B6B37D-C721-4A62-B470-7608AF9F49BE}" parentId="{049F5D10-41B5-4F2A-872F-82E0E73FB8B8}">
    <text>Pateikti servitutai jonavos r sav</text>
  </threadedComment>
  <threadedComment ref="E406" dT="2026-02-25T11:30:10.59" personId="{1AA69E5B-B443-4881-BBB8-C2908FF681E9}" id="{4279D2DF-6642-4195-88A5-D3A99960C7D9}" parentId="{049F5D10-41B5-4F2A-872F-82E0E73FB8B8}">
    <text>Pateikti servitutai Kleintui Julei susiderinti su nuomininkais</text>
  </threadedComment>
  <threadedComment ref="E406" dT="2026-02-25T11:30:21.09" personId="{1AA69E5B-B443-4881-BBB8-C2908FF681E9}" id="{73AFC055-18FC-4D59-ADE3-F2E139991844}" parentId="{049F5D10-41B5-4F2A-872F-82E0E73FB8B8}">
    <text>Perduotas mzdz Anai</text>
  </threadedComment>
  <threadedComment ref="E406" dT="2026-03-02T07:14:51.62" personId="{1AA69E5B-B443-4881-BBB8-C2908FF681E9}" id="{25109A66-44CD-4B51-AE73-2CAC11ACF2A1}" parentId="{049F5D10-41B5-4F2A-872F-82E0E73FB8B8}">
    <text>Julija daro byla, kelsim be servitutu</text>
  </threadedComment>
  <threadedComment ref="E406" dT="2026-03-05T15:03:56.54" personId="{1AA69E5B-B443-4881-BBB8-C2908FF681E9}" id="{E6B627E0-2C6D-454B-B4A1-B47BC2101697}" parentId="{049F5D10-41B5-4F2A-872F-82E0E73FB8B8}">
    <text>Pateikta be servitutu. Servitutai jonavos savivaldybej pas bobeles</text>
  </threadedComment>
  <threadedComment ref="E406" dT="2026-03-09T05:46:23.42" personId="{1AA69E5B-B443-4881-BBB8-C2908FF681E9}" id="{EAD2484E-9410-48E0-B358-CD8EBE2BAEBE}" parentId="{049F5D10-41B5-4F2A-872F-82E0E73FB8B8}">
    <text>Gauti, nusiusta ESO pavedimui</text>
  </threadedComment>
  <threadedComment ref="E406" dT="2026-03-09T10:39:16.02" personId="{1AA69E5B-B443-4881-BBB8-C2908FF681E9}" id="{4D687584-CE04-4F36-96EE-82CB40E95E32}" parentId="{049F5D10-41B5-4F2A-872F-82E0E73FB8B8}">
    <text>03.13 bus pervesta kompensacija</text>
  </threadedComment>
  <threadedComment ref="E406" dT="2026-03-16T10:22:50.29" personId="{1AA69E5B-B443-4881-BBB8-C2908FF681E9}" id="{E6EDABF6-BA12-4746-A56B-1869753582BB}" parentId="{049F5D10-41B5-4F2A-872F-82E0E73FB8B8}">
    <text>Gautas komp apmokejimas, reikia teikt notarui</text>
  </threadedComment>
  <threadedComment ref="E406" dT="2026-03-18T11:58:08.46" personId="{1AA69E5B-B443-4881-BBB8-C2908FF681E9}" id="{931B7802-805E-4A88-BFBB-CCFE0899C8D9}" parentId="{049F5D10-41B5-4F2A-872F-82E0E73FB8B8}">
    <text>Pateiktas pataisytas projektas po pastabu, servitutai 3-iam biure</text>
  </threadedComment>
  <threadedComment ref="E406" dT="2026-04-08T11:17:44.75" personId="{1AA69E5B-B443-4881-BBB8-C2908FF681E9}" id="{1BEAF861-6FBA-462B-86F1-06BE5EA41220}" parentId="{049F5D10-41B5-4F2A-872F-82E0E73FB8B8}">
    <text>04.20-24 tom dienom planuoja pasirasyma</text>
  </threadedComment>
  <threadedComment ref="X406" dT="2026-01-23T07:28:32.96" personId="{A8D559AF-EDFF-4E5C-A9C6-041F763793B2}" id="{0296A6D6-84A7-4B9B-B56C-D720BE3952F5}">
    <text>01-23</text>
  </threadedComment>
  <threadedComment ref="Y406" dT="2026-01-23T07:28:32.96" personId="{A8D559AF-EDFF-4E5C-A9C6-041F763793B2}" id="{1400CBCD-0B22-4E6D-AF02-0F42D21EE741}">
    <text>01-23</text>
  </threadedComment>
  <threadedComment ref="AA406" dT="2026-01-23T07:28:32.96" personId="{A8D559AF-EDFF-4E5C-A9C6-041F763793B2}" id="{70657A0C-F6DE-4E2C-82E2-0F27A25D5DE9}">
    <text>01-23</text>
  </threadedComment>
  <threadedComment ref="E407" dT="2025-11-05T06:55:10.86" personId="{A8D559AF-EDFF-4E5C-A9C6-041F763793B2}" id="{451F3807-40A9-4BEF-9FCE-0F6DEE6D2D15}">
    <text>Apžvelgta galima trasa, išsiųsta užklausa Jonavos šilumos tinklams patikslinti jų trasą, nes gali paskui nederinti</text>
  </threadedComment>
  <threadedComment ref="E407" dT="2025-11-05T13:01:13.23" personId="{A8D559AF-EDFF-4E5C-A9C6-041F763793B2}" id="{EDFCE1C8-91EF-4A4E-9505-2A28AC54CBF3}" parentId="{451F3807-40A9-4BEF-9FCE-0F6DEE6D2D15}">
    <text>Laukiu šilumos tinklų ir dalies vandenų dwg, ne pilna topo</text>
  </threadedComment>
  <threadedComment ref="E407" dT="2025-11-10T12:07:44.19" personId="{A8D559AF-EDFF-4E5C-A9C6-041F763793B2}" id="{45E32555-D1B1-4EA3-AB55-53AE04D98EEF}" parentId="{451F3807-40A9-4BEF-9FCE-0F6DEE6D2D15}">
    <text>pirminis variantas nusiųstas vandenims ir keliams pažiūrėt ar derintų, vandenys suderino</text>
  </threadedComment>
  <threadedComment ref="E407" dT="2025-11-24T05:44:17.30" personId="{A8D559AF-EDFF-4E5C-A9C6-041F763793B2}" id="{EEDA10B0-5DE7-45B9-BE56-0F7049D10D3B}" parentId="{451F3807-40A9-4BEF-9FCE-0F6DEE6D2D15}">
    <text>Simas vis dar negavo likusių tinklų (šilumos tinklai, puse vandentiekio)</text>
  </threadedComment>
  <threadedComment ref="E407" dT="2025-11-25T07:00:08.49" personId="{A8D559AF-EDFF-4E5C-A9C6-041F763793B2}" id="{C4E98BFF-60C0-4FD6-8DA4-4F192EAF99C7}" parentId="{451F3807-40A9-4BEF-9FCE-0F6DEE6D2D15}">
    <text>Kelininkui išsiųstas priminimas, taip pat išsiunčiau klausimus dėl trūkstamų tinklų asmeniškai, gal pajudės</text>
  </threadedComment>
  <threadedComment ref="E407" dT="2025-11-26T07:44:39.73" personId="{A8D559AF-EDFF-4E5C-A9C6-041F763793B2}" id="{60234CC2-5156-4B3D-AFAB-BD041DCDF8EA}" parentId="{451F3807-40A9-4BEF-9FCE-0F6DEE6D2D15}">
    <text>gautas atsakymas: "Sveiki, iš TIIIS užsiprašėte, jie kas pateikta atsiunčia...", Simas dar tinklų negavo</text>
  </threadedComment>
  <threadedComment ref="E407" dT="2025-12-01T11:05:16.36" personId="{A8D559AF-EDFF-4E5C-A9C6-041F763793B2}" id="{2A092805-838E-4E24-A041-BC4B4C8D1343}" parentId="{451F3807-40A9-4BEF-9FCE-0F6DEE6D2D15}">
    <text>gauti vandens tinklai, dėl šilumos tinklų aiškinuosi</text>
  </threadedComment>
  <threadedComment ref="E407" dT="2025-12-08T06:30:21.36" personId="{A8D559AF-EDFF-4E5C-A9C6-041F763793B2}" id="{D20F2A6E-F84B-4E64-8FBC-2FC12ADAE59C}" parentId="{451F3807-40A9-4BEF-9FCE-0F6DEE6D2D15}">
    <text xml:space="preserve">Subražiau šilumos tinklus ranka, atsirado vandens tinklai ant kabelio trasos, koreguosiu </text>
  </threadedComment>
  <threadedComment ref="E407" dT="2025-12-15T06:35:10.14" personId="{A8D559AF-EDFF-4E5C-A9C6-041F763793B2}" id="{5AA124B7-D19E-415D-8968-B1E02B26E686}" parentId="{451F3807-40A9-4BEF-9FCE-0F6DEE6D2D15}">
    <text>Pakartota vandenims prašymas patikslint vandens tinklus, atrodo puse nesutampa pagal faktą</text>
  </threadedComment>
  <threadedComment ref="E407" dT="2025-12-16T13:55:55.21" personId="{A8D559AF-EDFF-4E5C-A9C6-041F763793B2}" id="{99B1CE5C-96E7-4BA3-A05B-5267443AAA49}" parentId="{451F3807-40A9-4BEF-9FCE-0F6DEE6D2D15}">
    <text>Išsiųsta šilumai ir kelininkui paderint vėl</text>
  </threadedComment>
  <threadedComment ref="E407" dT="2025-12-29T12:24:17.29" personId="{A8D559AF-EDFF-4E5C-A9C6-041F763793B2}" id="{F5B97637-3913-47F1-A03B-42BE2A4428B9}" parentId="{451F3807-40A9-4BEF-9FCE-0F6DEE6D2D15}">
    <text>siųsta bendruoju Jonavos savivaldybei,
laiškas gautas ir registruotas 2025-12-29, reg. nr. 3B-12123</text>
  </threadedComment>
  <threadedComment ref="E407" dT="2026-01-06T06:04:24.82" personId="{A8D559AF-EDFF-4E5C-A9C6-041F763793B2}" id="{00040CAC-4144-4B7B-86A6-1C229AE8589D}" parentId="{451F3807-40A9-4BEF-9FCE-0F6DEE6D2D15}">
    <text>Išsiųstas priminimas šilumotiekiui</text>
  </threadedComment>
  <threadedComment ref="E407" dT="2026-01-12T07:06:50.57" personId="{1AA69E5B-B443-4881-BBB8-C2908FF681E9}" id="{3C6520D1-133B-4697-B8D3-98A363439609}" parentId="{451F3807-40A9-4BEF-9FCE-0F6DEE6D2D15}">
    <text>Pateikti pirminiai</text>
  </threadedComment>
  <threadedComment ref="E407" dT="2026-01-14T07:22:17.91" personId="{1AA69E5B-B443-4881-BBB8-C2908FF681E9}" id="{7AD005E4-4F58-4893-A978-5124AF4C5A7A}" parentId="{451F3807-40A9-4BEF-9FCE-0F6DEE6D2D15}">
    <text>Pateikta po pastabu</text>
  </threadedComment>
  <threadedComment ref="E407" dT="2026-01-16T12:12:37.15" personId="{1AA69E5B-B443-4881-BBB8-C2908FF681E9}" id="{9811E34E-1A04-4290-AC4F-D7B0069182C7}" parentId="{451F3807-40A9-4BEF-9FCE-0F6DEE6D2D15}">
    <text>Taiso pirminius</text>
  </threadedComment>
  <threadedComment ref="E407" dT="2026-01-19T07:30:00.55" personId="{1AA69E5B-B443-4881-BBB8-C2908FF681E9}" id="{739FD26E-E79F-45DE-900F-80B3FFD1B55B}" parentId="{451F3807-40A9-4BEF-9FCE-0F6DEE6D2D15}">
    <text>Pateikti pirminiai po pastabu</text>
  </threadedComment>
  <threadedComment ref="E407" dT="2026-01-19T11:50:15.92" personId="{A8D559AF-EDFF-4E5C-A9C6-041F763793B2}" id="{353474BC-16D3-4129-9B71-EE972FCA6D13}" parentId="{451F3807-40A9-4BEF-9FCE-0F6DEE6D2D15}">
    <text>Išsiųstas priminimas derintojams, seniūnė atsiuntė</text>
  </threadedComment>
  <threadedComment ref="E407" dT="2026-02-02T06:28:59.18" personId="{A8D559AF-EDFF-4E5C-A9C6-041F763793B2}" id="{C7648C6A-01F4-4ABC-B2DF-073FD734855A}" parentId="{451F3807-40A9-4BEF-9FCE-0F6DEE6D2D15}">
    <text xml:space="preserve">Kelininko derinimas gautas, šilumai paskambinta, sakė atsiųs, formuojamas KPD prašymas ir bus išsiųstas </text>
  </threadedComment>
  <threadedComment ref="E407" dT="2026-02-13T07:17:16.59" personId="{1AA69E5B-B443-4881-BBB8-C2908FF681E9}" id="{A682FDBC-12A6-4184-AB41-624F88CB8972}" parentId="{451F3807-40A9-4BEF-9FCE-0F6DEE6D2D15}">
    <text>02.02 pateikta KPD, siandien issiusta Via</text>
  </threadedComment>
  <threadedComment ref="E407" dT="2026-02-25T11:52:19.07" personId="{1AA69E5B-B443-4881-BBB8-C2908FF681E9}" id="{3338E77B-AE9E-49DF-BF1E-A29E8FE6179C}" parentId="{451F3807-40A9-4BEF-9FCE-0F6DEE6D2D15}">
    <text>KPD derinimas gautas, laukiam Via pastabu ir suderininus teikt SUVA</text>
  </threadedComment>
  <threadedComment ref="E407" dT="2026-03-18T13:22:35.66" personId="{1AA69E5B-B443-4881-BBB8-C2908FF681E9}" id="{D65B3FA0-0B9E-4D37-AF6C-D28E30BBA1F8}" parentId="{451F3807-40A9-4BEF-9FCE-0F6DEE6D2D15}">
    <text>Nusiusta Via Reginai Solienei po pastabu 1-26-7560 . Telia ir vandenys perderine</text>
  </threadedComment>
  <threadedComment ref="E407" dT="2026-03-24T14:04:36.78" personId="{1AA69E5B-B443-4881-BBB8-C2908FF681E9}" id="{DB9DD9CD-50D6-4682-8BAD-C3C506C76970}" parentId="{451F3807-40A9-4BEF-9FCE-0F6DEE6D2D15}">
    <text>Ziniarastis pas milda</text>
  </threadedComment>
  <threadedComment ref="E407" dT="2026-03-25T08:07:54.64" personId="{1AA69E5B-B443-4881-BBB8-C2908FF681E9}" id="{231D0B87-A286-44C2-950B-6E1608BEE673}" parentId="{451F3807-40A9-4BEF-9FCE-0F6DEE6D2D15}">
    <text>Samata gauta, galima pateikt be via ir suva, issiust informacini</text>
  </threadedComment>
  <threadedComment ref="E407" dT="2026-03-26T10:23:28.92" personId="{1AA69E5B-B443-4881-BBB8-C2908FF681E9}" id="{31B84014-4343-4A1F-9089-F243CBD7C5BD}" parentId="{451F3807-40A9-4BEF-9FCE-0F6DEE6D2D15}">
    <text>Prieda rasosi ESO</text>
  </threadedComment>
  <threadedComment ref="E407" dT="2026-03-30T10:33:27.88" personId="{1AA69E5B-B443-4881-BBB8-C2908FF681E9}" id="{AE7269F7-883A-44AD-8D8C-88794298473C}" parentId="{451F3807-40A9-4BEF-9FCE-0F6DEE6D2D15}">
    <text xml:space="preserve">Priedas nusiustas i Via 1-26-8886 </text>
  </threadedComment>
  <threadedComment ref="E407" dT="2026-04-01T09:18:05.07" personId="{1AA69E5B-B443-4881-BBB8-C2908FF681E9}" id="{829D70D2-E37E-4ED7-B44A-47CE851FC823}" parentId="{451F3807-40A9-4BEF-9FCE-0F6DEE6D2D15}">
    <text>ESO rasosi servituto plana. Galima daryt byla ir pateikt be suva, servituto ir via</text>
  </threadedComment>
  <threadedComment ref="E407" dT="2026-04-08T12:36:29.79" personId="{1AA69E5B-B443-4881-BBB8-C2908FF681E9}" id="{9752619A-33C2-49E9-BE69-78561A6D65C0}" parentId="{451F3807-40A9-4BEF-9FCE-0F6DEE6D2D15}">
    <text>Laukiam kompensacijos, Galima daryt byla ir pateikt be suva, servituto ir via</text>
  </threadedComment>
  <threadedComment ref="E407" dT="2026-04-10T08:03:32.21" personId="{1AA69E5B-B443-4881-BBB8-C2908FF681E9}" id="{CECD3110-4BF5-4193-8EDD-58D3A9BB5A8E}" parentId="{451F3807-40A9-4BEF-9FCE-0F6DEE6D2D15}">
    <text>Issiustas servituto prasymas i jonava, Galima daryt byla ir pateikt be suva, servituto, SUVA reikia pateikt, nes jau gauta via</text>
  </threadedComment>
  <threadedComment ref="E407" dT="2026-04-13T09:48:00.41" personId="{1AA69E5B-B443-4881-BBB8-C2908FF681E9}" id="{8DCCE339-704D-4EEB-AAB5-0AF123109AE4}" parentId="{451F3807-40A9-4BEF-9FCE-0F6DEE6D2D15}">
    <text>Pateiktas projektas be SUVA ir servitutu</text>
  </threadedComment>
  <threadedComment ref="E407" dT="2026-04-17T10:29:23.93" personId="{1AA69E5B-B443-4881-BBB8-C2908FF681E9}" id="{A15DEB64-41A5-4DB3-97A1-8FF95E51399A}" parentId="{451F3807-40A9-4BEF-9FCE-0F6DEE6D2D15}">
    <text>Laukiam kompensacijos apmokejimo</text>
  </threadedComment>
  <threadedComment ref="E407" dT="2026-04-21T04:39:54.76" personId="{1AA69E5B-B443-4881-BBB8-C2908FF681E9}" id="{FF4048FD-1365-4311-AA78-5BD2F886DE49}" parentId="{451F3807-40A9-4BEF-9FCE-0F6DEE6D2D15}">
    <text>Kompensacija bus pervesta 04.24, pateiktas projektas ant kitos sutarties</text>
  </threadedComment>
  <threadedComment ref="E407" dT="2026-04-23T14:32:21.09" personId="{1AA69E5B-B443-4881-BBB8-C2908FF681E9}" id="{52AE5910-2C58-4F37-A5A0-CCB1DBDA5F23}" parentId="{451F3807-40A9-4BEF-9FCE-0F6DEE6D2D15}">
    <text>Pateiktas projektas po pastabu su servituto garantiniu</text>
  </threadedComment>
  <threadedComment ref="E407" dT="2026-04-24T07:52:13.79" personId="{1AA69E5B-B443-4881-BBB8-C2908FF681E9}" id="{6BB5BDAC-2553-4A77-945E-008DD3D57029}" parentId="{451F3807-40A9-4BEF-9FCE-0F6DEE6D2D15}">
    <text>Gauta kompensacija, nusiusta Jonavos 3-ciam notaru biurui</text>
  </threadedComment>
  <threadedComment ref="E407" dT="2026-04-28T04:43:30.81" personId="{1AA69E5B-B443-4881-BBB8-C2908FF681E9}" id="{11099B97-DAA7-447C-8CDE-0A5EF57075A2}" parentId="{451F3807-40A9-4BEF-9FCE-0F6DEE6D2D15}">
    <text>Atmesta del servituto, reikia pataisyti minor pastabas ir samata</text>
  </threadedComment>
  <threadedComment ref="E407" dT="2026-05-18T11:19:37.37" personId="{1AA69E5B-B443-4881-BBB8-C2908FF681E9}" id="{B90BE248-144E-4E96-91F0-F704305B9191}" parentId="{451F3807-40A9-4BEF-9FCE-0F6DEE6D2D15}">
    <text>20d gal pasirasys</text>
  </threadedComment>
  <threadedComment ref="X407" dT="2026-01-19T11:52:13.42" personId="{A8D559AF-EDFF-4E5C-A9C6-041F763793B2}" id="{9AEFD228-E3AC-4E64-9A00-B54F81878DE1}">
    <text>10-29, bendruoju, reg. nr. 3B-12123</text>
  </threadedComment>
  <threadedComment ref="AB407" dT="2026-01-19T11:53:51.80" personId="{A8D559AF-EDFF-4E5C-A9C6-041F763793B2}" id="{6DEA96B7-FB08-4619-9A6B-1E065625F7C1}">
    <text>10-29 siųsta tiems, kuriem siunčiau užklausą, 01-07 siųsta bendruoju</text>
  </threadedComment>
  <threadedComment ref="AI407" dT="2026-02-02T08:59:59.81" personId="{A8D559AF-EDFF-4E5C-A9C6-041F763793B2}" id="{23B0921D-3A76-4164-80AC-B69BD24984F6}">
    <text>02-02 su pilnu prašymu</text>
  </threadedComment>
  <threadedComment ref="AJ407" dT="2026-02-13T12:13:45.46" personId="{A8D559AF-EDFF-4E5C-A9C6-041F763793B2}" id="{395A87CC-E468-48BF-93BE-E962D0C870F6}">
    <text>02-13</text>
  </threadedComment>
  <threadedComment ref="AJ407" dT="2026-02-17T05:44:02.56" personId="{A8D559AF-EDFF-4E5C-A9C6-041F763793B2}" id="{5B25B651-B1C1-4844-8E02-17F5A24E9FFD}" parentId="{395A87CC-E468-48BF-93BE-E962D0C870F6}">
    <text>Dokumento numeris 1-26-4180. </text>
  </threadedComment>
  <threadedComment ref="E408" dT="2025-11-07T07:45:23.93" personId="{5710D45C-C18F-4E5A-842E-2E8E9F9A8EE2}" id="{B74C0719-1369-4BE7-B05C-C4878DC727C0}">
    <text xml:space="preserve">braižoma trasa
</text>
  </threadedComment>
  <threadedComment ref="E408" dT="2025-11-21T06:48:06.32" personId="{5710D45C-C18F-4E5A-842E-2E8E9F9A8EE2}" id="{CC0978C7-A871-4505-ABC0-268514EC03BB}" parentId="{B74C0719-1369-4BE7-B05C-C4878DC727C0}">
    <text>Laukiam tinklų papildymo</text>
  </threadedComment>
  <threadedComment ref="E408" dT="2025-12-11T11:20:04.71" personId="{5710D45C-C18F-4E5A-842E-2E8E9F9A8EE2}" id="{87C25271-828C-4AAF-B4D9-90A877340F6E}" parentId="{B74C0719-1369-4BE7-B05C-C4878DC727C0}">
    <text>Užklausta šilumininkų dėl jų tinklų kirtimo</text>
  </threadedComment>
  <threadedComment ref="E408" dT="2025-12-18T12:21:19.41" personId="{1AA69E5B-B443-4881-BBB8-C2908FF681E9}" id="{01450640-53C6-46BB-9B4C-C3EDEDDB279C}" parentId="{B74C0719-1369-4BE7-B05C-C4878DC727C0}">
    <text>Pateikti pirminiai</text>
  </threadedComment>
  <threadedComment ref="E408" dT="2025-12-19T09:33:07.11" personId="{5710D45C-C18F-4E5A-842E-2E8E9F9A8EE2}" id="{0FADDB1D-598E-4A19-9319-44B7146583E9}" parentId="{B74C0719-1369-4BE7-B05C-C4878DC727C0}">
    <text>Išsiųsta institucijoms</text>
  </threadedComment>
  <threadedComment ref="E408" dT="2025-12-19T11:33:16.26" personId="{1AA69E5B-B443-4881-BBB8-C2908FF681E9}" id="{9E4CDECE-DD6E-49D6-B896-97990AB3374B}" parentId="{B74C0719-1369-4BE7-B05C-C4878DC727C0}">
    <text>Pateikti pirminiai po pastabu</text>
  </threadedComment>
  <threadedComment ref="E408" dT="2026-01-05T14:03:39.52" personId="{275467A3-C35B-408D-BC09-980133BF36D1}" id="{1A0BDD09-9185-4DE7-A93B-B13562CE92A0}" parentId="{B74C0719-1369-4BE7-B05C-C4878DC727C0}">
    <text>pateikta derinti institucijoms</text>
  </threadedComment>
  <threadedComment ref="E408" dT="2026-01-06T10:02:42.77" personId="{5710D45C-C18F-4E5A-842E-2E8E9F9A8EE2}" id="{71837F4B-AC24-41E6-B9F8-8D61B3A074FC}" parentId="{B74C0719-1369-4BE7-B05C-C4878DC727C0}">
    <text>Savivaldybė nederina trasos nes eis dviraciu takas pagal ateities ir paneriu gatve kur projektuojama KL</text>
  </threadedComment>
  <threadedComment ref="E408" dT="2026-01-09T12:02:09.48" personId="{1AA69E5B-B443-4881-BBB8-C2908FF681E9}" id="{797E0378-E25B-4DA5-B75A-19B96B38F830}" parentId="{B74C0719-1369-4BE7-B05C-C4878DC727C0}">
    <text>Sausio gale bus parengtas dwg tako ir kitos gatves, reiks uzsimest paziuret ant kiek blogai viskas</text>
  </threadedComment>
  <threadedComment ref="E408" dT="2026-01-30T11:44:25.43" personId="{1AA69E5B-B443-4881-BBB8-C2908FF681E9}" id="{C4286232-4BE5-4086-9C9F-4FE299709227}" parentId="{B74C0719-1369-4BE7-B05C-C4878DC727C0}">
    <text>Pakartotinai užklausta pas tako projektuotojus Urbanline dwg</text>
  </threadedComment>
  <threadedComment ref="E408" dT="2026-02-04T07:01:26.17" personId="{1AA69E5B-B443-4881-BBB8-C2908FF681E9}" id="{2B1675E4-4B59-4709-B938-5BFC3ABFEC4A}" parentId="{B74C0719-1369-4BE7-B05C-C4878DC727C0}">
    <text>Ignor, pakartota</text>
  </threadedComment>
  <threadedComment ref="E408" dT="2026-02-10T05:46:50.10" personId="{1AA69E5B-B443-4881-BBB8-C2908FF681E9}" id="{AF93A692-BB55-4C07-B33A-0509E922DBB8}" parentId="{B74C0719-1369-4BE7-B05C-C4878DC727C0}">
    <text>Ignor, pakartota</text>
  </threadedComment>
  <threadedComment ref="E408" dT="2026-02-12T11:03:50.36" personId="{1AA69E5B-B443-4881-BBB8-C2908FF681E9}" id="{B66FC7B9-F590-4B1D-9D10-109C26D36FBD}" parentId="{B74C0719-1369-4BE7-B05C-C4878DC727C0}">
    <text>Issiusta visiem susiderinti, kai gausim pagrindinius daryt kelio prieda ir pateikt Via po pastabu</text>
  </threadedComment>
  <threadedComment ref="E408" dT="2026-02-26T11:30:07.52" personId="{1AA69E5B-B443-4881-BBB8-C2908FF681E9}" id="{B44FCA67-AC84-40F1-8B9C-FFB6DB5081E3}" parentId="{B74C0719-1369-4BE7-B05C-C4878DC727C0}">
    <text>Nusiusta Tautvydui kelininkui po pastabu</text>
  </threadedComment>
  <threadedComment ref="E408" dT="2026-03-02T07:24:19.46" personId="{1AA69E5B-B443-4881-BBB8-C2908FF681E9}" id="{24486D83-9373-44AA-892F-B6F530DE7E1F}" parentId="{B74C0719-1369-4BE7-B05C-C4878DC727C0}">
    <text>Myzniu kontora, siandien arba ryt pasitars ir atsakys</text>
  </threadedComment>
  <threadedComment ref="E408" dT="2026-03-18T14:28:41.27" personId="{1AA69E5B-B443-4881-BBB8-C2908FF681E9}" id="{474C295E-D72C-413D-B626-2D3294339181}" parentId="{B74C0719-1369-4BE7-B05C-C4878DC727C0}">
    <text>Adzgauskui pakartotas laiskas derinimui gauti, Via issiustas priedas galutiniam derinimui Nr.1-26-7591. Servitutu planus rasosi Arselina, gaunam kompensacijas ir teikiam savivaldybei</text>
  </threadedComment>
  <threadedComment ref="E408" dT="2026-03-19T14:19:28.22" personId="{1AA69E5B-B443-4881-BBB8-C2908FF681E9}" id="{F4D17927-CE78-4549-9552-2D37B3F38F1D}" parentId="{B74C0719-1369-4BE7-B05C-C4878DC727C0}">
    <text>SUVA 26SUT-8658</text>
  </threadedComment>
  <threadedComment ref="E408" dT="2026-03-20T07:28:54.12" personId="{1AA69E5B-B443-4881-BBB8-C2908FF681E9}" id="{AF9928BD-7B91-4341-8DF8-0D4B3C982EC0}" parentId="{B74C0719-1369-4BE7-B05C-C4878DC727C0}">
    <text>Nusiusti servitutu planai Jonavai</text>
  </threadedComment>
  <threadedComment ref="E408" dT="2026-03-20T10:36:29.51" personId="{1AA69E5B-B443-4881-BBB8-C2908FF681E9}" id="{DFA08F1F-0CE0-48FC-8930-88A781E0BBA3}" parentId="{B74C0719-1369-4BE7-B05C-C4878DC727C0}">
    <text>Ziniarastis pas Milda</text>
  </threadedComment>
  <threadedComment ref="E408" dT="2026-03-23T11:16:48.60" personId="{1AA69E5B-B443-4881-BBB8-C2908FF681E9}" id="{3571EB6E-96B5-403F-9DB8-0C49633DB788}" parentId="{B74C0719-1369-4BE7-B05C-C4878DC727C0}">
    <text>Gautas Via suderinimas</text>
  </threadedComment>
  <threadedComment ref="E408" dT="2026-03-24T07:35:39.74" personId="{1AA69E5B-B443-4881-BBB8-C2908FF681E9}" id="{2C11AF7E-6C01-49A0-ADE3-2A313BA3F659}" parentId="{B74C0719-1369-4BE7-B05C-C4878DC727C0}">
    <text>Gauta SUVA, pateiktas projektas, liko tik servitutai</text>
  </threadedComment>
  <threadedComment ref="E408" dT="2026-03-27T11:42:51.96" personId="{1AA69E5B-B443-4881-BBB8-C2908FF681E9}" id="{26C83829-B6AD-4FCE-8EAD-AAC8BD954A68}" parentId="{B74C0719-1369-4BE7-B05C-C4878DC727C0}">
    <text>Reikia servitutui gaut daugiabucio derinimus ir hipoteka su derinimu is Arselinos. Kontaktai uzprasyti ESO</text>
  </threadedComment>
  <threadedComment ref="E408" dT="2026-04-01T09:24:48.24" personId="{1AA69E5B-B443-4881-BBB8-C2908FF681E9}" id="{703354B8-AA99-4728-A1EE-71C851DC1BC5}" parentId="{B74C0719-1369-4BE7-B05C-C4878DC727C0}">
    <text>Arselina grizta po velyku</text>
  </threadedComment>
  <threadedComment ref="E408" dT="2026-04-13T10:07:19.16" personId="{1AA69E5B-B443-4881-BBB8-C2908FF681E9}" id="{2B8FEEEB-0E8B-4900-8F43-8A36A6BF796E}" parentId="{B74C0719-1369-4BE7-B05C-C4878DC727C0}">
    <text>Gauti visi parasai, bet reikia dar hipotekos sutikimo, paprasyta pas Arselina</text>
  </threadedComment>
  <threadedComment ref="E408" dT="2026-04-21T10:18:15.21" personId="{1AA69E5B-B443-4881-BBB8-C2908FF681E9}" id="{24023FD8-7AA1-4ADA-9A61-F7E2793B557C}" parentId="{B74C0719-1369-4BE7-B05C-C4878DC727C0}">
    <text>Pateiktas naujas prasymas Jonavos savivaldybei</text>
  </threadedComment>
  <threadedComment ref="E408" dT="2026-04-24T08:08:36.32" personId="{1AA69E5B-B443-4881-BBB8-C2908FF681E9}" id="{90CA0682-DD91-4FFF-9BA8-3F74025DAD5C}" parentId="{B74C0719-1369-4BE7-B05C-C4878DC727C0}">
    <text>Nusiusti servitutai kompensacijoms apmoketi, 04.28 pervesta bus</text>
  </threadedComment>
  <threadedComment ref="E408" dT="2026-04-30T05:58:11.75" personId="{1AA69E5B-B443-4881-BBB8-C2908FF681E9}" id="{29DFF9E4-E31B-46EE-8D56-99196A19F380}" parentId="{B74C0719-1369-4BE7-B05C-C4878DC727C0}">
    <text>Viena pavedimo kopija gauta</text>
  </threadedComment>
  <threadedComment ref="E408" dT="2026-04-30T11:11:50.67" personId="{1AA69E5B-B443-4881-BBB8-C2908FF681E9}" id="{9C476AFC-ED46-4B2C-BC94-1701B24F1CD4}" parentId="{B74C0719-1369-4BE7-B05C-C4878DC727C0}">
    <text>Pateiktas projektas ant naujos sutarties</text>
  </threadedComment>
  <threadedComment ref="E408" dT="2026-05-06T13:55:42.54" personId="{1AA69E5B-B443-4881-BBB8-C2908FF681E9}" id="{93C0AB06-55DE-4EC0-828E-ADEDD06E28DA}" parentId="{B74C0719-1369-4BE7-B05C-C4878DC727C0}">
    <text>Atmestas del SB ir dar keliu pastabu</text>
  </threadedComment>
  <threadedComment ref="E408" dT="2026-05-08T09:57:21.45" personId="{1AA69E5B-B443-4881-BBB8-C2908FF681E9}" id="{6B47CEA7-567D-4B5C-876E-6A8D1BA30DB9}" parentId="{B74C0719-1369-4BE7-B05C-C4878DC727C0}">
    <text>Pateikti servitutai Zenonui notarui 05.15 11.30val pasirasymas</text>
  </threadedComment>
  <threadedComment ref="E408" dT="2026-05-18T11:20:26.74" personId="{1AA69E5B-B443-4881-BBB8-C2908FF681E9}" id="{E712303E-B297-44B4-ABDF-9E29BAAEAFC8}" parentId="{B74C0719-1369-4BE7-B05C-C4878DC727C0}">
    <text>20d galimai bus pasirasymas</text>
  </threadedComment>
  <threadedComment ref="AJ408" dT="2025-12-19T08:59:30.30" personId="{5710D45C-C18F-4E5A-842E-2E8E9F9A8EE2}" id="{3C1FD36C-B74D-4593-BA69-F74933C31036}">
    <text>Išsiųsta be priedo</text>
  </threadedComment>
  <threadedComment ref="AJ408" dT="2025-12-19T09:49:09.08" personId="{5710D45C-C18F-4E5A-842E-2E8E9F9A8EE2}" id="{60D043F3-6115-4AF7-9B11-E91359ECA0A1}" parentId="{3C1FD36C-B74D-4593-BA69-F74933C31036}">
    <text xml:space="preserve">1-25-41170. 
</text>
  </threadedComment>
  <threadedComment ref="AO408" dT="2025-12-19T09:02:14.72" personId="{5710D45C-C18F-4E5A-842E-2E8E9F9A8EE2}" id="{68AABE14-D51B-40DD-9CF9-A15F6B318BDC}">
    <text>išsiųsta</text>
  </threadedComment>
  <threadedComment ref="AP408" dT="2026-01-05T11:18:40.01" personId="{5710D45C-C18F-4E5A-842E-2E8E9F9A8EE2}" id="{7B24A67C-53AA-4DB8-BC7F-9658C7F43CF7}">
    <text>Išsiųsta po pastabų</text>
  </threadedComment>
  <threadedComment ref="E409" dT="2025-12-09T11:32:06.68" personId="{461F44CA-1680-4430-87A0-06B8101DA29D}" id="{D40AC698-EA78-4B12-8A17-24E8E8FB866D}">
    <text>Ruošiama trasa (BR01)</text>
  </threadedComment>
  <threadedComment ref="E409" dT="2025-12-10T10:05:45.47" personId="{461F44CA-1680-4430-87A0-06B8101DA29D}" id="{1294A581-35AF-4899-A4EA-E93F6F1BAF73}" parentId="{D40AC698-EA78-4B12-8A17-24E8E8FB866D}">
    <text>Ruošiama schema (BR02)</text>
  </threadedComment>
  <threadedComment ref="E409" dT="2025-12-18T07:37:38.58" personId="{1AA69E5B-B443-4881-BBB8-C2908FF681E9}" id="{5151A4F7-3CA1-4A4E-95EB-78E4C9E939AD}" parentId="{D40AC698-EA78-4B12-8A17-24E8E8FB866D}">
    <text>Pateikti pirminiai</text>
  </threadedComment>
  <threadedComment ref="E409" dT="2026-01-05T11:20:16.23" personId="{461F44CA-1680-4430-87A0-06B8101DA29D}" id="{6D39E6B9-1E94-4C02-A2FF-2CA5FA497E5F}" parentId="{D40AC698-EA78-4B12-8A17-24E8E8FB866D}">
    <text>Po pirminių patvirtinimo išsiųsta derinimams su institucijomis</text>
  </threadedComment>
  <threadedComment ref="E409" dT="2026-01-12T07:26:50.85" personId="{461F44CA-1680-4430-87A0-06B8101DA29D}" id="{33E42500-D1C9-46CF-81DD-B2CD5AAB99DF}" parentId="{D40AC698-EA78-4B12-8A17-24E8E8FB866D}">
    <text>Gautos Ukmergės vandenų pastabos, keletoje vietų nori keisti trasą, taisyti</text>
  </threadedComment>
  <threadedComment ref="E409" dT="2026-01-14T12:04:40.84" personId="{461F44CA-1680-4430-87A0-06B8101DA29D}" id="{9750F925-F8C8-424C-B7B6-97E65D1E0688}" parentId="{D40AC698-EA78-4B12-8A17-24E8E8FB866D}">
    <text>Išsiųsta po korekcijų Ukmergės vandenims, jei suderins reiks perderinimų kitur</text>
  </threadedComment>
  <threadedComment ref="E409" dT="2026-01-20T10:25:08.59" personId="{461F44CA-1680-4430-87A0-06B8101DA29D}" id="{06450077-0FD3-48DC-A0F4-D1DB8FE065E8}" parentId="{D40AC698-EA78-4B12-8A17-24E8E8FB866D}">
    <text>Vandenys suderinę, išsiųstas šilumai ir į Telia perderinimams, gavus SU SUDERINIMAIS siunčiamas į savivaldybę</text>
  </threadedComment>
  <threadedComment ref="E409" dT="2026-01-21T11:09:57.96" personId="{461F44CA-1680-4430-87A0-06B8101DA29D}" id="{63C8FBA3-98EC-4EB4-BCFD-98FDBABA51D0}" parentId="{D40AC698-EA78-4B12-8A17-24E8E8FB866D}">
    <text>Išsiųsta pagal reikalavimus į savivaldybę</text>
  </threadedComment>
  <threadedComment ref="E409" dT="2026-01-26T08:37:26.19" personId="{461F44CA-1680-4430-87A0-06B8101DA29D}" id="{E8707323-0286-4B1F-A668-1076EB73B4F6}" parentId="{D40AC698-EA78-4B12-8A17-24E8E8FB866D}">
    <text>Servitutas bus valstybiniame sklype, išsiųsta info derinimui su skl. nuominkais - AB Ukmergės gelžbetonis</text>
  </threadedComment>
  <threadedComment ref="E409" dT="2026-01-30T12:13:16.86" personId="{1AA69E5B-B443-4881-BBB8-C2908FF681E9}" id="{C4120609-0B7A-402D-B1DD-2A11A1C06ED9}" parentId="{D40AC698-EA78-4B12-8A17-24E8E8FB866D}">
    <text>Papildyti plana isnasomis del vidaus tinklu, pratesti derinima su Gelzbetoniu, SUVA</text>
  </threadedComment>
  <threadedComment ref="E409" dT="2026-02-04T10:21:00.02" personId="{461F44CA-1680-4430-87A0-06B8101DA29D}" id="{673030C8-C5CE-40EF-9A75-3A71A67AC08C}" parentId="{D40AC698-EA78-4B12-8A17-24E8E8FB866D}">
    <text>UG prašymu nusiųsta jų sklype esančios trasos dalies DWG, bandys susitikrinti su savo vidaus tinklų informacija</text>
  </threadedComment>
  <threadedComment ref="E409" dT="2026-02-13T08:03:35.02" personId="{461F44CA-1680-4430-87A0-06B8101DA29D}" id="{65658B94-936F-40FA-A298-69FF7BB4A570}" parentId="{D40AC698-EA78-4B12-8A17-24E8E8FB866D}">
    <text>Skambinta, ruošia (šiandien arba 17 d.) dwg peržiūrai kad galėtume pasikoreguoti ir nekirsti jų garo trasos</text>
  </threadedComment>
  <threadedComment ref="E409" dT="2026-02-25T12:54:39.04" personId="{461F44CA-1680-4430-87A0-06B8101DA29D}" id="{6FBFEBEC-A70E-424B-8618-8D00149A86CD}" parentId="{D40AC698-EA78-4B12-8A17-24E8E8FB866D}">
    <text>02-23 pateiktas koreguotas trasos variantas pagal vidaus tinklų info, papildomai 02-25 skambino aptarti, bando svarstyt ar tinkama</text>
  </threadedComment>
  <threadedComment ref="E409" dT="2026-03-02T07:43:26.51" personId="{461F44CA-1680-4430-87A0-06B8101DA29D}" id="{4B85841F-58AC-431D-A3E1-588CB9EB2144}" parentId="{D40AC698-EA78-4B12-8A17-24E8E8FB866D}">
    <text>02-27 gauta UG vidaus dujų trasa, koreguojama kabelio trasa pagal informaciją</text>
  </threadedComment>
  <threadedComment ref="E409" dT="2026-03-05T07:57:40.28" personId="{461F44CA-1680-4430-87A0-06B8101DA29D}" id="{E63A3CAE-4E10-407C-8218-9A51F7CC826C}" parentId="{D40AC698-EA78-4B12-8A17-24E8E8FB866D}">
    <text>Išsiųstas atnaujintas variantas derinimui su UG</text>
  </threadedComment>
  <threadedComment ref="E409" dT="2026-03-10T07:36:18.91" personId="{461F44CA-1680-4430-87A0-06B8101DA29D}" id="{271ED39F-14B1-4D55-AEB9-EF921A0DA990}" parentId="{D40AC698-EA78-4B12-8A17-24E8E8FB866D}">
    <text>03-13 važiuojama į vietą išsispręsti, nuo 16 d. UG atsakingas atostogaus, bet klausimą bus perdavęs kitam žmogui</text>
  </threadedComment>
  <threadedComment ref="E409" dT="2026-03-16T05:24:44.92" personId="{461F44CA-1680-4430-87A0-06B8101DA29D}" id="{0CFA48C6-3732-41A7-A036-E73901EB9DE7}" parentId="{D40AC698-EA78-4B12-8A17-24E8E8FB866D}">
    <text>Vizito metu apeitos probleminės vietos, surinkta daugiau info apie vidaus tinklus, pasitarta dėl galimų sprendimų</text>
  </threadedComment>
  <threadedComment ref="E409" dT="2026-03-24T08:18:34.62" personId="{1AA69E5B-B443-4881-BBB8-C2908FF681E9}" id="{577380B4-87A2-4A9A-9F8A-C52BF226EC36}" parentId="{D40AC698-EA78-4B12-8A17-24E8E8FB866D}">
    <text>Reikia pakoreguoti plana</text>
  </threadedComment>
  <threadedComment ref="E409" dT="2026-04-10T12:11:13.13" personId="{461F44CA-1680-4430-87A0-06B8101DA29D}" id="{2260494C-A87D-4728-A2A0-E7D6275D29C0}" parentId="{D40AC698-EA78-4B12-8A17-24E8E8FB866D}">
    <text>Peržiūrėta situacija, sudarytas naujas variantas ir išsiųstas gelžbetoniui</text>
  </threadedComment>
  <threadedComment ref="E409" dT="2026-04-13T07:46:13.98" personId="{461F44CA-1680-4430-87A0-06B8101DA29D}" id="{99E68485-7D92-46DD-8E6F-6FD5500E35E1}" parentId="{D40AC698-EA78-4B12-8A17-24E8E8FB866D}">
    <text>Gelžbetonis šįryt atsakė, kad atostogauja, dėl pavadavimo užklausta - ats. nedavė, tai priimu kad nepavaduoja niekas, žiniaraštis užbaigtas pagal dabartinį variantą, sąmatos užklausta</text>
  </threadedComment>
  <threadedComment ref="E409" dT="2026-04-23T12:58:09.50" personId="{461F44CA-1680-4430-87A0-06B8101DA29D}" id="{4C53F71F-F274-4B34-A241-6C6500C48C38}" parentId="{D40AC698-EA78-4B12-8A17-24E8E8FB866D}">
    <text>Susisiekė iš po atostogų šiandien, aptarta, išsiųsta prašyta informacija, laukiama sprendimo, jei sutiks reiks perderint su institucijomis</text>
  </threadedComment>
  <threadedComment ref="E409" dT="2026-04-27T10:41:36.76" personId="{461F44CA-1680-4430-87A0-06B8101DA29D}" id="{50F6054A-404D-4EC4-A0F5-3188DC7BECCC}" parentId="{D40AC698-EA78-4B12-8A17-24E8E8FB866D}">
    <text>Išsiųstas atnaujintas brėžinys, į jį perkelta daugiau vidinių tinklų, prieš tai teigė kad linksta sutikt tik iki galo nori viską matyt</text>
  </threadedComment>
  <threadedComment ref="E409" dT="2026-04-30T07:20:27.59" personId="{461F44CA-1680-4430-87A0-06B8101DA29D}" id="{C3164F31-92F3-4A14-9A6A-2D27A20FE83E}" parentId="{D40AC698-EA78-4B12-8A17-24E8E8FB866D}">
    <text>Gelžbetoniui tinkamas variantas, persiųsta institucijoms (išskyrus savivaldybę, ten derina tik pateikus visus kitus derinimus. Bus pateikta gavus)</text>
  </threadedComment>
  <threadedComment ref="E409" dT="2026-05-07T06:20:57.91" personId="{461F44CA-1680-4430-87A0-06B8101DA29D}" id="{6FE9889D-8AB4-4B14-B661-65F7B4024B4B}" parentId="{D40AC698-EA78-4B12-8A17-24E8E8FB866D}">
    <text>Negauti vandenų ir šilumos tinklų perderinimai, suskambinta kad persižiūrėtų, vandenims pakartotinai nusiųsta</text>
  </threadedComment>
  <threadedComment ref="E409" dT="2026-05-11T06:09:50.30" personId="{461F44CA-1680-4430-87A0-06B8101DA29D}" id="{77F7429B-8EFC-47D1-A90C-E52048385EA5}" parentId="{D40AC698-EA78-4B12-8A17-24E8E8FB866D}">
    <text>Pateikta vandenims po jų pastabos, gavus derinti su savivaldybe</text>
  </threadedComment>
  <threadedComment ref="E409" dT="2026-05-12T06:55:07.17" personId="{461F44CA-1680-4430-87A0-06B8101DA29D}" id="{A72D81FC-1FB0-424B-8179-A70D05EF627C}" parentId="{D40AC698-EA78-4B12-8A17-24E8E8FB866D}">
    <text>Gauti visi tinklų derinimai, pateikta į savivaldybę perderinimui</text>
  </threadedComment>
  <threadedComment ref="E409" dT="2026-05-18T11:39:58.71" personId="{461F44CA-1680-4430-87A0-06B8101DA29D}" id="{B3BF1C6B-C847-4777-8857-C86BABA857C1}" parentId="{D40AC698-EA78-4B12-8A17-24E8E8FB866D}">
    <text>Nusiųsti trasos ir servituto planai gelžbetoniui, sakė rytoj spręs</text>
  </threadedComment>
  <threadedComment ref="E409" dT="2026-05-22T11:41:10.06" personId="{461F44CA-1680-4430-87A0-06B8101DA29D}" id="{F54D8074-0CF0-4A00-9780-3B8CF9D6CBBA}" parentId="{D40AC698-EA78-4B12-8A17-24E8E8FB866D}">
    <text>05-20 papildomi atsakymai gelžbetoniui, 05-21 savivaldybė atnaujintą planą suderino</text>
  </threadedComment>
  <threadedComment ref="E409" dT="2026-05-26T06:33:44.87" personId="{461F44CA-1680-4430-87A0-06B8101DA29D}" id="{209A0E1D-FA88-4D65-93FD-CD4798ACC59C}" parentId="{D40AC698-EA78-4B12-8A17-24E8E8FB866D}">
    <text>Derinimas su gelžbetoniu gautas, laukiama kompensacijos akto</text>
  </threadedComment>
  <threadedComment ref="E409" dT="2026-05-29T06:50:44.04" personId="{461F44CA-1680-4430-87A0-06B8101DA29D}" id="{31F882B4-A392-44E4-AE97-F7DB594E7CB1}" parentId="{D40AC698-EA78-4B12-8A17-24E8E8FB866D}">
    <text>Aktas gautas, pateiktas servituto prašymas savivaldybei (patikėtinis), ruošiama projekto byla</text>
  </threadedComment>
  <threadedComment ref="E409" dT="2026-06-10T05:09:32.69" personId="{1AA69E5B-B443-4881-BBB8-C2908FF681E9}" id="{A23908F7-C32C-41F5-833B-23E4AA0D563E}" parentId="{D40AC698-EA78-4B12-8A17-24E8E8FB866D}">
    <text>Pateiktas projektas be servitutu</text>
  </threadedComment>
  <threadedComment ref="E409" dT="2026-06-18T04:33:44.36" personId="{461F44CA-1680-4430-87A0-06B8101DA29D}" id="{502823DC-993D-4CA7-8D88-F2EBC1A5F74F}" parentId="{D40AC698-EA78-4B12-8A17-24E8E8FB866D}">
    <text>Atnaujinta sąmata bei byla projekto derinimui</text>
  </threadedComment>
  <threadedComment ref="E409" dT="2026-06-25T05:02:18.48" personId="{1AA69E5B-B443-4881-BBB8-C2908FF681E9}" id="{2BA618C2-48E6-4EBD-A065-CB2F43F4E401}" parentId="{D40AC698-EA78-4B12-8A17-24E8E8FB866D}">
    <text>Pateiktos zymos</text>
  </threadedComment>
  <threadedComment ref="E409" dT="2026-06-26T11:22:54.39" personId="{1AA69E5B-B443-4881-BBB8-C2908FF681E9}" id="{D69DD7D7-0AE0-4A22-B367-3959EA29ADC1}" parentId="{D40AC698-EA78-4B12-8A17-24E8E8FB866D}">
    <text>Zymos ikeltos tivis</text>
  </threadedComment>
  <threadedComment ref="X409" dT="2026-01-05T11:21:33.79" personId="{461F44CA-1680-4430-87A0-06B8101DA29D}" id="{F05D1B83-7C1A-483A-A357-5D946D65A4BB}">
    <text>Išsiųsta 01-05</text>
  </threadedComment>
  <threadedComment ref="X409" dT="2026-05-22T11:41:46.22" personId="{461F44CA-1680-4430-87A0-06B8101DA29D}" id="{0CBB9976-27CE-46DB-A08C-7CD1364EB3BA}" parentId="{F05D1B83-7C1A-483A-A357-5D946D65A4BB}">
    <text>Suderintas po pakeitimų 05-21</text>
  </threadedComment>
  <threadedComment ref="Y409" dT="2026-01-05T11:21:41.06" personId="{461F44CA-1680-4430-87A0-06B8101DA29D}" id="{0F073878-81BB-480F-B572-BB182E1AC9FD}">
    <text>Išsiųsta 01-05</text>
  </threadedComment>
  <threadedComment ref="Y409" dT="2026-01-06T07:56:36.43" personId="{461F44CA-1680-4430-87A0-06B8101DA29D}" id="{E147B412-6334-4032-84E8-97B9A1485204}" parentId="{0F073878-81BB-480F-B572-BB182E1AC9FD}">
    <text>Miesto seniūnijos gautas 01-06</text>
  </threadedComment>
  <threadedComment ref="Y409" dT="2026-05-04T04:58:26.37" personId="{461F44CA-1680-4430-87A0-06B8101DA29D}" id="{A0219BEA-CC69-47E3-9533-E15F737D1DBF}" parentId="{0F073878-81BB-480F-B572-BB182E1AC9FD}">
    <text>Suderintas po pakeitimų 04-30</text>
  </threadedComment>
  <threadedComment ref="Z409" dT="2026-01-05T11:21:46.15" personId="{461F44CA-1680-4430-87A0-06B8101DA29D}" id="{10A4642F-B019-411C-8EEA-78A4C0A25F0A}">
    <text>Išsiųsta 01-05</text>
  </threadedComment>
  <threadedComment ref="Z409" dT="2026-05-12T06:26:17.76" personId="{461F44CA-1680-4430-87A0-06B8101DA29D}" id="{EE1F85A4-F0C0-4881-844B-C62CBF4F6ABB}" parentId="{10A4642F-B019-411C-8EEA-78A4C0A25F0A}">
    <text>Suderintas po pakeitimų 05-11</text>
  </threadedComment>
  <threadedComment ref="AA409" dT="2026-01-05T11:21:52.01" personId="{461F44CA-1680-4430-87A0-06B8101DA29D}" id="{57601F60-56A1-4566-97A9-6212BEB4E504}">
    <text>Išsiųsta 01-05</text>
  </threadedComment>
  <threadedComment ref="AA409" dT="2026-05-04T05:01:13.29" personId="{461F44CA-1680-4430-87A0-06B8101DA29D}" id="{DB7559E5-C906-4EDF-9306-3D88DEA68088}" parentId="{57601F60-56A1-4566-97A9-6212BEB4E504}">
    <text>Suderintas po pakeitimų 04-30</text>
  </threadedComment>
  <threadedComment ref="AB409" dT="2026-01-05T11:22:01.57" personId="{461F44CA-1680-4430-87A0-06B8101DA29D}" id="{15D0A32A-12CD-41F9-A05B-17A93AC8103C}">
    <text>Išsiųsta 01-05</text>
  </threadedComment>
  <threadedComment ref="AD409" dT="2026-01-30T13:03:01.84" personId="{461F44CA-1680-4430-87A0-06B8101DA29D}" id="{4C2D39A0-41AF-49B0-9CFA-D6E9221009A9}">
    <text>Pateikta
26SUT-3390</text>
  </threadedComment>
  <threadedComment ref="AF409" dT="2026-01-30T13:03:35.50" personId="{461F44CA-1680-4430-87A0-06B8101DA29D}" id="{E5840BD8-7771-4827-9FD1-740121995F47}">
    <text>Išsiųsti patikslinimai dėl vidaus tinklų derinimui su Ukmergės gelžbetoniu</text>
  </threadedComment>
  <threadedComment ref="E410" dT="2025-12-04T13:37:20.00" personId="{5710D45C-C18F-4E5A-842E-2E8E9F9A8EE2}" id="{555AC294-669A-4960-9C34-62D1CAE19B1F}">
    <text>Paruošti pirminiai</text>
  </threadedComment>
  <threadedComment ref="E410" dT="2025-12-09T07:30:52.25" personId="{1AA69E5B-B443-4881-BBB8-C2908FF681E9}" id="{C4AC7D08-BCE2-488F-9805-6D1A34CF2409}" parentId="{555AC294-669A-4960-9C34-62D1CAE19B1F}">
    <text>Issiustas sutikimas az, 
Pateikti pirminiai</text>
  </threadedComment>
  <threadedComment ref="E410" dT="2025-12-11T08:30:16.81" personId="{5710D45C-C18F-4E5A-842E-2E8E9F9A8EE2}" id="{457E4B74-8139-4556-A87A-58F77AB0846E}" parentId="{555AC294-669A-4960-9C34-62D1CAE19B1F}">
    <text>Išsiųsti derinimai institucijoms</text>
  </threadedComment>
  <threadedComment ref="E410" dT="2025-12-11T13:08:14.15" personId="{5710D45C-C18F-4E5A-842E-2E8E9F9A8EE2}" id="{9E0399CA-BB64-4986-BD61-C6E48EC6F8CC}" parentId="{555AC294-669A-4960-9C34-62D1CAE19B1F}">
    <text>Išsiųsti informaciniai</text>
  </threadedComment>
  <threadedComment ref="E410" dT="2025-12-16T07:11:02.60" personId="{5710D45C-C18F-4E5A-842E-2E8E9F9A8EE2}" id="{0D6DAAD9-7B18-4CA3-BAE0-1B1C271FAC32}" parentId="{555AC294-669A-4960-9C34-62D1CAE19B1F}">
    <text>Laukiam, sutikimu ir užsakynėsim mel projektą</text>
  </threadedComment>
  <threadedComment ref="E410" dT="2025-12-18T06:24:09.24" personId="{5710D45C-C18F-4E5A-842E-2E8E9F9A8EE2}" id="{1ED89190-C77D-4264-95CA-D276862F0301}" parentId="{555AC294-669A-4960-9C34-62D1CAE19B1F}">
    <text>Sutikimai gauti, laukiam mel projekto</text>
  </threadedComment>
  <threadedComment ref="E410" dT="2026-01-08T05:29:52.24" personId="{5710D45C-C18F-4E5A-842E-2E8E9F9A8EE2}" id="{9A97BD26-72DA-4EB9-AFBB-28C730F22339}" parentId="{555AC294-669A-4960-9C34-62D1CAE19B1F}">
    <text>Išsiųsta Blinstrubui su visais derinimais. Daromas žiniaraštis</text>
  </threadedComment>
  <threadedComment ref="E410" dT="2026-01-08T07:45:49.01" personId="{5710D45C-C18F-4E5A-842E-2E8E9F9A8EE2}" id="{B760592D-2FEA-46EC-B5AF-333B89F2814A}" parentId="{555AC294-669A-4960-9C34-62D1CAE19B1F}">
    <text>Išįsiųsta skaičiuot sąmatą</text>
  </threadedComment>
  <threadedComment ref="E410" dT="2026-01-08T11:57:56.39" personId="{5710D45C-C18F-4E5A-842E-2E8E9F9A8EE2}" id="{DE0986FB-4215-4572-80C3-6ADAA499BD91}" parentId="{555AC294-669A-4960-9C34-62D1CAE19B1F}">
    <text>Padaryta byla be savivaldybės derinimo, suvos, sąmatos</text>
  </threadedComment>
  <threadedComment ref="E410" dT="2026-01-12T10:47:15.89" personId="{5710D45C-C18F-4E5A-842E-2E8E9F9A8EE2}" id="{369949D6-DBA7-47A3-A72C-33F5692B182C}" parentId="{555AC294-669A-4960-9C34-62D1CAE19B1F}">
    <text xml:space="preserve">26SUT-968+
26SUT-970+
26SUT-972+
26SUT-973+
26SUT-975
26SUT-976+
</text>
  </threadedComment>
  <threadedComment ref="E410" dT="2026-01-12T11:38:31.85" personId="{1AA69E5B-B443-4881-BBB8-C2908FF681E9}" id="{10A19861-722C-49C0-8100-0CC38D4C0D2C}" parentId="{555AC294-669A-4960-9C34-62D1CAE19B1F}">
    <text>Pateiktas projektas be suva</text>
  </threadedComment>
  <threadedComment ref="E410" dT="2026-01-13T13:45:34.72" personId="{1AA69E5B-B443-4881-BBB8-C2908FF681E9}" id="{9F43402D-9F5A-4DC6-8A73-F01E8C0E5F6D}" parentId="{555AC294-669A-4960-9C34-62D1CAE19B1F}">
    <text>Taiso pastabas</text>
  </threadedComment>
  <threadedComment ref="E410" dT="2026-01-14T10:26:18.89" personId="{5710D45C-C18F-4E5A-842E-2E8E9F9A8EE2}" id="{F1D332DC-FC17-41F9-8B5A-3824B2C260B5}" parentId="{555AC294-669A-4960-9C34-62D1CAE19B1F}">
    <text>pataisyta</text>
  </threadedComment>
  <threadedComment ref="E410" dT="2026-01-14T11:23:11.70" personId="{1AA69E5B-B443-4881-BBB8-C2908FF681E9}" id="{CA8D9611-1BC8-4251-8099-25EDB1E7DC8D}" parentId="{555AC294-669A-4960-9C34-62D1CAE19B1F}">
    <text>Pateiktas po pastabu</text>
  </threadedComment>
  <threadedComment ref="E410" dT="2026-01-15T07:53:40.13" personId="{5710D45C-C18F-4E5A-842E-2E8E9F9A8EE2}" id="{3FC95C95-D292-4AF6-A061-4F7D9017A193}" parentId="{555AC294-669A-4960-9C34-62D1CAE19B1F}">
    <text>Suvos 4/6</text>
  </threadedComment>
  <threadedComment ref="E410" dT="2026-01-15T10:45:05.99" personId="{275467A3-C35B-408D-BC09-980133BF36D1}" id="{22B21BF3-6A3E-4AD8-B306-54CC3BD16BD8}" parentId="{555AC294-669A-4960-9C34-62D1CAE19B1F}">
    <text>Žymas registruoja</text>
  </threadedComment>
  <threadedComment ref="E410" dT="2026-01-23T08:45:14.60" personId="{1AA69E5B-B443-4881-BBB8-C2908FF681E9}" id="{173D8286-5163-48C1-AB76-58D92525D0D3}" parentId="{555AC294-669A-4960-9C34-62D1CAE19B1F}">
    <text>Zymos pas eso</text>
  </threadedComment>
  <threadedComment ref="E410" dT="2026-01-26T05:55:26.52" personId="{1AA69E5B-B443-4881-BBB8-C2908FF681E9}" id="{A56D1A93-30E0-4CEC-9B49-CAD2B9E10FA2}" parentId="{555AC294-669A-4960-9C34-62D1CAE19B1F}">
    <text>Perduoti ikainiai</text>
  </threadedComment>
  <threadedComment ref="X410" dT="2025-12-11T08:19:59.15" personId="{5710D45C-C18F-4E5A-842E-2E8E9F9A8EE2}" id="{45366C47-4A85-4B77-811A-82B6372BDFD4}">
    <text>arturas.blinstrubas@ukmerge.lt</text>
    <extLst>
      <x:ext xmlns:xltc2="http://schemas.microsoft.com/office/spreadsheetml/2020/threadedcomments2" uri="{F7C98A9C-CBB3-438F-8F68-D28B6AF4A901}">
        <xltc2:checksum>2065663391</xltc2:checksum>
        <xltc2:hyperlink startIndex="0" length="30" url="arturas.blinstrubas@ukmerge.lt"/>
      </x:ext>
    </extLst>
  </threadedComment>
  <threadedComment ref="Y410" dT="2025-12-11T08:11:39.01" personId="{5710D45C-C18F-4E5A-842E-2E8E9F9A8EE2}" id="{43C7F6BF-2E19-4181-90BA-D28FDEEF739B}">
    <text>rita.mikutiene@ukmerge.lt</text>
    <extLst>
      <x:ext xmlns:xltc2="http://schemas.microsoft.com/office/spreadsheetml/2020/threadedcomments2" uri="{F7C98A9C-CBB3-438F-8F68-D28B6AF4A901}">
        <xltc2:checksum>714431749</xltc2:checksum>
        <xltc2:hyperlink startIndex="0" length="25" url="rita.mikutiene@ukmerge.lt"/>
      </x:ext>
    </extLst>
  </threadedComment>
  <threadedComment ref="E411" dT="2025-12-03T07:08:47.34" personId="{A8D559AF-EDFF-4E5C-A9C6-041F763793B2}" id="{930CCAEF-28AD-45CC-8DAE-DF80B034EC8B}">
    <text>Pirminiai paruošti, tačiau reikia nuotraukų, gali keistis sprendiniai dėl sudėtingo/neįgyvendinamo gręžimo</text>
  </threadedComment>
  <threadedComment ref="E411" dT="2025-12-08T07:17:56.13" personId="{A8D559AF-EDFF-4E5C-A9C6-041F763793B2}" id="{22D8CBBE-6016-4918-8B97-018E80801164}" parentId="{930CCAEF-28AD-45CC-8DAE-DF80B034EC8B}">
    <text>nufotkinta vieta, reiks pasitart su ranga</text>
  </threadedComment>
  <threadedComment ref="E411" dT="2025-12-08T12:01:19.64" personId="{1AA69E5B-B443-4881-BBB8-C2908FF681E9}" id="{D36A0AEE-9C81-438B-B1AD-6033C3FCBF97}" parentId="{930CCAEF-28AD-45CC-8DAE-DF80B034EC8B}">
    <text>Pateikti pirminiai su paaiskinimu ir foto nepadaromos vietos</text>
  </threadedComment>
  <threadedComment ref="E411" dT="2025-12-10T12:24:33.02" personId="{1AA69E5B-B443-4881-BBB8-C2908FF681E9}" id="{7E3E4F70-1ED0-408E-887A-AF0F3D05A704}" parentId="{930CCAEF-28AD-45CC-8DAE-DF80B034EC8B}">
    <text>Pateikti pirminiai po pastabu</text>
  </threadedComment>
  <threadedComment ref="E411" dT="2025-12-15T06:30:30.10" personId="{A8D559AF-EDFF-4E5C-A9C6-041F763793B2}" id="{5FC7CD69-C329-4BA9-B9B3-39136FFBFF70}" parentId="{930CCAEF-28AD-45CC-8DAE-DF80B034EC8B}">
    <text>Išsiųsta derinti, kaip visada ukmergės kelininkui su visais derinimais reiks siųst</text>
  </threadedComment>
  <threadedComment ref="E411" dT="2025-12-19T10:25:24.10" personId="{A8D559AF-EDFF-4E5C-A9C6-041F763793B2}" id="{22A5F0EC-B245-4951-B767-F0F42DF23CB3}" parentId="{930CCAEF-28AD-45CC-8DAE-DF80B034EC8B}">
    <text>Liko Naturos derinimas, paruoštas žiniaraštis</text>
  </threadedComment>
  <threadedComment ref="E411" dT="2025-12-29T06:05:58.77" personId="{A8D559AF-EDFF-4E5C-A9C6-041F763793B2}" id="{115DC894-9327-4169-92F8-32E2BF04546A}" parentId="{930CCAEF-28AD-45CC-8DAE-DF80B034EC8B}">
    <text>Natura gauta, formuosiu informacinius, liks tik suva ir samata</text>
  </threadedComment>
  <threadedComment ref="E411" dT="2026-01-05T10:40:27.91" personId="{A8D559AF-EDFF-4E5C-A9C6-041F763793B2}" id="{C182F4D8-58F9-48C6-AB53-E64658CDF9BF}" parentId="{930CCAEF-28AD-45CC-8DAE-DF80B034EC8B}">
    <text>Suva pateikta, informaciniai išsiųsti, sąmata pateikta skaičiavimui</text>
  </threadedComment>
  <threadedComment ref="E411" dT="2026-01-08T10:08:45.27" personId="{A8D559AF-EDFF-4E5C-A9C6-041F763793B2}" id="{59380C61-416F-48CA-BE66-FB8BEC5C9669}" parentId="{930CCAEF-28AD-45CC-8DAE-DF80B034EC8B}">
    <text>Paruošta byla be suva</text>
  </threadedComment>
  <threadedComment ref="E411" dT="2026-01-08T10:31:46.44" personId="{1AA69E5B-B443-4881-BBB8-C2908FF681E9}" id="{059C3E3B-0B5C-48BE-9CB9-B23B1FF449B7}" parentId="{930CCAEF-28AD-45CC-8DAE-DF80B034EC8B}">
    <text>Pateikta byla be SUVA</text>
  </threadedComment>
  <threadedComment ref="E411" dT="2026-01-13T12:32:04.54" personId="{1AA69E5B-B443-4881-BBB8-C2908FF681E9}" id="{36CCD1D2-D038-4A33-8AB3-E051A367F993}" parentId="{930CCAEF-28AD-45CC-8DAE-DF80B034EC8B}">
    <text>Pateikta po pastabu</text>
  </threadedComment>
  <threadedComment ref="E411" dT="2026-01-16T11:42:00.41" personId="{1AA69E5B-B443-4881-BBB8-C2908FF681E9}" id="{04229954-3276-40D3-81C1-6FC9F1F7CF34}" parentId="{930CCAEF-28AD-45CC-8DAE-DF80B034EC8B}">
    <text>Pateikta paulinai zymas daryt</text>
  </threadedComment>
  <threadedComment ref="E411" dT="2026-01-19T08:05:43.58" personId="{1AA69E5B-B443-4881-BBB8-C2908FF681E9}" id="{B20A14E1-6945-4E2E-B5DB-38D118EB8814}" parentId="{930CCAEF-28AD-45CC-8DAE-DF80B034EC8B}">
    <text>Pateiktos zymos</text>
  </threadedComment>
  <threadedComment ref="E411" dT="2026-01-23T05:48:05.23" personId="{1AA69E5B-B443-4881-BBB8-C2908FF681E9}" id="{A756DB4F-EAF6-4989-AEE1-572F2D3C19FD}" parentId="{930CCAEF-28AD-45CC-8DAE-DF80B034EC8B}">
    <text>Pateikti ikainiai</text>
  </threadedComment>
  <threadedComment ref="E411" dT="2026-01-23T08:37:53.93" personId="{1AA69E5B-B443-4881-BBB8-C2908FF681E9}" id="{DAAF52AB-824B-46F7-94D3-754948D74C6A}" parentId="{930CCAEF-28AD-45CC-8DAE-DF80B034EC8B}">
    <text>Nusiusta ADA Anai</text>
  </threadedComment>
  <threadedComment ref="X411" dT="2025-12-15T06:31:14.49" personId="{A8D559AF-EDFF-4E5C-A9C6-041F763793B2}" id="{E09D9C71-C52E-4572-9105-0F8B85058F11}">
    <text>12-17</text>
  </threadedComment>
  <threadedComment ref="Y411" dT="2025-12-15T06:31:21.04" personId="{A8D559AF-EDFF-4E5C-A9C6-041F763793B2}" id="{09FB721C-DC59-46EE-A3A0-3D6C82BBC0DA}">
    <text>12-15</text>
  </threadedComment>
  <threadedComment ref="AA411" dT="2025-12-15T06:31:31.06" personId="{A8D559AF-EDFF-4E5C-A9C6-041F763793B2}" id="{97CDD612-3A9B-4337-AE53-952D221F69D2}">
    <text>12-15</text>
  </threadedComment>
  <threadedComment ref="AD411" dT="2025-12-29T08:21:56.23" personId="{A8D559AF-EDFF-4E5C-A9C6-041F763793B2}" id="{85CAC371-0F13-4BDA-808E-A084C6E7B0A6}">
    <text>Per Tomo
25SUT-23583
25SUT-23586</text>
  </threadedComment>
  <threadedComment ref="AG411" dT="2025-12-15T06:32:46.25" personId="{A8D559AF-EDFF-4E5C-A9C6-041F763793B2}" id="{6D65658B-4EBA-4822-A4D1-B3E5C95E7CC7}">
    <text>12-15</text>
  </threadedComment>
  <threadedComment ref="AN411" dT="2025-12-15T06:33:04.11" personId="{A8D559AF-EDFF-4E5C-A9C6-041F763793B2}" id="{26192643-C6AA-447B-9FC9-EEA9DBDA39F1}">
    <text>12-15</text>
  </threadedComment>
  <threadedComment ref="E412" dT="2025-12-05T11:19:12.32" personId="{461F44CA-1680-4430-87A0-06B8101DA29D}" id="{5BEC89C5-8C41-421B-8EDD-11D2DAA5D09B}">
    <text>Ruošiama trasa (BR01)</text>
  </threadedComment>
  <threadedComment ref="E412" dT="2025-12-09T06:33:42.42" personId="{461F44CA-1680-4430-87A0-06B8101DA29D}" id="{A22A2E99-8ED2-4A8D-BC57-B7AE15F28A96}" parentId="{5BEC89C5-8C41-421B-8EDD-11D2DAA5D09B}">
    <text>Ruošiama schema + demontavimas (BR02)</text>
  </threadedComment>
  <threadedComment ref="E412" dT="2025-12-10T10:20:55.85" personId="{1AA69E5B-B443-4881-BBB8-C2908FF681E9}" id="{3A6D6EBC-CBBA-4169-9396-41B1EE15EC7F}" parentId="{5BEC89C5-8C41-421B-8EDD-11D2DAA5D09B}">
    <text>Pateikti pirminiai</text>
  </threadedComment>
  <threadedComment ref="E412" dT="2025-12-16T13:46:07.43" personId="{461F44CA-1680-4430-87A0-06B8101DA29D}" id="{EB91322C-03E5-4A3A-A4ED-78FA3C23A63A}" parentId="{5BEC89C5-8C41-421B-8EDD-11D2DAA5D09B}">
    <text>Išsiųstas savivaldybei ir seniūnijai, kitų tinklų nėra</text>
  </threadedComment>
  <threadedComment ref="E412" dT="2026-01-07T13:59:39.58" personId="{461F44CA-1680-4430-87A0-06B8101DA29D}" id="{E59FE836-E6DE-45C0-A0C4-CA570483A5CE}" parentId="{5BEC89C5-8C41-421B-8EDD-11D2DAA5D09B}">
    <text>Papildytas teiktas SUVA prašymas</text>
  </threadedComment>
  <threadedComment ref="E412" dT="2026-01-08T06:30:05.23" personId="{461F44CA-1680-4430-87A0-06B8101DA29D}" id="{9A6A93BA-77CD-459C-8DAD-F284D35C85AF}" parentId="{5BEC89C5-8C41-421B-8EDD-11D2DAA5D09B}">
    <text>Ruošiami žiniaraščiai, bylos dalys</text>
  </threadedComment>
  <threadedComment ref="E412" dT="2026-01-19T06:35:02.87" personId="{461F44CA-1680-4430-87A0-06B8101DA29D}" id="{C861486C-1B14-4A6B-A5CD-662CB479C8F6}" parentId="{5BEC89C5-8C41-421B-8EDD-11D2DAA5D09B}">
    <text>Pateikta sąmatos skaičiavimui</text>
  </threadedComment>
  <threadedComment ref="E412" dT="2026-01-20T08:48:24.93" personId="{461F44CA-1680-4430-87A0-06B8101DA29D}" id="{EC5F2868-5635-4158-8237-3655AD4DAEBA}" parentId="{5BEC89C5-8C41-421B-8EDD-11D2DAA5D09B}">
    <text>Gauta sąmata, 1/2 suvų</text>
  </threadedComment>
  <threadedComment ref="E412" dT="2026-01-22T07:57:36.02" personId="{461F44CA-1680-4430-87A0-06B8101DA29D}" id="{B9562D0E-174F-4422-934E-6AF4F1AD9132}" parentId="{5BEC89C5-8C41-421B-8EDD-11D2DAA5D09B}">
    <text>Byla paruošta su visais derinimais ir suvom, naujinama sąmata</text>
  </threadedComment>
  <threadedComment ref="E412" dT="2026-01-26T13:59:52.14" personId="{461F44CA-1680-4430-87A0-06B8101DA29D}" id="{15E246F5-D420-46AA-A7C6-607011114F68}" parentId="{5BEC89C5-8C41-421B-8EDD-11D2DAA5D09B}">
    <text>Nauja sąmata gauta, &lt;1000€ daugiau</text>
  </threadedComment>
  <threadedComment ref="E412" dT="2026-01-29T05:40:01.52" personId="{1AA69E5B-B443-4881-BBB8-C2908FF681E9}" id="{48BBC33E-E432-4235-A372-D3B21CB12583}" parentId="{5BEC89C5-8C41-421B-8EDD-11D2DAA5D09B}">
    <text>Pateiktas projektas tvirtinimui</text>
  </threadedComment>
  <threadedComment ref="E412" dT="2026-01-30T12:12:41.92" personId="{1AA69E5B-B443-4881-BBB8-C2908FF681E9}" id="{A1D02662-1312-4837-A2F6-6C8C193F877F}" parentId="{5BEC89C5-8C41-421B-8EDD-11D2DAA5D09B}">
    <text>Taiso pastabas</text>
  </threadedComment>
  <threadedComment ref="E412" dT="2026-02-04T12:25:52.81" personId="{1AA69E5B-B443-4881-BBB8-C2908FF681E9}" id="{3BBDD366-CCD8-4E54-9C63-E0A6BD816DFF}" parentId="{5BEC89C5-8C41-421B-8EDD-11D2DAA5D09B}">
    <text>Pateikta po pastabu</text>
  </threadedComment>
  <threadedComment ref="X412" dT="2025-12-17T05:11:46.25" personId="{461F44CA-1680-4430-87A0-06B8101DA29D}" id="{E5337B65-C700-47C3-9E2D-9863024092C5}">
    <text>Išsiųstas 12-16</text>
  </threadedComment>
  <threadedComment ref="Y412" dT="2025-12-17T05:11:37.93" personId="{461F44CA-1680-4430-87A0-06B8101DA29D}" id="{38E6B140-65A7-427F-8135-715296ED74B8}">
    <text>Išsiųstas ir gautas 12-16</text>
  </threadedComment>
  <threadedComment ref="AD412" dT="2025-12-19T12:38:20.59" personId="{461F44CA-1680-4430-87A0-06B8101DA29D}" id="{F654A06C-5E30-4897-BAF4-D7CA9EB4A1BA}">
    <text>Pateikti 12-19
25SUT-23278 Laukėnėlių k.
25SUT-23289 Laukėnų k.</text>
  </threadedComment>
  <threadedComment ref="AD412" dT="2026-01-20T08:48:06.54" personId="{461F44CA-1680-4430-87A0-06B8101DA29D}" id="{584F87C9-0116-4848-BEDC-D646060249B2}" parentId="{F654A06C-5E30-4897-BAF4-D7CA9EB4A1BA}">
    <text>Laukėnų k. Ukmergės r. sav. Nr. 25SUT-23289: papildytas
Laukėnėlių k. Ukmergės r. sav. Nr. 25SUT-23278: gautas</text>
  </threadedComment>
  <threadedComment ref="AD412" dT="2026-01-21T11:20:19.57" personId="{461F44CA-1680-4430-87A0-06B8101DA29D}" id="{22CF8D4A-C57A-4315-BD2C-0E7F18171804}" parentId="{F654A06C-5E30-4897-BAF4-D7CA9EB4A1BA}">
    <text>25SUT-23289 gautas
2/2 suvos gautos</text>
  </threadedComment>
  <threadedComment ref="E413" dT="2025-12-16T12:05:36.34" personId="{1AA69E5B-B443-4881-BBB8-C2908FF681E9}" id="{0408707E-9C8B-46DB-9855-097BE09B8445}">
    <text>Pateikti pirminiai</text>
  </threadedComment>
  <threadedComment ref="E413" dT="2025-12-18T07:23:04.27" personId="{1AA69E5B-B443-4881-BBB8-C2908FF681E9}" id="{93450771-AE0E-4823-A6CF-B32CE670AC07}" parentId="{0408707E-9C8B-46DB-9855-097BE09B8445}">
    <text>Taiso pirminius</text>
  </threadedComment>
  <threadedComment ref="E413" dT="2025-12-30T14:35:05.25" personId="{A8D559AF-EDFF-4E5C-A9C6-041F763793B2}" id="{A0F67DB6-1C66-46B7-8850-736A7CAF0F1A}" parentId="{0408707E-9C8B-46DB-9855-097BE09B8445}">
    <text xml:space="preserve">Pataisytas br2 iki ryšių, reiks vykti į vietą matuoti </text>
  </threadedComment>
  <threadedComment ref="E413" dT="2026-01-13T09:07:50.25" personId="{1AA69E5B-B443-4881-BBB8-C2908FF681E9}" id="{4F10C7AC-E8EA-460C-8C67-EA9A9590EBD6}" parentId="{0408707E-9C8B-46DB-9855-097BE09B8445}">
    <text>Pateikti pirminiai po pastabu</text>
  </threadedComment>
  <threadedComment ref="E413" dT="2026-01-14T13:25:40.77" personId="{1AA69E5B-B443-4881-BBB8-C2908FF681E9}" id="{F680BF36-22EF-435C-80CD-6F6F507FF86A}" parentId="{0408707E-9C8B-46DB-9855-097BE09B8445}">
    <text>Pateikta po pastabu</text>
  </threadedComment>
  <threadedComment ref="E413" dT="2026-01-19T05:21:37.83" personId="{A8D559AF-EDFF-4E5C-A9C6-041F763793B2}" id="{315765EB-3685-42AE-B634-F5679F86EAE4}" parentId="{0408707E-9C8B-46DB-9855-097BE09B8445}">
    <text>Išsiųstas derinti</text>
  </threadedComment>
  <threadedComment ref="E413" dT="2026-01-20T12:26:47.92" personId="{A8D559AF-EDFF-4E5C-A9C6-041F763793B2}" id="{8C1902DF-CB2D-4E30-9479-11CE6B759323}" parentId="{0408707E-9C8B-46DB-9855-097BE09B8445}">
    <text>Numatytas vandentiekio projektas, pakoreguotas br pagal pastabas</text>
  </threadedComment>
  <threadedComment ref="E413" dT="2026-01-27T07:11:17.98" personId="{A8D559AF-EDFF-4E5C-A9C6-041F763793B2}" id="{E76210C4-2F48-436F-BDE9-E5D68FD6DA8E}" parentId="{0408707E-9C8B-46DB-9855-097BE09B8445}">
    <text>Vandentiekio derinimas gautas, išsiųsta pakoreguoti sprendiniai institucijoms</text>
  </threadedComment>
  <threadedComment ref="E413" dT="2026-02-02T05:59:19.34" personId="{A8D559AF-EDFF-4E5C-A9C6-041F763793B2}" id="{5619E8AF-85BC-4EFB-98BE-E8AF68757356}" parentId="{0408707E-9C8B-46DB-9855-097BE09B8445}">
    <text xml:space="preserve">Savivaldybė, seniūnija, telia suderino, laukiame via lietuva. </text>
  </threadedComment>
  <threadedComment ref="E413" dT="2026-02-10T08:50:11.57" personId="{A8D559AF-EDFF-4E5C-A9C6-041F763793B2}" id="{815F1B62-C2AD-420D-9022-D91FD407F2F6}" parentId="{0408707E-9C8B-46DB-9855-097BE09B8445}">
    <text>išsiųsta Via Lietuva su pasirašytu priedu po pastabų</text>
  </threadedComment>
  <threadedComment ref="E413" dT="2026-02-12T08:00:14.28" personId="{A8D559AF-EDFF-4E5C-A9C6-041F763793B2}" id="{930C236E-0173-4600-8820-A3CBD999BBC0}" parentId="{0408707E-9C8B-46DB-9855-097BE09B8445}">
    <text>galima uzsakyt mel projekta, pateikta suva be mel derinimo</text>
  </threadedComment>
  <threadedComment ref="E413" dT="2026-02-25T13:03:42.48" personId="{1AA69E5B-B443-4881-BBB8-C2908FF681E9}" id="{02DEF142-6B2B-46D5-B620-E089F6B8BC1D}" parentId="{0408707E-9C8B-46DB-9855-097BE09B8445}">
    <text>Perduota samata Mildai, liko tik del apsvietimo pakalbet</text>
  </threadedComment>
  <threadedComment ref="E413" dT="2026-02-25T13:14:33.60" personId="{1AA69E5B-B443-4881-BBB8-C2908FF681E9}" id="{C84D541B-4BC3-451E-8A95-E39DCB74EE1A}" parentId="{0408707E-9C8B-46DB-9855-097BE09B8445}">
    <text>SUVA bus iki penktadienio</text>
  </threadedComment>
  <threadedComment ref="E413" dT="2026-02-26T08:31:32.93" personId="{1AA69E5B-B443-4881-BBB8-C2908FF681E9}" id="{2611FCA9-65F9-49E5-B743-A09D054536D0}" parentId="{0408707E-9C8B-46DB-9855-097BE09B8445}">
    <text>Del apsvietimo nusiusta energetikai.lt 065652194, nusiusta Tomui 068668789 del atramos montavimo</text>
  </threadedComment>
  <threadedComment ref="E413" dT="2026-03-02T07:59:30.87" personId="{1AA69E5B-B443-4881-BBB8-C2908FF681E9}" id="{06EBC2F1-60F2-4FFC-A089-737CD889CBEB}" parentId="{0408707E-9C8B-46DB-9855-097BE09B8445}">
    <text>Atsius snd abu</text>
  </threadedComment>
  <threadedComment ref="E413" dT="2026-03-04T14:10:37.55" personId="{1AA69E5B-B443-4881-BBB8-C2908FF681E9}" id="{CAE67462-B6FA-4C58-8EFD-49724E5125FB}" parentId="{0408707E-9C8B-46DB-9855-097BE09B8445}">
    <text>Pateiktas projektas po pastabu</text>
  </threadedComment>
  <threadedComment ref="E413" dT="2026-03-05T14:51:42.56" personId="{1AA69E5B-B443-4881-BBB8-C2908FF681E9}" id="{BCB28103-4E4B-41D7-BE8D-D9B4CF294965}" parentId="{0408707E-9C8B-46DB-9855-097BE09B8445}">
    <text>Pas paulina</text>
  </threadedComment>
  <threadedComment ref="I413" dT="2026-02-17T07:08:47.05" personId="{1AA69E5B-B443-4881-BBB8-C2908FF681E9}" id="{2413AF5F-D6DA-4F5A-A409-E4CE5E06C613}">
    <text>02.17</text>
  </threadedComment>
  <threadedComment ref="I413" dT="2026-02-23T13:07:25.79" personId="{1AA69E5B-B443-4881-BBB8-C2908FF681E9}" id="{A2629326-E4A3-4FBD-A9FF-35497841057E}" parentId="{2413AF5F-D6DA-4F5A-A409-E4CE5E06C613}">
    <text>padarytas</text>
  </threadedComment>
  <threadedComment ref="X413" dT="2026-01-16T12:52:06.81" personId="{A8D559AF-EDFF-4E5C-A9C6-041F763793B2}" id="{4D21B050-90CB-49C8-B6F9-8F39960EEA24}">
    <text>01-16</text>
  </threadedComment>
  <threadedComment ref="X413" dT="2026-01-27T07:11:36.51" personId="{A8D559AF-EDFF-4E5C-A9C6-041F763793B2}" id="{CB177BF8-52CA-40D4-9D8D-182F14FBB6B9}" parentId="{4D21B050-90CB-49C8-B6F9-8F39960EEA24}">
    <text>01-27 atnaujinti</text>
  </threadedComment>
  <threadedComment ref="Y413" dT="2026-01-16T12:52:15.56" personId="{A8D559AF-EDFF-4E5C-A9C6-041F763793B2}" id="{CB9C7DDB-21F5-4B92-8B31-5E6CB83CF713}">
    <text>01-16</text>
  </threadedComment>
  <threadedComment ref="Y413" dT="2026-01-27T07:11:46.84" personId="{A8D559AF-EDFF-4E5C-A9C6-041F763793B2}" id="{FEF838F6-6C1C-4D1B-9E27-2BA031784770}" parentId="{CB9C7DDB-21F5-4B92-8B31-5E6CB83CF713}">
    <text>01-27 atnaujinti</text>
  </threadedComment>
  <threadedComment ref="Z413" dT="2026-01-16T12:52:21.53" personId="{A8D559AF-EDFF-4E5C-A9C6-041F763793B2}" id="{D54E6AB9-32F4-49C3-BC89-38C922DCE223}">
    <text>01-16</text>
  </threadedComment>
  <threadedComment ref="AA413" dT="2026-01-16T12:52:28.23" personId="{A8D559AF-EDFF-4E5C-A9C6-041F763793B2}" id="{17BEC8FF-FD70-4790-B59D-573FD78D91AC}">
    <text>01-16</text>
  </threadedComment>
  <threadedComment ref="AD413" dT="2026-02-12T08:00:32.52" personId="{A8D559AF-EDFF-4E5C-A9C6-041F763793B2}" id="{B2FDE4EB-D7F6-4228-AA68-9F7B78672A12}">
    <text xml:space="preserve">
26SUT-4767</text>
  </threadedComment>
  <threadedComment ref="AD413" dT="2026-02-25T13:12:54.94" personId="{1AA69E5B-B443-4881-BBB8-C2908FF681E9}" id="{3E5E59BE-3565-455C-9AAB-52BE21BEA419}" parentId="{B2FDE4EB-D7F6-4228-AA68-9F7B78672A12}">
    <text>Valdas Cenys</text>
  </threadedComment>
  <threadedComment ref="AJ413" dT="2026-01-19T05:58:33.56" personId="{A8D559AF-EDFF-4E5C-A9C6-041F763793B2}" id="{47439E09-C5D1-46E9-AFBC-4CC79CEACB31}">
    <text>01-19</text>
  </threadedComment>
  <threadedComment ref="AJ413" dT="2026-02-10T08:50:47.68" personId="{A8D559AF-EDFF-4E5C-A9C6-041F763793B2}" id="{00EC8733-6A6A-4321-ACF7-25C5E1A4ABF7}" parentId="{47439E09-C5D1-46E9-AFBC-4CC79CEACB31}">
    <text>02-10 po pastabų</text>
  </threadedComment>
  <threadedComment ref="E414" dT="2026-01-26T06:13:23.27" personId="{A8D559AF-EDFF-4E5C-A9C6-041F763793B2}" id="{A6000D43-DBCD-4A4F-9F2D-25E047697339}">
    <text>Subraižyta preliminari trasa</text>
  </threadedComment>
  <threadedComment ref="E414" dT="2026-01-27T11:36:03.11" personId="{A8D559AF-EDFF-4E5C-A9C6-041F763793B2}" id="{A09C1F54-E5D3-41B2-A2F0-B3E38601DAC5}" parentId="{A6000D43-DBCD-4A4F-9F2D-25E047697339}">
    <text xml:space="preserve">Išsiųsta kelininkui peržiūrėti
</text>
  </threadedComment>
  <threadedComment ref="E414" dT="2026-01-29T05:37:09.13" personId="{1AA69E5B-B443-4881-BBB8-C2908FF681E9}" id="{02867FCF-2748-44FE-AE9F-C0F7B40DDA57}" parentId="{A6000D43-DBCD-4A4F-9F2D-25E047697339}">
    <text>Pateikti pirminia</text>
  </threadedComment>
  <threadedComment ref="E414" dT="2026-02-04T05:48:22.82" personId="{1AA69E5B-B443-4881-BBB8-C2908FF681E9}" id="{47971A60-FFD8-474F-880D-3CEEB4B819C3}" parentId="{A6000D43-DBCD-4A4F-9F2D-25E047697339}">
    <text>Pateikta po pastabu</text>
  </threadedComment>
  <threadedComment ref="E414" dT="2026-02-10T08:45:19.59" personId="{A8D559AF-EDFF-4E5C-A9C6-041F763793B2}" id="{6D513F01-862C-488C-B276-E95CC75DC4F9}" parentId="{A6000D43-DBCD-4A4F-9F2D-25E047697339}">
    <text xml:space="preserve">Persiųsta iš naujo kelininkui </text>
  </threadedComment>
  <threadedComment ref="E414" dT="2026-02-27T08:17:14.84" personId="{1AA69E5B-B443-4881-BBB8-C2908FF681E9}" id="{2F58672C-35CB-4344-8AA1-FA01F61CCF6E}" parentId="{A6000D43-DBCD-4A4F-9F2D-25E047697339}">
    <text>Nusiusta tam Viederiui is naujo....</text>
  </threadedComment>
  <threadedComment ref="E414" dT="2026-03-30T05:20:59.80" personId="{275467A3-C35B-408D-BC09-980133BF36D1}" id="{81F8563A-CFE7-4262-8B69-A0B23580B0D8}" parentId="{A6000D43-DBCD-4A4F-9F2D-25E047697339}">
    <text>perkeltas objektas ant kitos sutarties</text>
  </threadedComment>
  <threadedComment ref="E414" dT="2026-04-16T05:47:11.47" personId="{1AA69E5B-B443-4881-BBB8-C2908FF681E9}" id="{E5CFEFEA-64F8-48C7-A7B3-ED30A3AC7712}" parentId="{A6000D43-DBCD-4A4F-9F2D-25E047697339}">
    <text>04.13 pateikta kelininkui</text>
  </threadedComment>
  <threadedComment ref="E414" dT="2026-04-24T04:47:30.39" personId="{1AA69E5B-B443-4881-BBB8-C2908FF681E9}" id="{BC165986-47B5-4303-86B5-4EFEB83AD645}" parentId="{A6000D43-DBCD-4A4F-9F2D-25E047697339}">
    <text>Dominykas siunte ir kalbejo pakartotinai 04.22</text>
  </threadedComment>
  <threadedComment ref="E414" dT="2026-05-18T11:23:06.13" personId="{1AA69E5B-B443-4881-BBB8-C2908FF681E9}" id="{63803DD3-7CB4-4A74-B6FF-29ED257905D5}" parentId="{A6000D43-DBCD-4A4F-9F2D-25E047697339}">
    <text>05.12 nusiusta po pastabu</text>
  </threadedComment>
  <threadedComment ref="E414" dT="2026-06-29T04:32:12.15" personId="{1AA69E5B-B443-4881-BBB8-C2908FF681E9}" id="{E1C803DF-471E-4654-9B6D-6CFBA86453FC}" parentId="{A6000D43-DBCD-4A4F-9F2D-25E047697339}">
    <text>Pateikti pirminiai</text>
  </threadedComment>
  <threadedComment ref="Y414" dT="2026-06-11T06:29:22.17" personId="{720BE9D7-AB90-4F52-8FB7-6E798E44867A}" id="{ED832128-7EC1-4D19-B48D-D180B3021D7A}">
    <text>Pateikta 06-11</text>
  </threadedComment>
  <threadedComment ref="Y414" dT="2026-06-12T05:28:44.77" personId="{720BE9D7-AB90-4F52-8FB7-6E798E44867A}" id="{2D1D0F77-CFE9-48B7-8D4E-B2A2C8443E64}" parentId="{ED832128-7EC1-4D19-B48D-D180B3021D7A}">
    <text>Suderinta 06-12</text>
  </threadedComment>
  <threadedComment ref="Z414" dT="2026-06-11T06:30:41.14" personId="{720BE9D7-AB90-4F52-8FB7-6E798E44867A}" id="{8171F58A-C028-4E91-B651-C4DAB3505B88}">
    <text>Pateikta derinimui 06-11</text>
  </threadedComment>
  <threadedComment ref="AA414" dT="2026-06-11T06:31:17.90" personId="{720BE9D7-AB90-4F52-8FB7-6E798E44867A}" id="{DE92EBA6-B275-42E3-876D-2FEB5D27462A}">
    <text>Pateikta derinimui 06-11</text>
  </threadedComment>
  <threadedComment ref="AA414" dT="2026-06-12T05:29:30.42" personId="{720BE9D7-AB90-4F52-8FB7-6E798E44867A}" id="{B488C410-E4B1-4F13-8EA2-8E75972BEAEA}" parentId="{DE92EBA6-B275-42E3-876D-2FEB5D27462A}">
    <text>Pateikta po pastabu 06-12</text>
  </threadedComment>
  <threadedComment ref="AI414" dT="2026-06-11T07:00:57.83" personId="{720BE9D7-AB90-4F52-8FB7-6E798E44867A}" id="{4D608AB7-5D2F-4EFC-A675-DDD512B5BF89}">
    <text>Pateikta derinimui 06-11</text>
  </threadedComment>
  <threadedComment ref="AI414" dT="2026-06-12T05:29:48.56" personId="{720BE9D7-AB90-4F52-8FB7-6E798E44867A}" id="{78E19F74-0565-485E-9D94-E8A0EBA888AD}" parentId="{4D608AB7-5D2F-4EFC-A675-DDD512B5BF89}">
    <text>Suderinta 06-12</text>
  </threadedComment>
  <threadedComment ref="AJ414" dT="2026-06-29T04:53:27.64" personId="{720BE9D7-AB90-4F52-8FB7-6E798E44867A}" id="{1679F83F-AB87-4697-B45F-B7E631B09C82}">
    <text>Pateikta pirminėm pastabom 06-17</text>
  </threadedComment>
  <threadedComment ref="E415" dT="2025-12-18T07:23:53.79" personId="{1AA69E5B-B443-4881-BBB8-C2908FF681E9}" id="{7F3A4C7D-C8A9-45AB-BCCE-79BBCB089616}">
    <text>Nusiusta klientui patvirtinti</text>
  </threadedComment>
  <threadedComment ref="E415" dT="2026-01-14T05:53:49.88" personId="{1AA69E5B-B443-4881-BBB8-C2908FF681E9}" id="{B1148CDD-9F00-4823-B5BB-E38F426B15D6}" parentId="{7F3A4C7D-C8A9-45AB-BCCE-79BBCB089616}">
    <text>Pateikti pirminiai, issiusta derinti savivaldybei, seniunijai, ftz</text>
  </threadedComment>
  <threadedComment ref="E415" dT="2026-01-14T09:12:18.94" personId="{1AA69E5B-B443-4881-BBB8-C2908FF681E9}" id="{7BF924B7-0222-4461-9711-90772C1D0F3C}" parentId="{7F3A4C7D-C8A9-45AB-BCCE-79BBCB089616}">
    <text xml:space="preserve">Savivaldybes nr GD-623. </text>
  </threadedComment>
  <threadedComment ref="E415" dT="2026-01-23T08:36:36.00" personId="{1AA69E5B-B443-4881-BBB8-C2908FF681E9}" id="{FF41DB26-7985-4C91-A95B-FB4F5C3B7A2F}" parentId="{7F3A4C7D-C8A9-45AB-BCCE-79BBCB089616}">
    <text>Pateikti pirminiai po pastabu</text>
  </threadedComment>
  <threadedComment ref="E415" dT="2026-01-26T11:22:57.63" personId="{275467A3-C35B-408D-BC09-980133BF36D1}" id="{C8AA75A9-B068-4AB9-9BD3-4718707F267B}" parentId="{7F3A4C7D-C8A9-45AB-BCCE-79BBCB089616}">
    <text>pateiktos pastabos.</text>
  </threadedComment>
  <threadedComment ref="E415" dT="2026-01-28T05:56:03.51" personId="{1AA69E5B-B443-4881-BBB8-C2908FF681E9}" id="{4FEA705F-3066-4453-89DE-3326B4F03DA0}" parentId="{7F3A4C7D-C8A9-45AB-BCCE-79BBCB089616}">
    <text>Pateikti pirminiai</text>
  </threadedComment>
  <threadedComment ref="E415" dT="2026-01-30T13:15:13.21" personId="{1AA69E5B-B443-4881-BBB8-C2908FF681E9}" id="{DF1D307D-E221-4B55-9092-2F2705E77CE2}" parentId="{7F3A4C7D-C8A9-45AB-BCCE-79BBCB089616}">
    <text>Pateikta po pastabu</text>
  </threadedComment>
  <threadedComment ref="E415" dT="2026-02-06T06:45:42.35" personId="{1AA69E5B-B443-4881-BBB8-C2908FF681E9}" id="{171781BD-3D98-43E6-BDE4-BA6F71BCB2AE}" parentId="{7F3A4C7D-C8A9-45AB-BCCE-79BBCB089616}">
    <text>LEZ, seniunija gauta, melioratoriui nusiustas papildytas, perduos kelininkui, servitutu kompensaciju laukiam</text>
  </threadedComment>
  <threadedComment ref="E415" dT="2026-02-06T13:11:24.82" personId="{1AA69E5B-B443-4881-BBB8-C2908FF681E9}" id="{D6415FDA-C8CD-475E-BCA6-7A1FD839073B}" parentId="{7F3A4C7D-C8A9-45AB-BCCE-79BBCB089616}">
    <text>Gautos kompensacijos, 02.09 paragint Klienta</text>
  </threadedComment>
  <threadedComment ref="E415" dT="2026-03-02T08:01:55.96" personId="{1AA69E5B-B443-4881-BBB8-C2908FF681E9}" id="{AB299934-6E4D-45F8-B18E-7A23C6D3F841}" parentId="{7F3A4C7D-C8A9-45AB-BCCE-79BBCB089616}">
    <text>26d. Pateikta samatai, gaunam ir teikiam be servitutu</text>
  </threadedComment>
  <threadedComment ref="E415" dT="2026-03-04T12:09:45.30" personId="{1AA69E5B-B443-4881-BBB8-C2908FF681E9}" id="{C040CB72-5739-4E51-907D-7D5BF0EE4268}" parentId="{7F3A4C7D-C8A9-45AB-BCCE-79BBCB089616}">
    <text>Pateiktas projektas be servitutu.. Servitutai pateikti NZT 02.10</text>
  </threadedComment>
  <threadedComment ref="E415" dT="2026-03-05T14:59:03.51" personId="{1AA69E5B-B443-4881-BBB8-C2908FF681E9}" id="{C77D4FA0-1CBF-4FBE-B115-EEBE373CC809}" parentId="{7F3A4C7D-C8A9-45AB-BCCE-79BBCB089616}">
    <text xml:space="preserve">SS – nepasirašyti servitutai. Visa kita netikrinta. </text>
  </threadedComment>
  <threadedComment ref="E415" dT="2026-03-16T14:06:49.37" personId="{1AA69E5B-B443-4881-BBB8-C2908FF681E9}" id="{69CE7003-89EA-4D89-AB90-2B60D1AED862}" parentId="{7F3A4C7D-C8A9-45AB-BCCE-79BBCB089616}">
    <text>Kelio sklypas paimamas visuomenes poreikiams, nieko neleidzia registruot. Specialsite sake geguzes menesi bandyt ziuret</text>
  </threadedComment>
  <threadedComment ref="E415" dT="2026-04-16T04:28:07.17" personId="{1AA69E5B-B443-4881-BBB8-C2908FF681E9}" id="{9716CEF4-DFFB-49BA-A09A-F7E07DBDD027}" parentId="{7F3A4C7D-C8A9-45AB-BCCE-79BBCB089616}">
    <text>Issiustas rastas I NZT del pritarimo AZ</text>
  </threadedComment>
  <threadedComment ref="E415" dT="2026-05-13T06:43:06.36" personId="{1AA69E5B-B443-4881-BBB8-C2908FF681E9}" id="{D23CB0BD-DF90-409B-8547-27D998E27869}" parentId="{7F3A4C7D-C8A9-45AB-BCCE-79BBCB089616}">
    <text>Nukele nagrinejimo termina i 05.29</text>
  </threadedComment>
  <threadedComment ref="E415" dT="2026-06-11T11:54:41.01" personId="{1AA69E5B-B443-4881-BBB8-C2908FF681E9}" id="{4867C006-CEC6-464F-BA5C-C7E190BD75E8}" parentId="{7F3A4C7D-C8A9-45AB-BCCE-79BBCB089616}">
    <text>Birzelio 4 Aurelija is nzt kreipesi i RC, kad atsiustu servituto sutarti</text>
  </threadedComment>
  <threadedComment ref="AF415" dT="2026-02-10T08:21:52.92" personId="{1AA69E5B-B443-4881-BBB8-C2908FF681E9}" id="{42EE423B-9828-4E38-9C60-9D88AAD24CF6}">
    <text xml:space="preserve">1GP-349 </text>
  </threadedComment>
  <threadedComment ref="AF415" dT="2026-02-11T11:56:35.65" personId="{1AA69E5B-B443-4881-BBB8-C2908FF681E9}" id="{F69E75E5-1DF3-4015-A5B9-15C62914EB77}" parentId="{42EE423B-9828-4E38-9C60-9D88AAD24CF6}">
    <text xml:space="preserve">1GP-385 , 1GP-387 </text>
  </threadedComment>
  <threadedComment ref="E416" dT="2026-04-27T07:01:46.61" personId="{1AA69E5B-B443-4881-BBB8-C2908FF681E9}" id="{60D9B389-FB61-4406-AFD5-3CE4498D3A77}">
    <text>Pateikti pirminiai</text>
  </threadedComment>
  <threadedComment ref="E416" dT="2026-04-30T04:27:41.01" personId="{1AA69E5B-B443-4881-BBB8-C2908FF681E9}" id="{0A981B76-B1EB-4246-B3DA-EA09B6A430F4}" parentId="{60D9B389-FB61-4406-AFD5-3CE4498D3A77}">
    <text>Pateikti galutiniai dokai</text>
  </threadedComment>
  <threadedComment ref="E416" dT="2026-05-12T04:35:13.31" personId="{1AA69E5B-B443-4881-BBB8-C2908FF681E9}" id="{C5810A94-D041-4DBD-8577-EFB36155DDB1}" parentId="{60D9B389-FB61-4406-AFD5-3CE4498D3A77}">
    <text>Taiso pastabas</text>
  </threadedComment>
  <threadedComment ref="E416" dT="2026-05-12T07:24:18.07" personId="{1AA69E5B-B443-4881-BBB8-C2908FF681E9}" id="{7B39B965-8298-4AF1-AABE-1E172EFEF9C5}" parentId="{60D9B389-FB61-4406-AFD5-3CE4498D3A77}">
    <text>Pateikta po pastabu</text>
  </threadedComment>
  <threadedComment ref="E416" dT="2026-05-15T07:57:21.14" personId="{1AA69E5B-B443-4881-BBB8-C2908FF681E9}" id="{0AFB55D4-99EC-4000-A258-4FD5899DF0E7}" parentId="{60D9B389-FB61-4406-AFD5-3CE4498D3A77}">
    <text>Pateikta po pastabu</text>
  </threadedComment>
  <threadedComment ref="E417" dT="2026-04-17T11:35:44.72" personId="{1AA69E5B-B443-4881-BBB8-C2908FF681E9}" id="{602167E3-543F-42A8-81F7-580E7DE35DF8}">
    <text>Pateikti pirminiai</text>
  </threadedComment>
  <threadedComment ref="E417" dT="2026-04-27T11:06:08.43" personId="{1AA69E5B-B443-4881-BBB8-C2908FF681E9}" id="{CACB0EE0-FDD0-4D7A-9C8A-6D9535CFF741}" parentId="{602167E3-543F-42A8-81F7-580E7DE35DF8}">
    <text>Pateikta po pastabu</text>
  </threadedComment>
  <threadedComment ref="E417" dT="2026-04-28T05:36:43.25" personId="{1AA69E5B-B443-4881-BBB8-C2908FF681E9}" id="{A29C9D2D-B55A-435A-BA29-8288F2443BBA}" parentId="{602167E3-543F-42A8-81F7-580E7DE35DF8}">
    <text>Pateikta po pastabu</text>
  </threadedComment>
  <threadedComment ref="E417" dT="2026-04-30T06:21:43.86" personId="{1AA69E5B-B443-4881-BBB8-C2908FF681E9}" id="{EBFC5776-E5F6-4CDD-A7FF-575898E86F40}" parentId="{602167E3-543F-42A8-81F7-580E7DE35DF8}">
    <text>Pateikti dokai galutiniai</text>
  </threadedComment>
  <threadedComment ref="E417" dT="2026-05-05T13:46:37.74" personId="{1AA69E5B-B443-4881-BBB8-C2908FF681E9}" id="{9584EF02-6A07-4C1E-A2E5-E66FC0DDAEF9}" parentId="{602167E3-543F-42A8-81F7-580E7DE35DF8}">
    <text>Taiso pastabas</text>
  </threadedComment>
  <threadedComment ref="E417" dT="2026-05-13T10:11:59.53" personId="{1AA69E5B-B443-4881-BBB8-C2908FF681E9}" id="{D0C7AC83-7695-44FB-B27C-B40C0A1F0AB3}" parentId="{602167E3-543F-42A8-81F7-580E7DE35DF8}">
    <text>Projektas atmestas, negalime nieko matyti kol nepatvirtintas pratesimas. I tivis parasyta</text>
  </threadedComment>
  <threadedComment ref="E417" dT="2026-05-13T13:02:17.96" personId="{1AA69E5B-B443-4881-BBB8-C2908FF681E9}" id="{3D955167-0849-46DF-A6D1-E9447FDBC9C9}" parentId="{602167E3-543F-42A8-81F7-580E7DE35DF8}">
    <text>Pateikta po pastabu</text>
  </threadedComment>
  <threadedComment ref="E417" dT="2026-05-15T09:04:55.06" personId="{1AA69E5B-B443-4881-BBB8-C2908FF681E9}" id="{05848725-8401-4D90-A08A-CFA33766DF32}" parentId="{602167E3-543F-42A8-81F7-580E7DE35DF8}">
    <text>Arnas taiso</text>
  </threadedComment>
  <threadedComment ref="E417" dT="2026-05-25T11:11:24.14" personId="{1AA69E5B-B443-4881-BBB8-C2908FF681E9}" id="{A6B66FBE-86B1-4FA8-9574-5CCE5C1456A4}" parentId="{602167E3-543F-42A8-81F7-580E7DE35DF8}">
    <text>pateikta</text>
  </threadedComment>
  <threadedComment ref="E418" dT="2026-04-28T09:55:36.06" personId="{1AA69E5B-B443-4881-BBB8-C2908FF681E9}" id="{3D511513-2040-42AF-AD50-233487CB5013}">
    <text>Pirminiai patvirtinti</text>
  </threadedComment>
  <threadedComment ref="E418" dT="2026-04-30T05:26:01.48" personId="{1AA69E5B-B443-4881-BBB8-C2908FF681E9}" id="{2CCB2E2A-375B-4A06-8087-05BD41BA9094}" parentId="{3D511513-2040-42AF-AD50-233487CB5013}">
    <text>Pateikti dokai likusieji</text>
  </threadedComment>
  <threadedComment ref="E418" dT="2026-05-04T12:56:34.17" personId="{1AA69E5B-B443-4881-BBB8-C2908FF681E9}" id="{7F33F793-7BA1-4A1C-A695-4B5070653AF6}" parentId="{3D511513-2040-42AF-AD50-233487CB5013}">
    <text>Pateikta po pastabu</text>
  </threadedComment>
  <threadedComment ref="E418" dT="2026-05-07T07:33:27.22" personId="{1AA69E5B-B443-4881-BBB8-C2908FF681E9}" id="{3D64F6BE-3369-4ADA-9E92-B9AA27D523D3}" parentId="{3D511513-2040-42AF-AD50-233487CB5013}">
    <text>Pateikta pagal nauja atmintine</text>
  </threadedComment>
  <threadedComment ref="E418" dT="2026-05-08T10:32:38.23" personId="{1AA69E5B-B443-4881-BBB8-C2908FF681E9}" id="{60AFE397-4ABB-4E49-ACE3-CA865A442679}" parentId="{3D511513-2040-42AF-AD50-233487CB5013}">
    <text>Pateikta po pastabu</text>
  </threadedComment>
  <threadedComment ref="E419" dT="2026-05-05T12:18:32.70" personId="{1AA69E5B-B443-4881-BBB8-C2908FF681E9}" id="{D387E9DA-BBCC-4732-BF6B-6BA0645724B8}">
    <text>Pateikti pirminiai</text>
  </threadedComment>
  <threadedComment ref="E419" dT="2026-05-08T06:15:26.58" personId="{1AA69E5B-B443-4881-BBB8-C2908FF681E9}" id="{23B0F1BF-4CBC-4487-8180-5BFD487607A1}" parentId="{D387E9DA-BBCC-4732-BF6B-6BA0645724B8}">
    <text>Pateikti pirminiai po pastabu</text>
  </threadedComment>
  <threadedComment ref="E419" dT="2026-05-11T12:58:20.40" personId="{1AA69E5B-B443-4881-BBB8-C2908FF681E9}" id="{BDEBDF2C-30DB-404F-9E14-48CEC9D0132B}" parentId="{D387E9DA-BBCC-4732-BF6B-6BA0645724B8}">
    <text>Pateikta po pastabu</text>
  </threadedComment>
  <threadedComment ref="E419" dT="2026-05-13T06:56:32.17" personId="{1AA69E5B-B443-4881-BBB8-C2908FF681E9}" id="{65F7EC67-3741-4211-A54C-02719F7C5CED}" parentId="{D387E9DA-BBCC-4732-BF6B-6BA0645724B8}">
    <text>Pateikti dokai</text>
  </threadedComment>
  <threadedComment ref="E419" dT="2026-05-18T04:31:46.12" personId="{1AA69E5B-B443-4881-BBB8-C2908FF681E9}" id="{DE4F3F3A-348B-42CD-863A-0F571B6F73E8}" parentId="{D387E9DA-BBCC-4732-BF6B-6BA0645724B8}">
    <text>taiso</text>
  </threadedComment>
  <threadedComment ref="E419" dT="2026-05-19T05:36:41.93" personId="{1AA69E5B-B443-4881-BBB8-C2908FF681E9}" id="{84E42EBC-AE5F-4DA0-AE4A-27A1A7584FDF}" parentId="{D387E9DA-BBCC-4732-BF6B-6BA0645724B8}">
    <text>pateikta</text>
  </threadedComment>
  <threadedComment ref="E419" dT="2026-05-22T04:38:08.23" personId="{1AA69E5B-B443-4881-BBB8-C2908FF681E9}" id="{3D23F676-F5F0-4723-ADF9-99DD7974F444}" parentId="{D387E9DA-BBCC-4732-BF6B-6BA0645724B8}">
    <text>pateikta</text>
  </threadedComment>
  <threadedComment ref="E419" dT="2026-05-26T12:32:27.76" personId="{1AA69E5B-B443-4881-BBB8-C2908FF681E9}" id="{B792E681-29D8-4605-8E39-BB865ED01A52}" parentId="{D387E9DA-BBCC-4732-BF6B-6BA0645724B8}">
    <text>Audrius taiso</text>
  </threadedComment>
  <threadedComment ref="E419" dT="2026-05-27T07:14:51.44" personId="{1AA69E5B-B443-4881-BBB8-C2908FF681E9}" id="{06434332-7117-450A-BBAF-EADC5E2FE438}" parentId="{D387E9DA-BBCC-4732-BF6B-6BA0645724B8}">
    <text>pateikta</text>
  </threadedComment>
  <threadedComment ref="E420" dT="2026-04-27T07:00:28.89" personId="{1AA69E5B-B443-4881-BBB8-C2908FF681E9}" id="{03D4915A-067D-440A-9434-9863168AF946}">
    <text>Pateikti pirminiai</text>
  </threadedComment>
  <threadedComment ref="E420" dT="2026-05-04T06:12:30.75" personId="{1AA69E5B-B443-4881-BBB8-C2908FF681E9}" id="{EE7F7245-37B7-4DB7-ACC6-3D54452E9512}" parentId="{03D4915A-067D-440A-9434-9863168AF946}">
    <text>Pateikti like dokai</text>
  </threadedComment>
  <threadedComment ref="E420" dT="2026-05-08T04:38:06.47" personId="{1AA69E5B-B443-4881-BBB8-C2908FF681E9}" id="{0B951280-4F3F-422F-82A6-290F10C27DA2}" parentId="{03D4915A-067D-440A-9434-9863168AF946}">
    <text>Pateikti failai po atnaujintos atmintines</text>
  </threadedComment>
  <threadedComment ref="E421" dT="2026-05-18T10:45:21.19" personId="{1AA69E5B-B443-4881-BBB8-C2908FF681E9}" id="{50591B83-CBFA-4F61-9FB8-F9209E63A639}">
    <text>Dominykas braizo trasa</text>
  </threadedComment>
  <threadedComment ref="X421" dT="2026-06-10T12:05:16.05" personId="{720BE9D7-AB90-4F52-8FB7-6E798E44867A}" id="{9AA2F089-A9F2-4D1F-8691-66CE65D19E6D}">
    <text>Išsiųsta derinti 06-10</text>
  </threadedComment>
  <threadedComment ref="Y421" dT="2026-06-10T12:11:23.75" personId="{720BE9D7-AB90-4F52-8FB7-6E798E44867A}" id="{DD20B21B-5490-4637-AC23-1281D667C148}">
    <text>Pateikta derinimui 06-10</text>
  </threadedComment>
  <threadedComment ref="Z421" dT="2026-06-10T12:07:56.25" personId="{720BE9D7-AB90-4F52-8FB7-6E798E44867A}" id="{7453FB4C-F428-4243-B00D-2166698AA55D}">
    <text>Pateikta derinimui 06-10</text>
  </threadedComment>
  <threadedComment ref="AA421" dT="2026-06-10T12:13:39.13" personId="{720BE9D7-AB90-4F52-8FB7-6E798E44867A}" id="{5C8BB57A-1435-4405-9A10-A62C293BA21D}">
    <text>Pateikta derinimui 06-10</text>
  </threadedComment>
  <threadedComment ref="AB421" dT="2026-06-10T12:14:59.32" personId="{720BE9D7-AB90-4F52-8FB7-6E798E44867A}" id="{A964BB52-45D3-4F04-B179-1024B0A19BF2}">
    <text>Pateikta derinimui 06-10</text>
  </threadedComment>
  <threadedComment ref="AB421" dT="2026-06-29T07:13:13.00" personId="{720BE9D7-AB90-4F52-8FB7-6E798E44867A}" id="{2AE9DC73-A989-4AE9-981F-456E1F3327CD}" parentId="{A964BB52-45D3-4F04-B179-1024B0A19BF2}">
    <text>Gautos pastabos, yra vykdomi šilumos tinklų projektavimo darbai, sprendiniai derinami su "Meysso"</text>
  </threadedComment>
  <threadedComment ref="AE421" dT="2026-06-10T12:15:54.74" personId="{720BE9D7-AB90-4F52-8FB7-6E798E44867A}" id="{8CF7786D-0FFE-4BC3-A730-AED2CCFEF570}">
    <text>Pateikta derinimui 06-10</text>
  </threadedComment>
  <threadedComment ref="AI421" dT="2026-06-10T12:17:20.56" personId="{720BE9D7-AB90-4F52-8FB7-6E798E44867A}" id="{E2CACA31-3F95-4D21-90FA-421905E46B86}">
    <text>Pateikta derinimui 06-10</text>
  </threadedComment>
  <threadedComment ref="AP421" dT="2026-06-10T12:48:09.92" personId="{720BE9D7-AB90-4F52-8FB7-6E798E44867A}" id="{E78DBB16-1ABD-4E3D-A8AB-3501C062E721}">
    <text>Pateikta derinimui</text>
  </threadedComment>
  <threadedComment ref="AP421" dT="2026-06-29T07:13:36.94" personId="{720BE9D7-AB90-4F52-8FB7-6E798E44867A}" id="{261ACE72-2D5E-4CE2-9D18-F596A55B72C0}" parentId="{E78DBB16-1ABD-4E3D-A8AB-3501C062E721}">
    <text>Pateikta po pastabų 06-29</text>
  </threadedComment>
  <threadedComment ref="E422" dT="2026-05-05T06:46:56.75" personId="{1AA69E5B-B443-4881-BBB8-C2908FF681E9}" id="{476A96E6-37AA-4F63-BD4C-70A80D91F1A3}">
    <text>Pateikti pirminiai</text>
  </threadedComment>
  <threadedComment ref="E422" dT="2026-05-08T09:59:20.63" personId="{1AA69E5B-B443-4881-BBB8-C2908FF681E9}" id="{AA0554BB-386B-4ED2-B87D-996350D57781}" parentId="{476A96E6-37AA-4F63-BD4C-70A80D91F1A3}">
    <text>Taiso pastaba</text>
  </threadedComment>
  <threadedComment ref="E422" dT="2026-05-13T09:38:32.56" personId="{1AA69E5B-B443-4881-BBB8-C2908FF681E9}" id="{6F8D3683-E2C8-4DB7-8E99-365851AD2E44}" parentId="{476A96E6-37AA-4F63-BD4C-70A80D91F1A3}">
    <text>Pateikta po pastabu</text>
  </threadedComment>
  <threadedComment ref="E422" dT="2026-05-14T12:40:41.58" personId="{1AA69E5B-B443-4881-BBB8-C2908FF681E9}" id="{0FCF4922-CB71-4282-9606-960113E4062F}" parentId="{476A96E6-37AA-4F63-BD4C-70A80D91F1A3}">
    <text>Pateikta konkursine</text>
  </threadedComment>
  <threadedComment ref="E422" dT="2026-05-15T07:36:01.22" personId="{1AA69E5B-B443-4881-BBB8-C2908FF681E9}" id="{33BE1644-91AE-404E-B5E7-52163E671836}" parentId="{476A96E6-37AA-4F63-BD4C-70A80D91F1A3}">
    <text>taiso</text>
  </threadedComment>
  <threadedComment ref="E422" dT="2026-05-18T07:41:29.58" personId="{1AA69E5B-B443-4881-BBB8-C2908FF681E9}" id="{CABCE53E-A7F5-47FD-8637-41F139206273}" parentId="{476A96E6-37AA-4F63-BD4C-70A80D91F1A3}">
    <text>pateikta</text>
  </threadedComment>
  <threadedComment ref="E423" dT="2026-05-07T07:36:15.62" personId="{1AA69E5B-B443-4881-BBB8-C2908FF681E9}" id="{3B1CE9F2-D034-46F2-B13E-23FA9A50E069}">
    <text>Pateikti pirminiai</text>
  </threadedComment>
  <threadedComment ref="E423" dT="2026-05-12T11:18:29.79" personId="{1AA69E5B-B443-4881-BBB8-C2908FF681E9}" id="{0C030216-6FB1-47A4-B48E-C46942C51AEB}" parentId="{3B1CE9F2-D034-46F2-B13E-23FA9A50E069}">
    <text>taiso</text>
  </threadedComment>
  <threadedComment ref="E423" dT="2026-05-18T07:44:21.03" personId="{1AA69E5B-B443-4881-BBB8-C2908FF681E9}" id="{8AA35488-DACA-4F0F-996D-D7E69E401898}" parentId="{3B1CE9F2-D034-46F2-B13E-23FA9A50E069}">
    <text>pateikta</text>
  </threadedComment>
  <threadedComment ref="E423" dT="2026-05-20T04:33:11.94" personId="{1AA69E5B-B443-4881-BBB8-C2908FF681E9}" id="{C8956123-A863-4094-AE03-D9DB1677ECCE}" parentId="{3B1CE9F2-D034-46F2-B13E-23FA9A50E069}">
    <text>taiso</text>
  </threadedComment>
  <threadedComment ref="E423" dT="2026-05-20T08:05:20.91" personId="{1AA69E5B-B443-4881-BBB8-C2908FF681E9}" id="{A472701E-0CA1-4650-9106-B2E43C121137}" parentId="{3B1CE9F2-D034-46F2-B13E-23FA9A50E069}">
    <text>pateikta</text>
  </threadedComment>
  <threadedComment ref="E423" dT="2026-05-21T06:09:21.26" personId="{1AA69E5B-B443-4881-BBB8-C2908FF681E9}" id="{66A1E93C-687A-4EEA-9546-845FEEDE311B}" parentId="{3B1CE9F2-D034-46F2-B13E-23FA9A50E069}">
    <text>pateikta</text>
  </threadedComment>
  <threadedComment ref="E424" dT="2026-05-12T07:21:49.65" personId="{1AA69E5B-B443-4881-BBB8-C2908FF681E9}" id="{84CEB27C-D45C-4BFE-9F89-045142E74EEC}">
    <text>Pateikti pirminiai</text>
  </threadedComment>
  <threadedComment ref="E424" dT="2026-05-18T04:30:39.28" personId="{1AA69E5B-B443-4881-BBB8-C2908FF681E9}" id="{D519A8B4-0467-47D3-A4D1-C3EEA18F4F75}" parentId="{84CEB27C-D45C-4BFE-9F89-045142E74EEC}">
    <text>taiso</text>
  </threadedComment>
  <threadedComment ref="E424" dT="2026-05-19T04:45:19.84" personId="{1AA69E5B-B443-4881-BBB8-C2908FF681E9}" id="{E3CB610D-AED9-4810-8878-B49CCCFAD9AD}" parentId="{84CEB27C-D45C-4BFE-9F89-045142E74EEC}">
    <text>pateikta</text>
  </threadedComment>
  <threadedComment ref="E424" dT="2026-05-22T10:28:25.96" personId="{1AA69E5B-B443-4881-BBB8-C2908FF681E9}" id="{7F64AAF2-3747-48E3-822A-A167EEEE1D31}" parentId="{84CEB27C-D45C-4BFE-9F89-045142E74EEC}">
    <text>pateikta</text>
  </threadedComment>
  <threadedComment ref="E424" dT="2026-05-28T05:13:14.64" personId="{1AA69E5B-B443-4881-BBB8-C2908FF681E9}" id="{BB8625D7-A24C-4A21-B20D-CDE127460850}" parentId="{84CEB27C-D45C-4BFE-9F89-045142E74EEC}">
    <text>pateikta</text>
  </threadedComment>
  <threadedComment ref="E425" dT="2026-05-04T12:50:39.09" personId="{1AA69E5B-B443-4881-BBB8-C2908FF681E9}" id="{0815E6BB-9D69-423F-9539-886EAAE93043}">
    <text>Pateikti pirminiai</text>
  </threadedComment>
  <threadedComment ref="E425" dT="2026-05-15T04:37:05.59" personId="{1AA69E5B-B443-4881-BBB8-C2908FF681E9}" id="{C702ED00-BFF2-4E63-9641-F81ADEFA7B9F}" parentId="{0815E6BB-9D69-423F-9539-886EAAE93043}">
    <text>taiso</text>
  </threadedComment>
  <threadedComment ref="E425" dT="2026-05-15T09:03:03.70" personId="{1AA69E5B-B443-4881-BBB8-C2908FF681E9}" id="{1E92D487-5F85-48A0-B002-22A2E56E95C7}" parentId="{0815E6BB-9D69-423F-9539-886EAAE93043}">
    <text>pateikta</text>
  </threadedComment>
  <threadedComment ref="E425" dT="2026-05-19T06:03:31.17" personId="{1AA69E5B-B443-4881-BBB8-C2908FF681E9}" id="{28CA9A99-FB8D-435A-B937-1F35129C3FBC}" parentId="{0815E6BB-9D69-423F-9539-886EAAE93043}">
    <text>pateikta</text>
  </threadedComment>
  <threadedComment ref="E425" dT="2026-05-21T06:36:51.18" personId="{1AA69E5B-B443-4881-BBB8-C2908FF681E9}" id="{1F62F40A-2884-47D5-A331-9D3433CA60F0}" parentId="{0815E6BB-9D69-423F-9539-886EAAE93043}">
    <text>taiso</text>
  </threadedComment>
  <threadedComment ref="E425" dT="2026-05-21T07:39:42.58" personId="{1AA69E5B-B443-4881-BBB8-C2908FF681E9}" id="{66CD9299-A97C-49A5-B20D-D2336771B05F}" parentId="{0815E6BB-9D69-423F-9539-886EAAE93043}">
    <text>pateikta</text>
  </threadedComment>
  <threadedComment ref="E426" dT="2026-06-04T05:58:52.33" personId="{1AA69E5B-B443-4881-BBB8-C2908FF681E9}" id="{B3C2CE5C-A93C-4354-BF78-90896D0F10CE}">
    <text>Priskirta Audriui</text>
  </threadedComment>
  <threadedComment ref="E427" dT="2026-05-12T11:20:00.42" personId="{1AA69E5B-B443-4881-BBB8-C2908FF681E9}" id="{E17FBCDB-D3B1-4830-88E9-A42DDAF83D25}">
    <text>Pateikti pirminiai</text>
  </threadedComment>
  <threadedComment ref="E427" dT="2026-05-14T12:42:02.29" personId="{1AA69E5B-B443-4881-BBB8-C2908FF681E9}" id="{F53E3EA3-87AD-494B-B449-7E1F640EECAC}" parentId="{E17FBCDB-D3B1-4830-88E9-A42DDAF83D25}">
    <text>Taiso</text>
  </threadedComment>
  <threadedComment ref="E427" dT="2026-05-18T07:42:27.88" personId="{1AA69E5B-B443-4881-BBB8-C2908FF681E9}" id="{4DCCA0C2-FCD9-445C-AC45-B41D8FDD5ABC}" parentId="{E17FBCDB-D3B1-4830-88E9-A42DDAF83D25}">
    <text>pateikta</text>
  </threadedComment>
  <threadedComment ref="E427" dT="2026-05-21T07:37:59.98" personId="{1AA69E5B-B443-4881-BBB8-C2908FF681E9}" id="{B8AEE493-A364-40F1-9CAA-07419914DC33}" parentId="{E17FBCDB-D3B1-4830-88E9-A42DDAF83D25}">
    <text>pateikta</text>
  </threadedComment>
  <threadedComment ref="E427" dT="2026-05-22T11:30:52.45" personId="{1AA69E5B-B443-4881-BBB8-C2908FF681E9}" id="{DEE7F096-48F0-467F-B14F-CCCFE9737275}" parentId="{E17FBCDB-D3B1-4830-88E9-A42DDAF83D25}">
    <text>pateikta</text>
  </threadedComment>
  <threadedComment ref="E427" dT="2026-06-03T06:04:09.52" personId="{1AA69E5B-B443-4881-BBB8-C2908FF681E9}" id="{188D676E-BAF7-46B0-A19E-2F1D0285FB06}" parentId="{E17FBCDB-D3B1-4830-88E9-A42DDAF83D25}">
    <text>pateikta</text>
  </threadedComment>
  <threadedComment ref="E427" dT="2026-06-08T07:02:48.19" personId="{1AA69E5B-B443-4881-BBB8-C2908FF681E9}" id="{8327315B-46C5-488A-A768-045AB4704AEC}" parentId="{E17FBCDB-D3B1-4830-88E9-A42DDAF83D25}">
    <text>Reikia perduoti ADA, laukiam kol sutvarkys TIVIS</text>
  </threadedComment>
  <threadedComment ref="E428" dT="2026-05-08T10:12:17.01" personId="{1AA69E5B-B443-4881-BBB8-C2908FF681E9}" id="{89450C69-6C05-47A5-9876-14EE760EF3C5}">
    <text>Pateikti pirminiai</text>
  </threadedComment>
  <threadedComment ref="E428" dT="2026-05-11T11:01:41.33" personId="{1AA69E5B-B443-4881-BBB8-C2908FF681E9}" id="{BE5D43C7-0A8F-4A01-B912-780666B9526A}" parentId="{89450C69-6C05-47A5-9876-14EE760EF3C5}">
    <text>Pateikta po pastabu</text>
  </threadedComment>
  <threadedComment ref="E428" dT="2026-05-14T12:49:09.95" personId="{1AA69E5B-B443-4881-BBB8-C2908FF681E9}" id="{4768ECC7-89EA-4FEF-8178-6CB01AEA5D6F}" parentId="{89450C69-6C05-47A5-9876-14EE760EF3C5}">
    <text>Taiso dominykas</text>
  </threadedComment>
  <threadedComment ref="E428" dT="2026-05-15T07:43:53.98" personId="{1AA69E5B-B443-4881-BBB8-C2908FF681E9}" id="{E6602CB6-C48A-48D1-8DEA-8527CD78C5A5}" parentId="{89450C69-6C05-47A5-9876-14EE760EF3C5}">
    <text>pateikta</text>
  </threadedComment>
  <threadedComment ref="E428" dT="2026-05-19T06:06:57.42" personId="{1AA69E5B-B443-4881-BBB8-C2908FF681E9}" id="{007B073D-0A71-48EE-BFA6-764FC6C32A53}" parentId="{89450C69-6C05-47A5-9876-14EE760EF3C5}">
    <text>pateikta</text>
  </threadedComment>
  <threadedComment ref="E428" dT="2026-05-29T05:04:27.34" personId="{1AA69E5B-B443-4881-BBB8-C2908FF681E9}" id="{773A860F-042C-4795-AD04-88F16819449B}" parentId="{89450C69-6C05-47A5-9876-14EE760EF3C5}">
    <text>pateikta</text>
  </threadedComment>
  <threadedComment ref="E428" dT="2026-06-03T06:04:03.27" personId="{1AA69E5B-B443-4881-BBB8-C2908FF681E9}" id="{B0E673F2-1821-462D-8538-754B783EF874}" parentId="{89450C69-6C05-47A5-9876-14EE760EF3C5}">
    <text>pateikta</text>
  </threadedComment>
  <threadedComment ref="E428" dT="2026-06-08T07:02:28.33" personId="{1AA69E5B-B443-4881-BBB8-C2908FF681E9}" id="{1CD97FAE-251C-4B87-86DE-9ACFC2474875}" parentId="{89450C69-6C05-47A5-9876-14EE760EF3C5}">
    <text>Pateikta po pastabu</text>
  </threadedComment>
  <threadedComment ref="E429" dT="2026-05-27T06:48:51.93" personId="{1AA69E5B-B443-4881-BBB8-C2908FF681E9}" id="{84787DF2-2B73-4117-81D6-F87640B0B980}">
    <text>Pateikti pirminiai</text>
  </threadedComment>
  <threadedComment ref="E429" dT="2026-06-05T07:43:08.63" personId="{1AA69E5B-B443-4881-BBB8-C2908FF681E9}" id="{562CB46D-3096-4A3A-9B4E-8115ABA1661E}" parentId="{84787DF2-2B73-4117-81D6-F87640B0B980}">
    <text xml:space="preserve">Pateiktas projektas </text>
  </threadedComment>
  <threadedComment ref="E429" dT="2026-06-11T04:39:51.62" personId="{1AA69E5B-B443-4881-BBB8-C2908FF681E9}" id="{0844314F-FAC4-4440-8B26-7370A450A4B0}" parentId="{84787DF2-2B73-4117-81D6-F87640B0B980}">
    <text>Paulina daro zyma</text>
  </threadedComment>
  <threadedComment ref="E429" dT="2026-06-15T09:44:44.70" personId="{1AA69E5B-B443-4881-BBB8-C2908FF681E9}" id="{A4FA8665-70C4-47C9-904B-EE23E31E6801}" parentId="{84787DF2-2B73-4117-81D6-F87640B0B980}">
    <text>Laukiam ispildomosios ir tada padarysim zymas</text>
  </threadedComment>
  <threadedComment ref="E430" dT="2026-05-29T05:35:01.31" personId="{1AA69E5B-B443-4881-BBB8-C2908FF681E9}" id="{D596A51E-A2E0-448E-A2D9-B5D6134C863C}">
    <text>Pateikti pirminiai</text>
  </threadedComment>
  <threadedComment ref="E430" dT="2026-06-15T12:36:48.49" personId="{1AA69E5B-B443-4881-BBB8-C2908FF681E9}" id="{E51CBCB2-66A1-42F3-A253-7532CB8027CB}" parentId="{D596A51E-A2E0-448E-A2D9-B5D6134C863C}">
    <text>Pateiktas projektas</text>
  </threadedComment>
  <threadedComment ref="E430" dT="2026-06-25T09:52:10.38" personId="{1AA69E5B-B443-4881-BBB8-C2908FF681E9}" id="{9CABFFF7-9BB5-472B-8FDB-95BC6A2FEB70}" parentId="{D596A51E-A2E0-448E-A2D9-B5D6134C863C}">
    <text>Pateiktas projektas po pastabu</text>
  </threadedComment>
  <threadedComment ref="E430" dT="2026-06-26T11:20:50.97" personId="{1AA69E5B-B443-4881-BBB8-C2908FF681E9}" id="{09901F0A-9FC5-46C8-9993-4D6805E4E042}" parentId="{D596A51E-A2E0-448E-A2D9-B5D6134C863C}">
    <text>Vel pateiktas</text>
  </threadedComment>
  <threadedComment ref="E431" dT="2026-06-04T05:57:33.85" personId="{1AA69E5B-B443-4881-BBB8-C2908FF681E9}" id="{D3C724F9-E0A3-44C4-B12A-2B153F5E2BC8}">
    <text>Parasytas komentaras ar ESO kazka nusprende</text>
  </threadedComment>
  <threadedComment ref="E431" dT="2026-06-26T06:55:45.71" personId="{1AA69E5B-B443-4881-BBB8-C2908FF681E9}" id="{979E7790-6796-4985-9E25-5A8F41FF9DE8}" parentId="{D3C724F9-E0A3-44C4-B12A-2B153F5E2BC8}">
    <text>Vienas savininkas yra UAB Siramis, kitas Circle K Zigmundas kepalas +37061821288</text>
  </threadedComment>
  <threadedComment ref="E431" dT="2026-06-26T06:58:10.09" personId="{1AA69E5B-B443-4881-BBB8-C2908FF681E9}" id="{8F23495B-DA83-4192-BA06-3E0091F3F663}" parentId="{D3C724F9-E0A3-44C4-B12A-2B153F5E2BC8}">
    <text>Pasukt circleK 06.30</text>
  </threadedComment>
  <threadedComment ref="E432" dT="2026-06-26T06:56:27.12" personId="{1AA69E5B-B443-4881-BBB8-C2908FF681E9}" id="{65BE78DE-A794-4081-9442-398DB0D72789}">
    <text>BR01, BR02 beveik baigti, užklausta Elgos BTT išmatavimų</text>
  </threadedComment>
  <threadedComment ref="E437" dT="2026-06-22T11:34:33.64" personId="{461F44CA-1680-4430-87A0-06B8101DA29D}" id="{1D0C5E2B-7429-4BBE-B0B0-08B1B601F2EC}">
    <text>Ruošiama principinė schema</text>
  </threadedComment>
  <threadedComment ref="E455" dT="2026-06-26T05:47:11.80" personId="{BE325DBA-77AE-420F-8593-D19695A72820}" id="{FDA6BA2B-3815-458F-ADE8-7794CB360AC6}">
    <text>27-26</text>
  </threadedComment>
  <threadedComment ref="E455" dT="2026-06-26T07:57:56.84" personId="{BE325DBA-77AE-420F-8593-D19695A72820}" id="{E6DAFCC1-A9ED-4ACC-AFE8-8CEF157F2B11}" parentId="{FDA6BA2B-3815-458F-ADE8-7794CB360AC6}">
    <text>06-26 pateikti pirminiai</text>
  </threadedComment>
  <threadedComment ref="E455" dT="2026-06-30T04:26:32.79" personId="{1AA69E5B-B443-4881-BBB8-C2908FF681E9}" id="{B86685CE-C115-41F1-8B7A-04EC1886D6C9}" parentId="{FDA6BA2B-3815-458F-ADE8-7794CB360AC6}">
    <text>taiso</text>
  </threadedComment>
  <threadedComment ref="E455" dT="2026-06-30T08:59:04.70" personId="{1AA69E5B-B443-4881-BBB8-C2908FF681E9}" id="{39311180-9F29-4FDB-A858-5DA048CE36F1}" parentId="{FDA6BA2B-3815-458F-ADE8-7794CB360AC6}">
    <text>Pateikta po pastabu</text>
  </threadedComment>
  <threadedComment ref="E456" dT="2026-06-26T06:05:56.06" personId="{BE325DBA-77AE-420F-8593-D19695A72820}" id="{D0AF2ADC-7310-4711-800A-BB43F620D1B5}">
    <text>28-26</text>
  </threadedComment>
  <threadedComment ref="E457" dT="2026-06-26T06:06:04.10" personId="{BE325DBA-77AE-420F-8593-D19695A72820}" id="{16D33B1A-779E-4DD8-AFCF-8A99765BE662}">
    <text>30-26</text>
  </threadedComment>
  <threadedComment ref="E457" dT="2026-06-30T09:01:07.07" personId="{1AA69E5B-B443-4881-BBB8-C2908FF681E9}" id="{C41E254F-4CA7-4873-9CA7-42A6BD53574C}" parentId="{16D33B1A-779E-4DD8-AFCF-8A99765BE662}">
    <text>Pateikti pirminiai</text>
  </threadedComment>
  <threadedComment ref="E458" dT="2026-06-26T06:06:10.67" personId="{BE325DBA-77AE-420F-8593-D19695A72820}" id="{A5B6DD15-26BE-4157-95AA-EAFC5A0C18F6}">
    <text>33-26</text>
  </threadedComment>
  <threadedComment ref="E459" dT="2026-06-26T06:06:10.67" personId="{BE325DBA-77AE-420F-8593-D19695A72820}" id="{F89093FC-A223-4A62-BBFA-A6D80EF113B4}">
    <text>33-26</text>
  </threadedComment>
</ThreadedComments>
</file>

<file path=xl/threadedComments/threadedComment2.xml><?xml version="1.0" encoding="utf-8"?>
<ThreadedComments xmlns="http://schemas.microsoft.com/office/spreadsheetml/2018/threadedcomments" xmlns:x="http://schemas.openxmlformats.org/spreadsheetml/2006/main">
  <threadedComment ref="D11" dT="2023-08-16T04:52:26.00" personId="{275467A3-C35B-408D-BC09-980133BF36D1}" id="{76CDB338-3EC0-492F-B823-5EA46A8DA538}">
    <text>LAKD
KOPS
NŽT
SĄMATA</text>
  </threadedComment>
  <threadedComment ref="D11" dT="2023-10-03T09:35:24.60" personId="{1AA69E5B-B443-4881-BBB8-C2908FF681E9}" id="{16911FCF-D61E-4BB8-88B7-94A84D953CC8}" parentId="{76CDB338-3EC0-492F-B823-5EA46A8DA538}">
    <text>LAKD +
Samata +
SUVA 294198  10.25</text>
  </threadedComment>
  <threadedComment ref="D11" dT="2023-11-08T10:17:41.65" personId="{1AA69E5B-B443-4881-BBB8-C2908FF681E9}" id="{A8BE7911-00CB-4A1F-9E89-6A3BDE3489CE}" parentId="{76CDB338-3EC0-492F-B823-5EA46A8DA538}">
    <text>Taisomos projekto pastabos, laukiam NZT sutikimo</text>
  </threadedComment>
  <threadedComment ref="D11" dT="2024-01-12T10:23:43.77" personId="{275467A3-C35B-408D-BC09-980133BF36D1}" id="{725ABE38-4F1B-460F-9E52-039B9C39D8C5}" parentId="{76CDB338-3EC0-492F-B823-5EA46A8DA538}">
    <text>Perderinama ESO dalis/ bus servitutas</text>
  </threadedComment>
  <threadedComment ref="D11" dT="2024-01-30T05:52:20.99" personId="{275467A3-C35B-408D-BC09-980133BF36D1}" id="{3AF2719B-A9FA-4679-AD3E-8ECB57CFF9A7}" parentId="{76CDB338-3EC0-492F-B823-5EA46A8DA538}">
    <text>Taiso LAKD pastabas/ RP pateiktas servitutas pasirašymui</text>
  </threadedComment>
  <threadedComment ref="D11" dT="2024-02-13T11:39:53.95" personId="{275467A3-C35B-408D-BC09-980133BF36D1}" id="{046E68F8-227A-48C5-93B1-CEB4A0C91956}" parentId="{76CDB338-3EC0-492F-B823-5EA46A8DA538}">
    <text xml:space="preserve">ESO- laukiam savivaldybės sutikimo dėl tinklų LR žemėje ir servituto (savivaldybės)
</text>
  </threadedComment>
  <threadedComment ref="E11" dT="2023-11-14T05:46:27.22" personId="{1AA69E5B-B443-4881-BBB8-C2908FF681E9}" id="{74C141F8-D7BA-4540-8A67-1D8FCD751E46}">
    <text xml:space="preserve">11.14 7JP-2815 </text>
  </threadedComment>
  <threadedComment ref="E11" dT="2023-11-14T05:56:46.14" personId="{1AA69E5B-B443-4881-BBB8-C2908FF681E9}" id="{5ECB89A5-CF71-4086-9FD7-AE92ECC00F75}" parentId="{74C141F8-D7BA-4540-8A67-1D8FCD751E46}">
    <text>11.10 1-26557 LAKD zenklai</text>
  </threadedComment>
  <threadedComment ref="E11" dT="2023-11-21T11:59:39.12" personId="{1AA69E5B-B443-4881-BBB8-C2908FF681E9}" id="{26BA1623-9691-4203-94E6-D4E62BE84A3D}" parentId="{74C141F8-D7BA-4540-8A67-1D8FCD751E46}">
    <text>Taisomos pastabos, rengiami servitutai, LAKD del zenklu</text>
  </threadedComment>
  <threadedComment ref="E11" dT="2024-02-13T11:39:28.28" personId="{275467A3-C35B-408D-BC09-980133BF36D1}" id="{FB42C2B9-E1EC-4C19-9000-6E93FAABA366}" parentId="{74C141F8-D7BA-4540-8A67-1D8FCD751E46}">
    <text xml:space="preserve">EV- laukiam servituto sutikimo (savivaldybės)
</text>
  </threadedComment>
  <threadedComment ref="N11" dT="2024-01-23T08:39:54.42" personId="{1AA69E5B-B443-4881-BBB8-C2908FF681E9}" id="{4AF37C02-5FFF-411E-9AF7-5FC0D1C5D1FA}">
    <text>Suderintas su koop, laukiame kol galesime pateikti savivaldybei nagrinejimui</text>
  </threadedComment>
  <threadedComment ref="N11" dT="2024-02-07T05:25:03.57" personId="{1AA69E5B-B443-4881-BBB8-C2908FF681E9}" id="{EC8EB3A7-EF5F-46C5-99E5-393B2FD89098}" parentId="{4AF37C02-5FFF-411E-9AF7-5FC0D1C5D1FA}">
    <text>Skambinama klausti rajonui kur pateikt</text>
  </threadedComment>
  <threadedComment ref="N11" dT="2024-02-29T11:54:33.78" personId="{BF5C2520-4838-4933-8C2C-E9E069B8079F}" id="{2563F1FB-B2EA-4C50-8DD0-CA7DFE8323B0}" parentId="{4AF37C02-5FFF-411E-9AF7-5FC0D1C5D1FA}">
    <text>Skambinta 02.29, servitutai peržiūrėti, atsiųs trūkumus kitą savaitę.</text>
  </threadedComment>
  <threadedComment ref="N11" dT="2024-04-09T05:57:40.64" personId="{BF5C2520-4838-4933-8C2C-E9E069B8079F}" id="{5BD022DE-F5D5-4607-9756-C1847B4ACB6E}" parentId="{4AF37C02-5FFF-411E-9AF7-5FC0D1C5D1FA}">
    <text>04.03 pateikta pakartotinai (GD-3758)</text>
  </threadedComment>
  <threadedComment ref="N11" dT="2024-04-22T11:49:12.88" personId="{BF5C2520-4838-4933-8C2C-E9E069B8079F}" id="{C4D77650-D65B-4BBE-A1E9-4060A368B6BA}" parentId="{4AF37C02-5FFF-411E-9AF7-5FC0D1C5D1FA}">
    <text>Skambinta 04.22, turi duoti šią sav. atsakymą</text>
  </threadedComment>
  <threadedComment ref="Q11" dT="2024-01-23T08:40:43.32" personId="{1AA69E5B-B443-4881-BBB8-C2908FF681E9}" id="{CC54C477-FE36-49E6-9918-31C9E041A021}">
    <text>Pateikta po pastabu</text>
  </threadedComment>
  <threadedComment ref="T11" dT="2024-02-07T05:25:36.80" personId="{1AA69E5B-B443-4881-BBB8-C2908FF681E9}" id="{EC706898-D585-42D8-9A42-BAEFDE096FEB}">
    <text>Snd pradetas ziniarastis</text>
  </threadedComment>
  <threadedComment ref="AB11" dT="2024-01-23T08:56:46.16" personId="{1AA69E5B-B443-4881-BBB8-C2908FF681E9}" id="{C8CC5CB0-2E79-482E-919B-FD78C1E255E9}">
    <text>Pasirasytas, laukiam kol galesim pateikti savivaldybei</text>
  </threadedComment>
  <threadedComment ref="AB11" dT="2024-02-29T11:29:06.07" personId="{BF5C2520-4838-4933-8C2C-E9E069B8079F}" id="{DD767E1F-D5FB-47AE-A22B-70B5B24BF22F}" parentId="{C8CC5CB0-2E79-482E-919B-FD78C1E255E9}">
    <text>Pateiktas 02.13 (reg. Nr. GD-1678) 
860383410</text>
  </threadedComment>
  <threadedComment ref="AB11" dT="2024-02-29T11:54:21.63" personId="{BF5C2520-4838-4933-8C2C-E9E069B8079F}" id="{24C69718-A2B3-443E-94D6-471ADEFCCD87}" parentId="{C8CC5CB0-2E79-482E-919B-FD78C1E255E9}">
    <text>Skambinta 02.29, servitutai peržiūrėti, atsiųs trūkumus kitą savaitę.</text>
  </threadedComment>
  <threadedComment ref="AB11" dT="2024-03-12T13:58:50.85" personId="{BF5C2520-4838-4933-8C2C-E9E069B8079F}" id="{057CE92F-AE05-46EE-9EEB-AE7235238513}" parentId="{C8CC5CB0-2E79-482E-919B-FD78C1E255E9}">
    <text>03.12 skambinta, šią savaitę turėtume gauti.</text>
  </threadedComment>
  <threadedComment ref="AB11" dT="2024-03-26T06:28:22.86" personId="{BF5C2520-4838-4933-8C2C-E9E069B8079F}" id="{5A079253-E8D9-42C8-BF00-AA1E15332CB8}" parentId="{C8CC5CB0-2E79-482E-919B-FD78C1E255E9}">
    <text>Gautos pastabos 03.20</text>
  </threadedComment>
  <threadedComment ref="AB11" dT="2024-03-26T06:36:11.23" personId="{BF5C2520-4838-4933-8C2C-E9E069B8079F}" id="{01E8217A-769E-4BED-9890-FC38A23BA465}" parentId="{C8CC5CB0-2E79-482E-919B-FD78C1E255E9}">
    <text>Pataisytus pateikti iki 03.28</text>
  </threadedComment>
  <threadedComment ref="AB11" dT="2024-03-29T15:22:42.26" personId="{BF5C2520-4838-4933-8C2C-E9E069B8079F}" id="{075079E4-BEDC-412D-AA52-5A5691CF98C7}" parentId="{C8CC5CB0-2E79-482E-919B-FD78C1E255E9}">
    <text>Pateikta po pastabų 03.29 (UG-413)</text>
  </threadedComment>
  <threadedComment ref="AB11" dT="2024-05-06T12:38:37.36" personId="{BF5C2520-4838-4933-8C2C-E9E069B8079F}" id="{C0371019-462D-42AF-9326-DB90E7A94959}" parentId="{C8CC5CB0-2E79-482E-919B-FD78C1E255E9}">
    <text>Pateikta notarui (22 biurui) 05.06</text>
  </threadedComment>
  <threadedComment ref="AE11" dT="2024-03-01T11:11:02.18" personId="{BF5C2520-4838-4933-8C2C-E9E069B8079F}" id="{3909B7A7-032B-4D00-9C59-4209B0027EA1}">
    <text>Išsiųsta dėl kelio AZ 03.01</text>
  </threadedComment>
  <threadedComment ref="AE11" dT="2024-03-26T06:32:11.18" personId="{BF5C2520-4838-4933-8C2C-E9E069B8079F}" id="{85145713-33B9-4E97-9045-66C4C973296F}" parentId="{3909B7A7-032B-4D00-9C59-4209B0027EA1}">
    <text>Suderinta 03.25</text>
  </threadedComment>
  <threadedComment ref="D83" dT="2023-08-16T04:54:51.72" personId="{275467A3-C35B-408D-BC09-980133BF36D1}" id="{E130D520-2020-4E59-B5B0-74855D1A55EF}">
    <text>LAKD
KOPS
NŽT
SERVITUTAS (nepriduotas)</text>
  </threadedComment>
  <threadedComment ref="D83" dT="2023-09-12T12:41:31.41" personId="{1AA69E5B-B443-4881-BBB8-C2908FF681E9}" id="{30D243C5-B268-403E-B855-31706E7376E4}" parentId="{E130D520-2020-4E59-B5B0-74855D1A55EF}">
    <text>Kelio prieda pasirasineja LAKD
Samata yra
Servitutas pateiktas NZT 09.20</text>
  </threadedComment>
  <threadedComment ref="D83" dT="2023-10-09T09:04:54.03" personId="{1AA69E5B-B443-4881-BBB8-C2908FF681E9}" id="{80FFD496-F527-49BE-9A5A-D88D6D3916D8}" parentId="{E130D520-2020-4E59-B5B0-74855D1A55EF}">
    <text>NZT pateikta 293464</text>
  </threadedComment>
  <threadedComment ref="D83" dT="2023-10-11T11:36:45.98" personId="{1AA69E5B-B443-4881-BBB8-C2908FF681E9}" id="{4E100FFC-D490-4874-A52A-682B99CDC718}" parentId="{E130D520-2020-4E59-B5B0-74855D1A55EF}">
    <text>Pateiktas projektas</text>
  </threadedComment>
  <threadedComment ref="D83" dT="2023-10-12T10:22:39.90" personId="{1AA69E5B-B443-4881-BBB8-C2908FF681E9}" id="{31CF63EE-6245-411D-BC38-58539C2C2EC1}" parentId="{E130D520-2020-4E59-B5B0-74855D1A55EF}">
    <text xml:space="preserve">NZT perteikta is naujo 293933 </text>
  </threadedComment>
  <threadedComment ref="D83" dT="2023-10-12T12:03:45.24" personId="{275467A3-C35B-408D-BC09-980133BF36D1}" id="{E0FDD245-09CB-4D3F-9ACA-5767D8C6C225}" parentId="{E130D520-2020-4E59-B5B0-74855D1A55EF}">
    <text>Servitutas pas NŽT</text>
  </threadedComment>
  <threadedComment ref="D83" dT="2023-10-17T09:15:27.30" personId="{1AA69E5B-B443-4881-BBB8-C2908FF681E9}" id="{0505E68A-8C9F-409E-89F5-FDCE100F24F8}" parentId="{E130D520-2020-4E59-B5B0-74855D1A55EF}">
    <text>Gautos projekto pastabos: Servitutas pateiktas notarei, NZT atsius rasta del nesuformuotu, LAKD(jau turim)</text>
  </threadedComment>
  <threadedComment ref="D83" dT="2023-10-24T13:01:47.55" personId="{275467A3-C35B-408D-BC09-980133BF36D1}" id="{25A0D9A7-39A5-4C53-965F-8E2AE26221E5}" parentId="{E130D520-2020-4E59-B5B0-74855D1A55EF}">
    <text>10-24 teiksim į RP/ servitutas pas notarę</text>
  </threadedComment>
  <threadedComment ref="D83" dT="2023-10-30T08:50:01.51" personId="{275467A3-C35B-408D-BC09-980133BF36D1}" id="{0199D556-603C-477A-8BD7-E0FD57B46619}" parentId="{E130D520-2020-4E59-B5B0-74855D1A55EF}">
    <text>10-30 teiksim projektą po pastabų PILNĄ</text>
  </threadedComment>
  <threadedComment ref="E83" dT="2023-11-14T05:46:34.76" personId="{1AA69E5B-B443-4881-BBB8-C2908FF681E9}" id="{F771C334-F3FD-41BA-B0FA-BEE4E42A2274}">
    <text xml:space="preserve">11.14 7JP-2816 </text>
  </threadedComment>
  <threadedComment ref="E83" dT="2023-11-14T05:55:55.48" personId="{1AA69E5B-B443-4881-BBB8-C2908FF681E9}" id="{64C68BE8-1BC7-4D67-8F74-0A38BFED9CBF}" parentId="{F771C334-F3FD-41BA-B0FA-BEE4E42A2274}">
    <text>11.10 1-26556 LAKD zenklai</text>
  </threadedComment>
  <threadedComment ref="E83" dT="2023-11-21T12:03:52.51" personId="{1AA69E5B-B443-4881-BBB8-C2908FF681E9}" id="{EDA3D674-22E0-4B5F-AC31-89B95B66B975}" parentId="{F771C334-F3FD-41BA-B0FA-BEE4E42A2274}">
    <text>Taisomos pastabos, rengiami servitutai; LAKD sutartis del zenklu</text>
  </threadedComment>
  <threadedComment ref="E83" dT="2024-02-13T11:48:49.76" personId="{275467A3-C35B-408D-BC09-980133BF36D1}" id="{6D1628D0-FBA8-4E58-A77D-F3EC8A0E7708}" parentId="{F771C334-F3FD-41BA-B0FA-BEE4E42A2274}">
    <text>EV- Turi pateikti servitutą</text>
  </threadedComment>
  <threadedComment ref="E83" dT="2024-02-20T08:25:01.85" personId="{275467A3-C35B-408D-BC09-980133BF36D1}" id="{FE8E3883-D568-420A-AF58-BE6792DD0B69}" parentId="{F771C334-F3FD-41BA-B0FA-BEE4E42A2274}">
    <text>Laukiam servituto sutikimo</text>
  </threadedComment>
  <threadedComment ref="AB83" dT="2024-02-29T11:29:14.58" personId="{BF5C2520-4838-4933-8C2C-E9E069B8079F}" id="{DD1D5B11-75D6-4FFF-A331-BFEE047DE423}">
    <text xml:space="preserve">Pateiktas 02.13 (reg. Nr. GD-1676) </text>
  </threadedComment>
  <threadedComment ref="AB83" dT="2024-02-29T11:53:05.20" personId="{BF5C2520-4838-4933-8C2C-E9E069B8079F}" id="{46177E78-7D4B-4F57-B155-799576EDA250}" parentId="{DD1D5B11-75D6-4FFF-A331-BFEE047DE423}">
    <text>Skambinta 02.29, dar nepriėjo pažiūrėti</text>
  </threadedComment>
  <threadedComment ref="AB83" dT="2024-03-26T06:28:29.79" personId="{BF5C2520-4838-4933-8C2C-E9E069B8079F}" id="{81DE7298-52FE-4791-8BA7-742FB531004A}" parentId="{DD1D5B11-75D6-4FFF-A331-BFEE047DE423}">
    <text>Gautos pastabos 03.20</text>
  </threadedComment>
  <threadedComment ref="AB83" dT="2024-03-26T06:36:28.93" personId="{BF5C2520-4838-4933-8C2C-E9E069B8079F}" id="{A2D124F4-FB87-4CA2-B708-FDDD1F640A00}" parentId="{DD1D5B11-75D6-4FFF-A331-BFEE047DE423}">
    <text>Pataisytus pateikti iki 03.28</text>
  </threadedComment>
  <threadedComment ref="AB83" dT="2024-03-29T15:22:35.62" personId="{BF5C2520-4838-4933-8C2C-E9E069B8079F}" id="{E63C7DCB-D733-4EEF-B08D-BB21F911160F}" parentId="{DD1D5B11-75D6-4FFF-A331-BFEE047DE423}">
    <text>Pateikta po pastabų 03.29 (UG-412)</text>
  </threadedComment>
  <threadedComment ref="C96" dT="2023-08-23T11:54:26.57" personId="{1AA69E5B-B443-4881-BBB8-C2908FF681E9}" id="{FD313855-BE9F-47AA-B0FD-6C4EEF1DC83B}">
    <text>Pateiktas projektas</text>
  </threadedComment>
  <threadedComment ref="C96" dT="2023-09-07T07:33:29.00" personId="{275467A3-C35B-408D-BC09-980133BF36D1}" id="{9B83A44B-3A7D-4173-B88F-E6AC9941E499}" parentId="{FD313855-BE9F-47AA-B0FD-6C4EEF1DC83B}">
    <text>09-07 pateiktas pakartotinai NŽT</text>
  </threadedComment>
  <threadedComment ref="D96" dT="2023-08-16T04:57:53.76" personId="{275467A3-C35B-408D-BC09-980133BF36D1}" id="{4895FF5A-5892-4474-9D38-9122F7ABF939}">
    <text xml:space="preserve">Vandenys
NŽT
Telia
KOPS </text>
  </threadedComment>
  <threadedComment ref="D96" dT="2023-09-07T06:57:08.51" personId="{275467A3-C35B-408D-BC09-980133BF36D1}" id="{F09B4E5B-FF03-49EC-B4A0-8E11E517AAF8}" parentId="{4895FF5A-5892-4474-9D38-9122F7ABF939}">
    <text>Trūksta NŽT
09-07 pateikta pakartotinai</text>
  </threadedComment>
  <threadedComment ref="E96" dT="2023-11-14T05:46:38.99" personId="{1AA69E5B-B443-4881-BBB8-C2908FF681E9}" id="{0F356A9B-5684-4C84-B826-27E96B54805C}">
    <text xml:space="preserve">11.14 8JP-3608 </text>
  </threadedComment>
  <threadedComment ref="E96" dT="2023-11-14T05:53:43.45" personId="{1AA69E5B-B443-4881-BBB8-C2908FF681E9}" id="{F1B32EAA-6C5C-4204-86D5-B21FD4241878}" parentId="{0F356A9B-5684-4C84-B826-27E96B54805C}">
    <text>Projektas parengtas, rengiamas servitutas</text>
  </threadedComment>
  <threadedComment ref="E96" dT="2024-02-20T08:25:22.54" personId="{275467A3-C35B-408D-BC09-980133BF36D1}" id="{A08898AD-0DB2-4E0A-9B1C-D0284B896FFF}" parentId="{0F356A9B-5684-4C84-B826-27E96B54805C}">
    <text>Laukiam servituto sutikimo</text>
  </threadedComment>
  <threadedComment ref="AB96" dT="2024-02-29T11:29:36.33" personId="{BF5C2520-4838-4933-8C2C-E9E069B8079F}" id="{10678D3F-2BE5-40C1-9244-1B8EACFAA718}">
    <text>Pateiktas 01.31</text>
  </threadedComment>
  <threadedComment ref="AB96" dT="2024-03-01T12:03:29.81" personId="{BF5C2520-4838-4933-8C2C-E9E069B8079F}" id="{9A86790A-750D-4875-B36A-E6C52B292440}" parentId="{10678D3F-2BE5-40C1-9244-1B8EACFAA718}">
    <text xml:space="preserve"> 837422620 Olga Ridzevičienė (disponavimu turtu skyriaus vedėja)  </text>
  </threadedComment>
  <threadedComment ref="AB96" dT="2024-03-12T12:13:02.66" personId="{BF5C2520-4838-4933-8C2C-E9E069B8079F}" id="{62E4A703-7281-4B7D-8BAD-6D613FAF16D4}" parentId="{10678D3F-2BE5-40C1-9244-1B8EACFAA718}">
    <text>03.06 gautos pastabos</text>
  </threadedComment>
  <threadedComment ref="AB96" dT="2024-03-26T06:38:16.81" personId="{BF5C2520-4838-4933-8C2C-E9E069B8079F}" id="{EADFD483-0ADA-4B1E-A7DA-EEF387C0BBDB}" parentId="{10678D3F-2BE5-40C1-9244-1B8EACFAA718}">
    <text>Pataisytus pateikti iki 03.28</text>
  </threadedComment>
  <threadedComment ref="AB96" dT="2024-03-29T15:23:04.72" personId="{BF5C2520-4838-4933-8C2C-E9E069B8079F}" id="{5CFFCE14-361F-431F-BDC8-947AB5F24A61}" parentId="{10678D3F-2BE5-40C1-9244-1B8EACFAA718}">
    <text>Nusiųsta Mariui patikrinti 03.29</text>
  </threadedComment>
  <threadedComment ref="C102" dT="2023-08-22T11:25:14.23" personId="{1AA69E5B-B443-4881-BBB8-C2908FF681E9}" id="{0640C3A6-28D5-4FED-B4FA-B1A77EBA390E}">
    <text>Pateiktas pakoreguotas projektas</text>
  </threadedComment>
  <threadedComment ref="D102" dT="2023-08-16T05:00:02.78" personId="{275467A3-C35B-408D-BC09-980133BF36D1}" id="{193B880A-0D09-41F0-A319-CD7BA4FCF5A9}">
    <text>Kops</text>
  </threadedComment>
  <threadedComment ref="E102" dT="2023-11-14T05:53:57.40" personId="{1AA69E5B-B443-4881-BBB8-C2908FF681E9}" id="{2AC7DBA5-45B5-4E8C-923C-CD803D0DBB49}">
    <text xml:space="preserve">11.14 8JP-3609 </text>
  </threadedComment>
  <threadedComment ref="E102" dT="2023-11-14T05:54:06.11" personId="{1AA69E5B-B443-4881-BBB8-C2908FF681E9}" id="{6F3C917B-54C2-4040-BC7B-D4FE0BC718F4}" parentId="{2AC7DBA5-45B5-4E8C-923C-CD803D0DBB49}">
    <text>Taisomos pastabos</text>
  </threadedComment>
  <threadedComment ref="E102" dT="2023-12-11T13:26:30.25" personId="{1AA69E5B-B443-4881-BBB8-C2908FF681E9}" id="{89020CB4-9550-4BDB-B30E-D78F363B54D7}" parentId="{2AC7DBA5-45B5-4E8C-923C-CD803D0DBB49}">
    <text>Rengiamas servitutas</text>
  </threadedComment>
  <threadedComment ref="E102" dT="2024-02-20T08:25:44.01" personId="{275467A3-C35B-408D-BC09-980133BF36D1}" id="{FD82ABF6-7326-448B-A784-20046166F4AF}" parentId="{2AC7DBA5-45B5-4E8C-923C-CD803D0DBB49}">
    <text>Laukiam servituto sutikimo</text>
  </threadedComment>
  <threadedComment ref="AB102" dT="2024-02-29T11:29:40.80" personId="{BF5C2520-4838-4933-8C2C-E9E069B8079F}" id="{C4F791B1-9C29-483C-8585-9EE1E0CE6BB6}">
    <text>Pateiktas 01.31</text>
  </threadedComment>
  <threadedComment ref="AB102" dT="2024-03-12T12:13:07.68" personId="{BF5C2520-4838-4933-8C2C-E9E069B8079F}" id="{A2C70E1B-5C1C-4B02-A8E3-9AD7364039EA}" parentId="{C4F791B1-9C29-483C-8585-9EE1E0CE6BB6}">
    <text>03.06 gautos pastabos</text>
  </threadedComment>
  <threadedComment ref="AB102" dT="2024-03-26T06:38:21.80" personId="{BF5C2520-4838-4933-8C2C-E9E069B8079F}" id="{D09BFBC8-7EFC-4DC0-AFB5-959E12842DD1}" parentId="{C4F791B1-9C29-483C-8585-9EE1E0CE6BB6}">
    <text>Pataisytus pateikti iki 03.28</text>
  </threadedComment>
  <threadedComment ref="AB102" dT="2024-03-29T15:23:08.33" personId="{BF5C2520-4838-4933-8C2C-E9E069B8079F}" id="{B8DDF328-9035-4B64-BD98-726CF9A355F3}" parentId="{C4F791B1-9C29-483C-8585-9EE1E0CE6BB6}">
    <text>Nusiųsta Mariui patikrinti 03.29</text>
  </threadedComment>
  <threadedComment ref="D117" dT="2023-11-14T05:46:55.28" personId="{1AA69E5B-B443-4881-BBB8-C2908FF681E9}" id="{FE2CA79D-1A0B-4D85-AC4F-6AF8752B07CA}">
    <text xml:space="preserve">11.14 7JP-2817 </text>
  </threadedComment>
  <threadedComment ref="D117" dT="2023-11-21T12:03:40.07" personId="{1AA69E5B-B443-4881-BBB8-C2908FF681E9}" id="{0106401C-8F8D-4EA0-8355-514A1266B0C1}" parentId="{FE2CA79D-1A0B-4D85-AC4F-6AF8752B07CA}">
    <text>Taisomos pastabos; sutikimas del AZ (sklypas Koops); Parengti LAKD sutarti del zenklu</text>
  </threadedComment>
  <threadedComment ref="D117" dT="2024-02-20T08:26:23.34" personId="{275467A3-C35B-408D-BC09-980133BF36D1}" id="{A4070A8F-F3E0-4682-BBAC-37F0D59817F1}" parentId="{FE2CA79D-1A0B-4D85-AC4F-6AF8752B07CA}">
    <text>Patvirtinta</text>
  </threadedComment>
  <threadedComment ref="E117" dT="2023-11-14T05:46:55.28" personId="{1AA69E5B-B443-4881-BBB8-C2908FF681E9}" id="{96C37177-ED93-4633-956F-0639CA87544F}">
    <text xml:space="preserve">11.14 7JP-2817 </text>
  </threadedComment>
  <threadedComment ref="E117" dT="2023-11-21T12:03:40.07" personId="{1AA69E5B-B443-4881-BBB8-C2908FF681E9}" id="{F18468E9-1D06-4CEA-9508-931D47480D77}" parentId="{96C37177-ED93-4633-956F-0639CA87544F}">
    <text>Taisomos pastabos; sutikimas del AZ (sklypas Koops); Parengti LAKD sutarti del zenklu</text>
  </threadedComment>
  <threadedComment ref="E117" dT="2024-02-20T08:26:23.34" personId="{275467A3-C35B-408D-BC09-980133BF36D1}" id="{867DD039-C44C-42FE-ABC1-18357B9A07DC}" parentId="{96C37177-ED93-4633-956F-0639CA87544F}">
    <text>Patvirtinta</text>
  </threadedComment>
  <threadedComment ref="AJ117" dT="2024-02-14T06:04:03.86" personId="{1AA69E5B-B443-4881-BBB8-C2908FF681E9}" id="{5F46F0A9-74E4-44A4-A194-8C488B75CDFC}">
    <text>Pateiktas Mariui</text>
  </threadedComment>
  <threadedComment ref="AJ117" dT="2024-02-19T11:28:37.00" personId="{1AA69E5B-B443-4881-BBB8-C2908FF681E9}" id="{4520BFA8-BF9D-4EFC-8E87-CE856011F966}" parentId="{5F46F0A9-74E4-44A4-A194-8C488B75CDFC}">
    <text>Suderintas</text>
  </threadedComment>
  <threadedComment ref="E123" dT="2024-01-22T07:06:26.74" personId="{1AA69E5B-B443-4881-BBB8-C2908FF681E9}" id="{6E259B8F-9B71-4726-99E9-A1C761E2E3D5}">
    <text>Pateikti pirminiai</text>
  </threadedComment>
  <threadedComment ref="E123" dT="2024-02-20T08:29:48.57" personId="{275467A3-C35B-408D-BC09-980133BF36D1}" id="{1D309523-D0AA-415E-B2C5-ED13C670BEA0}" parentId="{6E259B8F-9B71-4726-99E9-A1C761E2E3D5}">
    <text xml:space="preserve">Laukiami derinimai:
Savivaldybė dėl ženklų
ESO
Savivaldybės kelininkai
Rengiami servitutai
</text>
  </threadedComment>
  <threadedComment ref="H123" dT="2024-02-02T13:44:51.50" personId="{1AA69E5B-B443-4881-BBB8-C2908FF681E9}" id="{8A128C20-B4EF-44A1-A7AC-09E3607A75AC}">
    <text xml:space="preserve">pilnos apimties projektą pastaboms/derinimui @Monika Giniotytė ir @Valentinas Kriaučiūnas. Mane pridėkite CC. </text>
    <extLst>
      <x:ext xmlns:xltc2="http://schemas.microsoft.com/office/spreadsheetml/2020/threadedcomments2" uri="{F7C98A9C-CBB3-438F-8F68-D28B6AF4A901}">
        <xltc2:checksum>1738289077</xltc2:checksum>
        <xltc2:hyperlink startIndex="45" length="17" url="mailto:Monika.Giniotyte@ignitis.lt"/>
        <xltc2:hyperlink startIndex="66" length="23" url="mailto:Valentinas.Kriauciunas@ignitis.lt"/>
      </x:ext>
    </extLst>
  </threadedComment>
  <threadedComment ref="Y123" dT="2024-01-23T11:06:14.34" personId="{1AA69E5B-B443-4881-BBB8-C2908FF681E9}" id="{E6E37964-71CC-493B-A47A-DF9E9860B4DB}">
    <text>22d. Pateikti pirminiai</text>
  </threadedComment>
  <threadedComment ref="Y123" dT="2024-02-05T07:14:27.41" personId="{1AA69E5B-B443-4881-BBB8-C2908FF681E9}" id="{5DA22D73-4598-4BCC-A992-AA5EC55410F9}" parentId="{E6E37964-71CC-493B-A47A-DF9E9860B4DB}">
    <text>Pateikta po pastabu</text>
  </threadedComment>
  <threadedComment ref="Y123" dT="2024-02-09T10:44:43.25" personId="{1AA69E5B-B443-4881-BBB8-C2908FF681E9}" id="{B2D7C2ED-B60A-4C56-BE51-BB2A76C1CA5D}" parentId="{E6E37964-71CC-493B-A47A-DF9E9860B4DB}">
    <text>Gautos pastabos</text>
  </threadedComment>
  <threadedComment ref="Y123" dT="2024-02-12T14:02:12.08" personId="{1AA69E5B-B443-4881-BBB8-C2908FF681E9}" id="{1E0208C4-480D-4B8E-A003-8FEC571849D7}" parentId="{E6E37964-71CC-493B-A47A-DF9E9860B4DB}">
    <text>Pateikta po pastabu</text>
  </threadedComment>
  <threadedComment ref="Y123" dT="2024-02-14T06:20:39.27" personId="{1AA69E5B-B443-4881-BBB8-C2908FF681E9}" id="{6470B11A-C592-4227-881F-067B7E0D8320}" parentId="{E6E37964-71CC-493B-A47A-DF9E9860B4DB}">
    <text>Jokubas taiso</text>
  </threadedComment>
  <threadedComment ref="Y123" dT="2024-02-15T06:02:13.57" personId="{1AA69E5B-B443-4881-BBB8-C2908FF681E9}" id="{EC7FA2C9-58DC-434D-8D70-C4CD72E31B64}" parentId="{E6E37964-71CC-493B-A47A-DF9E9860B4DB}">
    <text>Pateikta po pastabu</text>
  </threadedComment>
  <threadedComment ref="Y123" dT="2024-02-19T08:21:17.83" personId="{1AA69E5B-B443-4881-BBB8-C2908FF681E9}" id="{194D416D-6818-4E06-A2F3-7B76BFCA2401}" parentId="{E6E37964-71CC-493B-A47A-DF9E9860B4DB}">
    <text>Suderinta</text>
  </threadedComment>
  <threadedComment ref="AB123" dT="2024-02-14T11:37:00.91" personId="{1AA69E5B-B443-4881-BBB8-C2908FF681E9}" id="{6DD49290-C2E2-40E6-A66A-A8072980F838}">
    <text>LR sklypas, du nuomininkai, reikia sulaukt suderinimo is Ignicio ir kelininko ir tada pradedam rengti brezini</text>
  </threadedComment>
  <threadedComment ref="AB123" dT="2024-02-29T08:37:58.02" personId="{BF5C2520-4838-4933-8C2C-E9E069B8079F}" id="{3D209D40-273F-45D9-9AE0-7FC63D802167}" parentId="{6DD49290-C2E2-40E6-A66A-A8072980F838}">
    <text>Parengtas, laukiame derinimu, kad galima butu teikti nagrinet savivaldybei</text>
  </threadedComment>
  <threadedComment ref="AB123" dT="2024-02-29T13:49:03.36" personId="{BF5C2520-4838-4933-8C2C-E9E069B8079F}" id="{3C4107C8-DE2B-4101-9C89-E0874C64E94E}" parentId="{6DD49290-C2E2-40E6-A66A-A8072980F838}">
    <text>Pateikta savivaldybei 03.01 (reg. Nr. JF-1871)</text>
  </threadedComment>
  <threadedComment ref="AB123" dT="2024-04-05T09:28:11.07" personId="{BF5C2520-4838-4933-8C2C-E9E069B8079F}" id="{FCCA6D65-932E-4465-9267-4609544CB4BE}" parentId="{6DD49290-C2E2-40E6-A66A-A8072980F838}">
    <text>Suderinta 04.05, išsiųsta sąskaita Ignitis</text>
  </threadedComment>
  <threadedComment ref="AB123" dT="2024-04-11T10:01:03.50" personId="{BF5C2520-4838-4933-8C2C-E9E069B8079F}" id="{69FFC502-52BC-4FE8-9410-E0071F22CFA8}" parentId="{6DD49290-C2E2-40E6-A66A-A8072980F838}">
    <text>04.11 pateikta notarui.</text>
  </threadedComment>
  <threadedComment ref="AF123" dT="2024-02-14T11:33:02.93" personId="{1AA69E5B-B443-4881-BBB8-C2908FF681E9}" id="{7E4AB11A-C632-455C-890E-3C862F1C613B}">
    <text>Pateikta savivaldybei</text>
  </threadedComment>
  <threadedComment ref="AF123" dT="2024-02-28T13:19:52.71" personId="{BF5C2520-4838-4933-8C2C-E9E069B8079F}" id="{070AC73C-046A-4296-9FC9-D4EBE397290D}" parentId="{7E4AB11A-C632-455C-890E-3C862F1C613B}">
    <text>Pateikta 02.13, posėdis buvo 02.27</text>
  </threadedComment>
  <threadedComment ref="AF123" dT="2024-03-05T07:34:57.62" personId="{BF5C2520-4838-4933-8C2C-E9E069B8079F}" id="{47CC07C9-3094-40DF-862B-83B9F6E6BD5A}" parentId="{7E4AB11A-C632-455C-890E-3C862F1C613B}">
    <text>03.07 gautas sprendimo raštas, kelio ženklinimui nepritarta dėl vizualinės taršos.</text>
  </threadedComment>
  <threadedComment ref="AJ123" dT="2024-05-14T13:42:19.31" personId="{BF5C2520-4838-4933-8C2C-E9E069B8079F}" id="{C3B5057D-B4BC-4A29-B537-A3DAA82190AF}">
    <text>Pateikta 05.14</text>
  </threadedComment>
  <threadedComment ref="AJ123" dT="2024-05-16T10:08:12.42" personId="{BF5C2520-4838-4933-8C2C-E9E069B8079F}" id="{54154DA4-14B0-476E-89E7-16066F453A5D}" parentId="{C3B5057D-B4BC-4A29-B537-A3DAA82190AF}">
    <text>Pateikta po pastabų 05.15</text>
  </threadedComment>
  <threadedComment ref="C139" dT="2024-04-22T12:16:44.44" personId="{BF5C2520-4838-4933-8C2C-E9E069B8079F}" id="{75F1F7EA-1660-44A2-B454-264B37297771}">
    <text>EV patvirtintas</text>
  </threadedComment>
  <threadedComment ref="D139" dT="2024-02-20T08:32:12.56" personId="{275467A3-C35B-408D-BC09-980133BF36D1}" id="{D8AC8458-A6E5-4364-BCBF-4DA1267C9C51}">
    <text xml:space="preserve">ne visi derinimai gauti, LAKD išsiųsta 02.13, miško žemė, 02.19 pateikti pirminiai </text>
  </threadedComment>
  <threadedComment ref="D139" dT="2024-02-20T08:35:14.16" personId="{275467A3-C35B-408D-BC09-980133BF36D1}" id="{7B41F16B-1310-4B1C-8C2A-9EF78E731539}" parentId="{D8AC8458-A6E5-4364-BCBF-4DA1267C9C51}">
    <text xml:space="preserve">ne visi derinimai gauti, LAKD išsiųsta 02.13, miško žemė, 02.19 pateikti pirminiai </text>
  </threadedComment>
  <threadedComment ref="E139" dT="2024-02-13T12:17:39.08" personId="{275467A3-C35B-408D-BC09-980133BF36D1}" id="{D7810538-F80D-423D-8DA7-B01B5C25B5F2}">
    <text>Taiso pirminių pastabas</text>
  </threadedComment>
  <threadedComment ref="E139" dT="2024-02-20T08:36:29.99" personId="{275467A3-C35B-408D-BC09-980133BF36D1}" id="{CBC332C2-1EEE-436F-8D29-2199655F5534}" parentId="{D7810538-F80D-423D-8DA7-B01B5C25B5F2}">
    <text xml:space="preserve">Pateikta po pastabų, trūksta LAKD, savivaldybės, melioracijos derinimo </text>
  </threadedComment>
  <threadedComment ref="E139" dT="2024-02-23T09:04:08.11" personId="{BF5C2520-4838-4933-8C2C-E9E069B8079F}" id="{E4654A34-0F49-4F38-99B5-9A278EEF0BE5}" parentId="{D7810538-F80D-423D-8DA7-B01B5C25B5F2}">
    <text xml:space="preserve">Trūksta tik LAKD derinimo dėl kelio AZ </text>
  </threadedComment>
  <threadedComment ref="L139" dT="2024-02-19T13:08:12.93" personId="{1AA69E5B-B443-4881-BBB8-C2908FF681E9}" id="{67DB0C49-F8CF-42D7-9548-90BC7B331CCE}">
    <text>Pateikta</text>
  </threadedComment>
  <threadedComment ref="L139" dT="2024-02-27T10:24:31.32" personId="{1AA69E5B-B443-4881-BBB8-C2908FF681E9}" id="{E716487D-05E3-48B1-89BC-E6D6CB76667F}" parentId="{67DB0C49-F8CF-42D7-9548-90BC7B331CCE}">
    <text>suderinta</text>
  </threadedComment>
  <threadedComment ref="N139" dT="2024-02-19T12:50:56.43" personId="{BF5C2520-4838-4933-8C2C-E9E069B8079F}" id="{27DE7200-0228-4102-B5E7-0078928DCB17}">
    <text>2 servitutai</text>
  </threadedComment>
  <threadedComment ref="N139" dT="2024-02-22T08:09:26.00" personId="{BF5C2520-4838-4933-8C2C-E9E069B8079F}" id="{CD582B71-12CD-4FBA-BDF3-9CA7F6622E12}" parentId="{27DE7200-0228-4102-B5E7-0078928DCB17}">
    <text>Reikia sulaukti LAKD atsakymo, tada bus galima teikt nagrinėt</text>
  </threadedComment>
  <threadedComment ref="N139" dT="2024-03-25T14:54:53.55" personId="{BF5C2520-4838-4933-8C2C-E9E069B8079F}" id="{4A3FA1EC-36FC-4FB4-90A1-A40EFFBCA5E5}" parentId="{27DE7200-0228-4102-B5E7-0078928DCB17}">
    <text>Pateikti ESO pasirašyti 03.21</text>
  </threadedComment>
  <threadedComment ref="N139" dT="2024-03-27T07:26:29.57" personId="{BF5C2520-4838-4933-8C2C-E9E069B8079F}" id="{ABEEC606-C1B1-425F-BD19-60202CD5F801}" parentId="{27DE7200-0228-4102-B5E7-0078928DCB17}">
    <text>Gauta pastaba del tasku ant kabelio lenkimo</text>
  </threadedComment>
  <threadedComment ref="N139" dT="2024-04-03T05:05:45.45" personId="{BF5C2520-4838-4933-8C2C-E9E069B8079F}" id="{D0A9A79A-E978-448F-A4B7-0E74AEAF621A}" parentId="{27DE7200-0228-4102-B5E7-0078928DCB17}">
    <text>Pateikta savivaldybei 04.02</text>
  </threadedComment>
  <threadedComment ref="N139" dT="2024-05-03T13:08:25.21" personId="{BF5C2520-4838-4933-8C2C-E9E069B8079F}" id="{6D7F25C9-3823-40DB-9A8C-CBA68A474D47}" parentId="{27DE7200-0228-4102-B5E7-0078928DCB17}">
    <text>Gavus pavedimą nusiųsti išrašą ir savivaldybei</text>
  </threadedComment>
  <threadedComment ref="P139" dT="2024-06-06T06:29:23.93" personId="{BF5C2520-4838-4933-8C2C-E9E069B8079F}" id="{13FF6094-35D9-41CF-9564-B0479AC00152}">
    <text>Pateikta 06.06</text>
  </threadedComment>
  <threadedComment ref="Q139" dT="2024-02-19T12:53:08.48" personId="{BF5C2520-4838-4933-8C2C-E9E069B8079F}" id="{30603F29-9618-4723-BF2C-F732147D5EFE}">
    <text>Išsiųsta 02-13 (1-3984 )</text>
  </threadedComment>
  <threadedComment ref="Q139" dT="2024-03-07T07:46:50.49" personId="{BF5C2520-4838-4933-8C2C-E9E069B8079F}" id="{CDAF8DCF-6407-46B4-8CB8-79328D29EE03}" parentId="{30603F29-9618-4723-BF2C-F732147D5EFE}">
    <text>03.07 gautos pastabos</text>
  </threadedComment>
  <threadedComment ref="Q139" dT="2024-03-18T11:43:15.46" personId="{BF5C2520-4838-4933-8C2C-E9E069B8079F}" id="{FFE88E4F-CA13-4AA6-AB36-08419BCD5554}" parentId="{30603F29-9618-4723-BF2C-F732147D5EFE}">
    <text>03.12 pateikta po pastabu</text>
  </threadedComment>
  <threadedComment ref="Q139" dT="2024-03-25T14:55:18.92" personId="{BF5C2520-4838-4933-8C2C-E9E069B8079F}" id="{06F57583-A9A9-44D9-B35C-1C016274044C}" parentId="{30603F29-9618-4723-BF2C-F732147D5EFE}">
    <text>Pateiktas ESO pasirašyti kelių priedas</text>
  </threadedComment>
  <threadedComment ref="Q139" dT="2024-03-27T12:41:27.99" personId="{BF5C2520-4838-4933-8C2C-E9E069B8079F}" id="{176CE95E-B79B-4DB2-BBFB-D409616766BC}" parentId="{30603F29-9618-4723-BF2C-F732147D5EFE}">
    <text>Suderinta 03.27</text>
  </threadedComment>
  <threadedComment ref="R139" dT="2024-02-19T13:56:47.58" personId="{BF5C2520-4838-4933-8C2C-E9E069B8079F}" id="{9909E387-F658-4160-A537-A8FDFA52E79D}">
    <text xml:space="preserve">Miško žemė 
4400-1024-5799 </text>
  </threadedComment>
  <threadedComment ref="R139" dT="2024-02-22T08:09:39.56" personId="{BF5C2520-4838-4933-8C2C-E9E069B8079F}" id="{CE708E3A-661F-4B9C-B731-95D27D826854}" parentId="{9909E387-F658-4160-A537-A8FDFA52E79D}">
    <text>Reikia sulaukti LAKD atsakymo, tada bus galima teikt derint</text>
  </threadedComment>
  <threadedComment ref="R139" dT="2024-03-21T12:32:10.64" personId="{BF5C2520-4838-4933-8C2C-E9E069B8079F}" id="{297CBEF6-F037-4C1E-B7A8-38A89B2F1CA6}" parentId="{9909E387-F658-4160-A537-A8FDFA52E79D}">
    <text>Išsiųsta 03.21</text>
  </threadedComment>
  <threadedComment ref="R139" dT="2024-03-25T14:55:39.14" personId="{BF5C2520-4838-4933-8C2C-E9E069B8079F}" id="{1F485D4F-53E8-4A77-A3A9-56888BAD81B6}" parentId="{9909E387-F658-4160-A537-A8FDFA52E79D}">
    <text>Gautas atsakymas, kad derinimas nereikalingas 03.25</text>
  </threadedComment>
  <threadedComment ref="Y139" dT="2024-02-12T14:11:57.64" personId="{1AA69E5B-B443-4881-BBB8-C2908FF681E9}" id="{9C2F18E1-2E8A-4EAA-BD0B-DE9AA7B0B230}">
    <text>Pateikti pirminaii</text>
  </threadedComment>
  <threadedComment ref="Y139" dT="2024-02-21T10:27:08.16" personId="{1AA69E5B-B443-4881-BBB8-C2908FF681E9}" id="{F221B8B3-EE7F-415A-8DEE-4D7CDEF5D30A}" parentId="{9C2F18E1-2E8A-4EAA-BD0B-DE9AA7B0B230}">
    <text>Pateikta po pastabu</text>
  </threadedComment>
  <threadedComment ref="Y139" dT="2024-02-22T07:08:35.31" personId="{1AA69E5B-B443-4881-BBB8-C2908FF681E9}" id="{DD7E419D-E376-4282-8395-7CCCCE2FE3C8}" parentId="{9C2F18E1-2E8A-4EAA-BD0B-DE9AA7B0B230}">
    <text>Patvirtinta</text>
  </threadedComment>
  <threadedComment ref="AC139" dT="2024-05-14T13:44:49.42" personId="{BF5C2520-4838-4933-8C2C-E9E069B8079F}" id="{95768C9F-1149-4B40-A988-83921A7490A7}">
    <text>Pateikta pakartotinai 05.14</text>
  </threadedComment>
  <threadedComment ref="AC139" dT="2024-05-14T13:45:05.29" personId="{BF5C2520-4838-4933-8C2C-E9E069B8079F}" id="{62306606-5DA7-4E3B-9E42-567CA615DDF2}" parentId="{95768C9F-1149-4B40-A988-83921A7490A7}">
    <text>Vandenys+
Telia-
Melioracija-
ESO-</text>
  </threadedComment>
  <threadedComment ref="AE139" dT="2024-02-19T12:54:06.24" personId="{BF5C2520-4838-4933-8C2C-E9E069B8079F}" id="{A102139F-54A4-4090-B7B2-B84D0BB56486}">
    <text>Išsiųsta 02-13</text>
  </threadedComment>
  <threadedComment ref="AE139" dT="2024-03-18T13:58:01.15" personId="{BF5C2520-4838-4933-8C2C-E9E069B8079F}" id="{B5E82F44-C66A-41E9-9F86-29E9AFE3ABF3}" parentId="{A102139F-54A4-4090-B7B2-B84D0BB56486}">
    <text>Išsiųsti pasirašyti brėžiniai 03.18</text>
  </threadedComment>
  <threadedComment ref="AE139" dT="2024-03-27T06:56:35.18" personId="{BF5C2520-4838-4933-8C2C-E9E069B8079F}" id="{47232656-DDDF-4C25-8B30-DC0CA3C6371A}" parentId="{A102139F-54A4-4090-B7B2-B84D0BB56486}">
    <text>Gautas suderinimas 03.27</text>
  </threadedComment>
  <threadedComment ref="AJ139" dT="2024-05-17T13:23:25.24" personId="{BF5C2520-4838-4933-8C2C-E9E069B8079F}" id="{10ACD1DE-98D6-48DD-BEC9-09D718D495D8}">
    <text>Pateikta 05.17</text>
  </threadedComment>
  <threadedComment ref="D149" dT="2023-11-14T05:53:57.40" personId="{1AA69E5B-B443-4881-BBB8-C2908FF681E9}" id="{B7EDB50D-8E19-4949-8F73-A83092E59BA5}">
    <text xml:space="preserve">11.14 8JP-3609 </text>
  </threadedComment>
  <threadedComment ref="D149" dT="2023-11-14T05:54:06.11" personId="{1AA69E5B-B443-4881-BBB8-C2908FF681E9}" id="{DE0ED1ED-EE9F-4693-A84B-C6834C0B0BAA}" parentId="{B7EDB50D-8E19-4949-8F73-A83092E59BA5}">
    <text>Taisomos pastabos</text>
  </threadedComment>
  <threadedComment ref="D149" dT="2023-12-11T13:26:30.25" personId="{1AA69E5B-B443-4881-BBB8-C2908FF681E9}" id="{AED85F00-F151-4E4F-B67C-BED966613A7F}" parentId="{B7EDB50D-8E19-4949-8F73-A83092E59BA5}">
    <text>Rengiamas servitutas</text>
  </threadedComment>
  <threadedComment ref="D149" dT="2024-02-20T08:25:44.01" personId="{275467A3-C35B-408D-BC09-980133BF36D1}" id="{D46752F4-92B2-4699-ACF0-A9766AC5A482}" parentId="{B7EDB50D-8E19-4949-8F73-A83092E59BA5}">
    <text>Laukiam servituto sutikimo</text>
  </threadedComment>
  <threadedComment ref="E149" dT="2023-11-14T05:53:57.40" personId="{1AA69E5B-B443-4881-BBB8-C2908FF681E9}" id="{598654F4-EA77-453E-9BEC-5B137E0BF7DA}">
    <text xml:space="preserve">11.14 8JP-3609 </text>
  </threadedComment>
  <threadedComment ref="E149" dT="2023-11-14T05:54:06.11" personId="{1AA69E5B-B443-4881-BBB8-C2908FF681E9}" id="{F09C132E-F9A7-4237-B827-CA532D429CD1}" parentId="{598654F4-EA77-453E-9BEC-5B137E0BF7DA}">
    <text>Taisomos pastabos</text>
  </threadedComment>
  <threadedComment ref="E149" dT="2023-12-11T13:26:30.25" personId="{1AA69E5B-B443-4881-BBB8-C2908FF681E9}" id="{E611EAAD-610A-46D7-8DD3-55F41388D58A}" parentId="{598654F4-EA77-453E-9BEC-5B137E0BF7DA}">
    <text>Rengiamas servitutas</text>
  </threadedComment>
  <threadedComment ref="E149" dT="2024-02-20T08:25:44.01" personId="{275467A3-C35B-408D-BC09-980133BF36D1}" id="{CACBBA28-96A2-4596-9767-BB39A3D1F022}" parentId="{598654F4-EA77-453E-9BEC-5B137E0BF7DA}">
    <text>Laukiam servituto sutikimo</text>
  </threadedComment>
  <threadedComment ref="K149" dT="2024-03-01T08:16:54.83" personId="{BF5C2520-4838-4933-8C2C-E9E069B8079F}" id="{F0F92251-C3B6-43CF-8ABF-4B0EF8EB03EC}">
    <text>03.04 susitikimas objekte su Partneriu</text>
  </threadedComment>
  <threadedComment ref="L149" dT="2024-03-07T14:23:37.76" personId="{BF5C2520-4838-4933-8C2C-E9E069B8079F}" id="{44485B0D-C5FF-44CB-8085-CA7B9BE3674B}">
    <text>Pateikta Igničiui</text>
  </threadedComment>
  <threadedComment ref="L149" dT="2024-04-05T11:10:52.05" personId="{BF5C2520-4838-4933-8C2C-E9E069B8079F}" id="{6B63DC79-4309-47CD-A4AD-938015379D08}" parentId="{44485B0D-C5FF-44CB-8085-CA7B9BE3674B}">
    <text>Pateikta i RP 04.05</text>
  </threadedComment>
  <threadedComment ref="L149" dT="2024-04-16T07:05:06.83" personId="{BF5C2520-4838-4933-8C2C-E9E069B8079F}" id="{B0CA29C2-BA4E-4BB0-A8B1-783861193BCE}" parentId="{44485B0D-C5FF-44CB-8085-CA7B9BE3674B}">
    <text>Patvirtinta 04.09</text>
  </threadedComment>
  <threadedComment ref="O149" dT="2024-04-16T06:49:15.32" personId="{BF5C2520-4838-4933-8C2C-E9E069B8079F}" id="{263F65FE-5A98-41E0-B870-FE1FA58B9D13}">
    <text>Išsiųsta 04.16</text>
  </threadedComment>
  <threadedComment ref="O149" dT="2024-04-22T10:22:51.41" personId="{BF5C2520-4838-4933-8C2C-E9E069B8079F}" id="{CA663243-F1B0-47CD-9294-D6EDFA1DD637}" parentId="{263F65FE-5A98-41E0-B870-FE1FA58B9D13}">
    <text>Telia+
Melioracija+
Vandenys+
Savivaldybe+</text>
  </threadedComment>
  <threadedComment ref="R149" dT="2024-04-16T06:53:49.24" personId="{BF5C2520-4838-4933-8C2C-E9E069B8079F}" id="{814EC830-4D33-4C2B-94A7-8C8AD2390E74}">
    <text>Pateikta 05.20</text>
  </threadedComment>
  <threadedComment ref="Y149" dT="2024-03-06T11:45:56.17" personId="{BF5C2520-4838-4933-8C2C-E9E069B8079F}" id="{A92C5A76-0729-4AC4-8BC5-FB199A02ECED}">
    <text>03.07 pateikta pirminiams</text>
  </threadedComment>
  <threadedComment ref="Y149" dT="2024-03-12T12:16:21.29" personId="{BF5C2520-4838-4933-8C2C-E9E069B8079F}" id="{BD27D724-8E90-4B4F-9EB0-6EB74AE2FCAB}" parentId="{A92C5A76-0729-4AC4-8BC5-FB199A02ECED}">
    <text>03.12 gautos pastabos, laukiame ESO sąlygų.</text>
  </threadedComment>
  <threadedComment ref="Y149" dT="2024-03-29T16:14:56.37" personId="{BF5C2520-4838-4933-8C2C-E9E069B8079F}" id="{E9E37A06-A34F-4515-BCB9-AD3083AE42D3}" parentId="{A92C5A76-0729-4AC4-8BC5-FB199A02ECED}">
    <text>03.29 pateikta po pastabų</text>
  </threadedComment>
  <threadedComment ref="Z149" dT="2024-04-08T05:06:28.15" personId="{BF5C2520-4838-4933-8C2C-E9E069B8079F}" id="{A0AB2EA1-6163-4320-BAD2-CC3C04C10E07}">
    <text>Išsiųsta 04.08</text>
  </threadedComment>
  <threadedComment ref="Z149" dT="2024-04-22T10:23:40.71" personId="{BF5C2520-4838-4933-8C2C-E9E069B8079F}" id="{9320C56F-8EFE-4ACC-AC13-7759BB155521}" parentId="{A0AB2EA1-6163-4320-BAD2-CC3C04C10E07}">
    <text>Suderinta 04.16</text>
  </threadedComment>
  <threadedComment ref="AC149" dT="2024-04-16T06:48:23.48" personId="{BF5C2520-4838-4933-8C2C-E9E069B8079F}" id="{0111B5DE-9782-40BD-8B2A-4B8C4C6C5999}">
    <text>Išsiųsta 04.16</text>
  </threadedComment>
  <threadedComment ref="AC149" dT="2024-04-22T10:23:20.52" personId="{BF5C2520-4838-4933-8C2C-E9E069B8079F}" id="{62728553-51EB-4259-B009-B2418674A47F}" parentId="{0111B5DE-9782-40BD-8B2A-4B8C4C6C5999}">
    <text>Telia+
Melioracija+
Vandenys+
Savivaldybe+</text>
  </threadedComment>
  <threadedComment ref="AF149" dT="2024-04-16T06:48:40.01" personId="{BF5C2520-4838-4933-8C2C-E9E069B8079F}" id="{BE47A912-800C-4112-B58C-5CC680F96DE2}">
    <text>Išsiųsta 04.16</text>
  </threadedComment>
  <threadedComment ref="AF149" dT="2024-04-22T10:24:59.86" personId="{BF5C2520-4838-4933-8C2C-E9E069B8079F}" id="{92D494D2-A3D1-496D-8BCD-FABE1636B2CB}" parentId="{BE47A912-800C-4112-B58C-5CC680F96DE2}">
    <text>Suderinta 04.17</text>
  </threadedComment>
  <threadedComment ref="AG149" dT="2024-05-20T05:19:04.30" personId="{BF5C2520-4838-4933-8C2C-E9E069B8079F}" id="{30728637-8F43-431C-8F19-643A693EBE7F}">
    <text>Pateikta 05.20</text>
  </threadedComment>
  <threadedComment ref="E150" dT="2024-01-17T13:50:33.64" personId="{1AA69E5B-B443-4881-BBB8-C2908FF681E9}" id="{0C34DF25-6EDB-4616-A680-3D83787E2D46}">
    <text>Pateikti pirminiai po pastabu</text>
  </threadedComment>
  <threadedComment ref="E150" dT="2024-01-18T05:35:49.08" personId="{1AA69E5B-B443-4881-BBB8-C2908FF681E9}" id="{8C489B6C-4744-4446-B434-1BE07A71F3AC}" parentId="{0C34DF25-6EDB-4616-A680-3D83787E2D46}">
    <text>Pirminiai suderinti, laukiam sutikimo, issiusta inzinerininkams</text>
  </threadedComment>
  <threadedComment ref="E150" dT="2024-02-05T07:09:16.14" personId="{1AA69E5B-B443-4881-BBB8-C2908FF681E9}" id="{3A0427ED-F82C-444B-8A99-25F0031D0CD8}" parentId="{0C34DF25-6EDB-4616-A680-3D83787E2D46}">
    <text>Ignitis derina su aiksteles savininku pakeitimus</text>
  </threadedComment>
  <threadedComment ref="E150" dT="2024-02-20T08:39:18.20" personId="{275467A3-C35B-408D-BC09-980133BF36D1}" id="{BB6843DE-580A-477F-AF0D-FDDBDA2C870B}" parentId="{0C34DF25-6EDB-4616-A680-3D83787E2D46}">
    <text>Derinami sprendiniai su užsakovu</text>
  </threadedComment>
  <threadedComment ref="Z150" dT="2024-03-13T11:50:41.02" personId="{BF5C2520-4838-4933-8C2C-E9E069B8079F}" id="{6007FAB0-51E4-4F67-A5E3-DBCFFB0FD52B}">
    <text>03.12 išsiųsta pakartotinai</text>
  </threadedComment>
  <threadedComment ref="Z150" dT="2024-03-19T06:40:21.24" personId="{BF5C2520-4838-4933-8C2C-E9E069B8079F}" id="{E318B2B9-7C1D-408E-B835-B536DC7832EC}" parentId="{6007FAB0-51E4-4F67-A5E3-DBCFFB0FD52B}">
    <text>Gauta 03.18</text>
  </threadedComment>
  <threadedComment ref="AA150" dT="2024-02-29T08:08:54.97" personId="{BF5C2520-4838-4933-8C2C-E9E069B8079F}" id="{A9F847BA-187B-4409-8CD1-C8A6A8126DE4}">
    <text>Probleminis savininkas (išsiųsta 02.22)</text>
  </threadedComment>
  <threadedComment ref="AA150" dT="2024-02-29T08:09:11.38" personId="{BF5C2520-4838-4933-8C2C-E9E069B8079F}" id="{068159D2-E22A-49BA-84CF-57D4FAE834BF}" parentId="{A9F847BA-187B-4409-8CD1-C8A6A8126DE4}">
    <text>Sprendiniams pritaria, bet neatsiunčia pasirašytų dokumentų. Skambinama reguliariai.</text>
  </threadedComment>
  <threadedComment ref="AA150" dT="2024-03-07T08:37:40.29" personId="{BF5C2520-4838-4933-8C2C-E9E069B8079F}" id="{1A9445EA-373F-484F-8A87-51B3231EC516}" parentId="{A9F847BA-187B-4409-8CD1-C8A6A8126DE4}">
    <text>Sklypas įkeistas bankui, reikalingas banko derinimas.</text>
  </threadedComment>
  <threadedComment ref="AA150" dT="2024-03-18T13:42:01.11" personId="{BF5C2520-4838-4933-8C2C-E9E069B8079F}" id="{24A63B93-2E1F-4859-9814-47F2B3F8ABBC}" parentId="{A9F847BA-187B-4409-8CD1-C8A6A8126DE4}">
    <text>Gautas banko raštas 03.15</text>
  </threadedComment>
  <threadedComment ref="AC150" dT="2024-01-25T07:06:48.06" personId="{1AA69E5B-B443-4881-BBB8-C2908FF681E9}" id="{1D4E5D01-EFB9-4EBF-B891-E7E6FE5C7DE7}">
    <text>Pateikta</text>
  </threadedComment>
  <threadedComment ref="AC150" dT="2024-02-29T08:09:45.23" personId="{BF5C2520-4838-4933-8C2C-E9E069B8079F}" id="{F4A69AF8-C7D8-424D-8780-22C586F2BE0B}" parentId="{1D4E5D01-EFB9-4EBF-B891-E7E6FE5C7DE7}">
    <text>Vandenys+
Telia+
Kelininkas+</text>
  </threadedComment>
  <threadedComment ref="AF150" dT="2024-02-29T08:08:11.14" personId="{BF5C2520-4838-4933-8C2C-E9E069B8079F}" id="{5E1C1B10-AE2C-4E38-A88C-CCD45ADCD504}">
    <text xml:space="preserve">LAKD+
Savivaldybe+ (išsiųsta 02.29 po pastabų, laukiame tikslios posėdžio datos 03.18-03.22) </text>
  </threadedComment>
  <threadedComment ref="AF150" dT="2024-03-27T14:16:22.96" personId="{BF5C2520-4838-4933-8C2C-E9E069B8079F}" id="{7C6316A6-25AE-49EF-9AB2-2AC2B02CCF79}" parentId="{5E1C1B10-AE2C-4E38-A88C-CCD45ADCD504}">
    <text>Laukiam rašto dėl ženklų</text>
  </threadedComment>
  <threadedComment ref="AF150" dT="2024-04-02T07:49:16.42" personId="{BF5C2520-4838-4933-8C2C-E9E069B8079F}" id="{7E92CE83-9BB4-49E7-BBDB-1C93144219F0}" parentId="{5E1C1B10-AE2C-4E38-A88C-CCD45ADCD504}">
    <text>Gauta 04.02</text>
  </threadedComment>
  <threadedComment ref="AJ150" dT="2024-04-03T06:48:48.70" personId="{BF5C2520-4838-4933-8C2C-E9E069B8079F}" id="{9EDA9D80-7C93-4126-9134-FF0444FA9DBC}">
    <text>Pateikta 04.03</text>
  </threadedComment>
  <threadedComment ref="AJ150" dT="2024-04-05T07:33:53.76" personId="{BF5C2520-4838-4933-8C2C-E9E069B8079F}" id="{C494242A-4EB3-4753-8C3D-53BC25A9DF4B}" parentId="{9EDA9D80-7C93-4126-9134-FF0444FA9DBC}">
    <text>Pateikta po pastabų 04.05</text>
  </threadedComment>
  <threadedComment ref="D151" dT="2023-11-14T05:53:57.40" personId="{1AA69E5B-B443-4881-BBB8-C2908FF681E9}" id="{07614B9B-398E-4798-B1B1-C832E4310EF2}">
    <text xml:space="preserve">11.14 8JP-3609 </text>
  </threadedComment>
  <threadedComment ref="D151" dT="2023-11-14T05:54:06.11" personId="{1AA69E5B-B443-4881-BBB8-C2908FF681E9}" id="{C74173C0-FB39-4C03-AB6D-2DFA0521533B}" parentId="{07614B9B-398E-4798-B1B1-C832E4310EF2}">
    <text>Taisomos pastabos</text>
  </threadedComment>
  <threadedComment ref="D151" dT="2023-12-11T13:26:30.25" personId="{1AA69E5B-B443-4881-BBB8-C2908FF681E9}" id="{C03C56FE-F159-4793-AD7F-7F4C0444BBAF}" parentId="{07614B9B-398E-4798-B1B1-C832E4310EF2}">
    <text>Rengiamas servitutas</text>
  </threadedComment>
  <threadedComment ref="D151" dT="2024-02-20T08:25:44.01" personId="{275467A3-C35B-408D-BC09-980133BF36D1}" id="{198195D2-DC56-4C3D-A07A-979DB6EB4386}" parentId="{07614B9B-398E-4798-B1B1-C832E4310EF2}">
    <text>Laukiam servituto sutikimo</text>
  </threadedComment>
  <threadedComment ref="E151" dT="2023-11-14T05:53:57.40" personId="{1AA69E5B-B443-4881-BBB8-C2908FF681E9}" id="{EA4CA4FC-2E50-418C-8B7B-DE6FE32F26D5}">
    <text xml:space="preserve">11.14 8JP-3609 </text>
  </threadedComment>
  <threadedComment ref="E151" dT="2023-11-14T05:54:06.11" personId="{1AA69E5B-B443-4881-BBB8-C2908FF681E9}" id="{04BA6C45-3F4C-4A8C-86C9-C4823DEBF734}" parentId="{EA4CA4FC-2E50-418C-8B7B-DE6FE32F26D5}">
    <text>Taisomos pastabos</text>
  </threadedComment>
  <threadedComment ref="E151" dT="2023-12-11T13:26:30.25" personId="{1AA69E5B-B443-4881-BBB8-C2908FF681E9}" id="{0DFE616B-AE8C-4E1A-AED7-B3913A3C8753}" parentId="{EA4CA4FC-2E50-418C-8B7B-DE6FE32F26D5}">
    <text>Rengiamas servitutas</text>
  </threadedComment>
  <threadedComment ref="E151" dT="2024-02-20T08:25:44.01" personId="{275467A3-C35B-408D-BC09-980133BF36D1}" id="{9195D92A-1FC3-4D9E-A531-BB064985C465}" parentId="{EA4CA4FC-2E50-418C-8B7B-DE6FE32F26D5}">
    <text>Laukiam servituto sutikimo</text>
  </threadedComment>
  <threadedComment ref="L151" dT="2024-02-29T14:24:41.27" personId="{BF5C2520-4838-4933-8C2C-E9E069B8079F}" id="{032B6507-7833-4F31-B8E2-835B5F1BB515}">
    <text>Pateikta 07.23</text>
  </threadedComment>
  <threadedComment ref="O151" dT="2024-03-07T09:00:24.42" personId="{BF5C2520-4838-4933-8C2C-E9E069B8079F}" id="{8553D3CA-1FC5-4CDA-BA8C-4CD1F1D9F7EB}">
    <text>Išsiųsta 07.26</text>
  </threadedComment>
  <threadedComment ref="O151" dT="2024-03-07T09:01:25.86" personId="{BF5C2520-4838-4933-8C2C-E9E069B8079F}" id="{81B6338B-3C1A-47C4-BE9F-22DB0F549046}" parentId="{8553D3CA-1FC5-4CDA-BA8C-4CD1F1D9F7EB}">
    <text>Telia+
Vandenys+
Savivaldybe-</text>
  </threadedComment>
  <threadedComment ref="R151" dT="2024-07-29T14:02:03.69" personId="{BF5C2520-4838-4933-8C2C-E9E069B8079F}" id="{DCBD62E8-1D44-4ADE-9FF7-FB5336B34379}">
    <text>Natūra</text>
  </threadedComment>
  <threadedComment ref="Y151" dT="2024-02-29T14:29:01.41" personId="{BF5C2520-4838-4933-8C2C-E9E069B8079F}" id="{417277D6-E3B5-4005-8856-A15285D0227B}">
    <text>Pateikta 02.29</text>
  </threadedComment>
  <threadedComment ref="Y151" dT="2024-03-04T14:00:11.95" personId="{BF5C2520-4838-4933-8C2C-E9E069B8079F}" id="{43950C6E-9F27-4F6A-99E6-F1FD950A24B6}" parentId="{417277D6-E3B5-4005-8856-A15285D0227B}">
    <text>03.04 pateikta po pastabų</text>
  </threadedComment>
  <threadedComment ref="Z151" dT="2024-03-13T11:46:34.72" personId="{BF5C2520-4838-4933-8C2C-E9E069B8079F}" id="{CC8DD5F3-E40B-49C7-B542-9A96CE80C562}">
    <text>Gauta 03.08</text>
  </threadedComment>
  <threadedComment ref="Z151" dT="2024-03-19T13:19:44.81" personId="{BF5C2520-4838-4933-8C2C-E9E069B8079F}" id="{0EE39950-A957-4927-989E-61C5D6B8CB15}" parentId="{CC8DD5F3-E40B-49C7-B542-9A96CE80C562}">
    <text xml:space="preserve">Keiciami sprendiniai, gauta 03.19 pastabos iš Partnerio, kad ne toje vietoje suprojektuotos stotelės </text>
  </threadedComment>
  <threadedComment ref="Z151" dT="2024-03-25T15:02:01.92" personId="{BF5C2520-4838-4933-8C2C-E9E069B8079F}" id="{EBA2F301-B15C-4835-BAD5-E0AEC159A664}" parentId="{CC8DD5F3-E40B-49C7-B542-9A96CE80C562}">
    <text>Suderinta 03.22</text>
  </threadedComment>
  <threadedComment ref="Z151" dT="2024-05-13T12:18:09.54" personId="{BF5C2520-4838-4933-8C2C-E9E069B8079F}" id="{52D1B9C2-4CE0-441E-BE73-C9CD5740D605}" parentId="{CC8DD5F3-E40B-49C7-B542-9A96CE80C562}">
    <text>Suderinta 05.06</text>
  </threadedComment>
  <threadedComment ref="AC151" dT="2024-03-07T10:20:42.26" personId="{BF5C2520-4838-4933-8C2C-E9E069B8079F}" id="{42D45ABA-3C3D-438B-8702-8F56886AE26C}">
    <text>Išsiųsta 05.09</text>
  </threadedComment>
  <threadedComment ref="AC151" dT="2024-03-13T12:24:13.71" personId="{BF5C2520-4838-4933-8C2C-E9E069B8079F}" id="{9C18EC42-ED95-4E71-8CEB-55DE4715448F}" parentId="{42D45ABA-3C3D-438B-8702-8F56886AE26C}">
    <text>Telia+
Vandenys+
Savivaldybe+</text>
  </threadedComment>
  <threadedComment ref="AD151" dT="2024-03-18T13:40:16.31" personId="{BF5C2520-4838-4933-8C2C-E9E069B8079F}" id="{5F7E2FC2-69D4-4828-AADD-D14F3DF9E346}">
    <text>Pateikta 03.19</text>
  </threadedComment>
  <threadedComment ref="AD151" dT="2024-03-19T07:43:08.05" personId="{BF5C2520-4838-4933-8C2C-E9E069B8079F}" id="{5E56EE0F-71A3-43E5-AD58-89B2F4ADCD14}" parentId="{5F7E2FC2-69D4-4828-AADD-D14F3DF9E346}">
    <text>Nr. 308336</text>
  </threadedComment>
  <threadedComment ref="AD151" dT="2024-04-05T05:40:20.45" personId="{BF5C2520-4838-4933-8C2C-E9E069B8079F}" id="{247C8BB1-93BA-48D5-AEBA-DC6C60AE9A9D}" parentId="{5F7E2FC2-69D4-4828-AADD-D14F3DF9E346}">
    <text>Gautas pastabos 04.04 (nėra natura derinimo, išsiųsta 04.04)</text>
  </threadedComment>
  <threadedComment ref="AF151" dT="2024-03-07T10:20:57.25" personId="{BF5C2520-4838-4933-8C2C-E9E069B8079F}" id="{62E84956-FB0C-4288-ACEE-5335207F6E89}">
    <text>Išsiųsta 03.19</text>
  </threadedComment>
  <threadedComment ref="C152" dT="2024-05-29T11:33:21.36" personId="{BF5C2520-4838-4933-8C2C-E9E069B8079F}" id="{B34B079F-DCDC-4553-A966-E2D8AF2F3F06}">
    <text>ESO: pateikta byla tvirtinimui
EV: patvirtintas</text>
  </threadedComment>
  <threadedComment ref="L152" dT="2024-03-01T07:30:32.74" personId="{BF5C2520-4838-4933-8C2C-E9E069B8079F}" id="{1DBC78A0-8669-4520-B9D3-A22B76AA38B4}">
    <text>Pateikta 03.01</text>
  </threadedComment>
  <threadedComment ref="L152" dT="2024-03-07T08:25:47.06" personId="{BF5C2520-4838-4933-8C2C-E9E069B8079F}" id="{67C3C5E7-DBAE-416C-A266-34422E29E22A}" parentId="{1DBC78A0-8669-4520-B9D3-A22B76AA38B4}">
    <text>03.07 pateikta po pastabų</text>
  </threadedComment>
  <threadedComment ref="L152" dT="2024-03-18T13:47:32.95" personId="{BF5C2520-4838-4933-8C2C-E9E069B8079F}" id="{1EE34B6E-447A-4E42-93F2-E62BED12D915}" parentId="{1DBC78A0-8669-4520-B9D3-A22B76AA38B4}">
    <text>03.12 suderinta</text>
  </threadedComment>
  <threadedComment ref="M152" dT="2024-03-05T07:49:18.43" personId="{BF5C2520-4838-4933-8C2C-E9E069B8079F}" id="{1DC7F67C-80AA-4AF3-970A-44C72A6D7626}">
    <text>Partneris</text>
  </threadedComment>
  <threadedComment ref="M152" dT="2024-03-07T13:07:02.44" personId="{BF5C2520-4838-4933-8C2C-E9E069B8079F}" id="{A5FAE8AB-3907-4857-85DF-52CDCE3DE120}" parentId="{1DC7F67C-80AA-4AF3-970A-44C72A6D7626}">
    <text>Išsiųsta 03.07</text>
  </threadedComment>
  <threadedComment ref="N152" dT="2024-03-05T07:49:51.97" personId="{BF5C2520-4838-4933-8C2C-E9E069B8079F}" id="{E928B6D2-8BF1-459A-94FD-CEBDEA31DACC}">
    <text>1</text>
  </threadedComment>
  <threadedComment ref="N152" dT="2024-03-25T15:05:10.61" personId="{BF5C2520-4838-4933-8C2C-E9E069B8079F}" id="{B97DC0AE-BE60-4CD5-A274-57A786B3EA45}" parentId="{E928B6D2-8BF1-459A-94FD-CEBDEA31DACC}">
    <text>Pateikta 03.27 ESO pasirašyti</text>
  </threadedComment>
  <threadedComment ref="N152" dT="2024-04-22T09:07:10.58" personId="{BF5C2520-4838-4933-8C2C-E9E069B8079F}" id="{C4029185-526D-4A4E-B3C2-711398BA251A}" parentId="{E928B6D2-8BF1-459A-94FD-CEBDEA31DACC}">
    <text>Gautas derinimas, reikalingas architekturos skyriaus parasas ant SB, išsiųsta 04.18</text>
  </threadedComment>
  <threadedComment ref="N152" dT="2024-04-24T04:40:20.05" personId="{BF5C2520-4838-4933-8C2C-E9E069B8079F}" id="{E28D7AE2-CB4B-4A3E-82B7-BF7547A86DB2}" parentId="{E928B6D2-8BF1-459A-94FD-CEBDEA31DACC}">
    <text>Servitutas perduotas ESO, kompensacijos sumokėjimui, 04.25 sumokės.</text>
  </threadedComment>
  <threadedComment ref="N152" dT="2024-04-30T13:07:02.13" personId="{BF5C2520-4838-4933-8C2C-E9E069B8079F}" id="{D5B37BD5-11FD-4426-836A-CD10843F2A0C}" parentId="{E928B6D2-8BF1-459A-94FD-CEBDEA31DACC}">
    <text>Servitutas pateiktas 3 notaru biurui 04.30</text>
  </threadedComment>
  <threadedComment ref="O152" dT="2024-03-12T14:48:57.61" personId="{BF5C2520-4838-4933-8C2C-E9E069B8079F}" id="{E5A335C0-2718-472E-9DA1-F67954FDCD05}">
    <text>Išsiųsta 03.12</text>
  </threadedComment>
  <threadedComment ref="O152" dT="2024-03-12T14:49:23.31" personId="{BF5C2520-4838-4933-8C2C-E9E069B8079F}" id="{93BBFCC3-213D-44E6-B87F-D596F8762FF0}" parentId="{E5A335C0-2718-472E-9DA1-F67954FDCD05}">
    <text>Savivaldybe+
Telia+
Vandenys+
Seniunija+</text>
  </threadedComment>
  <threadedComment ref="P152" dT="2024-04-23T08:07:57.96" personId="{BF5C2520-4838-4933-8C2C-E9E069B8079F}" id="{58E0C7BD-04CC-41AB-90AC-F2E3ED1C5543}">
    <text>Pateikta 04.23</text>
  </threadedComment>
  <threadedComment ref="Q152" dT="2024-03-12T14:29:32.23" personId="{BF5C2520-4838-4933-8C2C-E9E069B8079F}" id="{7F85CC5D-F475-4239-A1F6-B622D825D1BA}">
    <text>Pateikta 03.12</text>
  </threadedComment>
  <threadedComment ref="Q152" dT="2024-03-15T13:38:30.56" personId="{BF5C2520-4838-4933-8C2C-E9E069B8079F}" id="{4ADC7B77-FCDE-4BC0-9BAE-2AEE70DAB48A}" parentId="{7F85CC5D-F475-4239-A1F6-B622D825D1BA}">
    <text xml:space="preserve">1-6865 </text>
  </threadedComment>
  <threadedComment ref="Q152" dT="2024-03-21T10:00:31.05" personId="{BF5C2520-4838-4933-8C2C-E9E069B8079F}" id="{2BA6364C-5563-4D10-9ECE-C0A62803943A}" parentId="{7F85CC5D-F475-4239-A1F6-B622D825D1BA}">
    <text>Gautos pastabos 03.21</text>
  </threadedComment>
  <threadedComment ref="Q152" dT="2024-03-25T15:06:28.03" personId="{BF5C2520-4838-4933-8C2C-E9E069B8079F}" id="{4F594200-ED7D-4C83-B159-37A31E08D6EB}" parentId="{7F85CC5D-F475-4239-A1F6-B622D825D1BA}">
    <text>03.21 Įkeltas ESO pasirašyti kelių priedas</text>
  </threadedComment>
  <threadedComment ref="Q152" dT="2024-04-05T07:55:29.89" personId="{BF5C2520-4838-4933-8C2C-E9E069B8079F}" id="{0FE835CD-4022-4331-B688-D00AB3EFFA82}" parentId="{7F85CC5D-F475-4239-A1F6-B622D825D1BA}">
    <text>Suderinta 03.29</text>
  </threadedComment>
  <threadedComment ref="X152" dT="2024-02-29T08:27:42.11" personId="{BF5C2520-4838-4933-8C2C-E9E069B8079F}" id="{F984B32F-A15E-4F24-8092-FE2F2AB962BE}">
    <text>02.29</text>
  </threadedComment>
  <threadedComment ref="Y152" dT="2024-03-01T07:30:53.89" personId="{BF5C2520-4838-4933-8C2C-E9E069B8079F}" id="{0C1A7EC2-22F4-49B4-965B-67BE4930429D}">
    <text>Pateikta 03.01</text>
  </threadedComment>
  <threadedComment ref="Y152" dT="2024-03-05T07:46:53.58" personId="{BF5C2520-4838-4933-8C2C-E9E069B8079F}" id="{4B473E18-1A7F-4D6C-963F-D6D738202DE3}" parentId="{0C1A7EC2-22F4-49B4-965B-67BE4930429D}">
    <text>Gautos pastabos. Laukiama Partnerio derinimo, tada pakartotinai bus siunčiama pirminiams.</text>
  </threadedComment>
  <threadedComment ref="Y152" dT="2024-03-07T08:25:57.73" personId="{BF5C2520-4838-4933-8C2C-E9E069B8079F}" id="{4ADAE52E-C2E7-41A3-8D6A-966A6790C8D8}" parentId="{0C1A7EC2-22F4-49B4-965B-67BE4930429D}">
    <text>03.07 pateikta po pastabų</text>
  </threadedComment>
  <threadedComment ref="Y152" dT="2024-03-18T13:46:37.18" personId="{BF5C2520-4838-4933-8C2C-E9E069B8079F}" id="{D7BCBC5A-64F1-4B8A-8DDA-02D1D1CDAE0E}" parentId="{0C1A7EC2-22F4-49B4-965B-67BE4930429D}">
    <text>03.15 suderinta</text>
  </threadedComment>
  <threadedComment ref="Z152" dT="2024-03-12T13:18:18.16" personId="{BF5C2520-4838-4933-8C2C-E9E069B8079F}" id="{F39084B6-7FCD-456A-9DE1-1E9229960C13}">
    <text>Išsiųsta 03.07</text>
  </threadedComment>
  <threadedComment ref="Z152" dT="2024-03-18T13:45:41.21" personId="{BF5C2520-4838-4933-8C2C-E9E069B8079F}" id="{875BDF4E-6BDE-49CE-B173-382C7529A1BA}" parentId="{F39084B6-7FCD-456A-9DE1-1E9229960C13}">
    <text>Pasirašė sutikimą, plano ne, 03.18 paprašyta pasirašyti ir planą</text>
  </threadedComment>
  <threadedComment ref="Z152" dT="2024-03-25T15:04:11.23" personId="{BF5C2520-4838-4933-8C2C-E9E069B8079F}" id="{4D82347F-09EE-4744-BE6D-AC2EA7E05F2B}" parentId="{F39084B6-7FCD-456A-9DE1-1E9229960C13}">
    <text>Atsiuntė pasirašytus sprendinius 03.20</text>
  </threadedComment>
  <threadedComment ref="AA152" dT="2024-03-05T07:47:42.85" personId="{BF5C2520-4838-4933-8C2C-E9E069B8079F}" id="{3E350CD7-2C90-474C-81F0-552454A55A9E}">
    <text>Partneris</text>
  </threadedComment>
  <threadedComment ref="AA152" dT="2024-03-07T13:07:22.65" personId="{BF5C2520-4838-4933-8C2C-E9E069B8079F}" id="{74C1AEE7-E80F-414F-9B0F-A77899E41E5D}" parentId="{3E350CD7-2C90-474C-81F0-552454A55A9E}">
    <text>Išsiųsta 03.07</text>
  </threadedComment>
  <threadedComment ref="AA152" dT="2024-03-18T13:44:43.79" personId="{BF5C2520-4838-4933-8C2C-E9E069B8079F}" id="{76BAAD0F-2407-4314-8012-9DA8614A9410}" parentId="{3E350CD7-2C90-474C-81F0-552454A55A9E}">
    <text>Gauta 03.18</text>
  </threadedComment>
  <threadedComment ref="AC152" dT="2024-03-12T14:49:42.36" personId="{BF5C2520-4838-4933-8C2C-E9E069B8079F}" id="{5DC9CA1B-3C07-4CE1-B3A1-49447921914F}">
    <text>Išsiųsta 03.12</text>
  </threadedComment>
  <threadedComment ref="AC152" dT="2024-03-12T14:49:46.52" personId="{BF5C2520-4838-4933-8C2C-E9E069B8079F}" id="{FCE91AAD-7150-443A-8AE8-0CF6CA5A3A23}" parentId="{5DC9CA1B-3C07-4CE1-B3A1-49447921914F}">
    <text>Savivaldybe-
Telia+
Vandenys+
Seniunija+</text>
  </threadedComment>
  <threadedComment ref="AE152" dT="2024-03-12T14:35:22.42" personId="{BF5C2520-4838-4933-8C2C-E9E069B8079F}" id="{FDDDCAA4-A7A5-4D0A-AF82-48025BE49530}">
    <text>Issiusta 03.12</text>
  </threadedComment>
  <threadedComment ref="AE152" dT="2024-03-15T13:38:07.50" personId="{BF5C2520-4838-4933-8C2C-E9E069B8079F}" id="{6CB7FA6F-DAF8-454E-9E1A-FF9786E1D129}" parentId="{FDDDCAA4-A7A5-4D0A-AF82-48025BE49530}">
    <text xml:space="preserve">1-6864 </text>
  </threadedComment>
  <threadedComment ref="AE152" dT="2024-04-05T07:59:58.00" personId="{BF5C2520-4838-4933-8C2C-E9E069B8079F}" id="{DB85FC23-3402-4B4F-85A8-A71AFDD95EC9}" parentId="{FDDDCAA4-A7A5-4D0A-AF82-48025BE49530}">
    <text>Suderinta 04.02</text>
  </threadedComment>
  <threadedComment ref="AF152" dT="2024-03-12T14:30:11.72" personId="{BF5C2520-4838-4933-8C2C-E9E069B8079F}" id="{CCE460BE-243E-45DF-BFA9-1EEAF2DE3BD0}">
    <text>Pateikta 03.08</text>
  </threadedComment>
  <threadedComment ref="AF152" dT="2024-03-18T13:48:47.37" personId="{BF5C2520-4838-4933-8C2C-E9E069B8079F}" id="{745B6903-5C96-40F1-8BED-9F7864634D45}" parentId="{CCE460BE-243E-45DF-BFA9-1EEAF2DE3BD0}">
    <text>03.14 suderinta</text>
  </threadedComment>
  <threadedComment ref="AJ152" dT="2024-04-12T11:38:45.71" personId="{BF5C2520-4838-4933-8C2C-E9E069B8079F}" id="{E2FCE63F-2E8D-46E8-B49D-E655CD928C87}">
    <text>Pateikta 04.12</text>
  </threadedComment>
  <threadedComment ref="AJ152" dT="2024-04-22T12:37:43.75" personId="{BF5C2520-4838-4933-8C2C-E9E069B8079F}" id="{3A37A1C1-0C9B-441D-81C9-EC1CD9BB42F9}" parentId="{E2FCE63F-2E8D-46E8-B49D-E655CD928C87}">
    <text>Patvirtinta 04.22</text>
  </threadedComment>
  <threadedComment ref="E153" dT="2024-02-13T12:33:45.18" personId="{275467A3-C35B-408D-BC09-980133BF36D1}" id="{50AA3C78-D7DE-4CA9-BE15-E8FFA0121C9F}">
    <text xml:space="preserve">Derinimai su institucijomis yra. Pateiktas servitutas savivaldybei </text>
  </threadedComment>
  <threadedComment ref="E153" dT="2024-02-20T08:40:46.60" personId="{275467A3-C35B-408D-BC09-980133BF36D1}" id="{1DD4EBE9-C7BC-4609-A96E-600015A094FC}" parentId="{50AA3C78-D7DE-4CA9-BE15-E8FFA0121C9F}">
    <text xml:space="preserve">Trūksta LAKD ir servituto (pateikta) </text>
  </threadedComment>
  <threadedComment ref="Y153" dT="2024-02-01T07:18:42.55" personId="{1AA69E5B-B443-4881-BBB8-C2908FF681E9}" id="{BE5F8336-5B36-4030-9449-B6B5C11A4084}">
    <text>Pateikta</text>
  </threadedComment>
  <threadedComment ref="Y153" dT="2024-02-06T13:27:02.21" personId="{1AA69E5B-B443-4881-BBB8-C2908FF681E9}" id="{BC27B5A4-4EC8-44B0-BABA-0FEA3E690F65}" parentId="{BE5F8336-5B36-4030-9449-B6B5C11A4084}">
    <text>Pateikta po pastabu del zenklo be metru</text>
  </threadedComment>
  <threadedComment ref="AB153" dT="2024-02-19T08:43:34.42" personId="{1AA69E5B-B443-4881-BBB8-C2908FF681E9}" id="{1D912C78-1EF0-4B4A-83C0-4F053E27CED0}">
    <text>Pateikta 02.06</text>
  </threadedComment>
  <threadedComment ref="AB153" dT="2024-03-01T12:14:52.89" personId="{BF5C2520-4838-4933-8C2C-E9E069B8079F}" id="{D360C21D-B480-4569-AD98-D381EDE07EC5}" parentId="{1D912C78-1EF0-4B4A-83C0-4F053E27CED0}">
    <text>Pas notarą (išsiųsta 02.28)</text>
  </threadedComment>
  <threadedComment ref="AB153" dT="2024-03-01T12:15:34.07" personId="{BF5C2520-4838-4933-8C2C-E9E069B8079F}" id="{AF25E657-0FBE-4C5E-B82C-CF201393B787}" parentId="{1D912C78-1EF0-4B4A-83C0-4F053E27CED0}">
    <text>Sutartis bus parengta 03.06-03.08</text>
  </threadedComment>
  <threadedComment ref="AC153" dT="2024-02-06T13:21:58.74" personId="{1AA69E5B-B443-4881-BBB8-C2908FF681E9}" id="{2E099F12-EC35-4940-ABB4-109296211E20}">
    <text>Šiluma+
Telia+
Vandenys+</text>
  </threadedComment>
  <threadedComment ref="AE153" dT="2024-02-06T13:30:17.55" personId="{1AA69E5B-B443-4881-BBB8-C2908FF681E9}" id="{1034C040-4DD7-47A0-B5C2-AA1BF20B390D}">
    <text>Issiusta</text>
  </threadedComment>
  <threadedComment ref="AE153" dT="2024-03-13T10:47:36.47" personId="{BF5C2520-4838-4933-8C2C-E9E069B8079F}" id="{F9DF0AE4-13C7-4C2F-9E11-6D04A7993375}" parentId="{1034C040-4DD7-47A0-B5C2-AA1BF20B390D}">
    <text>03.05 gautas atsakymas, persiųsti Igniciui</text>
  </threadedComment>
  <threadedComment ref="E154" dT="2024-02-13T12:25:11.05" personId="{275467A3-C35B-408D-BC09-980133BF36D1}" id="{E754BC03-47FD-4C5F-BE8E-CE9AA460F55F}">
    <text xml:space="preserve">02-14 pateiksim pirminius po pastabų </text>
  </threadedComment>
  <threadedComment ref="E154" dT="2024-02-20T08:42:28.00" personId="{275467A3-C35B-408D-BC09-980133BF36D1}" id="{1F95B1AA-ECB8-4E00-8BC0-DFA275FAA971}" parentId="{E754BC03-47FD-4C5F-BE8E-CE9AA460F55F}">
    <text xml:space="preserve">Pateikti pirminiai po pastabų, šiandien bus pateikta institucijoms drinti </text>
  </threadedComment>
  <threadedComment ref="Y154" dT="2024-02-02T13:35:13.04" personId="{1AA69E5B-B443-4881-BBB8-C2908FF681E9}" id="{43CBE617-D4AB-473C-BE73-9A811193857A}">
    <text>pateikta</text>
  </threadedComment>
  <threadedComment ref="Y154" dT="2024-02-05T13:14:36.41" personId="{1AA69E5B-B443-4881-BBB8-C2908FF681E9}" id="{43DD9106-24FE-4B90-BFCF-F4651F5A5306}" parentId="{43CBE617-D4AB-473C-BE73-9A811193857A}">
    <text>Gautos pastabos</text>
  </threadedComment>
  <threadedComment ref="Y154" dT="2024-02-19T13:30:29.27" personId="{1AA69E5B-B443-4881-BBB8-C2908FF681E9}" id="{DA48BA26-05AD-4597-A447-D84A50BB94A5}" parentId="{43CBE617-D4AB-473C-BE73-9A811193857A}">
    <text>Pateikta po pastabu</text>
  </threadedComment>
  <threadedComment ref="Z154" dT="2024-03-13T10:29:59.74" personId="{BF5C2520-4838-4933-8C2C-E9E069B8079F}" id="{04A38F37-627B-4FCD-9818-51A29D3BE7EE}">
    <text>Gauta 03-13</text>
  </threadedComment>
  <threadedComment ref="AA154" dT="2024-03-13T10:30:05.49" personId="{BF5C2520-4838-4933-8C2C-E9E069B8079F}" id="{9541D60E-F270-440A-ACEE-2CD9F83C46D3}">
    <text>Gauta 03-13</text>
  </threadedComment>
  <threadedComment ref="AB154" dT="2024-02-29T07:08:49.34" personId="{BF5C2520-4838-4933-8C2C-E9E069B8079F}" id="{F103D151-9891-4A1C-8891-C0240A12AE73}">
    <text>Nusiųsta nuomininkams suderinti</text>
  </threadedComment>
  <threadedComment ref="AB154" dT="2024-03-14T05:44:59.01" personId="{C8757EB3-AE51-4D63-B06C-15AB9D614458}" id="{08C9B6F8-6460-4F41-8206-96302076168A}" parentId="{F103D151-9891-4A1C-8891-C0240A12AE73}">
    <text>Pateikta savivaldybei 03/13</text>
  </threadedComment>
  <threadedComment ref="AB154" dT="2024-04-02T12:05:55.47" personId="{BF5C2520-4838-4933-8C2C-E9E069B8079F}" id="{AFE6FDA5-A23B-4544-8C7A-E3083EC3341E}" parentId="{F103D151-9891-4A1C-8891-C0240A12AE73}">
    <text>Savivaldybė 04.02 pateikė derinimo raštą sklypo nuomininkams, be kurio, pasak savivaldybes specialiasto, notaras nerengia sutarties, terminas 10 d.d.</text>
  </threadedComment>
  <threadedComment ref="AB154" dT="2024-04-22T11:31:46.87" personId="{BF5C2520-4838-4933-8C2C-E9E069B8079F}" id="{CB1C1076-BC0B-430A-90A4-C44D5BAC4527}" parentId="{F103D151-9891-4A1C-8891-C0240A12AE73}">
    <text>Pateikta notarui 04.22</text>
  </threadedComment>
  <threadedComment ref="AC154" dT="2024-02-29T06:33:12.83" personId="{BF5C2520-4838-4933-8C2C-E9E069B8079F}" id="{17FCF0A7-7984-4DC0-81CE-052B9369317F}">
    <text>Trūksta savivaldybės kelininko derinimo, išsiųsta 02.20</text>
  </threadedComment>
  <threadedComment ref="AC154" dT="2024-02-29T08:35:08.48" personId="{BF5C2520-4838-4933-8C2C-E9E069B8079F}" id="{CF971588-4E2C-477A-B1F3-5052A4169378}" parentId="{17FCF0A7-7984-4DC0-81CE-052B9369317F}">
    <text>02.29 bandyta susisiekti, nepavyko</text>
  </threadedComment>
  <threadedComment ref="AC154" dT="2024-03-01T10:00:55.74" personId="{BF5C2520-4838-4933-8C2C-E9E069B8079F}" id="{7BB12720-9A96-42A0-861E-0578DA844C42}" parentId="{17FCF0A7-7984-4DC0-81CE-052B9369317F}">
    <text>Suderinta</text>
  </threadedComment>
  <threadedComment ref="AF154" dT="2024-02-29T06:33:26.23" personId="{BF5C2520-4838-4933-8C2C-E9E069B8079F}" id="{7AA8E6DB-EAFB-4D4F-B61E-DA27EB2C7BB2}">
    <text>Išsiųsta 02.20</text>
  </threadedComment>
  <threadedComment ref="AF154" dT="2024-03-07T08:40:25.17" personId="{BF5C2520-4838-4933-8C2C-E9E069B8079F}" id="{803C27E6-D507-4A0A-A03C-8462E9EAFC0D}" parentId="{7AA8E6DB-EAFB-4D4F-B61E-DA27EB2C7BB2}">
    <text>Laukiame sprendimo rašto.</text>
  </threadedComment>
  <threadedComment ref="AF154" dT="2024-03-13T08:51:56.63" personId="{BF5C2520-4838-4933-8C2C-E9E069B8079F}" id="{D594DB05-2658-425E-B715-78150FDF46CF}" parentId="{7AA8E6DB-EAFB-4D4F-B61E-DA27EB2C7BB2}">
    <text>03.13 Gautas nepritarimas dėl ženklų Nr. 735.</text>
  </threadedComment>
  <threadedComment ref="AJ154" dT="2024-05-14T13:42:35.91" personId="{BF5C2520-4838-4933-8C2C-E9E069B8079F}" id="{6BDA4A33-A507-4C97-BF97-F28C534148FD}">
    <text>Pateikta 05.14</text>
  </threadedComment>
  <threadedComment ref="AJ154" dT="2024-05-16T10:07:14.65" personId="{BF5C2520-4838-4933-8C2C-E9E069B8079F}" id="{AF462A29-B21A-458C-9450-60324CE9F84E}" parentId="{6BDA4A33-A507-4C97-BF97-F28C534148FD}">
    <text>Pateikta po pastabų 05.16</text>
  </threadedComment>
  <threadedComment ref="D155" dT="2024-02-13T12:36:15.43" personId="{275467A3-C35B-408D-BC09-980133BF36D1}" id="{DA5AC814-9D0F-4713-ADF4-C882A083BCD3}">
    <text xml:space="preserve">parengti brėžiniai,derinama MT vieta su sklp sav. </text>
  </threadedComment>
  <threadedComment ref="E155" dT="2024-02-13T12:36:07.89" personId="{275467A3-C35B-408D-BC09-980133BF36D1}" id="{CB3268D9-ADDE-4F62-9C67-9B2FFA08A6BB}">
    <text xml:space="preserve">Parengti brėžiniai 02-14 pateiksim derinti pirminius </text>
  </threadedComment>
  <threadedComment ref="E155" dT="2024-02-20T08:45:03.11" personId="{275467A3-C35B-408D-BC09-980133BF36D1}" id="{F3F601F5-94D3-495C-AD9A-CD5AFEA33A4C}" parentId="{CB3268D9-ADDE-4F62-9C67-9B2FFA08A6BB}">
    <text>02-19 pateikti pirminiai derinimui</text>
  </threadedComment>
  <threadedComment ref="L155" dT="2024-02-19T11:58:26.53" personId="{1AA69E5B-B443-4881-BBB8-C2908FF681E9}" id="{541F8629-0C00-47B7-9CBC-A339BB8A0749}">
    <text>Derinama modulines vieta su savininku</text>
  </threadedComment>
  <threadedComment ref="L155" dT="2024-03-20T17:51:58.80" personId="{BF5C2520-4838-4933-8C2C-E9E069B8079F}" id="{B942883F-361F-480D-887C-F229673245D3}" parentId="{541F8629-0C00-47B7-9CBC-A339BB8A0749}">
    <text>Pateikta i RP 03.20</text>
  </threadedComment>
  <threadedComment ref="AG155" dT="2024-04-05T11:01:39.79" personId="{BF5C2520-4838-4933-8C2C-E9E069B8079F}" id="{758D2EE4-0F78-4ABF-A6D2-3E91BCA6864A}">
    <text>KPD
Dubysos regioninis parkas</text>
  </threadedComment>
  <threadedComment ref="E156" dT="2023-11-14T05:53:57.40" personId="{1AA69E5B-B443-4881-BBB8-C2908FF681E9}" id="{C3732AEE-55E1-4E87-B4D2-5BB3E6893BA4}">
    <text xml:space="preserve">11.14 8JP-3609 </text>
  </threadedComment>
  <threadedComment ref="E156" dT="2023-11-14T05:54:06.11" personId="{1AA69E5B-B443-4881-BBB8-C2908FF681E9}" id="{AA822AC0-297F-4EF1-951D-C386CDE63ECB}" parentId="{C3732AEE-55E1-4E87-B4D2-5BB3E6893BA4}">
    <text>Taisomos pastabos</text>
  </threadedComment>
  <threadedComment ref="E156" dT="2023-12-11T13:26:30.25" personId="{1AA69E5B-B443-4881-BBB8-C2908FF681E9}" id="{DB8DD73E-34CC-4C24-94F7-36D9E207E99D}" parentId="{C3732AEE-55E1-4E87-B4D2-5BB3E6893BA4}">
    <text>Rengiamas servitutas</text>
  </threadedComment>
  <threadedComment ref="E156" dT="2024-02-20T08:25:44.01" personId="{275467A3-C35B-408D-BC09-980133BF36D1}" id="{2257035B-B6C2-4F6C-9B2F-7F6C7D8307C1}" parentId="{C3732AEE-55E1-4E87-B4D2-5BB3E6893BA4}">
    <text>Laukiam servituto sutikimo</text>
  </threadedComment>
  <threadedComment ref="Y156" dT="2024-02-02T13:37:35.05" personId="{1AA69E5B-B443-4881-BBB8-C2908FF681E9}" id="{48194ABA-2EC2-4C45-83B9-0B2E816FCF97}">
    <text>Pateikta</text>
  </threadedComment>
  <threadedComment ref="Y156" dT="2024-02-09T10:44:54.53" personId="{1AA69E5B-B443-4881-BBB8-C2908FF681E9}" id="{A8DF721C-A769-48E3-B89E-DE40FAEB5F1C}" parentId="{48194ABA-2EC2-4C45-83B9-0B2E816FCF97}">
    <text>Gautos pastabos</text>
  </threadedComment>
  <threadedComment ref="Y156" dT="2024-02-20T08:32:01.51" personId="{1AA69E5B-B443-4881-BBB8-C2908FF681E9}" id="{92B5EE36-A700-4EF1-A2D6-FDAF3DF1C2CB}" parentId="{48194ABA-2EC2-4C45-83B9-0B2E816FCF97}">
    <text>Pateikta po pastabu</text>
  </threadedComment>
  <threadedComment ref="Y156" dT="2024-02-21T11:02:02.16" personId="{1AA69E5B-B443-4881-BBB8-C2908FF681E9}" id="{C715DE2E-F24F-44A5-9171-97461D3C7A6F}" parentId="{48194ABA-2EC2-4C45-83B9-0B2E816FCF97}">
    <text>Pateikta po pastabu</text>
  </threadedComment>
  <threadedComment ref="Y156" dT="2024-02-22T07:10:47.26" personId="{1AA69E5B-B443-4881-BBB8-C2908FF681E9}" id="{3F4B90F1-7695-427C-9BA6-BD8B2316FF93}" parentId="{48194ABA-2EC2-4C45-83B9-0B2E816FCF97}">
    <text>suderinta</text>
  </threadedComment>
  <threadedComment ref="AB156" dT="2024-02-29T06:28:36.60" personId="{BF5C2520-4838-4933-8C2C-E9E069B8079F}" id="{08ABAA6E-0B29-40B1-9A88-FA4580B6E779}">
    <text>Rengiama</text>
  </threadedComment>
  <threadedComment ref="AB156" dT="2024-02-29T08:48:35.81" personId="{BF5C2520-4838-4933-8C2C-E9E069B8079F}" id="{A090D08B-3D81-4134-9DDE-EBA377C8EDEE}" parentId="{08ABAA6E-0B29-40B1-9A88-FA4580B6E779}">
    <text>3 servitutai</text>
  </threadedComment>
  <threadedComment ref="AB156" dT="2024-03-07T08:21:40.57" personId="{BF5C2520-4838-4933-8C2C-E9E069B8079F}" id="{7AAC7E2E-D55D-4757-8E2C-7FEF07209939}" parentId="{08ABAA6E-0B29-40B1-9A88-FA4580B6E779}">
    <text>03.08 nusiųsta derinti Igničiui</text>
  </threadedComment>
  <threadedComment ref="AB156" dT="2024-03-12T12:19:50.03" personId="{BF5C2520-4838-4933-8C2C-E9E069B8079F}" id="{4F4BC58B-EF7D-4AD6-94AC-2C2A36B99D29}" parentId="{08ABAA6E-0B29-40B1-9A88-FA4580B6E779}">
    <text>03.12 gauta pasirasyti Ignicio</text>
  </threadedComment>
  <threadedComment ref="AB156" dT="2024-03-14T05:45:50.34" personId="{C8757EB3-AE51-4D63-B06C-15AB9D614458}" id="{B6DE88A6-6388-4500-96F1-4E94D1A9CABA}" parentId="{08ABAA6E-0B29-40B1-9A88-FA4580B6E779}">
    <text>03.13 issiusta savininkui</text>
  </threadedComment>
  <threadedComment ref="AB156" dT="2024-03-19T06:41:49.61" personId="{BF5C2520-4838-4933-8C2C-E9E069B8079F}" id="{E8808B63-DEA6-4CF0-B9DB-EBE2DBBC209A}" parentId="{08ABAA6E-0B29-40B1-9A88-FA4580B6E779}">
    <text>03.19 paraginta pasirašyti</text>
  </threadedComment>
  <threadedComment ref="AB156" dT="2024-03-26T06:50:27.46" personId="{BF5C2520-4838-4933-8C2C-E9E069B8079F}" id="{630DA82D-6150-46EF-BC58-237E55A6CF2B}" parentId="{08ABAA6E-0B29-40B1-9A88-FA4580B6E779}">
    <text>Pateikta savivaldybei 03.22</text>
  </threadedComment>
  <threadedComment ref="AB156" dT="2024-04-22T11:51:59.17" personId="{BF5C2520-4838-4933-8C2C-E9E069B8079F}" id="{25B500A6-9E1B-4F37-A029-D6CC6986F592}" parentId="{08ABAA6E-0B29-40B1-9A88-FA4580B6E779}">
    <text>Visi derinimai yra, laukiame sprendimo dėl parkingo vietų.</text>
  </threadedComment>
  <threadedComment ref="AC156" dT="2024-04-02T07:50:53.89" personId="{BF5C2520-4838-4933-8C2C-E9E069B8079F}" id="{3E63C8A8-C6B4-4E9A-B5C7-8E72E0B04A3C}">
    <text>Suderinta inžinerininkų</text>
  </threadedComment>
  <threadedComment ref="AC156" dT="2024-04-02T07:52:59.58" personId="{BF5C2520-4838-4933-8C2C-E9E069B8079F}" id="{6A1F3294-6D88-4CA2-84BA-99E5F31AC70B}" parentId="{3E63C8A8-C6B4-4E9A-B5C7-8E72E0B04A3C}">
    <text>Laukiame atsakymo iš savivaldybės dėl parkingo vietų valstybinėje žemėje, rengiamas atskiras komisijos posėdis (data neaiški) dėl planuojamų parkingo vietų valstybinėje žemėje, kai visi planuojami įrengti įrenginiai yra užsakovo sklype.</text>
  </threadedComment>
  <threadedComment ref="AC156" dT="2024-04-09T06:06:22.02" personId="{BF5C2520-4838-4933-8C2C-E9E069B8079F}" id="{AEAA5D9A-D816-4B4F-B2D0-33F8CE526308}" parentId="{3E63C8A8-C6B4-4E9A-B5C7-8E72E0B04A3C}">
    <text>Vyko posėdis 04.04, rengiamas atsakymo raštas, kuris mus turėtų pasiekti šią savaitę.</text>
  </threadedComment>
  <threadedComment ref="AC156" dT="2024-04-22T11:51:05.35" personId="{BF5C2520-4838-4933-8C2C-E9E069B8079F}" id="{A9A431E1-7A53-45A1-B37C-E119ADD01340}" parentId="{3E63C8A8-C6B4-4E9A-B5C7-8E72E0B04A3C}">
    <text>04.23 vyks posėdis.</text>
  </threadedComment>
  <threadedComment ref="AF156" dT="2024-02-29T06:24:19.98" personId="{BF5C2520-4838-4933-8C2C-E9E069B8079F}" id="{09E52F10-410C-44A1-89ED-7209404AB7AF}">
    <text>Išsiųsta 02.20</text>
  </threadedComment>
  <threadedComment ref="AF156" dT="2024-03-07T08:22:32.43" personId="{BF5C2520-4838-4933-8C2C-E9E069B8079F}" id="{BDEE6324-C3B3-4BB0-8240-3C0FDC823879}" parentId="{09E52F10-410C-44A1-89ED-7209404AB7AF}">
    <text>Pateikta 03.07 po pastabų</text>
  </threadedComment>
  <threadedComment ref="AF156" dT="2024-03-19T06:43:00.29" personId="{BF5C2520-4838-4933-8C2C-E9E069B8079F}" id="{464A5EAB-DB0D-4F1D-93F1-7E7A74E2B529}" parentId="{09E52F10-410C-44A1-89ED-7209404AB7AF}">
    <text>laukiame tikslios posėdžio datos 03.18-03.22</text>
  </threadedComment>
  <threadedComment ref="Y157" dT="2024-04-23T04:38:10.07" personId="{BF5C2520-4838-4933-8C2C-E9E069B8079F}" id="{2B987589-11D3-49A8-9A67-D3C76490C544}">
    <text>Pateikta 04.23</text>
  </threadedComment>
  <threadedComment ref="Z157" dT="2024-06-03T11:27:31.75" personId="{BF5C2520-4838-4933-8C2C-E9E069B8079F}" id="{E921092D-7525-4974-B76C-2301879A3296}">
    <text>Išsiųsta 05.29</text>
  </threadedComment>
  <threadedComment ref="AC157" dT="2024-06-03T11:27:01.91" personId="{BF5C2520-4838-4933-8C2C-E9E069B8079F}" id="{AD95DA8B-45B0-4160-B09B-9DAC7C0BA430}">
    <text>Išsiųsta 05.28</text>
  </threadedComment>
  <threadedComment ref="AC157" dT="2024-06-03T11:27:17.56" personId="{BF5C2520-4838-4933-8C2C-E9E069B8079F}" id="{4ACA7B2D-B711-40D3-AF59-FBB786E0415D}" parentId="{AD95DA8B-45B0-4160-B09B-9DAC7C0BA430}">
    <text>Savivaldybe+
Telia+
Vandenys+</text>
  </threadedComment>
  <threadedComment ref="E158" dT="2024-02-13T12:39:14.07" personId="{275467A3-C35B-408D-BC09-980133BF36D1}" id="{D4FEBA99-BE65-40D8-BAFC-2AF4B5AE38F3}">
    <text xml:space="preserve">Laukiam KPD derinimo ir savivaldybės ženklų derinimo </text>
  </threadedComment>
  <threadedComment ref="E158" dT="2024-02-20T08:49:18.15" personId="{275467A3-C35B-408D-BC09-980133BF36D1}" id="{1D91AC70-77B0-400E-A9E3-50110952659B}" parentId="{D4FEBA99-BE65-40D8-BAFC-2AF4B5AE38F3}">
    <text>Laukiam KPD derinimo</text>
  </threadedComment>
  <threadedComment ref="G158" dT="2024-01-24T06:43:48.89" personId="{1AA69E5B-B443-4881-BBB8-C2908FF681E9}" id="{9EA38F5C-4C9C-4FB6-8502-7CA979BCCEB2}">
    <text xml:space="preserve">Siunciant pirminius, prideti paulius.andriuska@ignitis.lt </text>
    <extLst>
      <x:ext xmlns:xltc2="http://schemas.microsoft.com/office/spreadsheetml/2020/threadedcomments2" uri="{F7C98A9C-CBB3-438F-8F68-D28B6AF4A901}">
        <xltc2:checksum>2620526580</xltc2:checksum>
        <xltc2:hyperlink startIndex="29" length="28" url="mailto:paulius.andriuska@ignitis.lt"/>
      </x:ext>
    </extLst>
  </threadedComment>
  <threadedComment ref="Y158" dT="2024-02-01T07:11:16.06" personId="{1AA69E5B-B443-4881-BBB8-C2908FF681E9}" id="{57D5DD17-629A-45BB-B411-3326AA90C28C}">
    <text>pateikta</text>
  </threadedComment>
  <threadedComment ref="Y158" dT="2024-02-05T11:32:14.87" personId="{1AA69E5B-B443-4881-BBB8-C2908FF681E9}" id="{B5CF3EF8-466C-49BD-8C59-8FE7FEF46B7D}" parentId="{57D5DD17-629A-45BB-B411-3326AA90C28C}">
    <text>Suderinta</text>
  </threadedComment>
  <threadedComment ref="AC158" dT="2024-04-23T04:58:23.13" personId="{BF5C2520-4838-4933-8C2C-E9E069B8079F}" id="{3645CD4A-437A-40BA-A6E6-9440FD950EE3}">
    <text>Išsiųsta po korekcijų 04.18</text>
  </threadedComment>
  <threadedComment ref="AC158" dT="2024-04-23T04:59:13.26" personId="{BF5C2520-4838-4933-8C2C-E9E069B8079F}" id="{3F4D71FA-2BAA-4E18-8CD5-3780776F95A0}" parentId="{3645CD4A-437A-40BA-A6E6-9440FD950EE3}">
    <text>Telia+
Vandenys+
Seniūnija+
Paveldosauga-
Keliai-</text>
  </threadedComment>
  <threadedComment ref="AG158" dT="2024-02-29T13:43:31.28" personId="{BF5C2520-4838-4933-8C2C-E9E069B8079F}" id="{1E3E9241-1BE4-4267-BDE9-F175A5F68B3F}">
    <text>Išsiųsta KPD 02.07 (reg. Nr. GTV-106)</text>
  </threadedComment>
  <threadedComment ref="AG158" dT="2024-03-18T06:45:41.42" personId="{BF5C2520-4838-4933-8C2C-E9E069B8079F}" id="{B40FD7E7-0C90-4FFB-9297-82A2CD9C9E93}" parentId="{1E3E9241-1BE4-4267-BDE9-F175A5F68B3F}">
    <text>Gautos pastabos 03.18</text>
  </threadedComment>
  <threadedComment ref="AG158" dT="2024-03-18T13:02:54.41" personId="{BF5C2520-4838-4933-8C2C-E9E069B8079F}" id="{BCD089F7-52C2-4B68-97A3-7EBD4138227C}" parentId="{1E3E9241-1BE4-4267-BDE9-F175A5F68B3F}">
    <text>Pateikta savivaldybei 03.18
Pateiktas projektas VšĮ "Architektūros tyrimų centras" dėl ekspertizės kainos pasiūlymo 03.18</text>
  </threadedComment>
  <threadedComment ref="AG158" dT="2024-03-28T06:04:52.34" personId="{BF5C2520-4838-4933-8C2C-E9E069B8079F}" id="{2F8C5E60-C468-448C-AE47-ADB732728CAD}" parentId="{1E3E9241-1BE4-4267-BDE9-F175A5F68B3F}">
    <text>Pateikta KPD 03.28</text>
  </threadedComment>
  <threadedComment ref="AG158" dT="2024-04-26T13:13:27.98" personId="{BF5C2520-4838-4933-8C2C-E9E069B8079F}" id="{97A86411-9E28-4722-AE3D-05107E7FAC3E}" parentId="{1E3E9241-1BE4-4267-BDE9-F175A5F68B3F}">
    <text>Nauja registracija GTV-339  (pateikta po projekto korekcijos 04.26 )</text>
  </threadedComment>
  <threadedComment ref="AJ158" dT="2024-05-17T13:32:37.02" personId="{BF5C2520-4838-4933-8C2C-E9E069B8079F}" id="{15E4407A-C495-44C7-911A-CA24D89410F5}">
    <text>Pateikta 05.17</text>
  </threadedComment>
  <threadedComment ref="D159" dT="2024-02-13T12:40:42.61" personId="{275467A3-C35B-408D-BC09-980133BF36D1}" id="{C270ED9E-1319-4AE1-8DD4-1587D3FD93E5}">
    <text xml:space="preserve">parengti brėžiniai 02-19 teiksim pirminiams </text>
  </threadedComment>
  <threadedComment ref="E159" dT="2024-02-13T12:40:39.19" personId="{275467A3-C35B-408D-BC09-980133BF36D1}" id="{C01685F1-F3A9-4818-B80D-E6DAF534808A}">
    <text xml:space="preserve">parengti brėžiniai 02-19 teiksim pirminiams </text>
  </threadedComment>
  <threadedComment ref="L159" dT="2024-02-20T13:47:36.35" personId="{1AA69E5B-B443-4881-BBB8-C2908FF681E9}" id="{593690F9-A885-40B8-A22F-FE2448320DE9}">
    <text>Pateikta Igniciui</text>
  </threadedComment>
  <threadedComment ref="L159" dT="2024-02-27T08:02:11.38" personId="{BF5C2520-4838-4933-8C2C-E9E069B8079F}" id="{A8CF2307-5BC5-4869-86BA-9219CC3949A6}" parentId="{593690F9-A885-40B8-A22F-FE2448320DE9}">
    <text>Pateikta i RP 02-27</text>
  </threadedComment>
  <threadedComment ref="L159" dT="2024-03-01T12:33:57.88" personId="{BF5C2520-4838-4933-8C2C-E9E069B8079F}" id="{C34E953B-2B59-4EA6-A3AF-B517A2C08DA4}" parentId="{593690F9-A885-40B8-A22F-FE2448320DE9}">
    <text>Pateikta po pastabų 03.01</text>
  </threadedComment>
  <threadedComment ref="M159" dT="2024-03-01T12:36:38.65" personId="{BF5C2520-4838-4933-8C2C-E9E069B8079F}" id="{0EE9AC55-C0F7-4860-B953-A6AAAFAC5255}">
    <text>Atsiųs 03.04</text>
  </threadedComment>
  <threadedComment ref="M159" dT="2024-03-07T08:42:01.57" personId="{BF5C2520-4838-4933-8C2C-E9E069B8079F}" id="{7E2B98B0-467E-434E-B599-480C7CC0B560}" parentId="{0EE9AC55-C0F7-4860-B953-A6AAAFAC5255}">
    <text>Sutikimas gautas</text>
  </threadedComment>
  <threadedComment ref="O159" dT="2024-03-01T12:36:00.71" personId="{BF5C2520-4838-4933-8C2C-E9E069B8079F}" id="{DFC22072-595E-4478-B9F6-D03E5A2CDD5C}">
    <text>Vandenys+
Savivaldybe+
Šiluma-</text>
  </threadedComment>
  <threadedComment ref="O159" dT="2024-03-05T07:56:56.18" personId="{BF5C2520-4838-4933-8C2C-E9E069B8079F}" id="{C11F87FC-117C-4F29-9A93-E8700B1AA0D1}" parentId="{DFC22072-595E-4478-B9F6-D03E5A2CDD5C}">
    <text>Šilumotiekis 03.05 atsiuntė pastabas</text>
  </threadedComment>
  <threadedComment ref="Q159" dT="2024-03-07T08:42:29.94" personId="{BF5C2520-4838-4933-8C2C-E9E069B8079F}" id="{8D49C9BB-2E7D-4528-83D6-7E9D37B28B50}">
    <text>Išsiųsta 03.06 dėl kelio AZ</text>
  </threadedComment>
  <threadedComment ref="R159" dT="2024-03-01T12:37:45.77" personId="{BF5C2520-4838-4933-8C2C-E9E069B8079F}" id="{FA56B101-0F8F-4D49-A343-BB15761CFA51}">
    <text>Regioninis parkas (išsiųsta 02.29)</text>
  </threadedComment>
  <threadedComment ref="R159" dT="2024-03-19T07:29:10.12" personId="{BF5C2520-4838-4933-8C2C-E9E069B8079F}" id="{62C7F1E8-47C5-4523-BFF3-11CDE921CBC1}" parentId="{FA56B101-0F8F-4D49-A343-BB15761CFA51}">
    <text>Susisiekta 03.19, peržiūrės</text>
  </threadedComment>
  <threadedComment ref="T159" dT="2024-03-20T05:56:14.46" personId="{BF5C2520-4838-4933-8C2C-E9E069B8079F}" id="{A62C5F6A-9F59-463B-B319-3B29D93BE7EC}">
    <text>Pateikta samatai 03.22</text>
  </threadedComment>
  <threadedComment ref="U159" dT="2024-03-19T14:10:24.28" personId="{BF5C2520-4838-4933-8C2C-E9E069B8079F}" id="{DDB3BD81-D1F9-4452-A048-3751A0524C7D}">
    <text>Pateikti projektą tvirtinimui 03.26</text>
  </threadedComment>
  <threadedComment ref="U159" dT="2024-03-27T08:02:54.31" personId="{BF5C2520-4838-4933-8C2C-E9E069B8079F}" id="{29DA0A7D-C3FB-4646-A742-BF2A8C9C5301}" parentId="{DDB3BD81-D1F9-4452-A048-3751A0524C7D}">
    <text>Pateikta 03.27</text>
  </threadedComment>
  <threadedComment ref="U159" dT="2024-04-03T06:11:44.24" personId="{BF5C2520-4838-4933-8C2C-E9E069B8079F}" id="{5CF9E5C1-6E62-463E-A1F7-C7A4BE96C769}" parentId="{DDB3BD81-D1F9-4452-A048-3751A0524C7D}">
    <text>Pateikta po pastabų 04.03</text>
  </threadedComment>
  <threadedComment ref="U159" dT="2024-04-11T12:34:18.91" personId="{BF5C2520-4838-4933-8C2C-E9E069B8079F}" id="{44449166-FFAA-46D4-A764-0C443CD33347}" parentId="{DDB3BD81-D1F9-4452-A048-3751A0524C7D}">
    <text>Patvirtinta 04.11</text>
  </threadedComment>
  <threadedComment ref="Y159" dT="2024-02-20T13:47:50.80" personId="{1AA69E5B-B443-4881-BBB8-C2908FF681E9}" id="{22791ED1-3B8D-45D9-8A88-EB8077EDFA8A}">
    <text>Pateikta</text>
  </threadedComment>
  <threadedComment ref="Y159" dT="2024-03-05T08:14:31.84" personId="{1AA69E5B-B443-4881-BBB8-C2908FF681E9}" id="{5F5CBD58-CD3D-4FB9-9427-D29F26379B93}" parentId="{22791ED1-3B8D-45D9-8A88-EB8077EDFA8A}">
    <text>Pateikta po pastabu</text>
  </threadedComment>
  <threadedComment ref="AA159" dT="2024-02-29T06:54:52.32" personId="{BF5C2520-4838-4933-8C2C-E9E069B8079F}" id="{D6799D42-186E-4265-AAEE-EAFD1466CCB9}">
    <text>Nusiųsta 02.29</text>
  </threadedComment>
  <threadedComment ref="AA159" dT="2024-03-01T10:02:48.81" personId="{BF5C2520-4838-4933-8C2C-E9E069B8079F}" id="{3DF9C1BB-7753-4BB0-B267-64C9789E8F6D}" parentId="{D6799D42-186E-4265-AAEE-EAFD1466CCB9}">
    <text>Susisiekta 03.01, viskas tinka atsiųs sutikimus</text>
  </threadedComment>
  <threadedComment ref="AC159" dT="2024-02-29T06:49:49.62" personId="{BF5C2520-4838-4933-8C2C-E9E069B8079F}" id="{8E9AD506-5104-4EA3-8291-9F7892763706}">
    <text>Trūksta šilumotiekio, išsiųsta 02.20</text>
  </threadedComment>
  <threadedComment ref="AC159" dT="2024-03-01T10:03:38.60" personId="{BF5C2520-4838-4933-8C2C-E9E069B8079F}" id="{DE798DCC-4B40-4F47-A70A-CCA6D15CA6EE}" parentId="{8E9AD506-5104-4EA3-8291-9F7892763706}">
    <text>Bandyta susisiekti 02.29, nekelia</text>
  </threadedComment>
  <threadedComment ref="AC159" dT="2024-03-05T07:58:02.77" personId="{BF5C2520-4838-4933-8C2C-E9E069B8079F}" id="{52FACC10-4629-4AD9-9CC3-D76CA1069DB3}" parentId="{8E9AD506-5104-4EA3-8291-9F7892763706}">
    <text>Šilumotiekis 03.05 atsiuntė pastabas</text>
  </threadedComment>
  <threadedComment ref="AE159" dT="2024-03-07T08:44:54.17" personId="{BF5C2520-4838-4933-8C2C-E9E069B8079F}" id="{1975908F-22C4-49C5-BAEC-03FC906163A6}">
    <text>Išsiųsta 03.07 dėl kelio AZ</text>
  </threadedComment>
  <threadedComment ref="AE159" dT="2024-04-02T06:50:59.04" personId="{BF5C2520-4838-4933-8C2C-E9E069B8079F}" id="{4291EE7B-5921-4DFC-99FC-18F98E904141}" parentId="{1975908F-22C4-49C5-BAEC-03FC906163A6}">
    <text>Terminas 04.04, bandyta susisiekti 04.02</text>
  </threadedComment>
  <threadedComment ref="AE159" dT="2024-04-05T10:20:10.66" personId="{BF5C2520-4838-4933-8C2C-E9E069B8079F}" id="{89012C5D-E49A-4AE8-B36C-40853AFC46EA}" parentId="{1975908F-22C4-49C5-BAEC-03FC906163A6}">
    <text>Pasimetęs laiškas LAKD, išsiųsta pakartotinai 04.05, žadėjo suderinti skubos tvarka</text>
  </threadedComment>
  <threadedComment ref="AG159" dT="2024-03-01T12:38:04.67" personId="{BF5C2520-4838-4933-8C2C-E9E069B8079F}" id="{5CC45C82-734F-475C-B761-7925EA0059A4}">
    <text>Regioninis parkas (išsiųsta 03.01)</text>
  </threadedComment>
  <threadedComment ref="AG159" dT="2024-03-19T07:28:53.91" personId="{BF5C2520-4838-4933-8C2C-E9E069B8079F}" id="{5EA1603B-E1A1-4FD1-88BF-D90D63D92711}" parentId="{5CC45C82-734F-475C-B761-7925EA0059A4}">
    <text>Susisiekta 03.19, peržiūrės</text>
  </threadedComment>
  <threadedComment ref="AJ159" dT="2024-04-15T10:29:36.88" personId="{BF5C2520-4838-4933-8C2C-E9E069B8079F}" id="{03851C8F-AE95-45CC-8C12-5EE8D51CB290}">
    <text>Pateikta 04.15</text>
  </threadedComment>
  <threadedComment ref="AJ159" dT="2024-04-19T11:47:46.91" personId="{BF5C2520-4838-4933-8C2C-E9E069B8079F}" id="{0B38B412-E8E4-4059-9759-6F6AE219D720}" parentId="{03851C8F-AE95-45CC-8C12-5EE8D51CB290}">
    <text>Gautos pastabos 04.19</text>
  </threadedComment>
  <threadedComment ref="AJ159" dT="2024-04-22T06:43:37.12" personId="{BF5C2520-4838-4933-8C2C-E9E069B8079F}" id="{78815C6B-6263-4AC5-9BF1-4246E16B37F1}" parentId="{03851C8F-AE95-45CC-8C12-5EE8D51CB290}">
    <text>Pateikta po pastabų 04.22</text>
  </threadedComment>
  <threadedComment ref="AJ159" dT="2024-04-22T12:37:34.39" personId="{BF5C2520-4838-4933-8C2C-E9E069B8079F}" id="{2F74E1F4-72C0-4ADD-B429-1B1D5A80D93A}" parentId="{03851C8F-AE95-45CC-8C12-5EE8D51CB290}">
    <text>Patvirtinta 04.22</text>
  </threadedComment>
  <threadedComment ref="E161" dT="2024-02-20T08:53:20.97" personId="{275467A3-C35B-408D-BC09-980133BF36D1}" id="{20D7A02F-EED4-4268-88B8-AB7A7226CC93}">
    <text>Gautos pastabos 02-20</text>
  </threadedComment>
  <threadedComment ref="Y161" dT="2024-02-19T12:14:58.80" personId="{1AA69E5B-B443-4881-BBB8-C2908FF681E9}" id="{412405C4-FABE-44BE-A81F-5C76F6F8491A}">
    <text>Pateikta</text>
  </threadedComment>
  <threadedComment ref="Y161" dT="2024-02-21T10:46:44.32" personId="{1AA69E5B-B443-4881-BBB8-C2908FF681E9}" id="{73FA8622-EC52-4146-BE44-EAD961B743F8}" parentId="{412405C4-FABE-44BE-A81F-5C76F6F8491A}">
    <text>Pateikta po pastabu</text>
  </threadedComment>
  <threadedComment ref="Z161" dT="2024-03-12T13:15:55.08" personId="{BF5C2520-4838-4933-8C2C-E9E069B8079F}" id="{592D0E18-8C35-4BC0-8306-EBEFD514A1DE}">
    <text>Išsiųsta 03.01</text>
  </threadedComment>
  <threadedComment ref="Z161" dT="2024-03-13T07:56:58.53" personId="{BF5C2520-4838-4933-8C2C-E9E069B8079F}" id="{40D3EFA1-ACE5-4F64-B7F0-8FE7095F1D38}" parentId="{592D0E18-8C35-4BC0-8306-EBEFD514A1DE}">
    <text>Gauta 03.13</text>
  </threadedComment>
  <threadedComment ref="AA161" dT="2024-03-01T12:19:47.05" personId="{BF5C2520-4838-4933-8C2C-E9E069B8079F}" id="{036FCD8E-56A0-4E7C-B816-EEC0ACAB1888}">
    <text>Išsiųsta 03.01</text>
  </threadedComment>
  <threadedComment ref="AA161" dT="2024-03-13T07:57:18.91" personId="{BF5C2520-4838-4933-8C2C-E9E069B8079F}" id="{547FE5FD-2192-43EA-996A-06C5828EA727}" parentId="{036FCD8E-56A0-4E7C-B816-EEC0ACAB1888}">
    <text>Gauta 03.13</text>
  </threadedComment>
  <threadedComment ref="AC161" dT="2024-02-29T07:56:21.64" personId="{BF5C2520-4838-4933-8C2C-E9E069B8079F}" id="{92F155E2-E7B9-4C2A-B904-E0D65DE558C6}">
    <text>Išsiųsta 03.01</text>
  </threadedComment>
  <threadedComment ref="AC161" dT="2024-03-05T08:02:18.05" personId="{BF5C2520-4838-4933-8C2C-E9E069B8079F}" id="{421F8674-63A3-4D85-A018-25BE4D7C274F}" parentId="{92F155E2-E7B9-4C2A-B904-E0D65DE558C6}">
    <text xml:space="preserve">Kelininkas+
Telia+
Dujos+ (pateikta po pastabų 03.06, atsakymas negautas issiusta dar karta 03.19, reg. nr. P71674) </text>
  </threadedComment>
  <threadedComment ref="AC161" dT="2024-03-20T11:05:58.89" personId="{BF5C2520-4838-4933-8C2C-E9E069B8079F}" id="{B6E693DE-4068-474F-BCEE-47C633BDD607}" parentId="{92F155E2-E7B9-4C2A-B904-E0D65DE558C6}">
    <text>Gautas dujų derinimas 03.20</text>
  </threadedComment>
  <threadedComment ref="AD161" dT="2024-03-26T08:19:03.55" personId="{BF5C2520-4838-4933-8C2C-E9E069B8079F}" id="{298337CE-932D-485E-B8CF-D1B4B0234A1A}">
    <text>Pateikta 03.26</text>
  </threadedComment>
  <threadedComment ref="AF161" dT="2024-02-29T07:56:01.00" personId="{BF5C2520-4838-4933-8C2C-E9E069B8079F}" id="{467B4617-71E7-4321-B0A6-07C9A7935552}">
    <text>Savivaldybe+
LAKD+</text>
  </threadedComment>
  <threadedComment ref="AJ161" dT="2024-04-11T07:22:26.07" personId="{BF5C2520-4838-4933-8C2C-E9E069B8079F}" id="{13D2E3FB-9A0F-49CC-865E-327F3EC214DD}">
    <text>Pateikta 04.10</text>
  </threadedComment>
  <threadedComment ref="AJ161" dT="2024-04-11T07:22:35.02" personId="{BF5C2520-4838-4933-8C2C-E9E069B8079F}" id="{951F6715-4356-49FB-A8E2-B79FDEF2A4B7}" parentId="{13D2E3FB-9A0F-49CC-865E-327F3EC214DD}">
    <text>Pateikta po pastabų 04.11</text>
  </threadedComment>
  <threadedComment ref="E162" dT="2024-02-13T12:43:15.92" personId="{275467A3-C35B-408D-BC09-980133BF36D1}" id="{8B9319F3-8482-4AC2-AAFA-C0CDC1939C44}">
    <text>02-12 pateikti pirminiai</text>
  </threadedComment>
  <threadedComment ref="E162" dT="2024-02-20T08:54:58.66" personId="{275467A3-C35B-408D-BC09-980133BF36D1}" id="{E4F1BB83-B246-4A95-95C4-91BE959F2DD6}" parentId="{8B9319F3-8482-4AC2-AAFA-C0CDC1939C44}">
    <text>02-19 pateikti po pastabų</text>
  </threadedComment>
  <threadedComment ref="Y162" dT="2024-02-09T07:56:48.73" personId="{1AA69E5B-B443-4881-BBB8-C2908FF681E9}" id="{BBA7D6A9-6393-4C69-8CBE-831BF1947D50}">
    <text>Pateikta</text>
  </threadedComment>
  <threadedComment ref="Y162" dT="2024-02-14T06:23:58.41" personId="{1AA69E5B-B443-4881-BBB8-C2908FF681E9}" id="{CF10FAB4-27C8-4A8C-BD35-8E210E04F123}" parentId="{BBA7D6A9-6393-4C69-8CBE-831BF1947D50}">
    <text>Gautos pastabos</text>
  </threadedComment>
  <threadedComment ref="Y162" dT="2024-02-19T14:46:06.77" personId="{1AA69E5B-B443-4881-BBB8-C2908FF681E9}" id="{85502364-B455-4315-936F-70BD723204AF}" parentId="{BBA7D6A9-6393-4C69-8CBE-831BF1947D50}">
    <text>Pateikta po pastabu</text>
  </threadedComment>
  <threadedComment ref="Y162" dT="2024-02-20T13:48:06.03" personId="{1AA69E5B-B443-4881-BBB8-C2908FF681E9}" id="{CB2F65B1-D542-4E94-9156-E4009F2C28EC}" parentId="{BBA7D6A9-6393-4C69-8CBE-831BF1947D50}">
    <text>Gautos pastabos</text>
  </threadedComment>
  <threadedComment ref="Y162" dT="2024-02-21T10:27:22.92" personId="{1AA69E5B-B443-4881-BBB8-C2908FF681E9}" id="{08A67A20-7FCC-4EBE-B9CA-4509E06C325B}" parentId="{BBA7D6A9-6393-4C69-8CBE-831BF1947D50}">
    <text>Pateikta po pastabu</text>
  </threadedComment>
  <threadedComment ref="AC162" dT="2024-02-19T14:41:39.94" personId="{BF5C2520-4838-4933-8C2C-E9E069B8079F}" id="{D5F584DD-F661-4895-9C13-75E9A3065BA1}">
    <text>Vandenys+
Melioracija+
Telia+</text>
  </threadedComment>
  <threadedComment ref="AC162" dT="2024-02-29T08:25:06.12" personId="{BF5C2520-4838-4933-8C2C-E9E069B8079F}" id="{F39A03FF-9258-45BD-BE0B-784A7B3C359E}" parentId="{D5F584DD-F661-4895-9C13-75E9A3065BA1}">
    <text>Trūksta kelininko</text>
  </threadedComment>
  <threadedComment ref="AC162" dT="2024-03-01T10:01:20.12" personId="{BF5C2520-4838-4933-8C2C-E9E069B8079F}" id="{6CF09CBD-100F-439A-A360-AA9C2C7F90A0}" parentId="{D5F584DD-F661-4895-9C13-75E9A3065BA1}">
    <text>Suderinta</text>
  </threadedComment>
  <threadedComment ref="AC162" dT="2024-03-22T06:43:44.23" personId="{BF5C2520-4838-4933-8C2C-E9E069B8079F}" id="{E04ED61A-2EE6-4C1E-A3A7-C4D93D578103}" parentId="{D5F584DD-F661-4895-9C13-75E9A3065BA1}">
    <text xml:space="preserve">Susiderinti zenklus su eso, išsiųsta 03.22 (P72304) </text>
  </threadedComment>
  <threadedComment ref="AC162" dT="2024-03-25T05:51:21.98" personId="{BF5C2520-4838-4933-8C2C-E9E069B8079F}" id="{9E410AD1-BD43-4530-BDF8-DD7E63869795}" parentId="{D5F584DD-F661-4895-9C13-75E9A3065BA1}">
    <text>Suderinta 03.22</text>
  </threadedComment>
  <threadedComment ref="AF162" dT="2024-02-20T05:39:02.57" personId="{BF5C2520-4838-4933-8C2C-E9E069B8079F}" id="{3EEB1A48-FE51-4B53-833D-C246DCBB5BE3}">
    <text>Išsiųsta derinti 02.22</text>
  </threadedComment>
  <threadedComment ref="AF162" dT="2024-03-05T08:10:28.00" personId="{BF5C2520-4838-4933-8C2C-E9E069B8079F}" id="{2124C341-37D9-4EC5-AFFA-F0B23D0BFA88}" parentId="{3EEB1A48-FE51-4B53-833D-C246DCBB5BE3}">
    <text>861293981 paskambint</text>
  </threadedComment>
  <threadedComment ref="AF162" dT="2024-03-12T13:12:37.04" personId="{BF5C2520-4838-4933-8C2C-E9E069B8079F}" id="{ABE7F7A2-F0D5-45A2-9C6F-E2E9028571B8}" parentId="{3EEB1A48-FE51-4B53-833D-C246DCBB5BE3}">
    <text>Posėdis 03.12-03.15 (apie tikslią datą informuos)</text>
  </threadedComment>
  <threadedComment ref="AF162" dT="2024-03-18T13:32:34.93" personId="{BF5C2520-4838-4933-8C2C-E9E069B8079F}" id="{FF37C81B-8CF5-463E-A23D-43775811BBC7}" parentId="{3EEB1A48-FE51-4B53-833D-C246DCBB5BE3}">
    <text>Posėdis vyko 03.13, ženklinimas suderintas, laukiam sprendimo rašto.</text>
  </threadedComment>
  <threadedComment ref="AF162" dT="2024-03-22T06:41:41.46" personId="{BF5C2520-4838-4933-8C2C-E9E069B8079F}" id="{0E51031A-3AC9-405C-A5F3-163A6A72FED6}" parentId="{3EEB1A48-FE51-4B53-833D-C246DCBB5BE3}">
    <text>Suderinta 03.19</text>
  </threadedComment>
  <threadedComment ref="AJ162" dT="2024-03-26T07:28:43.97" personId="{BF5C2520-4838-4933-8C2C-E9E069B8079F}" id="{ECB9423D-45D2-4C8D-A936-D201EC54519D}">
    <text>Byla pateikta 03.26</text>
  </threadedComment>
  <threadedComment ref="AJ162" dT="2024-04-03T11:35:05.01" personId="{BF5C2520-4838-4933-8C2C-E9E069B8079F}" id="{26A2A55F-D5D0-4811-9FA2-651F5BDF2B25}" parentId="{ECB9423D-45D2-4C8D-A936-D201EC54519D}">
    <text>Patvirtinta 04.03</text>
  </threadedComment>
  <threadedComment ref="X163" dT="2024-03-05T10:18:41.14" personId="{BF5C2520-4838-4933-8C2C-E9E069B8079F}" id="{EBF75E9B-5F81-4808-8E2A-4ABE00A3B861}">
    <text>Iki 03.08 pateikti pirminiams</text>
  </threadedComment>
  <threadedComment ref="Y163" dT="2024-03-07T13:21:26.58" personId="{BF5C2520-4838-4933-8C2C-E9E069B8079F}" id="{4387F311-950C-439F-8302-16160819556E}">
    <text>Pateikta 03.07</text>
  </threadedComment>
  <threadedComment ref="Y163" dT="2024-03-14T07:39:32.55" personId="{BF5C2520-4838-4933-8C2C-E9E069B8079F}" id="{E7044A8D-8CF4-471E-9CEA-1E3A6D41A50C}" parentId="{4387F311-950C-439F-8302-16160819556E}">
    <text>03.14 pateikta po pastabu</text>
  </threadedComment>
  <threadedComment ref="Y163" dT="2024-03-15T11:45:02.44" personId="{BF5C2520-4838-4933-8C2C-E9E069B8079F}" id="{84D9282A-5877-48B4-80F5-2EB9B6ADCED1}" parentId="{4387F311-950C-439F-8302-16160819556E}">
    <text>03.14 suderinta</text>
  </threadedComment>
  <threadedComment ref="Z163" dT="2024-03-19T07:46:19.09" personId="{BF5C2520-4838-4933-8C2C-E9E069B8079F}" id="{09E79E7E-843A-4990-A79B-9829C7D76562}">
    <text>03.19</text>
  </threadedComment>
  <threadedComment ref="Z163" dT="2024-03-22T07:29:36.53" personId="{BF5C2520-4838-4933-8C2C-E9E069B8079F}" id="{6F57F7E9-B2AE-44E3-85D9-13214D22F9E8}" parentId="{09E79E7E-843A-4990-A79B-9829C7D76562}">
    <text>Gauta 03.21</text>
  </threadedComment>
  <threadedComment ref="AA163" dT="2024-03-19T07:46:28.74" personId="{BF5C2520-4838-4933-8C2C-E9E069B8079F}" id="{6D027718-8188-4AFC-BADE-A1A39B6D5491}">
    <text>03.19</text>
  </threadedComment>
  <threadedComment ref="AA163" dT="2024-03-22T07:29:51.92" personId="{BF5C2520-4838-4933-8C2C-E9E069B8079F}" id="{83B0559B-4B72-4D4D-B05A-59BAD3584489}" parentId="{6D027718-8188-4AFC-BADE-A1A39B6D5491}">
    <text>Gauta 03.21</text>
  </threadedComment>
  <threadedComment ref="AC163" dT="2024-03-19T07:46:41.91" personId="{BF5C2520-4838-4933-8C2C-E9E069B8079F}" id="{14E017EF-55EB-431E-B966-07AB8023B8CE}">
    <text>03.19</text>
  </threadedComment>
  <threadedComment ref="AC163" dT="2024-03-22T07:30:49.91" personId="{BF5C2520-4838-4933-8C2C-E9E069B8079F}" id="{98288B45-251B-4298-8CAD-96DBE7A74935}" parentId="{14E017EF-55EB-431E-B966-07AB8023B8CE}">
    <text>Telia+
Vandenys+
Savivaldybe+</text>
  </threadedComment>
  <threadedComment ref="AE163" dT="2024-03-22T07:32:15.00" personId="{BF5C2520-4838-4933-8C2C-E9E069B8079F}" id="{85A0083D-5921-4A92-96F4-F6CD94DB1E52}">
    <text>Išsiųsta 03.26</text>
  </threadedComment>
  <threadedComment ref="AF163" dT="2024-03-19T07:46:55.18" personId="{BF5C2520-4838-4933-8C2C-E9E069B8079F}" id="{DFFEB7F5-8BD5-41DB-A96E-02E1EBA41C39}">
    <text>03.19</text>
  </threadedComment>
  <threadedComment ref="AF163" dT="2024-03-26T07:42:25.02" personId="{BF5C2520-4838-4933-8C2C-E9E069B8079F}" id="{DEE059CA-E6CB-4639-9721-D2937BFF7AD3}" parentId="{DFFEB7F5-8BD5-41DB-A96E-02E1EBA41C39}">
    <text>Gautos pastabos 03.26</text>
  </threadedComment>
  <threadedComment ref="AF163" dT="2024-03-26T14:08:23.84" personId="{BF5C2520-4838-4933-8C2C-E9E069B8079F}" id="{B9EC9ED7-3CED-4789-9853-285004AA260C}" parentId="{DFFEB7F5-8BD5-41DB-A96E-02E1EBA41C39}">
    <text>Išsiųsta po pastabų 03.26</text>
  </threadedComment>
  <threadedComment ref="AF163" dT="2024-04-02T07:00:14.64" personId="{BF5C2520-4838-4933-8C2C-E9E069B8079F}" id="{3CA6FBA0-6019-4772-956F-B7C373B512D1}" parentId="{DFFEB7F5-8BD5-41DB-A96E-02E1EBA41C39}">
    <text>Suderinta 03.26</text>
  </threadedComment>
  <threadedComment ref="AJ163" dT="2024-05-17T14:43:36.21" personId="{BF5C2520-4838-4933-8C2C-E9E069B8079F}" id="{F8307DFD-8EB0-4282-AB05-EB17F7EB6325}">
    <text>Pateikta 05.17</text>
  </threadedComment>
  <threadedComment ref="AJ163" dT="2024-06-03T09:58:16.08" personId="{BF5C2520-4838-4933-8C2C-E9E069B8079F}" id="{6BBFC2B1-F2EE-405C-B861-C508EA5868A3}" parentId="{F8307DFD-8EB0-4282-AB05-EB17F7EB6325}">
    <text>Pateikta po pastabu 06.03</text>
  </threadedComment>
  <threadedComment ref="X164" dT="2024-02-29T08:27:23.29" personId="{BF5C2520-4838-4933-8C2C-E9E069B8079F}" id="{8534E957-9654-4F62-8A88-6485248CD8F2}">
    <text>03.05</text>
  </threadedComment>
  <threadedComment ref="Y164" dT="2024-03-06T14:00:42.83" personId="{BF5C2520-4838-4933-8C2C-E9E069B8079F}" id="{6E28F6ED-9507-45CD-8592-857C5F93F1E3}">
    <text>Pateikta 03.06</text>
  </threadedComment>
  <threadedComment ref="Y164" dT="2024-03-12T12:35:57.71" personId="{BF5C2520-4838-4933-8C2C-E9E069B8079F}" id="{1106D15A-31DB-4AFD-8B54-AF9BCE39B6CC}" parentId="{6E28F6ED-9507-45CD-8592-857C5F93F1E3}">
    <text>Patvirtinta 03.07</text>
  </threadedComment>
  <threadedComment ref="Z164" dT="2024-03-18T13:36:32.74" personId="{BF5C2520-4838-4933-8C2C-E9E069B8079F}" id="{A228D357-C18B-40EE-A183-3D2167A3AA32}">
    <text>Suderinta 03.07</text>
  </threadedComment>
  <threadedComment ref="AB164" dT="2024-03-14T06:23:01.38" personId="{BF5C2520-4838-4933-8C2C-E9E069B8079F}" id="{B306A0E6-5271-4625-9145-0D80EFD01F18}">
    <text>Laukiam LAKD atsakymo</text>
  </threadedComment>
  <threadedComment ref="AB164" dT="2024-04-02T07:40:56.97" personId="{BF5C2520-4838-4933-8C2C-E9E069B8079F}" id="{591EAA6A-F310-41C3-9860-C7B711A9D284}" parentId="{B306A0E6-5271-4625-9145-0D80EFD01F18}">
    <text>Pateiktas savivaldybei 04.03</text>
  </threadedComment>
  <threadedComment ref="AB164" dT="2024-04-22T11:52:51.21" personId="{BF5C2520-4838-4933-8C2C-E9E069B8079F}" id="{66463B88-658C-44E0-A912-A0308104540E}" parentId="{B306A0E6-5271-4625-9145-0D80EFD01F18}">
    <text>04.22-04.27 atsiųs sprendimą.</text>
  </threadedComment>
  <threadedComment ref="AC164" dT="2024-03-08T12:04:11.84" personId="{BF5C2520-4838-4933-8C2C-E9E069B8079F}" id="{9E2C84F1-D7A2-4A05-9AF3-F5EB1DD3D2D7}">
    <text>Išsiųsta 03.08</text>
  </threadedComment>
  <threadedComment ref="AC164" dT="2024-03-19T07:00:48.81" personId="{BF5C2520-4838-4933-8C2C-E9E069B8079F}" id="{E8D27A47-F280-4A8A-9DD3-32048D74A133}" parentId="{9E2C84F1-D7A2-4A05-9AF3-F5EB1DD3D2D7}">
    <text>Telia+
Dujos+
Savivaldybe+</text>
  </threadedComment>
  <threadedComment ref="AE164" dT="2024-03-08T12:04:24.11" personId="{BF5C2520-4838-4933-8C2C-E9E069B8079F}" id="{83DBFC36-DCE7-4D90-89A0-5173FA66DD9D}">
    <text>Išsiųsta 03.08</text>
  </threadedComment>
  <threadedComment ref="AE164" dT="2024-03-27T11:12:54.52" personId="{BF5C2520-4838-4933-8C2C-E9E069B8079F}" id="{0D2312D1-672D-44D4-8B08-B81A9ABEC555}" parentId="{83DBFC36-DCE7-4D90-89A0-5173FA66DD9D}">
    <text>Suderinta 03.27</text>
  </threadedComment>
  <threadedComment ref="AF164" dT="2024-03-08T12:03:32.43" personId="{BF5C2520-4838-4933-8C2C-E9E069B8079F}" id="{B6E9FEBF-C041-4A66-94AE-B4A4A3B58F13}">
    <text>Patvirtinta 03.08</text>
  </threadedComment>
  <threadedComment ref="AF164" dT="2024-03-19T06:58:42.21" personId="{BF5C2520-4838-4933-8C2C-E9E069B8079F}" id="{D4AA35B7-490A-40A8-8F2C-8906BB549BD3}" parentId="{B6E9FEBF-C041-4A66-94AE-B4A4A3B58F13}">
    <text xml:space="preserve">LAKD+
Savivaldybe+ </text>
  </threadedComment>
  <threadedComment ref="AG164" dT="2024-03-08T08:15:17.86" personId="{BF5C2520-4838-4933-8C2C-E9E069B8079F}" id="{0CF7E58F-0AE1-4092-B58A-54600FDC58C7}">
    <text>Saugomos teritorijos (išsiųsta 03.08)</text>
  </threadedComment>
  <threadedComment ref="AG164" dT="2024-03-12T09:17:45.32" personId="{BF5C2520-4838-4933-8C2C-E9E069B8079F}" id="{474D4911-C797-4830-B22A-482E32EE471A}" parentId="{0CF7E58F-0AE1-4092-B58A-54600FDC58C7}">
    <text>Suderinta</text>
  </threadedComment>
  <threadedComment ref="L165" dT="2024-03-15T08:03:03.71" personId="{BF5C2520-4838-4933-8C2C-E9E069B8079F}" id="{93D99E4A-DB91-49A2-89D0-7DD508131EFD}">
    <text>Pateikta 03.15 Igniciui</text>
  </threadedComment>
  <threadedComment ref="L165" dT="2024-03-27T12:55:20.59" personId="{BF5C2520-4838-4933-8C2C-E9E069B8079F}" id="{A97C7279-BFF4-48BE-B9C9-278A18947EAE}" parentId="{93D99E4A-DB91-49A2-89D0-7DD508131EFD}">
    <text>Pateikta 03.27</text>
  </threadedComment>
  <threadedComment ref="L165" dT="2024-04-03T09:23:14.21" personId="{BF5C2520-4838-4933-8C2C-E9E069B8079F}" id="{F4B1FA84-4D18-4F21-86B1-9ADE75E586D2}" parentId="{93D99E4A-DB91-49A2-89D0-7DD508131EFD}">
    <text>Ikelta po pastabu 04.03</text>
  </threadedComment>
  <threadedComment ref="X165" dT="2024-02-28T12:10:15.02" personId="{BF5C2520-4838-4933-8C2C-E9E069B8079F}" id="{ECE7C35D-1571-409C-9BF9-540B0F017795}">
    <text>Reikia topo</text>
  </threadedComment>
  <threadedComment ref="Y165" dT="2024-03-15T08:02:41.57" personId="{BF5C2520-4838-4933-8C2C-E9E069B8079F}" id="{AC55C112-3435-49C3-8EC2-ACAE75B7AF00}">
    <text>Pateikta 03.15</text>
  </threadedComment>
  <threadedComment ref="Y165" dT="2024-03-29T10:22:52.96" personId="{BF5C2520-4838-4933-8C2C-E9E069B8079F}" id="{9909B1AA-F20C-474B-BD1E-E2BA7D2FE802}" parentId="{AC55C112-3435-49C3-8EC2-ACAE75B7AF00}">
    <text>Suderinta 03.26</text>
  </threadedComment>
  <threadedComment ref="AC165" dT="2024-04-05T10:25:36.67" personId="{BF5C2520-4838-4933-8C2C-E9E069B8079F}" id="{77A28961-EF00-4C6A-8BBB-58364622DE3F}">
    <text>Išsiųsta 04.05</text>
  </threadedComment>
  <threadedComment ref="AC165" dT="2024-04-05T10:25:47.95" personId="{BF5C2520-4838-4933-8C2C-E9E069B8079F}" id="{FBF76AC0-B4D5-4916-B390-8F9C6BF24CA2}" parentId="{77A28961-EF00-4C6A-8BBB-58364622DE3F}">
    <text>Savivaldybe+
Telia-
Vandenys-</text>
  </threadedComment>
  <threadedComment ref="AE165" dT="2024-04-05T10:45:45.71" personId="{BF5C2520-4838-4933-8C2C-E9E069B8079F}" id="{D6264E05-A864-4538-9324-32FF8BB39786}">
    <text>Pateikta 04.05</text>
  </threadedComment>
  <threadedComment ref="AF165" dT="2024-04-05T10:38:45.60" personId="{BF5C2520-4838-4933-8C2C-E9E069B8079F}" id="{4A2F0A6B-4163-4062-902D-EFE62DB0EFBD}">
    <text>Pateikta 04.05</text>
  </threadedComment>
  <threadedComment ref="Y166" dT="2024-02-28T14:09:35.66" personId="{BF5C2520-4838-4933-8C2C-E9E069B8079F}" id="{D3B227FC-FFC0-49CE-87BF-2F3B008392DA}">
    <text>Pateikta 02.28</text>
  </threadedComment>
  <threadedComment ref="Y166" dT="2024-03-01T11:43:07.12" personId="{BF5C2520-4838-4933-8C2C-E9E069B8079F}" id="{3C3B5E19-E583-46BF-A145-3EA64582EA26}" parentId="{D3B227FC-FFC0-49CE-87BF-2F3B008392DA}">
    <text>Pateikta po pastabu 03.01</text>
  </threadedComment>
  <threadedComment ref="Y166" dT="2024-03-05T10:22:56.50" personId="{BF5C2520-4838-4933-8C2C-E9E069B8079F}" id="{61EFCC2D-F8B5-43EA-A802-0C7D143D988F}" parentId="{D3B227FC-FFC0-49CE-87BF-2F3B008392DA}">
    <text>Suderinta</text>
  </threadedComment>
  <threadedComment ref="Z166" dT="2024-03-12T15:09:12.81" personId="{BF5C2520-4838-4933-8C2C-E9E069B8079F}" id="{5BF0F8D2-3759-4DB8-9A60-BD1B2A83758B}">
    <text>Suderinta 03.07</text>
  </threadedComment>
  <threadedComment ref="AA166" dT="2024-03-13T12:25:36.34" personId="{BF5C2520-4838-4933-8C2C-E9E069B8079F}" id="{FC59DA01-2912-4401-B674-80D488C663B3}">
    <text>Išsiųsta 03.15</text>
  </threadedComment>
  <threadedComment ref="AC166" dT="2024-03-07T10:25:32.65" personId="{BF5C2520-4838-4933-8C2C-E9E069B8079F}" id="{ADFB30A1-0468-40BD-8551-7E15F3A190C4}">
    <text>Išsiųsta 03.07</text>
  </threadedComment>
  <threadedComment ref="AC166" dT="2024-03-07T10:25:54.19" personId="{BF5C2520-4838-4933-8C2C-E9E069B8079F}" id="{8252BA9A-F9AB-4004-900B-408B8DAC0C1B}" parentId="{ADFB30A1-0468-40BD-8551-7E15F3A190C4}">
    <text>Telia+
Vandenys+
Savivaldybe+</text>
  </threadedComment>
  <threadedComment ref="AJ166" dT="2024-03-22T07:33:41.48" personId="{BF5C2520-4838-4933-8C2C-E9E069B8079F}" id="{3DD4EA60-D00D-40D8-9C57-686C27ECB344}">
    <text>Pateikta byla 03.27</text>
  </threadedComment>
  <threadedComment ref="AJ166" dT="2024-04-02T07:08:47.83" personId="{BF5C2520-4838-4933-8C2C-E9E069B8079F}" id="{3BA468E0-9668-433C-9068-11E45651E23B}" parentId="{3DD4EA60-D00D-40D8-9C57-686C27ECB344}">
    <text>Pateikta po pastabų 04.02</text>
  </threadedComment>
  <threadedComment ref="Y167" dT="2024-02-28T14:09:43.09" personId="{BF5C2520-4838-4933-8C2C-E9E069B8079F}" id="{CEF23E4E-4DAB-49F0-9779-B6A54B27B73A}">
    <text>Pateikta 02.28</text>
  </threadedComment>
  <threadedComment ref="Y167" dT="2024-03-01T07:34:04.04" personId="{BF5C2520-4838-4933-8C2C-E9E069B8079F}" id="{A9E2CC7A-DE37-4305-B181-9486B9C0E92D}" parentId="{CEF23E4E-4DAB-49F0-9779-B6A54B27B73A}">
    <text>03.01 pateikta po pastabų</text>
  </threadedComment>
  <threadedComment ref="Y167" dT="2024-03-07T07:10:39.70" personId="{BF5C2520-4838-4933-8C2C-E9E069B8079F}" id="{434531B1-8525-4890-B440-0778BB85825F}" parentId="{CEF23E4E-4DAB-49F0-9779-B6A54B27B73A}">
    <text>03.07 pateikta po pastabu</text>
  </threadedComment>
  <threadedComment ref="Y167" dT="2024-03-12T12:38:32.96" personId="{BF5C2520-4838-4933-8C2C-E9E069B8079F}" id="{E445CF5A-8044-4D4D-9546-618C7F97021C}" parentId="{CEF23E4E-4DAB-49F0-9779-B6A54B27B73A}">
    <text>03.07 patvirtinta</text>
  </threadedComment>
  <threadedComment ref="Z167" dT="2024-03-12T13:14:18.20" personId="{BF5C2520-4838-4933-8C2C-E9E069B8079F}" id="{7D8C1B97-4E85-404B-BD73-6DE0DE19BF8A}">
    <text>Gauta 03.07</text>
  </threadedComment>
  <threadedComment ref="AB167" dT="2024-03-07T07:21:34.71" personId="{BF5C2520-4838-4933-8C2C-E9E069B8079F}" id="{763FAAE0-84EE-4FF3-8ECF-7474D84844D6}">
    <text>Teiksim gavę KPD atsakymą</text>
  </threadedComment>
  <threadedComment ref="AB167" dT="2024-04-09T06:43:03.44" personId="{BF5C2520-4838-4933-8C2C-E9E069B8079F}" id="{EFA3AE3F-02DE-4B20-86D5-5021B96F1F7B}" parentId="{763FAAE0-84EE-4FF3-8ECF-7474D84844D6}">
    <text>Pateikta savivaldybei 04.10</text>
  </threadedComment>
  <threadedComment ref="AB167" dT="2024-05-14T13:56:51.27" personId="{BF5C2520-4838-4933-8C2C-E9E069B8079F}" id="{A4F9394A-A331-45AA-89A2-53C4C55D1D14}" parentId="{763FAAE0-84EE-4FF3-8ECF-7474D84844D6}">
    <text>Pateikta notarui 05.14</text>
  </threadedComment>
  <threadedComment ref="AC167" dT="2024-03-07T07:20:00.90" personId="{BF5C2520-4838-4933-8C2C-E9E069B8079F}" id="{3D1D711D-E0F5-4800-A2A3-79168DEE148E}">
    <text>Išsiųsta 03.06</text>
  </threadedComment>
  <threadedComment ref="AC167" dT="2024-03-07T07:20:04.10" personId="{BF5C2520-4838-4933-8C2C-E9E069B8079F}" id="{76C8984F-A767-4508-B05B-D7DA0A4DD2B4}" parentId="{3D1D711D-E0F5-4800-A2A3-79168DEE148E}">
    <text>Telia+
Savivaldybe+ (paveldosauga)
Vandenys+
Šilumotiekis+
Savivaldybe+</text>
  </threadedComment>
  <threadedComment ref="AE167" dT="2024-03-07T07:20:35.30" personId="{BF5C2520-4838-4933-8C2C-E9E069B8079F}" id="{C8C4E4E9-1EDD-4378-8283-C84DDB10C1B6}">
    <text>Pateikta 03.06 (dėl AZ)</text>
  </threadedComment>
  <threadedComment ref="AE167" dT="2024-03-27T11:15:48.23" personId="{BF5C2520-4838-4933-8C2C-E9E069B8079F}" id="{7D8BFF67-38AB-4ABE-8797-D839094F716E}" parentId="{C8C4E4E9-1EDD-4378-8283-C84DDB10C1B6}">
    <text>Suderinta 03.27</text>
  </threadedComment>
  <threadedComment ref="AF167" dT="2024-03-07T07:21:01.26" personId="{BF5C2520-4838-4933-8C2C-E9E069B8079F}" id="{C31AEB3B-5E34-429B-B5B3-55927AFA7362}">
    <text>Pateikta 03.07 (savivaldybe)</text>
  </threadedComment>
  <threadedComment ref="AF167" dT="2024-04-02T07:39:09.15" personId="{BF5C2520-4838-4933-8C2C-E9E069B8079F}" id="{0E8F8592-35C3-4693-B6E3-3E5B0292A795}" parentId="{C31AEB3B-5E34-429B-B5B3-55927AFA7362}">
    <text>Prašymas savivaldybei pasimetęs, laukiame info kada duos atsakyma</text>
  </threadedComment>
  <threadedComment ref="AF167" dT="2024-04-03T11:08:02.20" personId="{BF5C2520-4838-4933-8C2C-E9E069B8079F}" id="{2712AA25-4F9E-4BAB-B612-7E6A6FE95AF1}" parentId="{C31AEB3B-5E34-429B-B5B3-55927AFA7362}">
    <text>Prašymas išnagrinėtas, laukiame pastabos.</text>
  </threadedComment>
  <threadedComment ref="AF167" dT="2024-04-22T11:53:56.60" personId="{BF5C2520-4838-4933-8C2C-E9E069B8079F}" id="{A8913DD5-58CE-4D5E-8A29-2EB5AEAC95D1}" parentId="{C31AEB3B-5E34-429B-B5B3-55927AFA7362}">
    <text>Suderinta 04.17</text>
  </threadedComment>
  <threadedComment ref="AG167" dT="2024-03-07T07:22:05.69" personId="{BF5C2520-4838-4933-8C2C-E9E069B8079F}" id="{F0C4D9B2-2DF4-4743-84E0-714CA7DE1EF1}">
    <text>KPD (išsiųsta 03.19)</text>
  </threadedComment>
  <threadedComment ref="AG167" dT="2024-03-27T11:09:13.59" personId="{BF5C2520-4838-4933-8C2C-E9E069B8079F}" id="{6E7FAFBE-037A-4F25-AEBD-9938C4553D84}" parentId="{F0C4D9B2-2DF4-4743-84E0-714CA7DE1EF1}">
    <text>Išsiųsta dėl tyrimu butinybes isvados</text>
  </threadedComment>
  <threadedComment ref="AG167" dT="2024-04-15T04:30:58.45" personId="{BF5C2520-4838-4933-8C2C-E9E069B8079F}" id="{B9C6F4CC-5D08-47D6-880A-093780B38D89}" parentId="{F0C4D9B2-2DF4-4743-84E0-714CA7DE1EF1}">
    <text>04.15 gautas leidimas atlikti a. tyrimus</text>
  </threadedComment>
  <threadedComment ref="AJ167" dT="2024-06-03T14:17:01.28" personId="{BF5C2520-4838-4933-8C2C-E9E069B8079F}" id="{2CC1693E-AFD9-470C-8A14-C99C462BB8A7}">
    <text>Pateikta 06.03</text>
  </threadedComment>
  <threadedComment ref="Y168" dT="2024-02-29T14:57:18.11" personId="{BF5C2520-4838-4933-8C2C-E9E069B8079F}" id="{63A75B3A-34AF-4096-8D83-8B2A60BAA38A}">
    <text>Pateikta 02.29</text>
  </threadedComment>
  <threadedComment ref="Y168" dT="2024-03-06T06:11:54.29" personId="{BF5C2520-4838-4933-8C2C-E9E069B8079F}" id="{7532B97D-2DCC-4A88-9869-D3399B18B90D}" parentId="{63A75B3A-34AF-4096-8D83-8B2A60BAA38A}">
    <text>03.06 pateikta po pastabų</text>
  </threadedComment>
  <threadedComment ref="Z168" dT="2024-03-12T13:13:57.34" personId="{BF5C2520-4838-4933-8C2C-E9E069B8079F}" id="{A12C4CDD-2A54-4244-91D9-9963CF934F78}">
    <text>Išsiųsta 03.07</text>
  </threadedComment>
  <threadedComment ref="Z168" dT="2024-03-12T15:06:56.37" personId="{BF5C2520-4838-4933-8C2C-E9E069B8079F}" id="{F87AF699-CFAF-4F77-85D2-8DFDDA61BA99}" parentId="{A12C4CDD-2A54-4244-91D9-9963CF934F78}">
    <text>Gauta 03.13</text>
  </threadedComment>
  <threadedComment ref="AB168" dT="2024-03-14T06:36:32.32" personId="{BF5C2520-4838-4933-8C2C-E9E069B8079F}" id="{CBDF7584-FB32-4E15-A240-D1B8103D9845}">
    <text>03.14 Ignitis pasirase</text>
  </threadedComment>
  <threadedComment ref="AB168" dT="2024-03-19T07:30:24.34" personId="{BF5C2520-4838-4933-8C2C-E9E069B8079F}" id="{3B019670-3811-4504-942E-A8583A5ADCB5}" parentId="{CBDF7584-FB32-4E15-A240-D1B8103D9845}">
    <text>03.19
03.22</text>
  </threadedComment>
  <threadedComment ref="AB168" dT="2024-04-17T08:12:44.21" personId="{BF5C2520-4838-4933-8C2C-E9E069B8079F}" id="{906460C0-D5CD-4FD9-A059-48F377E2DD81}" parentId="{CBDF7584-FB32-4E15-A240-D1B8103D9845}">
    <text>Pavedimų kopijos gautos 04.17</text>
  </threadedComment>
  <threadedComment ref="AB168" dT="2024-04-18T04:57:09.38" personId="{BF5C2520-4838-4933-8C2C-E9E069B8079F}" id="{A81DE71A-9C48-4362-B482-B2AFC4C9EC72}" parentId="{CBDF7584-FB32-4E15-A240-D1B8103D9845}">
    <text xml:space="preserve">Servitutai pateikti Alytaus 3-iajam notaru biurui 04.18 </text>
  </threadedComment>
  <threadedComment ref="AC168" dT="2024-03-14T05:52:10.89" personId="{C8757EB3-AE51-4D63-B06C-15AB9D614458}" id="{3B2ADD61-390E-435A-B7C1-240C59525E95}">
    <text>Šilumotiekis+
Vandenys+
Kelininkas+
Telia+</text>
  </threadedComment>
  <threadedComment ref="AF168" dT="2024-03-07T08:19:34.52" personId="{BF5C2520-4838-4933-8C2C-E9E069B8079F}" id="{CD81C48F-5642-4D70-9E88-73408304A734}">
    <text>03.07 Išsiųsta savivaldybei</text>
  </threadedComment>
  <threadedComment ref="AF168" dT="2024-03-19T07:30:42.89" personId="{BF5C2520-4838-4933-8C2C-E9E069B8079F}" id="{146AA1CF-8CAB-44F3-8325-A53E9C6F0F8A}" parentId="{CD81C48F-5642-4D70-9E88-73408304A734}">
    <text>laukiame tikslios posėdžio datos 03.18-03.22</text>
  </threadedComment>
  <threadedComment ref="AF168" dT="2024-04-05T08:14:38.07" personId="{BF5C2520-4838-4933-8C2C-E9E069B8079F}" id="{E10520FA-B93A-43DF-8B27-ABA294A8F898}" parentId="{CD81C48F-5642-4D70-9E88-73408304A734}">
    <text>Suderino su sąlyga pakeisti esamus ženklus.</text>
  </threadedComment>
  <threadedComment ref="AF168" dT="2024-04-22T11:55:41.73" personId="{BF5C2520-4838-4933-8C2C-E9E069B8079F}" id="{8BB3DBD2-822B-4545-B349-B1C90B623600}" parentId="{CD81C48F-5642-4D70-9E88-73408304A734}">
    <text>Suderintas ženklinimas el. paštu.</text>
  </threadedComment>
  <threadedComment ref="AJ168" dT="2024-05-14T13:42:56.58" personId="{BF5C2520-4838-4933-8C2C-E9E069B8079F}" id="{9392CD53-11C2-4905-98A5-1BC309550E03}">
    <text>Pateikta 05.14</text>
  </threadedComment>
  <threadedComment ref="AK168" dT="2024-05-29T11:42:31.70" personId="{BF5C2520-4838-4933-8C2C-E9E069B8079F}" id="{CC007830-B600-427C-A8B6-CC91F63A5269}">
    <text>Pateikta 05.29</text>
  </threadedComment>
  <threadedComment ref="L169" dT="2024-03-05T14:40:09.84" personId="{BF5C2520-4838-4933-8C2C-E9E069B8079F}" id="{F3BB3B43-783B-4586-9E71-289496676FA5}">
    <text>Pateikta Igničiui</text>
  </threadedComment>
  <threadedComment ref="L169" dT="2024-03-07T13:23:07.01" personId="{BF5C2520-4838-4933-8C2C-E9E069B8079F}" id="{8508B71E-2077-4621-97C4-D3E52F99632C}" parentId="{F3BB3B43-783B-4586-9E71-289496676FA5}">
    <text>Pateikta i RP</text>
  </threadedComment>
  <threadedComment ref="L169" dT="2024-03-12T12:52:44.24" personId="{BF5C2520-4838-4933-8C2C-E9E069B8079F}" id="{40B6FF41-7494-4E30-927C-D09E3F451DD3}" parentId="{F3BB3B43-783B-4586-9E71-289496676FA5}">
    <text>Gautos pastabos 03.11</text>
  </threadedComment>
  <threadedComment ref="L169" dT="2024-03-13T13:18:43.37" personId="{BF5C2520-4838-4933-8C2C-E9E069B8079F}" id="{46FD58EE-B11B-457E-97CF-A767C4BEA47E}" parentId="{F3BB3B43-783B-4586-9E71-289496676FA5}">
    <text>Pateikta po pastabų 03.13</text>
  </threadedComment>
  <threadedComment ref="L169" dT="2024-03-18T05:24:35.10" personId="{BF5C2520-4838-4933-8C2C-E9E069B8079F}" id="{C30B6589-E53C-48FC-96B5-C50AF268E961}" parentId="{F3BB3B43-783B-4586-9E71-289496676FA5}">
    <text xml:space="preserve">Gautos pastabos 03.14, pateiksime po pastabų 03.19 </text>
  </threadedComment>
  <threadedComment ref="L169" dT="2024-03-19T07:32:13.50" personId="{BF5C2520-4838-4933-8C2C-E9E069B8079F}" id="{8E4BEB2A-FFDF-471D-99BB-AE26942DF25C}" parentId="{F3BB3B43-783B-4586-9E71-289496676FA5}">
    <text>Pateikta 03.19</text>
  </threadedComment>
  <threadedComment ref="L169" dT="2024-03-20T17:36:58.41" personId="{BF5C2520-4838-4933-8C2C-E9E069B8079F}" id="{33B01ADE-F451-4B6B-A3FB-1AA95881B709}" parentId="{F3BB3B43-783B-4586-9E71-289496676FA5}">
    <text>Patvirtinta 03.20</text>
  </threadedComment>
  <threadedComment ref="N169" dT="2024-04-25T12:54:32.55" personId="{BF5C2520-4838-4933-8C2C-E9E069B8079F}" id="{AD4A049E-CC39-4238-8A38-8F2F939CB472}">
    <text>Pateikta 04.25</text>
  </threadedComment>
  <threadedComment ref="N169" dT="2024-05-13T12:32:39.05" personId="{BF5C2520-4838-4933-8C2C-E9E069B8079F}" id="{005A2242-E945-4CA4-9872-DFFCDB4F682B}" parentId="{AD4A049E-CC39-4238-8A38-8F2F939CB472}">
    <text>Suderinta 05.09</text>
  </threadedComment>
  <threadedComment ref="N169" dT="2024-05-14T08:02:58.55" personId="{BF5C2520-4838-4933-8C2C-E9E069B8079F}" id="{C667D06B-151B-4C42-B5F9-73BC15DEA4F6}" parentId="{AD4A049E-CC39-4238-8A38-8F2F939CB472}">
    <text>išsiųsta notarui 1/2 (0 kompensacija), kitas išsiųstas eso pavedimui atlikti</text>
  </threadedComment>
  <threadedComment ref="O169" dT="2024-03-27T08:48:47.86" personId="{BF5C2520-4838-4933-8C2C-E9E069B8079F}" id="{A8A2D7E3-2810-4FDB-A3BD-EE756ADE2E41}">
    <text>Išsiųsta 03.14</text>
  </threadedComment>
  <threadedComment ref="O169" dT="2024-03-27T08:55:13.07" personId="{BF5C2520-4838-4933-8C2C-E9E069B8079F}" id="{60112CBC-A916-466B-8327-83A2D0217B5D}" parentId="{A8A2D7E3-2810-4FDB-A3BD-EE756ADE2E41}">
    <text xml:space="preserve">Telia+
Savivaldybe+
Vandenys+ </text>
  </threadedComment>
  <threadedComment ref="U169" dT="2024-08-02T12:20:17.21" personId="{BF5C2520-4838-4933-8C2C-E9E069B8079F}" id="{C2900195-D991-45C6-B796-E478A0213E1B}">
    <text>Pateikta 08.02</text>
  </threadedComment>
  <threadedComment ref="X169" dT="2024-02-29T08:26:40.46" personId="{BF5C2520-4838-4933-8C2C-E9E069B8079F}" id="{EAFB0432-4F8F-4997-AFA2-50BF876F95CE}">
    <text>03.05</text>
  </threadedComment>
  <threadedComment ref="Y169" dT="2024-03-05T14:41:10.19" personId="{BF5C2520-4838-4933-8C2C-E9E069B8079F}" id="{3C70E46C-D536-44C5-9B9E-D40265A26406}">
    <text>Pateikta 03.05</text>
  </threadedComment>
  <threadedComment ref="Y169" dT="2024-03-19T07:52:55.90" personId="{BF5C2520-4838-4933-8C2C-E9E069B8079F}" id="{620A2B82-C557-4D50-A8B3-736A0462F10C}" parentId="{3C70E46C-D536-44C5-9B9E-D40265A26406}">
    <text>Suderinta 03.07</text>
  </threadedComment>
  <threadedComment ref="Z169" dT="2024-03-19T08:06:51.67" personId="{BF5C2520-4838-4933-8C2C-E9E069B8079F}" id="{7C76AEC7-B995-4DBB-BE0F-D8A1BAC889B4}">
    <text>Išsiųsta 03.19</text>
  </threadedComment>
  <threadedComment ref="Z169" dT="2024-04-23T05:15:05.89" personId="{BF5C2520-4838-4933-8C2C-E9E069B8079F}" id="{5CB46399-185B-455E-BD30-0B4D03BFB3F1}" parentId="{7C76AEC7-B995-4DBB-BE0F-D8A1BAC889B4}">
    <text>Gauta 04.16</text>
  </threadedComment>
  <threadedComment ref="AA169" dT="2024-03-19T08:06:51.67" personId="{BF5C2520-4838-4933-8C2C-E9E069B8079F}" id="{785F6D5F-4F69-4635-BED4-5F2AAB18EE1F}">
    <text>Išsiųsta 03.19</text>
  </threadedComment>
  <threadedComment ref="AC169" dT="2024-03-19T07:54:01.95" personId="{BF5C2520-4838-4933-8C2C-E9E069B8079F}" id="{D18F13AE-9658-419A-9554-84C5E39E2654}">
    <text>03.14 išsiųsta</text>
  </threadedComment>
  <threadedComment ref="AC169" dT="2024-03-19T07:54:35.67" personId="{BF5C2520-4838-4933-8C2C-E9E069B8079F}" id="{441AE03D-1F5F-4FAE-AFD5-044C471F8EC8}" parentId="{D18F13AE-9658-419A-9554-84C5E39E2654}">
    <text>Telia+
Vandenys+
Savivaldybe+ (laiškas kad privačiuose sklypuose nederina)</text>
  </threadedComment>
  <threadedComment ref="AF169" dT="2024-03-19T07:55:01.13" personId="{BF5C2520-4838-4933-8C2C-E9E069B8079F}" id="{0E41B4B7-6428-48BF-89F6-AE7C2151C3A1}">
    <text>Išsiųsta 03.14</text>
  </threadedComment>
  <threadedComment ref="AF169" dT="2024-04-09T07:42:14.13" personId="{BF5C2520-4838-4933-8C2C-E9E069B8079F}" id="{E57EEAB9-3B3C-41D1-B01A-C8188C8B8F80}" parentId="{0E41B4B7-6428-48BF-89F6-AE7C2151C3A1}">
    <text>Gautos pastabos, kad medžiaga (nuotraukos is google maps) pasenus, 04.08 vykome į vietą atnaujinti medžiagą, 04.09 teiksime derinti po pastabų.</text>
  </threadedComment>
  <threadedComment ref="AF169" dT="2024-04-25T12:59:19.13" personId="{BF5C2520-4838-4933-8C2C-E9E069B8079F}" id="{09381DA6-CA00-4665-9C0E-5B0FFD3F0083}" parentId="{0E41B4B7-6428-48BF-89F6-AE7C2151C3A1}">
    <text>Suderinta 04.18</text>
  </threadedComment>
  <threadedComment ref="L170" dT="2024-03-27T12:55:31.83" personId="{BF5C2520-4838-4933-8C2C-E9E069B8079F}" id="{86174B03-33CD-4960-84DA-6E0778709537}">
    <text>Pateikta 03.27</text>
  </threadedComment>
  <threadedComment ref="L170" dT="2024-03-29T10:20:06.34" personId="{BF5C2520-4838-4933-8C2C-E9E069B8079F}" id="{0B8C1E82-282E-4C0C-B150-6CCFC6CF5C1B}" parentId="{86174B03-33CD-4960-84DA-6E0778709537}">
    <text>Gautos pastabos 03.29, išsiųsta pakartotinai 03.29</text>
  </threadedComment>
  <threadedComment ref="M170" dT="2024-04-03T09:20:35.00" personId="{BF5C2520-4838-4933-8C2C-E9E069B8079F}" id="{2D29843E-420B-4268-8E36-12937BAD3B88}">
    <text>Gauta 04.03</text>
  </threadedComment>
  <threadedComment ref="O170" dT="2024-04-03T09:14:37.95" personId="{BF5C2520-4838-4933-8C2C-E9E069B8079F}" id="{A3BAD507-47FF-40D5-AECD-94CF08F0DCD5}">
    <text>Išsiųsta 04.03</text>
  </threadedComment>
  <threadedComment ref="O170" dT="2024-04-03T09:14:41.62" personId="{BF5C2520-4838-4933-8C2C-E9E069B8079F}" id="{64E639D5-AA1A-4D3B-B3A4-C0BB52244030}" parentId="{A3BAD507-47FF-40D5-AECD-94CF08F0DCD5}">
    <text>Savivaldybe+
Telia+
Vandenys+</text>
  </threadedComment>
  <threadedComment ref="O170" dT="2024-04-22T12:41:52.08" personId="{BF5C2520-4838-4933-8C2C-E9E069B8079F}" id="{264C26D1-9959-441B-866F-67EBE4C11169}" parentId="{A3BAD507-47FF-40D5-AECD-94CF08F0DCD5}">
    <text>Savivaldybė prašo trasą kelti į žalią veją, derinamės įmanomus variantus. Važiuosime į objektą 04.25 susitikslinti šulinių žiedus po dangčiu.</text>
  </threadedComment>
  <threadedComment ref="O170" dT="2024-05-01T09:46:03.18" personId="{BF5C2520-4838-4933-8C2C-E9E069B8079F}" id="{7ABDBDB5-7C28-4D1D-89AF-9DBC4D491201}" parentId="{A3BAD507-47FF-40D5-AECD-94CF08F0DCD5}">
    <text>Pateikta savivaldybei 05.01</text>
  </threadedComment>
  <threadedComment ref="Y170" dT="2024-03-21T09:02:17.26" personId="{BF5C2520-4838-4933-8C2C-E9E069B8079F}" id="{7310F75B-3BA3-4D87-B358-D47EC4EA2DF2}">
    <text>Pateiktos abi dalys 03.21</text>
  </threadedComment>
  <threadedComment ref="Y170" dT="2024-03-25T12:31:18.66" personId="{BF5C2520-4838-4933-8C2C-E9E069B8079F}" id="{3B979E9C-5AEE-433C-9DD4-27465B394537}" parentId="{7310F75B-3BA3-4D87-B358-D47EC4EA2DF2}">
    <text>Gautos pastabos 03.25, pateikta po pastabų 03.25</text>
  </threadedComment>
  <threadedComment ref="Y170" dT="2024-03-29T10:20:41.79" personId="{BF5C2520-4838-4933-8C2C-E9E069B8079F}" id="{60C69944-F703-45A3-8A20-3A270D279FD0}" parentId="{7310F75B-3BA3-4D87-B358-D47EC4EA2DF2}">
    <text>Suderinta 03.27</text>
  </threadedComment>
  <threadedComment ref="Z170" dT="2024-04-03T09:20:19.42" personId="{BF5C2520-4838-4933-8C2C-E9E069B8079F}" id="{BD7561A4-316C-4D22-883C-BFE080E4349A}">
    <text>Gauta 04.03</text>
  </threadedComment>
  <threadedComment ref="AA170" dT="2024-04-03T09:20:23.88" personId="{BF5C2520-4838-4933-8C2C-E9E069B8079F}" id="{ADD0BF3B-59D3-491E-B81E-00AA5380425F}">
    <text>Gauta 04.03</text>
  </threadedComment>
  <threadedComment ref="AB170" dT="2024-07-12T11:44:43.83" personId="{BF5C2520-4838-4933-8C2C-E9E069B8079F}" id="{731FA55E-EC80-4FEF-AFC7-A6AF9E0E4818}">
    <text>Gautas raštas kad servituto nustatineti nereikia</text>
  </threadedComment>
  <threadedComment ref="AC170" dT="2024-04-03T09:13:39.36" personId="{BF5C2520-4838-4933-8C2C-E9E069B8079F}" id="{C6F2E168-3102-4D41-9497-D85D2FBF00C1}">
    <text>Išsiųsta 04.03</text>
  </threadedComment>
  <threadedComment ref="AC170" dT="2024-04-03T09:14:09.61" personId="{BF5C2520-4838-4933-8C2C-E9E069B8079F}" id="{FB16426B-E875-4BA1-A516-BB9EE3395EE4}" parentId="{C6F2E168-3102-4D41-9497-D85D2FBF00C1}">
    <text>Savivaldybe-
Telia+
Vandenys-</text>
  </threadedComment>
  <threadedComment ref="AF170" dT="2024-04-03T09:40:35.66" personId="{BF5C2520-4838-4933-8C2C-E9E069B8079F}" id="{3FFEFCA5-8680-4225-82B6-82CB780B94C0}">
    <text>Pateikta 04.03</text>
  </threadedComment>
  <threadedComment ref="AF170" dT="2024-04-05T10:22:41.76" personId="{BF5C2520-4838-4933-8C2C-E9E069B8079F}" id="{1653E29F-66A1-4A9C-9768-A52372F4DE6A}" parentId="{3FFEFCA5-8680-4225-82B6-82CB780B94C0}">
    <text>Išsiųsta 04.05 po pastabų (gautos 04.05)</text>
  </threadedComment>
  <threadedComment ref="O171" dT="2024-03-19T07:57:13.06" personId="{BF5C2520-4838-4933-8C2C-E9E069B8079F}" id="{02FA47CC-8EBE-4A04-9C8B-3EEDBABAC458}">
    <text>Išsiųsta 07.25</text>
  </threadedComment>
  <threadedComment ref="O171" dT="2024-03-19T07:57:26.77" personId="{BF5C2520-4838-4933-8C2C-E9E069B8079F}" id="{EC2D0694-48BD-49E1-BD42-51719A1B7653}" parentId="{02FA47CC-8EBE-4A04-9C8B-3EEDBABAC458}">
    <text>Telia+
Vandenys+
Savivaldybe+</text>
  </threadedComment>
  <threadedComment ref="X171" dT="2024-02-29T08:26:48.18" personId="{BF5C2520-4838-4933-8C2C-E9E069B8079F}" id="{63C11F1A-E89B-4478-BF45-7581EA47B47F}">
    <text>03.05</text>
  </threadedComment>
  <threadedComment ref="Y171" dT="2024-03-06T12:53:29.71" personId="{BF5C2520-4838-4933-8C2C-E9E069B8079F}" id="{A2143E3D-D97F-477B-AE0B-06894C30863F}">
    <text>Pateikta 03.06</text>
  </threadedComment>
  <threadedComment ref="Y171" dT="2024-03-07T10:46:48.66" personId="{BF5C2520-4838-4933-8C2C-E9E069B8079F}" id="{09341DBA-6492-4B29-BEAB-F645DBF02CC6}" parentId="{A2143E3D-D97F-477B-AE0B-06894C30863F}">
    <text>Gautos pastabos 03.07</text>
  </threadedComment>
  <threadedComment ref="Y171" dT="2024-03-12T13:02:19.13" personId="{BF5C2520-4838-4933-8C2C-E9E069B8079F}" id="{4F88E97F-CB46-4EBB-BC09-711CA5F0C39A}" parentId="{A2143E3D-D97F-477B-AE0B-06894C30863F}">
    <text>Pateikta po pastabų</text>
  </threadedComment>
  <threadedComment ref="Y171" dT="2024-03-14T10:23:24.28" personId="{BF5C2520-4838-4933-8C2C-E9E069B8079F}" id="{51122364-573C-425B-8DA3-03860DFF22C5}" parentId="{A2143E3D-D97F-477B-AE0B-06894C30863F}">
    <text>Suderinta 03.13</text>
  </threadedComment>
  <threadedComment ref="Z171" dT="2024-03-13T12:32:35.75" personId="{BF5C2520-4838-4933-8C2C-E9E069B8079F}" id="{A45154FB-7E6C-4A13-880D-910963987EE8}">
    <text xml:space="preserve">Išsiųsta 03.13 </text>
  </threadedComment>
  <threadedComment ref="Z171" dT="2024-03-19T08:01:33.75" personId="{BF5C2520-4838-4933-8C2C-E9E069B8079F}" id="{35F62EEA-0134-4B83-B418-4502C75FC5DC}" parentId="{A45154FB-7E6C-4A13-880D-910963987EE8}">
    <text>Gauta 03.14</text>
  </threadedComment>
  <threadedComment ref="AA171" dT="2024-03-14T07:54:13.73" personId="{BF5C2520-4838-4933-8C2C-E9E069B8079F}" id="{3373340B-29AE-4882-A4C3-022CC87F918A}">
    <text>Išsiųsta 03.14</text>
  </threadedComment>
  <threadedComment ref="AA171" dT="2024-03-19T08:02:06.13" personId="{BF5C2520-4838-4933-8C2C-E9E069B8079F}" id="{89D4722B-454B-4804-A6A8-A5CE09610E06}" parentId="{3373340B-29AE-4882-A4C3-022CC87F918A}">
    <text>Gauta 03.15</text>
  </threadedComment>
  <threadedComment ref="AC171" dT="2024-03-19T08:03:35.21" personId="{BF5C2520-4838-4933-8C2C-E9E069B8079F}" id="{78061C00-2063-45FB-ABF8-961D968A1137}">
    <text>Gauta 03.15</text>
  </threadedComment>
  <threadedComment ref="AC171" dT="2024-03-19T08:03:46.58" personId="{BF5C2520-4838-4933-8C2C-E9E069B8079F}" id="{6E242045-A265-4DE7-9D54-671E37E12464}" parentId="{78061C00-2063-45FB-ABF8-961D968A1137}">
    <text>Telia+
Vandenys+
Savivaldybe+</text>
  </threadedComment>
  <threadedComment ref="AF171" dT="2024-03-19T08:06:51.67" personId="{BF5C2520-4838-4933-8C2C-E9E069B8079F}" id="{7A5E6FEE-9B48-48F2-8823-86EA627E4BD2}">
    <text>Pateikta 03.19</text>
  </threadedComment>
  <threadedComment ref="Y172" dT="2024-03-26T13:41:02.42" personId="{BF5C2520-4838-4933-8C2C-E9E069B8079F}" id="{513F2F5F-EE11-460C-A324-96A18AC3932C}">
    <text>Pateikta 03.26</text>
  </threadedComment>
  <threadedComment ref="Y172" dT="2024-04-05T05:42:37.31" personId="{BF5C2520-4838-4933-8C2C-E9E069B8079F}" id="{8E4CBCE9-47EA-43DF-B26F-31B43D967636}" parentId="{513F2F5F-EE11-460C-A324-96A18AC3932C}">
    <text>Gautos pastabos 04.03, išsiųsta po pastabų 04.04</text>
  </threadedComment>
  <threadedComment ref="Y172" dT="2024-04-05T10:21:05.57" personId="{BF5C2520-4838-4933-8C2C-E9E069B8079F}" id="{EAC8B1DF-D28C-4D88-BF36-9BD62EEFEA1B}" parentId="{513F2F5F-EE11-460C-A324-96A18AC3932C}">
    <text>Suderinta 04.05</text>
  </threadedComment>
  <threadedComment ref="Z172" dT="2024-04-05T06:36:21.11" personId="{BF5C2520-4838-4933-8C2C-E9E069B8079F}" id="{230DFF62-C3D3-4329-B032-7C131A449182}">
    <text>Išsiųsta 04.05</text>
  </threadedComment>
  <threadedComment ref="AB172" dT="2024-05-17T13:39:25.83" personId="{BF5C2520-4838-4933-8C2C-E9E069B8079F}" id="{DA4E1C12-5E95-4648-9FB0-E8FC64E2BF16}">
    <text>Pateikta 05.14</text>
  </threadedComment>
  <threadedComment ref="AB172" dT="2024-06-27T10:28:38.90" personId="{BF5C2520-4838-4933-8C2C-E9E069B8079F}" id="{79862FB7-A759-4610-87F9-A5025335FFFD}" parentId="{DA4E1C12-5E95-4648-9FB0-E8FC64E2BF16}">
    <text>Suderinta 06.26</text>
  </threadedComment>
  <threadedComment ref="AC172" dT="2024-05-06T06:08:21.61" personId="{BF5C2520-4838-4933-8C2C-E9E069B8079F}" id="{14A72C47-42DD-48CE-94A1-4E3B3C31265B}">
    <text>Išsiųsta 05.02</text>
  </threadedComment>
  <threadedComment ref="AC172" dT="2024-05-10T10:23:52.43" personId="{BF5C2520-4838-4933-8C2C-E9E069B8079F}" id="{B86258C9-A6E9-4530-B686-E28E6DDA7ED9}" parentId="{14A72C47-42DD-48CE-94A1-4E3B3C31265B}">
    <text>Vandenys+
Telia+
Savivaldybe+
ESO+</text>
  </threadedComment>
  <threadedComment ref="AF172" dT="2024-05-06T06:11:45.58" personId="{BF5C2520-4838-4933-8C2C-E9E069B8079F}" id="{8A7B78F9-5218-4D7E-95E7-7119DEAEA650}">
    <text>Išsiųsta 05.06</text>
  </threadedComment>
  <threadedComment ref="L175" dT="2024-05-02T09:11:19.89" personId="{BF5C2520-4838-4933-8C2C-E9E069B8079F}" id="{EE904E3B-B24D-4ECC-B26F-ADEFEA1EB4B8}">
    <text>Pateikta 05.02</text>
  </threadedComment>
  <threadedComment ref="L175" dT="2024-05-03T10:52:07.22" personId="{BF5C2520-4838-4933-8C2C-E9E069B8079F}" id="{7C19C0A2-966B-4A9B-9DFF-0D1972F126C6}" parentId="{EE904E3B-B24D-4ECC-B26F-ADEFEA1EB4B8}">
    <text>Patvirtinta 05.03</text>
  </threadedComment>
  <threadedComment ref="M175" dT="2024-06-03T12:16:16.59" personId="{BF5C2520-4838-4933-8C2C-E9E069B8079F}" id="{E8379B18-462D-49C3-91FF-0A6CC255CABA}">
    <text>Išsiųsta 05.30</text>
  </threadedComment>
  <threadedComment ref="O175" dT="2024-05-21T05:40:14.23" personId="{BF5C2520-4838-4933-8C2C-E9E069B8079F}" id="{6A290A60-E6F1-4AD5-9373-A0B09D0D546C}">
    <text>Pateikta 05.21</text>
  </threadedComment>
  <threadedComment ref="O175" dT="2024-05-21T05:40:27.99" personId="{BF5C2520-4838-4933-8C2C-E9E069B8079F}" id="{694283A0-43D4-4050-AC6D-7F08AF88756C}" parentId="{6A290A60-E6F1-4AD5-9373-A0B09D0D546C}">
    <text>Vandenys+
Telia+
Savivaldybe+</text>
  </threadedComment>
  <threadedComment ref="P175" dT="2024-06-03T12:16:28.40" personId="{BF5C2520-4838-4933-8C2C-E9E069B8079F}" id="{D6A905DA-B6FF-4947-B5A3-ECC087EA245E}">
    <text>Pateikta 05.30</text>
  </threadedComment>
  <threadedComment ref="P175" dT="2024-06-25T04:42:33.25" personId="{BF5C2520-4838-4933-8C2C-E9E069B8079F}" id="{3DD544C5-BD18-4684-8E56-4CCD546EFC0E}" parentId="{D6A905DA-B6FF-4947-B5A3-ECC087EA245E}">
    <text>Pakartotinai 06.20</text>
  </threadedComment>
  <threadedComment ref="Y175" dT="2024-04-23T09:45:24.12" personId="{BF5C2520-4838-4933-8C2C-E9E069B8079F}" id="{D322A6F6-BE22-4AA8-AE6D-09EF56B50CE3}">
    <text>Pateikta 04.23</text>
  </threadedComment>
  <threadedComment ref="Z175" dT="2024-05-02T09:10:58.49" personId="{BF5C2520-4838-4933-8C2C-E9E069B8079F}" id="{E4D63DCF-AD0A-410A-BD2D-546BE17C154C}">
    <text>Išsiųsta 05.02</text>
  </threadedComment>
  <threadedComment ref="AA175" dT="2024-06-03T12:16:00.66" personId="{BF5C2520-4838-4933-8C2C-E9E069B8079F}" id="{275E0939-7D22-41B8-B2CC-2AFACC6953A2}">
    <text>Išsiųsta 05.30</text>
  </threadedComment>
  <threadedComment ref="AC175" dT="2024-05-21T05:40:14.23" personId="{BF5C2520-4838-4933-8C2C-E9E069B8079F}" id="{BF35973C-C6A5-4CB9-8F51-9CA5A4DCAEB6}">
    <text>Pateikta 05.21</text>
  </threadedComment>
  <threadedComment ref="AC175" dT="2024-05-21T05:40:27.99" personId="{BF5C2520-4838-4933-8C2C-E9E069B8079F}" id="{EAA2F0F5-DD6E-449F-88E4-C6635B1F7BEE}" parentId="{BF35973C-C6A5-4CB9-8F51-9CA5A4DCAEB6}">
    <text>Vandenys+
Telia+
Savivaldybe+</text>
  </threadedComment>
  <threadedComment ref="J176" dT="2024-04-11T09:07:50.81" personId="{BF5C2520-4838-4933-8C2C-E9E069B8079F}" id="{670CA8DB-E301-4DB1-A4C1-5655F45C35DB}">
    <text>TOPO UŽSAKYTA MB PAKAMANIS</text>
  </threadedComment>
  <threadedComment ref="L176" dT="2024-05-02T09:11:24.80" personId="{BF5C2520-4838-4933-8C2C-E9E069B8079F}" id="{4354940C-2AA2-459B-9E30-7ACD95D2D373}">
    <text>Pateikta 05.02</text>
  </threadedComment>
  <threadedComment ref="L176" dT="2024-05-21T05:41:54.38" personId="{BF5C2520-4838-4933-8C2C-E9E069B8079F}" id="{BCFAEB09-F3EE-4E71-91AC-1EEB895A72EF}" parentId="{4354940C-2AA2-459B-9E30-7ACD95D2D373}">
    <text>Suderinta 05.07</text>
  </threadedComment>
  <threadedComment ref="O176" dT="2024-05-06T06:02:51.01" personId="{BF5C2520-4838-4933-8C2C-E9E069B8079F}" id="{3941C75D-3661-4A1E-900A-90202768E979}">
    <text>Išsiųsta 05.06</text>
  </threadedComment>
  <threadedComment ref="O176" dT="2024-05-08T14:02:36.20" personId="{BF5C2520-4838-4933-8C2C-E9E069B8079F}" id="{56E5DC89-E16F-4F6E-8507-27A439C408D6}" parentId="{3941C75D-3661-4A1E-900A-90202768E979}">
    <text>Telia+
Vandenys+
Savivaldybė+
Šilumotiekis+</text>
  </threadedComment>
  <threadedComment ref="P176" dT="2024-05-22T05:15:39.91" personId="{BF5C2520-4838-4933-8C2C-E9E069B8079F}" id="{650873DE-1154-4B5C-9885-F30D2C21BE58}">
    <text>Pateikta 05.21</text>
  </threadedComment>
  <threadedComment ref="Y176" dT="2024-04-23T09:45:28.89" personId="{BF5C2520-4838-4933-8C2C-E9E069B8079F}" id="{E4973EE1-D0F0-4BFF-AF57-D6FD9F08F44D}">
    <text>Pateikta 04.23</text>
  </threadedComment>
  <threadedComment ref="Z176" dT="2024-05-02T09:11:03.42" personId="{BF5C2520-4838-4933-8C2C-E9E069B8079F}" id="{855F573C-837B-4DEA-9FE0-EA577893AF20}">
    <text>Išsiųsta 05.02</text>
  </threadedComment>
  <threadedComment ref="Z176" dT="2024-05-06T05:51:24.18" personId="{BF5C2520-4838-4933-8C2C-E9E069B8079F}" id="{E8FE9A8E-0A50-4270-8A83-6F08440DDC6B}" parentId="{855F573C-837B-4DEA-9FE0-EA577893AF20}">
    <text>Gauta 05.03</text>
  </threadedComment>
  <threadedComment ref="AA176" dT="2024-05-21T05:53:55.30" personId="{BF5C2520-4838-4933-8C2C-E9E069B8079F}" id="{A8791801-337A-4F50-9522-3AAA0F90863A}">
    <text>Laukiame banko sutikimo iš partnerio</text>
  </threadedComment>
  <threadedComment ref="AC176" dT="2024-05-06T06:02:15.69" personId="{BF5C2520-4838-4933-8C2C-E9E069B8079F}" id="{F0717DBD-E299-4BEA-87DC-920452B0657C}">
    <text>Išsiųsta 05.06</text>
  </threadedComment>
  <threadedComment ref="AC176" dT="2024-05-08T14:02:45.29" personId="{BF5C2520-4838-4933-8C2C-E9E069B8079F}" id="{83E019A8-38DC-414D-97EF-F9ADDF9C4B60}" parentId="{F0717DBD-E299-4BEA-87DC-920452B0657C}">
    <text>Telia+
Vandenys+
Šilumotiekis+</text>
  </threadedComment>
  <threadedComment ref="J177" dT="2024-04-29T10:45:40.27" personId="{BF5C2520-4838-4933-8C2C-E9E069B8079F}" id="{790DB4DE-13F3-4B3A-A624-2EDF86C66B22}">
    <text>Gauta 04.29</text>
  </threadedComment>
  <threadedComment ref="L177" dT="2024-05-08T14:03:53.91" personId="{BF5C2520-4838-4933-8C2C-E9E069B8079F}" id="{E604394F-F4F2-479E-B226-DC3C2A74D4F5}">
    <text>Pateikta 05.08</text>
  </threadedComment>
  <threadedComment ref="L177" dT="2024-05-17T04:38:35.63" personId="{BF5C2520-4838-4933-8C2C-E9E069B8079F}" id="{23974BA4-C06E-41BC-A8B7-5D08946D969F}" parentId="{E604394F-F4F2-479E-B226-DC3C2A74D4F5}">
    <text>Suderinta 05.10</text>
  </threadedComment>
  <threadedComment ref="O177" dT="2024-05-17T04:39:49.84" personId="{BF5C2520-4838-4933-8C2C-E9E069B8079F}" id="{FFA8D06C-E46D-4F58-BE50-89BC022AE89F}">
    <text>Pateikta 05.13</text>
  </threadedComment>
  <threadedComment ref="O177" dT="2024-05-17T04:40:09.97" personId="{BF5C2520-4838-4933-8C2C-E9E069B8079F}" id="{612F2CF8-9DDE-42B3-BEE5-1759253FA56D}" parentId="{FFA8D06C-E46D-4F58-BE50-89BC022AE89F}">
    <text>Savivaldybe+
Vandenys+
Telia+
Seniiunija-</text>
  </threadedComment>
  <threadedComment ref="Y177" dT="2024-05-02T10:57:45.05" personId="{BF5C2520-4838-4933-8C2C-E9E069B8079F}" id="{279B4CB7-4658-44D4-9E89-2E7D836440F5}">
    <text>Pateikta 05.02</text>
  </threadedComment>
  <threadedComment ref="Y177" dT="2024-05-08T14:03:38.88" personId="{BF5C2520-4838-4933-8C2C-E9E069B8079F}" id="{DC456436-6DD2-4D63-9E77-5649B6694A91}" parentId="{279B4CB7-4658-44D4-9E89-2E7D836440F5}">
    <text>Pateikta po pastabų 05.08</text>
  </threadedComment>
  <threadedComment ref="Y177" dT="2024-05-10T10:22:41.73" personId="{BF5C2520-4838-4933-8C2C-E9E069B8079F}" id="{1417F62C-34A9-4701-ACA0-3D8F44A4D43B}" parentId="{279B4CB7-4658-44D4-9E89-2E7D836440F5}">
    <text>Suderinta 05.09</text>
  </threadedComment>
  <threadedComment ref="Z177" dT="2024-05-10T10:22:52.74" personId="{BF5C2520-4838-4933-8C2C-E9E069B8079F}" id="{45D466DF-6752-4579-A308-C02AF04CF9DF}">
    <text>Suderinta 05.10</text>
  </threadedComment>
  <threadedComment ref="AC177" dT="2024-05-30T05:12:43.07" personId="{BF5C2520-4838-4933-8C2C-E9E069B8079F}" id="{D5E55674-F9E5-45EA-95D1-5D27579D6394}">
    <text>Išsiųsta 05.13</text>
  </threadedComment>
  <threadedComment ref="AC177" dT="2024-05-30T05:13:14.79" personId="{BF5C2520-4838-4933-8C2C-E9E069B8079F}" id="{3DA6FAA2-30B1-41E1-90B8-31591C7D5C39}" parentId="{D5E55674-F9E5-45EA-95D1-5D27579D6394}">
    <text>Savivaldybė +
Telia +
Vandenys+
Seniūnija -</text>
  </threadedComment>
  <threadedComment ref="L178" dT="2024-05-14T07:17:08.62" personId="{BF5C2520-4838-4933-8C2C-E9E069B8079F}" id="{353887E3-E5E5-44DC-B6AB-69835A9966E5}">
    <text>Pateikta 05.10</text>
  </threadedComment>
  <threadedComment ref="L178" dT="2024-05-14T07:17:15.22" personId="{BF5C2520-4838-4933-8C2C-E9E069B8079F}" id="{D2C281B3-9D1B-4E9F-BAA6-7538B1BC12B8}" parentId="{353887E3-E5E5-44DC-B6AB-69835A9966E5}">
    <text>Gautos pastabos 05.13</text>
  </threadedComment>
  <threadedComment ref="O178" dT="2024-05-27T12:13:43.70" personId="{BF5C2520-4838-4933-8C2C-E9E069B8079F}" id="{6656B86F-A47F-4BEA-9E11-3840507CB5C3}">
    <text>Pateikta 05.27</text>
  </threadedComment>
  <threadedComment ref="O178" dT="2024-05-27T12:13:59.33" personId="{BF5C2520-4838-4933-8C2C-E9E069B8079F}" id="{0945B978-2D20-40D3-BB49-0273A33C57C5}" parentId="{6656B86F-A47F-4BEA-9E11-3840507CB5C3}">
    <text>Telia+
Vandenys+
Savivaldybe-</text>
  </threadedComment>
  <threadedComment ref="Y178" dT="2024-05-08T14:03:20.93" personId="{BF5C2520-4838-4933-8C2C-E9E069B8079F}" id="{D77F76D1-63F9-479B-AE82-01ED15714912}">
    <text>Pateikta 05.08</text>
  </threadedComment>
  <threadedComment ref="Z178" dT="2024-05-27T06:05:09.59" personId="{BF5C2520-4838-4933-8C2C-E9E069B8079F}" id="{A90B3858-8F41-4941-9C47-4987139E2894}">
    <text>Pateikta 05.27</text>
  </threadedComment>
  <threadedComment ref="Z178" dT="2024-05-27T12:14:27.58" personId="{BF5C2520-4838-4933-8C2C-E9E069B8079F}" id="{B8DD29F5-EF9F-45EB-B866-314BD167480C}" parentId="{A90B3858-8F41-4941-9C47-4987139E2894}">
    <text>suderinta</text>
  </threadedComment>
  <threadedComment ref="AC178" dT="2024-05-27T06:00:15.46" personId="{BF5C2520-4838-4933-8C2C-E9E069B8079F}" id="{B64C31B8-1EA8-4972-90D7-C4E56630E113}">
    <text>Pateikta 05.27</text>
  </threadedComment>
  <threadedComment ref="AC178" dT="2024-05-27T06:00:29.18" personId="{BF5C2520-4838-4933-8C2C-E9E069B8079F}" id="{580F29E0-3C67-4909-82E3-A0878DA8767B}" parentId="{B64C31B8-1EA8-4972-90D7-C4E56630E113}">
    <text>Telia+
Savivaldybe-
Vandenys+</text>
  </threadedComment>
  <threadedComment ref="AE178" dT="2024-05-27T06:00:54.79" personId="{BF5C2520-4838-4933-8C2C-E9E069B8079F}" id="{72225C18-F00A-452B-9790-50CE7266ED03}">
    <text>Pateikta 05.27</text>
  </threadedComment>
  <threadedComment ref="AF178" dT="2024-05-27T06:00:47.53" personId="{BF5C2520-4838-4933-8C2C-E9E069B8079F}" id="{8BC44947-52E4-422A-A0B4-846DE8EFFAE5}">
    <text>Pateikta 05.27</text>
  </threadedComment>
  <threadedComment ref="AF178" dT="2024-05-27T12:14:19.53" personId="{BF5C2520-4838-4933-8C2C-E9E069B8079F}" id="{DAD8B167-64A7-43BA-9664-3E654EA4D9F5}" parentId="{8BC44947-52E4-422A-A0B4-846DE8EFFAE5}">
    <text>suderinta</text>
  </threadedComment>
  <threadedComment ref="J179" dT="2024-05-01T05:03:33.30" personId="{BF5C2520-4838-4933-8C2C-E9E069B8079F}" id="{0D977252-6D01-4EC1-A72D-3292EAA34B96}">
    <text>Gauta 05.01</text>
  </threadedComment>
  <threadedComment ref="Y179" dT="2024-05-07T14:18:37.62" personId="{BF5C2520-4838-4933-8C2C-E9E069B8079F}" id="{9F981EBF-1F32-4312-8058-AC8B66B4EF6D}">
    <text>Pateikta 05.07</text>
  </threadedComment>
  <threadedComment ref="Y179" dT="2024-05-10T10:21:01.98" personId="{BF5C2520-4838-4933-8C2C-E9E069B8079F}" id="{6D014D79-06FE-4013-B3E3-8D3D94D443BD}" parentId="{9F981EBF-1F32-4312-8058-AC8B66B4EF6D}">
    <text>Suderinta 05.10</text>
  </threadedComment>
  <threadedComment ref="Z179" dT="2024-05-10T10:21:27.83" personId="{BF5C2520-4838-4933-8C2C-E9E069B8079F}" id="{23206A0E-4879-4721-AFBB-F06BEF2772F7}">
    <text>Suderinta 05.10</text>
  </threadedComment>
  <threadedComment ref="AC179" dT="2024-05-10T11:01:36.70" personId="{BF5C2520-4838-4933-8C2C-E9E069B8079F}" id="{44E74AD3-0CF9-40E6-B730-F3E03BFC35EF}">
    <text>Pateikta 05.10</text>
  </threadedComment>
  <threadedComment ref="AC179" dT="2024-05-10T11:03:07.50" personId="{BF5C2520-4838-4933-8C2C-E9E069B8079F}" id="{1959D6E2-6DBB-40A5-8A8B-E5BC35E25049}" parentId="{44E74AD3-0CF9-40E6-B730-F3E03BFC35EF}">
    <text>Vandenys-
Telia+
ESO-</text>
  </threadedComment>
  <threadedComment ref="AC179" dT="2024-05-20T06:16:26.90" personId="{BF5C2520-4838-4933-8C2C-E9E069B8079F}" id="{F2CDEAB0-02A2-4D1E-A47A-35A670768A23}" parentId="{44E74AD3-0CF9-40E6-B730-F3E03BFC35EF}">
    <text>Pateikta ESO po pastabų 05.20</text>
  </threadedComment>
  <threadedComment ref="J180" dT="2024-05-01T05:03:46.98" personId="{BF5C2520-4838-4933-8C2C-E9E069B8079F}" id="{6966305D-DD0C-4337-87F6-7BD2C3D7EC05}">
    <text>Pateikė Ignitis</text>
  </threadedComment>
  <threadedComment ref="Y180" dT="2024-04-25T05:53:36.53" personId="{BF5C2520-4838-4933-8C2C-E9E069B8079F}" id="{5C6FD767-7ED3-4FF5-B923-02876B3AE26C}">
    <text>Pateikta 04.25</text>
  </threadedComment>
  <threadedComment ref="Y180" dT="2024-05-03T09:42:34.52" personId="{BF5C2520-4838-4933-8C2C-E9E069B8079F}" id="{0DB15768-5B99-44F9-BDC5-46FF279B869C}" parentId="{5C6FD767-7ED3-4FF5-B923-02876B3AE26C}">
    <text>Suderinta 04.26</text>
  </threadedComment>
  <threadedComment ref="Z180" dT="2024-05-03T09:43:20.96" personId="{BF5C2520-4838-4933-8C2C-E9E069B8079F}" id="{713AE3D4-3BCD-4C1E-9AC5-4FE5987C36A8}">
    <text>Išsiųsta 04.26</text>
  </threadedComment>
  <threadedComment ref="Z180" dT="2024-05-03T09:43:47.20" personId="{BF5C2520-4838-4933-8C2C-E9E069B8079F}" id="{1C20FE02-5B2B-4777-B14E-082AC518A3AF}" parentId="{713AE3D4-3BCD-4C1E-9AC5-4FE5987C36A8}">
    <text>Gauta 05.03</text>
  </threadedComment>
  <threadedComment ref="AA180" dT="2024-05-03T09:43:20.96" personId="{BF5C2520-4838-4933-8C2C-E9E069B8079F}" id="{90270EFA-E3FE-4489-808D-6D35B32C35D3}">
    <text>Išsiųsta 04.26</text>
  </threadedComment>
  <threadedComment ref="AA180" dT="2024-05-03T09:43:47.20" personId="{BF5C2520-4838-4933-8C2C-E9E069B8079F}" id="{2FEAF9EB-1660-4186-8EAE-CCAA08204FEA}" parentId="{90270EFA-E3FE-4489-808D-6D35B32C35D3}">
    <text>Gauta 05.03</text>
  </threadedComment>
  <threadedComment ref="AC180" dT="2024-04-29T13:08:33.70" personId="{BF5C2520-4838-4933-8C2C-E9E069B8079F}" id="{AF234881-9C65-43F1-91CA-E66F28BB2BE8}">
    <text>Išsiųsta 04.29</text>
  </threadedComment>
  <threadedComment ref="AC180" dT="2024-05-03T09:44:23.85" personId="{BF5C2520-4838-4933-8C2C-E9E069B8079F}" id="{9C2F4CB8-C83B-47D4-AC71-EE16D902771E}" parentId="{AF234881-9C65-43F1-91CA-E66F28BB2BE8}">
    <text>Telia+
Vandenys+
ESO+</text>
  </threadedComment>
  <threadedComment ref="AJ180" dT="2024-05-14T13:43:27.54" personId="{BF5C2520-4838-4933-8C2C-E9E069B8079F}" id="{281222E9-DE25-4A7D-B31E-619D2F33F278}">
    <text>Pateikta 05.14</text>
  </threadedComment>
  <threadedComment ref="Y182" dT="2024-05-30T13:52:18.47" personId="{BF5C2520-4838-4933-8C2C-E9E069B8079F}" id="{FF5340FB-E00B-4514-8C4A-F0A2B24D0945}">
    <text>Pateikta 05.30</text>
  </threadedComment>
  <threadedComment ref="Y183" dT="2024-06-05T16:53:38.94" personId="{BF5C2520-4838-4933-8C2C-E9E069B8079F}" id="{576CBC04-8A0C-48AC-B1DE-C3D91959820B}">
    <text>Pateikta 06.05</text>
  </threadedComment>
  <threadedComment ref="O184" dT="2024-07-30T12:29:57.01" personId="{BF5C2520-4838-4933-8C2C-E9E069B8079F}" id="{6724AC87-7DC5-4434-BD6C-A032DF41E26E}">
    <text>Pateikta 07.16</text>
  </threadedComment>
  <threadedComment ref="O184" dT="2024-07-30T12:30:29.23" personId="{BF5C2520-4838-4933-8C2C-E9E069B8079F}" id="{529CF6C4-21FC-4E12-830F-6C55BDEBB77C}" parentId="{6724AC87-7DC5-4434-BD6C-A032DF41E26E}">
    <text>Savivaldybe+
Telia+
Vandenys+
Šilumotiekis-</text>
  </threadedComment>
  <threadedComment ref="Y184" dT="2024-05-31T14:32:08.80" personId="{BF5C2520-4838-4933-8C2C-E9E069B8079F}" id="{AE432A81-B8D4-465A-AA4A-9A7DD0F0B7B6}">
    <text>Pateikta 05.30</text>
  </threadedComment>
  <threadedComment ref="AC184" dT="2024-07-30T12:02:28.60" personId="{BF5C2520-4838-4933-8C2C-E9E069B8079F}" id="{1F858177-86ED-45F3-818C-1DC8466E8F61}">
    <text>Pateikta 07.16</text>
  </threadedComment>
  <threadedComment ref="AC184" dT="2024-07-30T12:26:38.19" personId="{BF5C2520-4838-4933-8C2C-E9E069B8079F}" id="{2AB9CCDC-7B02-4755-B730-450EB77385D0}" parentId="{1F858177-86ED-45F3-818C-1DC8466E8F61}">
    <text>Savivaldybe+
Telia+
Vandenys+</text>
  </threadedComment>
  <threadedComment ref="AE184" dT="2024-07-30T12:28:03.92" personId="{BF5C2520-4838-4933-8C2C-E9E069B8079F}" id="{DE4D86CA-B4B6-4D17-9A40-F724D873FE5B}">
    <text>Pateikta 07.30</text>
  </threadedComment>
  <threadedComment ref="Y185" dT="2024-06-05T16:53:43.80" personId="{BF5C2520-4838-4933-8C2C-E9E069B8079F}" id="{9D38D137-06A9-4851-B816-8554B352609B}">
    <text>Pateikta 06.05</text>
  </threadedComment>
  <threadedComment ref="C186" dT="2024-05-22T07:51:41.43" personId="{BF5C2520-4838-4933-8C2C-E9E069B8079F}" id="{93D2AB81-43BB-4B7C-8BFA-65C427950913}">
    <text>Užsakyta MB Pakamaris 05.22</text>
  </threadedComment>
  <threadedComment ref="Y186" dT="2024-06-05T16:53:43.80" personId="{BF5C2520-4838-4933-8C2C-E9E069B8079F}" id="{97E829D8-6EB6-4192-9307-4AA0E6AD61D0}">
    <text>Pateikta 07.16</text>
  </threadedComment>
  <threadedComment ref="AD186" dT="2024-12-11T12:32:11.82" personId="{BF5C2520-4838-4933-8C2C-E9E069B8079F}" id="{63CF6FA8-4490-41AF-A19D-069C2FE2EBBE}">
    <text xml:space="preserve">340030 </text>
  </threadedComment>
  <threadedComment ref="O187" dT="2024-07-30T12:02:28.60" personId="{BF5C2520-4838-4933-8C2C-E9E069B8079F}" id="{686954A0-19B3-4810-9775-9E74775D37A8}">
    <text>Pateikta 07.16</text>
  </threadedComment>
  <threadedComment ref="O187" dT="2024-07-30T12:33:10.03" personId="{BF5C2520-4838-4933-8C2C-E9E069B8079F}" id="{CADEEB0A-CAC4-49A7-905B-B648257416B1}" parentId="{686954A0-19B3-4810-9775-9E74775D37A8}">
    <text>Telia+
Vandenys+
Savivaldybe-</text>
  </threadedComment>
  <threadedComment ref="Y187" dT="2024-07-05T08:05:37.97" personId="{BF5C2520-4838-4933-8C2C-E9E069B8079F}" id="{61838990-DE83-421A-82FC-67B6E835634E}">
    <text>Pateikta 07.05</text>
  </threadedComment>
  <threadedComment ref="AC187" dT="2024-07-30T12:02:28.60" personId="{BF5C2520-4838-4933-8C2C-E9E069B8079F}" id="{FF17E769-7B2E-40C1-B140-7FE4FA293894}">
    <text>Pateikta 07.16</text>
  </threadedComment>
  <threadedComment ref="O188" dT="2024-07-30T12:36:09.52" personId="{BF5C2520-4838-4933-8C2C-E9E069B8079F}" id="{6999C0CE-0382-4943-A584-0284B356F1A0}">
    <text>Pateikta 07.30</text>
  </threadedComment>
  <threadedComment ref="O188" dT="2024-07-30T12:36:33.67" personId="{BF5C2520-4838-4933-8C2C-E9E069B8079F}" id="{9195A771-86A4-45ED-BE00-9A4B95D49FE0}" parentId="{6999C0CE-0382-4943-A584-0284B356F1A0}">
    <text>Telia-
Vandenys-
Savivaldybe-</text>
  </threadedComment>
  <threadedComment ref="AC188" dT="2024-07-30T12:02:28.60" personId="{BF5C2520-4838-4933-8C2C-E9E069B8079F}" id="{AC3ABE65-3010-476F-9992-F45396C25194}">
    <text>Pateikta 07.30</text>
  </threadedComment>
  <threadedComment ref="AC188" dT="2024-07-30T12:13:32.75" personId="{BF5C2520-4838-4933-8C2C-E9E069B8079F}" id="{D9F3DB8F-6EB1-45F1-809E-450D88CF66CB}" parentId="{AC3ABE65-3010-476F-9992-F45396C25194}">
    <text>Vandenys-
Savivaldybe-
Telia-
ESO-</text>
  </threadedComment>
  <threadedComment ref="L192" dT="2024-07-03T08:18:53.39" personId="{BF5C2520-4838-4933-8C2C-E9E069B8079F}" id="{4136313F-E89F-4FEC-80C6-5C559943820A}">
    <text>Pateikta 07.02</text>
  </threadedComment>
  <threadedComment ref="J193" dT="2024-06-18T09:41:43.49" personId="{BF5C2520-4838-4933-8C2C-E9E069B8079F}" id="{F49A497D-D138-4974-A2DE-8FA544FDDC90}">
    <text>Pakamaris 06.28</text>
  </threadedComment>
  <threadedComment ref="J193" dT="2024-08-08T12:10:54.51" personId="{BF5C2520-4838-4933-8C2C-E9E069B8079F}" id="{EB70713B-1B5E-45F4-8F53-31E3C7A8C867}" parentId="{F49A497D-D138-4974-A2DE-8FA544FDDC90}">
    <text>Darbinė 07.29</text>
  </threadedComment>
  <threadedComment ref="Y194" dT="2024-07-26T12:46:42.24" personId="{BF5C2520-4838-4933-8C2C-E9E069B8079F}" id="{C99561C6-8D5F-4335-A89D-5540DB2D6106}">
    <text>Pateikta 07.26</text>
  </threadedComment>
  <threadedComment ref="J195" dT="2024-08-02T11:06:02.54" personId="{BF5C2520-4838-4933-8C2C-E9E069B8079F}" id="{6596F9F1-1AEE-4A22-86FF-CFADA9E6C7B3}">
    <text>Geoprojektai 08.02</text>
  </threadedComment>
  <threadedComment ref="AD195" dT="2024-12-11T12:33:09.17" personId="{BF5C2520-4838-4933-8C2C-E9E069B8079F}" id="{CD0D2558-98B6-4394-B13D-0885F43D0A5D}">
    <text xml:space="preserve">340019 </text>
  </threadedComment>
  <threadedComment ref="J196" dT="2024-08-02T11:06:07.81" personId="{BF5C2520-4838-4933-8C2C-E9E069B8079F}" id="{446E9883-51B2-4EF2-923D-C758A957F710}">
    <text>Geoprojektai 08.02</text>
  </threadedComment>
</ThreadedComments>
</file>

<file path=xl/threadedComments/threadedComment3.xml><?xml version="1.0" encoding="utf-8"?>
<ThreadedComments xmlns="http://schemas.microsoft.com/office/spreadsheetml/2018/threadedcomments" xmlns:x="http://schemas.openxmlformats.org/spreadsheetml/2006/main">
  <threadedComment ref="K43" dT="2024-09-16T06:14:09.93" personId="{275467A3-C35B-408D-BC09-980133BF36D1}" id="{D5FFC02F-3ED6-4E14-8C2D-3F4483E78B66}">
    <text>07-29 pateiktas savivaldybei servitutas, vėliau patikti papildyti dokumentai</text>
  </threadedComment>
  <threadedComment ref="K43" dT="2024-10-14T09:05:54.00" personId="{BE325DBA-77AE-420F-8593-D19695A72820}" id="{CCEE33DC-5EE6-43D3-B77D-F376D0D161BE}" parentId="{D5FFC02F-3ED6-4E14-8C2D-3F4483E78B66}">
    <text xml:space="preserve">10 14 pateiktas projektas </text>
  </threadedComment>
  <threadedComment ref="K43" dT="2024-10-21T09:10:17.46" personId="{BE325DBA-77AE-420F-8593-D19695A72820}" id="{9180D68A-8402-4738-8E02-5FFCF7052605}" parentId="{D5FFC02F-3ED6-4E14-8C2D-3F4483E78B66}">
    <text xml:space="preserve">10 21 parašytas email notarei dėl servituto pasirašymo. </text>
  </threadedComment>
  <threadedComment ref="K43" dT="2024-10-28T07:46:08.17" personId="{275467A3-C35B-408D-BC09-980133BF36D1}" id="{972BAB75-2785-461D-827F-696F563FCFBB}" parentId="{D5FFC02F-3ED6-4E14-8C2D-3F4483E78B66}">
    <text>Užsakovė turi atsisakyti objekto</text>
  </threadedComment>
  <threadedComment ref="K43" dT="2024-11-04T08:34:40.95" personId="{BE325DBA-77AE-420F-8593-D19695A72820}" id="{17CDB1F0-37FC-47C0-BD66-0E99356614AC}" parentId="{D5FFC02F-3ED6-4E14-8C2D-3F4483E78B66}">
    <text xml:space="preserve">Karolis Janonis 2024-11-04 08:34:56Kol kas darbus stabdome, laukiame atsakymo iš kliento </text>
  </threadedComment>
  <threadedComment ref="AH70" dT="2023-12-08T12:20:19.82" personId="{AC398109-E0E6-4223-A5B9-639694AF6498}" id="{3F21700D-D22A-46D8-9C11-EC3AE97B1977}">
    <text>Nzt pakitusi trasa ikelta 12 08</text>
  </threadedComment>
  <threadedComment ref="K112" dT="2024-09-12T09:10:43.84" personId="{1AA69E5B-B443-4881-BBB8-C2908FF681E9}" id="{22E1B9EA-DC61-4CAF-A34B-991507D8BC0A}">
    <text>Ko dar truksta projekto pridavimui, ar servitutas patvirtintas? Koks sprendimas, kad musu kabeliai lipa ant kitu kabeliu?</text>
  </threadedComment>
  <threadedComment ref="K112" dT="2024-09-17T11:12:40.73" personId="{516D2C5B-D67D-464E-9C67-108D937F77CE}" id="{AE55DBD7-7839-4631-8D95-471EBC8F79B8}" parentId="{22E1B9EA-DC61-4CAF-A34B-991507D8BC0A}">
    <text>Ieva teikė savivaldybei SB ir nieko negavau</text>
  </threadedComment>
  <threadedComment ref="K112" dT="2024-09-20T04:46:28.92" personId="{275467A3-C35B-408D-BC09-980133BF36D1}" id="{90A172A7-7970-4D74-B439-4345A206F71C}" parentId="{22E1B9EA-DC61-4CAF-A34B-991507D8BC0A}">
    <text>Taiso pastabas</text>
  </threadedComment>
  <threadedComment ref="K112" dT="2024-09-30T06:05:17.33" personId="{275467A3-C35B-408D-BC09-980133BF36D1}" id="{A8E56E0F-CDDC-4488-BBD7-D3457E933FBE}" parentId="{22E1B9EA-DC61-4CAF-A34B-991507D8BC0A}">
    <text xml:space="preserve">Pateiktas projektas tvirtinimui 09-27
</text>
  </threadedComment>
  <threadedComment ref="K112" dT="2024-10-01T15:59:36.86" personId="{275467A3-C35B-408D-BC09-980133BF36D1}" id="{FE08A819-5E85-41CB-BC15-BA1351318C45}" parentId="{22E1B9EA-DC61-4CAF-A34B-991507D8BC0A}">
    <text>Nepateiktas, pasigilinti kodėl</text>
  </threadedComment>
  <threadedComment ref="K112" dT="2024-10-07T07:51:29.94" personId="{B1C403DD-D624-4B2E-A4CE-E1329F3AF8BA}" id="{D9204ACB-3E27-42E2-99F9-0975405C91BF}" parentId="{22E1B9EA-DC61-4CAF-A34B-991507D8BC0A}">
    <text>Nebuvo gautas Dextera NT derinimas, susisiekta telefonų ir persiųsta pakartotinai 10-07</text>
  </threadedComment>
  <threadedComment ref="K112" dT="2024-10-14T09:45:40.52" personId="{275467A3-C35B-408D-BC09-980133BF36D1}" id="{1978A894-3E7B-4954-80FD-9053301E1AEF}" parentId="{22E1B9EA-DC61-4CAF-A34B-991507D8BC0A}">
    <text>Dextera 10-17 turi atsiųsti sutikimą</text>
  </threadedComment>
  <threadedComment ref="K112" dT="2024-10-18T09:30:31.09" personId="{1AA69E5B-B443-4881-BBB8-C2908FF681E9}" id="{E07501B6-423D-4EDB-811F-0220642EEF59}" parentId="{22E1B9EA-DC61-4CAF-A34B-991507D8BC0A}">
    <text>Dextera 10.21 atsius pasirasyta SB ir reiks teikti KMS</text>
  </threadedComment>
  <threadedComment ref="K112" dT="2024-10-28T11:45:35.85" personId="{275467A3-C35B-408D-BC09-980133BF36D1}" id="{23A59FC0-3571-4636-9511-6513F1382FE3}" parentId="{22E1B9EA-DC61-4CAF-A34B-991507D8BC0A}">
    <text>Servitutas pateiktas savivaldybei</text>
  </threadedComment>
  <threadedComment ref="K112" dT="2024-11-18T08:05:55.59" personId="{275467A3-C35B-408D-BC09-980133BF36D1}" id="{733BB14A-438B-4F14-AB01-B95A14FE9F33}" parentId="{22E1B9EA-DC61-4CAF-A34B-991507D8BC0A}">
    <text>11-29 Tautvydas turi paskambinti į savivaldybę</text>
  </threadedComment>
  <threadedComment ref="K112" dT="2024-12-02T06:01:53.47" personId="{65DA027D-5C49-4EE2-A34F-BC2FA0C6B7F3}" id="{2DA09DFB-CC11-4EEE-BBB6-9DC8942BC230}" parentId="{22E1B9EA-DC61-4CAF-A34B-991507D8BC0A}">
    <text>Susisiekta, KMS laukia kol jiems NŽT atsiųs esamo (persidengiančio su nauju) servituto sutartį, kai jį gaus, naujas servitutas bus tvirtinamas</text>
  </threadedComment>
  <threadedComment ref="K112" dT="2024-12-19T12:17:31.93" personId="{65DA027D-5C49-4EE2-A34F-BC2FA0C6B7F3}" id="{10632BDC-3456-4708-A484-421B69CD4B10}" parentId="{22E1B9EA-DC61-4CAF-A34B-991507D8BC0A}">
    <text>KMS informaciją gavo, servitutas bus tvirtinamas, tačiau tik kitais metais</text>
  </threadedComment>
  <threadedComment ref="K112" dT="2025-01-10T09:50:01.62" personId="{65DA027D-5C49-4EE2-A34F-BC2FA0C6B7F3}" id="{C5E0C8A5-4E1D-44B9-B993-DCABA18E6150}" parentId="{22E1B9EA-DC61-4CAF-A34B-991507D8BC0A}">
    <text xml:space="preserve">KMS kontaktas Deimantė Terechovienė +370 37 42 53 63 </text>
  </threadedComment>
  <threadedComment ref="K112" dT="2025-01-17T07:42:56.31" personId="{BF5C2520-4838-4933-8C2C-E9E069B8079F}" id="{8512FA87-25B8-4DBE-8357-7AADF58E02A0}" parentId="{22E1B9EA-DC61-4CAF-A34B-991507D8BC0A}">
    <text>Gavus GeoMatininką, reikės nusiųsti specialistei planą iš GeoMatininko, jeigu viskas sutaps paleisim pasirašinėt sutartį</text>
  </threadedComment>
  <threadedComment ref="K112" dT="2025-01-27T11:54:37.43" personId="{275467A3-C35B-408D-BC09-980133BF36D1}" id="{8CFF5175-EA8A-41FF-87B1-1CCEFFADC051}" parentId="{22E1B9EA-DC61-4CAF-A34B-991507D8BC0A}">
    <text>Gytis reikia 01-27 į geomatininką</text>
  </threadedComment>
  <threadedComment ref="K112" dT="2025-01-30T15:12:58.63" personId="{BF941DBC-49BC-4D35-B639-EC5DED99621C}" id="{EBCB2365-A10E-4CF3-93BE-77FB7B3EDABF}" parentId="{22E1B9EA-DC61-4CAF-A34B-991507D8BC0A}">
    <text>Parengtas geomatininko planas</text>
  </threadedComment>
  <threadedComment ref="K112" dT="2025-01-31T14:11:30.33" personId="{BF5C2520-4838-4933-8C2C-E9E069B8079F}" id="{8A2CE6EC-DE20-4B95-AA42-1648DB45161B}" parentId="{22E1B9EA-DC61-4CAF-A34B-991507D8BC0A}">
    <text>Įkeltas servitutas pasirašyti ESO</text>
  </threadedComment>
  <threadedComment ref="K112" dT="2025-02-10T16:01:57.05" personId="{BF5C2520-4838-4933-8C2C-E9E069B8079F}" id="{29019788-1C01-4CDC-9C55-EC8C0809EF3D}" parentId="{22E1B9EA-DC61-4CAF-A34B-991507D8BC0A}">
    <text>Pateiktas servitutas kompensacijai</text>
  </threadedComment>
  <threadedComment ref="K112" dT="2025-02-18T05:51:19.48" personId="{BF5C2520-4838-4933-8C2C-E9E069B8079F}" id="{32CE191C-2F6D-4204-952C-40DBCA505AB6}" parentId="{22E1B9EA-DC61-4CAF-A34B-991507D8BC0A}">
    <text>Pateiktas projektas su garantiniu po pastabų</text>
  </threadedComment>
  <threadedComment ref="K112" dT="2025-02-25T12:03:24.26" personId="{275467A3-C35B-408D-BC09-980133BF36D1}" id="{0750A365-BA48-4041-AB46-928154F2FFD9}" parentId="{22E1B9EA-DC61-4CAF-A34B-991507D8BC0A}">
    <text>GARANTINIS</text>
  </threadedComment>
  <threadedComment ref="O112" dT="2024-07-10T06:17:07.50" personId="{516D2C5B-D67D-464E-9C67-108D937F77CE}" id="{FC9DFC37-2684-4689-8FC4-35847F1CD88A}">
    <text>2024.07.10 įkeltas pretęsimas del servituto</text>
  </threadedComment>
  <threadedComment ref="O112" dT="2024-07-19T11:43:24.41" personId="{516D2C5B-D67D-464E-9C67-108D937F77CE}" id="{1DDC09A9-F04F-47FC-89EC-04B6BDE92769}" parentId="{FC9DFC37-2684-4689-8FC4-35847F1CD88A}">
    <text xml:space="preserve">2024.07.19 įkeltas pretęsimas del servituto
</text>
  </threadedComment>
  <threadedComment ref="O112" dT="2024-08-13T04:48:49.88" personId="{516D2C5B-D67D-464E-9C67-108D937F77CE}" id="{5371DE57-9016-41E5-AAF9-B264643E9B63}" parentId="{FC9DFC37-2684-4689-8FC4-35847F1CD88A}">
    <text>2024.08.13 Įkeltas preatesimas</text>
  </threadedComment>
  <threadedComment ref="AK112" dT="2024-07-11T09:52:08.92" personId="{55F09792-7EBE-44EF-852C-B87121DE160C}" id="{BAFA3851-0346-48F2-9917-CCFF0C7FFD5E}">
    <text>07-11 savivaldybei pateiktas servitutas</text>
  </threadedComment>
  <threadedComment ref="AK112" dT="2024-07-17T04:18:04.43" personId="{516D2C5B-D67D-464E-9C67-108D937F77CE}" id="{032B0346-2C20-4F09-923A-4BD537F10B5F}" parentId="{BAFA3851-0346-48F2-9917-CCFF0C7FFD5E}">
    <text>07.15 Pateikta Dexterai</text>
  </threadedComment>
  <threadedComment ref="AK112" dT="2024-07-31T08:01:16.43" personId="{516D2C5B-D67D-464E-9C67-108D937F77CE}" id="{8501A6CE-06C1-4874-BB59-2F64251E43E1}" parentId="{BAFA3851-0346-48F2-9917-CCFF0C7FFD5E}">
    <text xml:space="preserve">2024.07.31 pateiktas sb gginteriorhome@gmail.com </text>
  </threadedComment>
  <threadedComment ref="AK112" dT="2024-10-23T13:05:24.00" personId="{65DA027D-5C49-4EE2-A34F-BC2FA0C6B7F3}" id="{48D52B7B-6DDC-4C82-AB8C-401761D88452}" parentId="{BAFA3851-0346-48F2-9917-CCFF0C7FFD5E}">
    <text>10,23 pateikta savivaldybei</text>
  </threadedComment>
  <threadedComment ref="AH120" dT="2023-12-11T06:55:07.68" personId="{AC398109-E0E6-4223-A5B9-639694AF6498}" id="{B9D068AF-E0CA-4ED6-A2C7-551CED340625}">
    <text>Ikeliau I geoportal 12 11 diena</text>
  </threadedComment>
  <threadedComment ref="AK120" dT="2023-11-29T13:33:59.86" personId="{AC398109-E0E6-4223-A5B9-639694AF6498}" id="{4DF94031-50D5-4C3E-8EEB-89B88D007826}">
    <text>Servitutą pasirašė 3 iš 3</text>
  </threadedComment>
  <threadedComment ref="AK120" dT="2023-12-08T05:38:21.43" personId="{AC398109-E0E6-4223-A5B9-639694AF6498}" id="{EC64D1D6-B070-4D9B-9DF7-AFAD8E197D5E}" parentId="{4DF94031-50D5-4C3E-8EEB-89B88D007826}">
    <text>Servituta pataisiau 12 08</text>
  </threadedComment>
  <threadedComment ref="K129" dT="2024-09-12T09:14:02.77" personId="{1AA69E5B-B443-4881-BBB8-C2908FF681E9}" id="{C62B8AA2-F127-4F7A-B3A4-159580EDDC10}">
    <text>Kokia situacija su servitutu, ar tennisspace atsake, ko dar truksta is derinimu ar kitu doku, kad pateikti projekta?</text>
  </threadedComment>
  <threadedComment ref="K129" dT="2024-09-17T11:11:36.04" personId="{516D2C5B-D67D-464E-9C67-108D937F77CE}" id="{65E3A2BC-63BB-4D9F-A49F-CE65E9C42155}" parentId="{C62B8AA2-F127-4F7A-B3A4-159580EDDC10}">
    <text xml:space="preserve">113 sklypo sutikimo reikia
</text>
  </threadedComment>
  <threadedComment ref="K129" dT="2024-09-18T05:47:33.27" personId="{275467A3-C35B-408D-BC09-980133BF36D1}" id="{E8BFD521-5101-4815-A164-8D745FF27075}" parentId="{C62B8AA2-F127-4F7A-B3A4-159580EDDC10}">
    <text>Perduota Irmiui dėl užklausimo Tennisspace</text>
  </threadedComment>
  <threadedComment ref="K129" dT="2024-09-23T06:56:41.25" personId="{275467A3-C35B-408D-BC09-980133BF36D1}" id="{B89ADC6A-4A0F-4D0B-9F3A-98F21C1ACD4A}" parentId="{C62B8AA2-F127-4F7A-B3A4-159580EDDC10}">
    <text>Laukiam sutikimo iš tennisspace, kostas turi skambinti sostenai</text>
  </threadedComment>
  <threadedComment ref="K129" dT="2024-09-27T10:56:16.26" personId="{1AA69E5B-B443-4881-BBB8-C2908FF681E9}" id="{AE369A13-81CB-43F7-9B0C-42BFF670F769}" parentId="{C62B8AA2-F127-4F7A-B3A4-159580EDDC10}">
    <text>Sutikimas gautas is Tennis space, Eimutis daro byla, neprisiskambinu Sostenai pasakyt, kad kreiptusi i notara</text>
  </threadedComment>
  <threadedComment ref="K129" dT="2024-09-30T08:00:16.49" personId="{1AA69E5B-B443-4881-BBB8-C2908FF681E9}" id="{96D665AE-654F-4333-B47E-EAAA1393D0CD}" parentId="{C62B8AA2-F127-4F7A-B3A4-159580EDDC10}">
    <text>Pateiktas servitutas notarei</text>
  </threadedComment>
  <threadedComment ref="K129" dT="2024-10-14T06:29:18.31" personId="{275467A3-C35B-408D-BC09-980133BF36D1}" id="{8B8708E8-580B-4DD4-8177-2C1582071434}" parentId="{C62B8AA2-F127-4F7A-B3A4-159580EDDC10}">
    <text xml:space="preserve">10-14 teiksim bylą </text>
  </threadedComment>
  <threadedComment ref="K129" dT="2024-10-17T10:17:07.55" personId="{B1C403DD-D624-4B2E-A4CE-E1329F3AF8BA}" id="{4053F047-0BE6-4692-8663-AD3F3CD88706}" parentId="{C62B8AA2-F127-4F7A-B3A4-159580EDDC10}">
    <text>Pateiktas projektas</text>
  </threadedComment>
  <threadedComment ref="K129" dT="2024-10-28T11:47:36.71" personId="{275467A3-C35B-408D-BC09-980133BF36D1}" id="{6416090C-EF90-47A2-89F9-34FEF6184A51}" parentId="{C62B8AA2-F127-4F7A-B3A4-159580EDDC10}">
    <text>Reikia nuomininkų suderinimo ant servituto</text>
  </threadedComment>
  <threadedComment ref="K129" dT="2024-11-04T12:20:57.91" personId="{F5283759-9946-4865-A022-E520B30F9158}" id="{69F92087-B9C0-4912-A66F-7B6D6DE3B7EF}" parentId="{C62B8AA2-F127-4F7A-B3A4-159580EDDC10}">
    <text>Servitutas jau pasirašytas. Trūko parašo ant brėžinio iš Čimonės, sutartis buvo pasirašyta. Susiskambinau, 11-04 pateikiau brėžinį pasirašymui el. paštu.</text>
  </threadedComment>
  <threadedComment ref="K129" dT="2024-11-08T06:19:09.62" personId="{275467A3-C35B-408D-BC09-980133BF36D1}" id="{6BA6EB48-BE3F-4066-894D-117CAECDEB50}" parentId="{C62B8AA2-F127-4F7A-B3A4-159580EDDC10}">
    <text>Taiso pastabas</text>
  </threadedComment>
  <threadedComment ref="K129" dT="2024-11-11T11:19:25.85" personId="{F5283759-9946-4865-A022-E520B30F9158}" id="{20C0F240-D599-4B36-A2FF-70D58568BD79}" parentId="{C62B8AA2-F127-4F7A-B3A4-159580EDDC10}">
    <text xml:space="preserve"> Iš sostenos gavom suderinimą. Pateikta Kauno energijai 11-11. Likę sulaukt jų pritarimo ir teiksim pilną proj.</text>
  </threadedComment>
  <threadedComment ref="K129" dT="2024-11-21T05:21:21.97" personId="{F5283759-9946-4865-A022-E520B30F9158}" id="{A2F7434E-7E14-445C-82DE-95B82CE9EF65}" parentId="{C62B8AA2-F127-4F7A-B3A4-159580EDDC10}">
    <text>Parašiau pakartotinai laišką 11-21</text>
  </threadedComment>
  <threadedComment ref="K129" dT="2024-11-25T05:44:34.00" personId="{F5283759-9946-4865-A022-E520B30F9158}" id="{0095878B-9F91-4117-B2E8-2D76D5949F6F}" parentId="{C62B8AA2-F127-4F7A-B3A4-159580EDDC10}">
    <text>Gavau nepritarimą iš Kauno Energijos. Bandysiu šiandien skambintis su sklp. Sav. ir praeit su senu Kauno energijos suderinimu jei sklp. Savininkas derins sprendinius.</text>
  </threadedComment>
  <threadedComment ref="K129" dT="2024-11-28T07:47:50.51" personId="{F5283759-9946-4865-A022-E520B30F9158}" id="{6BC770F9-CFF6-4949-9089-271734B00B8E}" parentId="{C62B8AA2-F127-4F7A-B3A4-159580EDDC10}">
    <text>Klausimas pas Znuta dėl šulinio. 11-28 prikabino prie laiško P. Stašiūna dėl nuomonės/patarimo.</text>
  </threadedComment>
  <threadedComment ref="K129" dT="2024-12-02T05:58:46.33" personId="{F5283759-9946-4865-A022-E520B30F9158}" id="{A052F4BA-C399-43B9-83F6-CE43B6FC9723}" parentId="{C62B8AA2-F127-4F7A-B3A4-159580EDDC10}">
    <text>11-29 gavau atsakymą iš P. Stašiūno dėl gręžimo, šiandien peržiūrėsiu viską, galimai liks paimt vieną sutikimą dėl a.z. Ir bus galima teikt pilną proj.</text>
  </threadedComment>
  <threadedComment ref="K129" dT="2024-12-03T12:57:12.94" personId="{F5283759-9946-4865-A022-E520B30F9158}" id="{D489D4A3-249C-4E89-91D3-588C11988DA0}" parentId="{C62B8AA2-F127-4F7A-B3A4-159580EDDC10}">
    <text>Apsitart su Tomu</text>
  </threadedComment>
  <threadedComment ref="K129" dT="2024-12-04T07:35:07.24" personId="{F5283759-9946-4865-A022-E520B30F9158}" id="{0187C592-EDD8-4C0C-91B1-3FB059787DA9}" parentId="{C62B8AA2-F127-4F7A-B3A4-159580EDDC10}">
    <text>Išsiųsta Dudkevičienei 12-04 su papildomais komentarais ir su senu suderinimu.</text>
  </threadedComment>
  <threadedComment ref="K129" dT="2024-12-21T06:07:37.51" personId="{275467A3-C35B-408D-BC09-980133BF36D1}" id="{4B862C96-BF64-4CEC-A43C-7236F043689C}" parentId="{C62B8AA2-F127-4F7A-B3A4-159580EDDC10}">
    <text>Ar gautas KE pritarimas ?</text>
  </threadedComment>
  <threadedComment ref="K129" dT="2024-12-23T05:13:36.08" personId="{F5283759-9946-4865-A022-E520B30F9158}" id="{80B2533A-0D8B-4367-B6D6-96EE577ED4E4}" parentId="{C62B8AA2-F127-4F7A-B3A4-159580EDDC10}">
    <text>Negautas, šiandien skambinsiu.</text>
  </threadedComment>
  <threadedComment ref="K129" dT="2025-01-06T05:11:38.39" personId="{F5283759-9946-4865-A022-E520B30F9158}" id="{CF963D1F-A217-4C0F-B56F-3B3D37B52D80}" parentId="{C62B8AA2-F127-4F7A-B3A4-159580EDDC10}">
    <text>Tarp šventiniu laikotarpiu KE nekėlė, šiandien pasiskambinsiu.</text>
  </threadedComment>
  <threadedComment ref="K129" dT="2025-01-16T05:20:35.40" personId="{F5283759-9946-4865-A022-E520B30F9158}" id="{53B1C4C1-A30A-4CC9-A21E-16C9EDAE1593}" parentId="{C62B8AA2-F127-4F7A-B3A4-159580EDDC10}">
    <text>Kalbėjau su KE. Sakė neranda laiško, persiųsti. 01-10 persiunčiau.</text>
  </threadedComment>
  <threadedComment ref="K129" dT="2025-01-21T05:58:25.83" personId="{BF5C2520-4838-4933-8C2C-E9E069B8079F}" id="{65AD1778-B67E-4494-9854-684F143825A3}" parentId="{C62B8AA2-F127-4F7A-B3A4-159580EDDC10}">
    <text>Pateikta byla pakartotinai</text>
  </threadedComment>
  <threadedComment ref="O129" dT="2024-06-11T12:09:51.01" personId="{516D2C5B-D67D-464E-9C67-108D937F77CE}" id="{B3445432-608E-40BE-8087-55E5BDA9E06F}">
    <text>2024.06.11 įkeltas pratesimas</text>
  </threadedComment>
  <threadedComment ref="O129" dT="2024-07-12T10:37:54.58" personId="{516D2C5B-D67D-464E-9C67-108D937F77CE}" id="{5CEA15DB-4CCE-457A-8087-4E03D504B060}" parentId="{B3445432-608E-40BE-8087-55E5BDA9E06F}">
    <text>2024.07.12 įkeltas pratęsimas</text>
  </threadedComment>
  <threadedComment ref="O129" dT="2024-08-12T10:39:05.89" personId="{516D2C5B-D67D-464E-9C67-108D937F77CE}" id="{856F056B-DDF9-470C-8989-0002EBBEDBDB}" parentId="{B3445432-608E-40BE-8087-55E5BDA9E06F}">
    <text>2024.08.12 įkeltas pratesimas</text>
  </threadedComment>
  <threadedComment ref="O129" dT="2024-09-18T11:41:52.49" personId="{516D2C5B-D67D-464E-9C67-108D937F77CE}" id="{48E0F174-916C-484C-95E2-6C911B131B58}" parentId="{B3445432-608E-40BE-8087-55E5BDA9E06F}">
    <text>2024.09.18 Įkeltas pratęsimas</text>
  </threadedComment>
  <threadedComment ref="X129" dT="2024-07-09T04:15:04.43" personId="{516D2C5B-D67D-464E-9C67-108D937F77CE}" id="{7CC4ED3A-FB5B-4C79-A202-0F7CEB32BD5F}">
    <text>2024.07.03 pateikta po pastabų</text>
  </threadedComment>
  <threadedComment ref="X129" dT="2024-07-12T10:50:40.75" personId="{516D2C5B-D67D-464E-9C67-108D937F77CE}" id="{96A8D52B-9724-4268-BFEB-586F90722070}" parentId="{7CC4ED3A-FB5B-4C79-A202-0F7CEB32BD5F}">
    <text>2024.07.10 sudrinta</text>
  </threadedComment>
  <threadedComment ref="AH129" dT="2024-07-12T11:27:04.76" personId="{516D2C5B-D67D-464E-9C67-108D937F77CE}" id="{9F00D12B-0B76-46F1-8110-2C81E3C80CCB}">
    <text>2024.07.03 gautas suva</text>
  </threadedComment>
  <threadedComment ref="AJ129" dT="2024-11-11T11:19:54.65" personId="{F5283759-9946-4865-A022-E520B30F9158}" id="{AF3107FC-A277-4F9F-9003-2F9A956B9A4B}">
    <text>11-11 pateikta</text>
  </threadedComment>
  <threadedComment ref="AJ129" dT="2024-12-04T08:21:12.12" personId="{F5283759-9946-4865-A022-E520B30F9158}" id="{9FD59972-6DA9-4AA7-B2EF-0DB1D901B447}" parentId="{AF3107FC-A277-4F9F-9003-2F9A956B9A4B}">
    <text xml:space="preserve">12-04 išsiųsta </text>
  </threadedComment>
  <threadedComment ref="AJ129" dT="2025-01-21T05:22:40.62" personId="{F5283759-9946-4865-A022-E520B30F9158}" id="{52D310B8-7AFA-4CB8-968E-2A2D057D9D76}" parentId="{AF3107FC-A277-4F9F-9003-2F9A956B9A4B}">
    <text>01-20 suderino</text>
  </threadedComment>
  <threadedComment ref="AK129" dT="2024-09-30T09:33:53.91" personId="{275467A3-C35B-408D-BC09-980133BF36D1}" id="{B4873871-EB60-4850-9BEA-1F97DF09A6F7}">
    <text>09-30 pateikta 22-am not. biurui</text>
  </threadedComment>
  <threadedComment ref="AK129" dT="2024-11-13T08:58:13.67" personId="{F5283759-9946-4865-A022-E520B30F9158}" id="{A510CAA0-A630-4C3A-BAC4-9BC632A7144B}" parentId="{B4873871-EB60-4850-9BEA-1F97DF09A6F7}">
    <text xml:space="preserve">Servitutas pasirasytas 2024-10-23 Kauno 22-ajame notaru biure
  </text>
  </threadedComment>
  <threadedComment ref="AH130" dT="2023-12-07T13:37:34.23" personId="{AC398109-E0E6-4223-A5B9-639694AF6498}" id="{75A49332-87F3-4A9B-9E87-488DEA8A30DC}">
    <text>Prasymas pateiktas 12 07</text>
  </threadedComment>
  <threadedComment ref="AE132" dT="2023-11-16T14:37:33.00" personId="{AC398109-E0E6-4223-A5B9-639694AF6498}" id="{C51091CA-2670-4924-BBB4-4AB9711E2A87}">
    <text>Isiūsta 20231116</text>
  </threadedComment>
  <threadedComment ref="K138" dT="2024-09-16T06:15:37.48" personId="{275467A3-C35B-408D-BC09-980133BF36D1}" id="{5EEB6663-1719-46FA-B136-68B3DBC3AD52}">
    <text>Pateikta SUVA</text>
  </threadedComment>
  <threadedComment ref="K138" dT="2024-09-16T06:17:25.80" personId="{275467A3-C35B-408D-BC09-980133BF36D1}" id="{D058536C-5837-4B4A-99C7-0DCDCA1A2303}" parentId="{5EEB6663-1719-46FA-B136-68B3DBC3AD52}">
    <text>09-17 planas teikti pirminius</text>
  </threadedComment>
  <threadedComment ref="K138" dT="2024-09-23T05:47:23.97" personId="{275467A3-C35B-408D-BC09-980133BF36D1}" id="{DA2B8743-9FB0-45C4-AE83-C667B0A5DC9D}" parentId="{5EEB6663-1719-46FA-B136-68B3DBC3AD52}">
    <text>09-23 pateiks pirminius</text>
  </threadedComment>
  <threadedComment ref="K138" dT="2024-09-30T10:13:29.60" personId="{275467A3-C35B-408D-BC09-980133BF36D1}" id="{7A8CFE9C-629E-4A82-9A21-F6D08796D144}" parentId="{5EEB6663-1719-46FA-B136-68B3DBC3AD52}">
    <text xml:space="preserve">Laukiam kol Ovidijus perderins topo </text>
  </threadedComment>
  <threadedComment ref="K138" dT="2024-10-07T05:47:44.63" personId="{275467A3-C35B-408D-BC09-980133BF36D1}" id="{E2E86D8C-8D6D-48FE-91EE-7B8579D03D4A}" parentId="{5EEB6663-1719-46FA-B136-68B3DBC3AD52}">
    <text>Pateikti pirminiai</text>
  </threadedComment>
  <threadedComment ref="K138" dT="2024-10-14T09:40:33.26" personId="{BE325DBA-77AE-420F-8593-D19695A72820}" id="{94D9A94F-9B1C-4975-A788-A128EF31FF34}" parentId="{5EEB6663-1719-46FA-B136-68B3DBC3AD52}">
    <text xml:space="preserve">10 14 pateikta po pastabų pirminiai
</text>
  </threadedComment>
  <threadedComment ref="K138" dT="2024-10-15T10:44:11.43" personId="{BE325DBA-77AE-420F-8593-D19695A72820}" id="{0B011782-E797-4865-AB50-AB778EB6A104}" parentId="{5EEB6663-1719-46FA-B136-68B3DBC3AD52}">
    <text>10 15 patvirtinti pirminiai</text>
  </threadedComment>
  <threadedComment ref="K138" dT="2024-10-22T06:30:28.64" personId="{BE325DBA-77AE-420F-8593-D19695A72820}" id="{05F68111-8810-49BF-BABF-93E29AC0F454}" parentId="{5EEB6663-1719-46FA-B136-68B3DBC3AD52}">
    <text>10 21 pateiktas br klientui susiderinimui, kai gausim teiksim bylą</text>
  </threadedComment>
  <threadedComment ref="K138" dT="2024-10-28T13:55:55.14" personId="{BE325DBA-77AE-420F-8593-D19695A72820}" id="{B14EAB61-C252-4E7C-B442-78A96ABABF9B}" parentId="{5EEB6663-1719-46FA-B136-68B3DBC3AD52}">
    <text>10 28 dar neatsakė</text>
  </threadedComment>
  <threadedComment ref="K138" dT="2024-11-04T13:40:24.25" personId="{BE325DBA-77AE-420F-8593-D19695A72820}" id="{8690EF98-3CEC-4848-A8E6-CD2D8E9696CA}" parentId="{5EEB6663-1719-46FA-B136-68B3DBC3AD52}">
    <text>11 04 priminimo laiškas</text>
  </threadedComment>
  <threadedComment ref="K138" dT="2024-11-06T12:54:53.19" personId="{BE325DBA-77AE-420F-8593-D19695A72820}" id="{CFD6D1B7-B0FC-469E-8352-2176D90CF0E5}" parentId="{5EEB6663-1719-46FA-B136-68B3DBC3AD52}">
    <text>11 06 pateiktas tvirtinimui</text>
  </threadedComment>
  <threadedComment ref="K138" dT="2024-11-09T10:24:55.49" personId="{BE325DBA-77AE-420F-8593-D19695A72820}" id="{A42F4FC0-74B8-49DF-A737-F25C04A82387}" parentId="{5EEB6663-1719-46FA-B136-68B3DBC3AD52}">
    <text>Kai gausim spintos pasiūlymą kelsim po pastabų</text>
  </threadedComment>
  <threadedComment ref="K138" dT="2024-11-11T11:35:04.68" personId="{BE325DBA-77AE-420F-8593-D19695A72820}" id="{064FAE82-2E7A-4018-8E3A-1EBC8DE9CD25}" parentId="{5EEB6663-1719-46FA-B136-68B3DBC3AD52}">
    <text>11 11 pateikta po pastabų</text>
  </threadedComment>
  <threadedComment ref="K138" dT="2024-11-15T13:03:25.84" personId="{BE325DBA-77AE-420F-8593-D19695A72820}" id="{34EBA4DA-DD0B-49BE-B399-36C9FA594997}" parentId="{5EEB6663-1719-46FA-B136-68B3DBC3AD52}">
    <text>11-15 paatvirtinta</text>
  </threadedComment>
  <threadedComment ref="K144" dT="2024-09-16T06:17:57.96" personId="{275467A3-C35B-408D-BC09-980133BF36D1}" id="{FAB5699B-C44D-4A86-8DD4-6DA6F49ECD0B}">
    <text>Servitutai pateikti savivaldybei, vienas gautas, vieno laukiame</text>
  </threadedComment>
  <threadedComment ref="K144" dT="2024-10-15T10:42:34.93" personId="{BE325DBA-77AE-420F-8593-D19695A72820}" id="{9D5188D3-B543-4E19-9CE7-D5824026B36C}" parentId="{FAB5699B-C44D-4A86-8DD4-6DA6F49ECD0B}">
    <text>Pateikta užklausa savivaldybei, Vainoro reikalavimu formuojamas dar vienas servitutas</text>
  </threadedComment>
  <threadedComment ref="K144" dT="2024-10-22T05:54:09.07" personId="{BE325DBA-77AE-420F-8593-D19695A72820}" id="{AE688A20-330D-4D25-B951-367892A426E4}" parentId="{FAB5699B-C44D-4A86-8DD4-6DA6F49ECD0B}">
    <text>10 22 pateiktas sb po pastabų</text>
  </threadedComment>
  <threadedComment ref="K144" dT="2024-10-28T13:56:20.20" personId="{BE325DBA-77AE-420F-8593-D19695A72820}" id="{3B1FE52D-8F7D-4A17-A428-D2CCB618E2C5}" parentId="{FAB5699B-C44D-4A86-8DD4-6DA6F49ECD0B}">
    <text>10 28 priminta dėl servituto tivis sistemoje</text>
  </threadedComment>
  <threadedComment ref="K144" dT="2024-11-09T10:45:50.16" personId="{BE325DBA-77AE-420F-8593-D19695A72820}" id="{46D51C6D-4D41-456A-94B9-565367B2B2D2}" parentId="{FAB5699B-C44D-4A86-8DD4-6DA6F49ECD0B}">
    <text>11 09 pateiktas servitutas savivaldybei</text>
  </threadedComment>
  <threadedComment ref="K144" dT="2024-12-21T06:09:41.55" personId="{275467A3-C35B-408D-BC09-980133BF36D1}" id="{4F44FCC4-FCC4-44E8-8866-580AA0FA05DA}" parentId="{FAB5699B-C44D-4A86-8DD4-6DA6F49ECD0B}">
    <text>Pateikta savivaldybei su nuomininko parašu</text>
  </threadedComment>
  <threadedComment ref="K144" dT="2025-02-18T05:52:44.76" personId="{BF5C2520-4838-4933-8C2C-E9E069B8079F}" id="{AEBD986B-C53D-4E26-96C4-7C34A492D1A6}" parentId="{FAB5699B-C44D-4A86-8DD4-6DA6F49ECD0B}">
    <text>Vis dar negavom nieko iš savivaldybės? Jau pora mėnesių praėjo. Neaišku ar paeis dėl to pačio tęst</text>
  </threadedComment>
  <threadedComment ref="K144" dT="2025-04-15T12:13:24.67" personId="{275467A3-C35B-408D-BC09-980133BF36D1}" id="{5FE7463F-0226-458B-8059-4C4736AA06D0}" parentId="{FAB5699B-C44D-4A86-8DD4-6DA6F49ECD0B}">
    <text>Reikia perprojektuoti</text>
  </threadedComment>
  <threadedComment ref="K144" dT="2025-05-01T11:50:06.22" personId="{BF5C2520-4838-4933-8C2C-E9E069B8079F}" id="{B67A8486-7F58-4676-8077-E216084637CB}" parentId="{FAB5699B-C44D-4A86-8DD4-6DA6F49ECD0B}">
    <text>Išsiųsta derinti nauji sprendiniai</text>
  </threadedComment>
  <threadedComment ref="K144" dT="2025-05-28T11:06:36.08" personId="{BF5C2520-4838-4933-8C2C-E9E069B8079F}" id="{48AA0359-CD32-422B-B4A4-DA74E2FE3521}" parentId="{FAB5699B-C44D-4A86-8DD4-6DA6F49ECD0B}">
    <text>Gavau pasimetusius raštus iš savivaldybės dėl servitutų. Reikia perdaryti per geomatininką ir vieną kompensaciją perskaičiuot.</text>
  </threadedComment>
  <threadedComment ref="K144" dT="2025-06-11T05:06:09.26" personId="{BF5C2520-4838-4933-8C2C-E9E069B8079F}" id="{A10340E3-F15E-4173-A313-B451BF434D76}" parentId="{FAB5699B-C44D-4A86-8DD4-6DA6F49ECD0B}">
    <text>Pateikti nauji servituto dokumentai savivaldybei</text>
  </threadedComment>
  <threadedComment ref="K144" dT="2025-06-19T07:26:25.48" personId="{BF5C2520-4838-4933-8C2C-E9E069B8079F}" id="{7A3FE26B-DAE4-41B4-9BBC-A69D24D7E1B2}" parentId="{FAB5699B-C44D-4A86-8DD4-6DA6F49ECD0B}">
    <text>Gauti raštai, perduota mokėjimams. Trūksta SUVA, bet negaliu pateikt nes neturim ESO suderinto plano, peduota kad pasirašytu.</text>
  </threadedComment>
  <threadedComment ref="K144" dT="2025-09-09T04:48:20.19" personId="{BF5C2520-4838-4933-8C2C-E9E069B8079F}" id="{91BB62EA-FB18-403B-8BA2-A5428AE6C5FA}" parentId="{FAB5699B-C44D-4A86-8DD4-6DA6F49ECD0B}">
    <text>Viskas yra, perduoti servitutai notarui</text>
  </threadedComment>
  <threadedComment ref="AH144" dT="2025-07-08T13:47:29.70" personId="{BF5C2520-4838-4933-8C2C-E9E069B8079F}" id="{ABC36458-0F24-4293-A38A-52157613CAD4}">
    <text xml:space="preserve">07-02
366541 </text>
  </threadedComment>
  <threadedComment ref="AJ144" dT="2023-12-07T13:43:22.02" personId="{AC398109-E0E6-4223-A5B9-639694AF6498}" id="{7EBB60CF-F483-44E1-8A2B-1E24573AEABA}">
    <text>Isiusta kauno energijai uzklausa dėl altitudziu</text>
  </threadedComment>
  <threadedComment ref="AK144" dT="2023-12-07T13:44:58.20" personId="{AC398109-E0E6-4223-A5B9-639694AF6498}" id="{999EF05C-72AA-4240-AB65-8101D0189D27}">
    <text>Servitutai padaryti, Laukiu spendimo is BFII UAB, Dar servitutą turi pasirasyti užsakovas</text>
  </threadedComment>
  <threadedComment ref="K145" dT="2024-09-12T09:15:38.95" personId="{1AA69E5B-B443-4881-BBB8-C2908FF681E9}" id="{54279BDE-5064-45D5-B718-E1796F4FBB12}">
    <text>Ar bus daromas objektas? Jei bus, ko truksta, kad pateikti pilna projekta, kaip su servitutu?</text>
  </threadedComment>
  <threadedComment ref="K145" dT="2024-09-18T05:50:23.78" personId="{275467A3-C35B-408D-BC09-980133BF36D1}" id="{7D725E3F-0FFA-44D6-B476-172FDDAC688E}" parentId="{54279BDE-5064-45D5-B718-E1796F4FBB12}">
    <text>OBJEKTAS ATŠAUKTAS</text>
  </threadedComment>
  <threadedComment ref="O145" dT="2024-07-29T13:58:29.85" personId="{516D2C5B-D67D-464E-9C67-108D937F77CE}" id="{8A9A346E-F82A-4398-80F2-5162D94D5F79}">
    <text>2024.07.29 Įkeltas pratesimas</text>
  </threadedComment>
  <threadedComment ref="O145" dT="2024-09-05T10:44:51.80" personId="{516D2C5B-D67D-464E-9C67-108D937F77CE}" id="{6FF9A902-5042-4685-8C4F-2ADA9F3BAE44}" parentId="{8A9A346E-F82A-4398-80F2-5162D94D5F79}">
    <text>2024.09.05 įkeltas pratesimas</text>
  </threadedComment>
  <threadedComment ref="E147" dT="2024-05-27T12:54:45.45" personId="{275467A3-C35B-408D-BC09-980133BF36D1}" id="{D20E9185-DBBC-445D-BC22-D1C43F0C64AD}">
    <text>Servitutai pas savivaldybę</text>
  </threadedComment>
  <threadedComment ref="K147" dT="2024-09-12T09:17:17.77" personId="{1AA69E5B-B443-4881-BBB8-C2908FF681E9}" id="{25BC6593-E382-40F8-A463-A56EC1F8E97A}">
    <text>Ko truksta, kad pateikti pilna projekta?</text>
  </threadedComment>
  <threadedComment ref="K147" dT="2024-09-17T10:57:13.05" personId="{516D2C5B-D67D-464E-9C67-108D937F77CE}" id="{41B8EC17-F287-4321-8FE0-ADD35F82F203}" parentId="{25BC6593-E382-40F8-A463-A56EC1F8E97A}">
    <text xml:space="preserve">Pasitikrinti ar tas ISAK yra suderinimas ir pateikti servitutą notarams
</text>
  </threadedComment>
  <threadedComment ref="K147" dT="2024-09-18T06:01:27.99" personId="{275467A3-C35B-408D-BC09-980133BF36D1}" id="{8963C9BB-E2EB-4C25-B7E4-D7054C976140}" parentId="{25BC6593-E382-40F8-A463-A56EC1F8E97A}">
    <text>Vytautas 09-18 teikia notarui servitutą</text>
  </threadedComment>
  <threadedComment ref="K147" dT="2024-09-18T12:58:24.18" personId="{275467A3-C35B-408D-BC09-980133BF36D1}" id="{099C8D10-6185-4576-9BB8-95575B147C3A}" parentId="{25BC6593-E382-40F8-A463-A56EC1F8E97A}">
    <text>Pateiktas servitutas 22a not biurą</text>
  </threadedComment>
  <threadedComment ref="K147" dT="2024-09-27T10:57:41.45" personId="{1AA69E5B-B443-4881-BBB8-C2908FF681E9}" id="{7B18CC38-947E-4F5C-8912-50D745D2B22E}" parentId="{25BC6593-E382-40F8-A463-A56EC1F8E97A}">
    <text>Gytis daro byla</text>
  </threadedComment>
  <threadedComment ref="K147" dT="2024-09-30T09:27:42.00" personId="{275467A3-C35B-408D-BC09-980133BF36D1}" id="{15FB60CF-AB2F-4768-9D41-7F32657CD265}" parentId="{25BC6593-E382-40F8-A463-A56EC1F8E97A}">
    <text>Kostas turi peržiūrėti bylą ir pateikti į TIVĮ. Laukiam servituto</text>
  </threadedComment>
  <threadedComment ref="K147" dT="2024-10-01T15:52:12.14" personId="{275467A3-C35B-408D-BC09-980133BF36D1}" id="{0B85EB9E-D23D-4C15-A731-45A879AAEB7A}" parentId="{25BC6593-E382-40F8-A463-A56EC1F8E97A}">
    <text>Pateikta byla ESO be SERVITUTO</text>
  </threadedComment>
  <threadedComment ref="K147" dT="2024-10-04T08:05:42.24" personId="{275467A3-C35B-408D-BC09-980133BF36D1}" id="{7EB8C9D1-F45C-44D7-A224-1090E5C48811}" parentId="{25BC6593-E382-40F8-A463-A56EC1F8E97A}">
    <text>Pateiktos pastabos objekto aplanke. Laukiam servituto</text>
  </threadedComment>
  <threadedComment ref="K147" dT="2024-10-18T09:22:28.05" personId="{1AA69E5B-B443-4881-BBB8-C2908FF681E9}" id="{7797A610-7BB6-47D4-8841-65F6857A7A07}" parentId="{25BC6593-E382-40F8-A463-A56EC1F8E97A}">
    <text>Pateiktas projektas po pastabu, servitutai pasirasyti</text>
  </threadedComment>
  <threadedComment ref="O147" dT="2024-05-20T06:55:08.49" personId="{516D2C5B-D67D-464E-9C67-108D937F77CE}" id="{2ED6439E-3D3A-4AB7-903B-03B0A3B1268B}">
    <text>2024.05.20 įkeltas pratesimas</text>
  </threadedComment>
  <threadedComment ref="O147" dT="2024-06-19T09:25:51.17" personId="{516D2C5B-D67D-464E-9C67-108D937F77CE}" id="{E2856D70-A5C6-49B8-9097-B03EC8DC6392}" parentId="{2ED6439E-3D3A-4AB7-903B-03B0A3B1268B}">
    <text>2024.06.19 įkeltas pratesimas</text>
  </threadedComment>
  <threadedComment ref="O147" dT="2024-07-19T07:36:24.76" personId="{516D2C5B-D67D-464E-9C67-108D937F77CE}" id="{98A4EFD3-5916-4306-90B2-F92FB41BE163}" parentId="{2ED6439E-3D3A-4AB7-903B-03B0A3B1268B}">
    <text>2024.07.19 įkeltas pratesimas</text>
  </threadedComment>
  <threadedComment ref="O147" dT="2024-08-20T11:30:42.51" personId="{516D2C5B-D67D-464E-9C67-108D937F77CE}" id="{9A993FFD-B13D-4FE5-8ADE-54468C66D19A}" parentId="{2ED6439E-3D3A-4AB7-903B-03B0A3B1268B}">
    <text>2024.08.20 įkeltas pratesimas</text>
  </threadedComment>
  <threadedComment ref="O147" dT="2024-09-18T07:08:00.97" personId="{516D2C5B-D67D-464E-9C67-108D937F77CE}" id="{6DEE71F2-D3B9-49E5-838C-38EA612E1957}" parentId="{2ED6439E-3D3A-4AB7-903B-03B0A3B1268B}">
    <text>2024.09.18 Įkeltas Pratesimas</text>
  </threadedComment>
  <threadedComment ref="U147" dT="2024-07-09T04:41:16.66" personId="{516D2C5B-D67D-464E-9C67-108D937F77CE}" id="{620E9DF1-883D-48E2-BC72-9BF8497FCF9A}">
    <text>Informacinis pateiktas 2024.06.21</text>
  </threadedComment>
  <threadedComment ref="X147" dT="2024-05-27T10:49:29.09" personId="{516D2C5B-D67D-464E-9C67-108D937F77CE}" id="{CE0B29E5-6C2C-48AA-8C8B-117DBFA3CF7D}">
    <text>Suderinta 2024.05.24</text>
  </threadedComment>
  <threadedComment ref="AH147" dT="2024-06-19T09:15:39.51" personId="{516D2C5B-D67D-464E-9C67-108D937F77CE}" id="{A1FC888C-4130-4B4B-965E-921BFB814CF9}">
    <text xml:space="preserve">2024.05.08 pateikta į geoportalą 313910 </text>
  </threadedComment>
  <threadedComment ref="AH147" dT="2024-07-18T05:49:08.83" personId="{516D2C5B-D67D-464E-9C67-108D937F77CE}" id="{3B90F713-2612-4ED8-97E4-6FDD4A478BCF}" parentId="{A1FC888C-4130-4B4B-965E-921BFB814CF9}">
    <text xml:space="preserve">Gautas 2024-07-16 </text>
  </threadedComment>
  <threadedComment ref="AK147" dT="2024-06-03T12:27:59.27" personId="{516D2C5B-D67D-464E-9C67-108D937F77CE}" id="{9121ADF3-FECF-4329-9666-B2C1F4A509C7}">
    <text>2024.06.03 Pateiktas kompensacijai</text>
  </threadedComment>
  <threadedComment ref="AK147" dT="2024-06-05T12:50:43.69" personId="{516D2C5B-D67D-464E-9C67-108D937F77CE}" id="{462AB013-511A-4553-8819-9EA3E17E25A8}" parentId="{9121ADF3-FECF-4329-9666-B2C1F4A509C7}">
    <text>2024.06.04 Gautas Aktas
2024.06.05 Servitutas pateiktas KMSA</text>
  </threadedComment>
  <threadedComment ref="AK147" dT="2024-09-18T07:00:24.92" personId="{516D2C5B-D67D-464E-9C67-108D937F77CE}" id="{A8460FD0-C6F0-40F7-96D3-91821EBA70CD}" parentId="{9121ADF3-FECF-4329-9666-B2C1F4A509C7}">
    <text>2024.09.18 Servitutas pateiktas  notarams</text>
  </threadedComment>
  <threadedComment ref="AK147" dT="2024-10-18T09:22:46.58" personId="{1AA69E5B-B443-4881-BBB8-C2908FF681E9}" id="{4C46E247-F335-4FFA-9659-1A0C0DE0E2DC}" parentId="{9121ADF3-FECF-4329-9666-B2C1F4A509C7}">
    <text>Pasirasoma 2024-10-16</text>
  </threadedComment>
  <threadedComment ref="AN149" dT="2023-11-27T06:33:20.49" personId="{AC398109-E0E6-4223-A5B9-639694AF6498}" id="{79AE2663-7BC3-41C9-BE64-BB2FED0AF3E5}">
    <text>Išsiūsta 11 27</text>
  </threadedComment>
  <threadedComment ref="E154" dT="2024-05-27T12:55:42.09" personId="{275467A3-C35B-408D-BC09-980133BF36D1}" id="{5E2CCE8D-61D8-4819-A3FD-A7404452F93C}">
    <text>SUVA</text>
  </threadedComment>
  <threadedComment ref="E156" dT="2024-05-27T12:55:58.66" personId="{275467A3-C35B-408D-BC09-980133BF36D1}" id="{00B3A466-3B5B-48FF-A458-96DE92A48FD0}">
    <text>SUVA</text>
  </threadedComment>
  <threadedComment ref="K156" dT="2024-09-16T06:20:33.93" personId="{275467A3-C35B-408D-BC09-980133BF36D1}" id="{04A425C2-1430-4F64-A5BD-FFA66B371695}">
    <text>Taiso pastabas Žiedė</text>
  </threadedComment>
  <threadedComment ref="K156" dT="2024-09-23T05:52:25.99" personId="{275467A3-C35B-408D-BC09-980133BF36D1}" id="{EBDD2779-6D23-412F-B30A-E585496063EF}" parentId="{04A425C2-1430-4F64-A5BD-FFA66B371695}">
    <text>Greičiausiai bus atštaukta, nes yra susijusi užduotis 164M</text>
  </threadedComment>
  <threadedComment ref="K156" dT="2024-10-14T13:54:19.89" personId="{BE325DBA-77AE-420F-8593-D19695A72820}" id="{E84212C1-6531-4884-BBD4-75D372785C1A}" parentId="{04A425C2-1430-4F64-A5BD-FFA66B371695}">
    <text>Parašytas komentaras į tivis</text>
  </threadedComment>
  <threadedComment ref="E161" dT="2024-05-27T12:56:41.64" personId="{275467A3-C35B-408D-BC09-980133BF36D1}" id="{EF977538-88EB-4FAD-B2A8-657CB4B6D12B}">
    <text>SUVA</text>
  </threadedComment>
  <threadedComment ref="K161" dT="2024-09-16T06:21:58.00" personId="{275467A3-C35B-408D-BC09-980133BF36D1}" id="{DC462500-6139-4A5E-947E-FB67A8D945F9}">
    <text>Derina pirminius</text>
  </threadedComment>
  <threadedComment ref="K161" dT="2024-09-20T04:56:08.72" personId="{275467A3-C35B-408D-BC09-980133BF36D1}" id="{C4EE1914-C18C-4406-9215-ACF0F95362DB}" parentId="{DC462500-6139-4A5E-947E-FB67A8D945F9}">
    <text>Teiks pilną projektą</text>
  </threadedComment>
  <threadedComment ref="K161" dT="2024-09-20T13:39:21.60" personId="{BE325DBA-77AE-420F-8593-D19695A72820}" id="{2ED525A6-0B3F-46E4-9BC2-D9342221D694}" parentId="{DC462500-6139-4A5E-947E-FB67A8D945F9}">
    <text>09 20 pateiktas pilnas projektas</text>
  </threadedComment>
  <threadedComment ref="K161" dT="2024-09-30T06:08:32.45" personId="{275467A3-C35B-408D-BC09-980133BF36D1}" id="{7F32CBC3-E3C2-4319-A9DC-A67F2B1A9722}" parentId="{DC462500-6139-4A5E-947E-FB67A8D945F9}">
    <text>Reikia pataisyti pastabas. EIMUTIS</text>
  </threadedComment>
  <threadedComment ref="K161" dT="2024-09-30T15:01:36.03" personId="{1AA69E5B-B443-4881-BBB8-C2908FF681E9}" id="{C3E53568-F655-4831-878E-1AB1E47AE0D5}" parentId="{DC462500-6139-4A5E-947E-FB67A8D945F9}">
    <text>Pateikta po pastabu</text>
  </threadedComment>
  <threadedComment ref="K161" dT="2024-10-01T16:02:13.46" personId="{275467A3-C35B-408D-BC09-980133BF36D1}" id="{6EEE1205-1808-4057-A38D-CFAF0A1FCA04}" parentId="{DC462500-6139-4A5E-947E-FB67A8D945F9}">
    <text>Patvirtinta</text>
  </threadedComment>
  <threadedComment ref="K163" dT="2024-09-16T06:22:45.08" personId="{275467A3-C35B-408D-BC09-980133BF36D1}" id="{96512901-314A-4AA3-8FED-26A9AD9A28A6}">
    <text>Servitutai pateikti savivaldybei, derina pirminius. Ginčas su nuomininkais teisme</text>
  </threadedComment>
  <threadedComment ref="K163" dT="2024-10-15T10:42:58.82" personId="{BE325DBA-77AE-420F-8593-D19695A72820}" id="{24E0062C-86CC-43B0-B937-C4D464BF2486}" parentId="{96512901-314A-4AA3-8FED-26A9AD9A28A6}">
    <text>Atnaujinimas perduotas Simonženčiui</text>
  </threadedComment>
  <threadedComment ref="K163" dT="2024-10-22T09:22:47.03" personId="{BE325DBA-77AE-420F-8593-D19695A72820}" id="{6B66D3CC-2A51-4020-91CA-067CC2A9AB21}" parentId="{96512901-314A-4AA3-8FED-26A9AD9A28A6}">
    <text xml:space="preserve">10 22 kreipiausi į mano būstas dėl susirinkimo su gyventojais organizavimo
</text>
  </threadedComment>
  <threadedComment ref="K163" dT="2024-10-28T13:56:34.21" personId="{BE325DBA-77AE-420F-8593-D19695A72820}" id="{B66F2A18-F743-4E02-BCF7-CFEBB0747DB1}" parentId="{96512901-314A-4AA3-8FED-26A9AD9A28A6}">
    <text>Mano būstas neatsakė dar 10 28</text>
  </threadedComment>
  <threadedComment ref="K163" dT="2024-11-04T13:16:08.54" personId="{BE325DBA-77AE-420F-8593-D19695A72820}" id="{113C7D22-25FE-42A0-B41A-FB7F62AA75AD}" parentId="{96512901-314A-4AA3-8FED-26A9AD9A28A6}">
    <text>Klausimas pas ESO, sakė gal jungsis iš vidaus tinklo, atsakys Lapkričio viduryje</text>
  </threadedComment>
  <threadedComment ref="K163" dT="2024-11-18T08:25:01.95" personId="{275467A3-C35B-408D-BC09-980133BF36D1}" id="{AA77A207-1B44-40EE-AFEB-55D5AD303208}" parentId="{96512901-314A-4AA3-8FED-26A9AD9A28A6}">
    <text>Laukiam atsakymo iš ESO</text>
  </threadedComment>
  <threadedComment ref="C165" dT="2024-02-27T10:35:27.34" personId="{BE325DBA-77AE-420F-8593-D19695A72820}" id="{32DC5D4F-DBB2-4128-A420-B94B7AF500B1}">
    <text>Pateikta nzt 02 27</text>
  </threadedComment>
  <threadedComment ref="E165" dT="2024-05-27T12:56:18.96" personId="{275467A3-C35B-408D-BC09-980133BF36D1}" id="{7AAACF7E-F022-4F61-8B01-A357345321BE}">
    <text>SUVA</text>
  </threadedComment>
  <threadedComment ref="K165" dT="2024-09-16T06:23:57.61" personId="{275467A3-C35B-408D-BC09-980133BF36D1}" id="{255BAEEE-3CCD-4109-8C78-17FB24B938D7}">
    <text>Taiso pastabas Žiedė</text>
  </threadedComment>
  <threadedComment ref="K165" dT="2024-09-20T04:54:24.09" personId="{275467A3-C35B-408D-BC09-980133BF36D1}" id="{A882F442-4522-4F64-8D98-FD2C0B05169F}" parentId="{255BAEEE-3CCD-4109-8C78-17FB24B938D7}">
    <text>Taiso pastabas 09-20</text>
  </threadedComment>
  <threadedComment ref="K165" dT="2024-09-23T05:53:37.16" personId="{275467A3-C35B-408D-BC09-980133BF36D1}" id="{05720E8D-9896-4624-ADBC-AA752EEFF606}" parentId="{255BAEEE-3CCD-4109-8C78-17FB24B938D7}">
    <text>09-23 teiks projektą po pastabų</text>
  </threadedComment>
  <threadedComment ref="O166" dT="2024-05-20T10:17:42.20" personId="{516D2C5B-D67D-464E-9C67-108D937F77CE}" id="{CE4792B1-2E04-4D33-BF1F-B99779C6D627}">
    <text>2024.05.20 įkeltas pratesimas</text>
  </threadedComment>
  <threadedComment ref="O166" dT="2024-06-19T10:16:08.27" personId="{516D2C5B-D67D-464E-9C67-108D937F77CE}" id="{4CC4F294-C68E-4DAE-8E34-1F5479AC38D0}" parentId="{CE4792B1-2E04-4D33-BF1F-B99779C6D627}">
    <text>2024.06.19 įkeltas pratesimas</text>
  </threadedComment>
  <threadedComment ref="O166" dT="2024-07-18T07:08:32.20" personId="{516D2C5B-D67D-464E-9C67-108D937F77CE}" id="{8832536A-DEDC-4D21-AB79-5B3D4FD7A1FE}" parentId="{CE4792B1-2E04-4D33-BF1F-B99779C6D627}">
    <text>2024.07.18 įkeltas pratesimas</text>
  </threadedComment>
  <threadedComment ref="O166" dT="2024-08-13T07:34:30.55" personId="{516D2C5B-D67D-464E-9C67-108D937F77CE}" id="{7C971556-CCDC-4D77-B65D-986FBD9652CE}" parentId="{CE4792B1-2E04-4D33-BF1F-B99779C6D627}">
    <text>2024.08.13  įkeltas pratesimas</text>
  </threadedComment>
  <threadedComment ref="Q166" dT="2024-06-10T09:26:26.68" personId="{516D2C5B-D67D-464E-9C67-108D937F77CE}" id="{576D9CE4-A398-46B4-BDDD-FD7752B3A440}">
    <text>2024.06.07</text>
  </threadedComment>
  <threadedComment ref="X166" dT="2024-05-28T06:09:01.39" personId="{516D2C5B-D67D-464E-9C67-108D937F77CE}" id="{9E4398EA-AD3C-444D-90B4-A1B46BC78633}">
    <text>2024.05.28 pateikti</text>
  </threadedComment>
  <threadedComment ref="X166" dT="2024-05-31T09:00:34.77" personId="{516D2C5B-D67D-464E-9C67-108D937F77CE}" id="{7E934CF2-01CE-492C-9642-0B14075EF766}" parentId="{9E4398EA-AD3C-444D-90B4-A1B46BC78633}">
    <text>2024.05.31 Gautos pastabos
2024.05.31 Pateikta po pastabų</text>
  </threadedComment>
  <threadedComment ref="X166" dT="2024-06-04T07:25:46.46" personId="{516D2C5B-D67D-464E-9C67-108D937F77CE}" id="{5182E044-316C-4D0D-8AFB-F65C05AA5522}" parentId="{9E4398EA-AD3C-444D-90B4-A1B46BC78633}">
    <text>2024.05.31 suderinta</text>
  </threadedComment>
  <threadedComment ref="Z166" dT="2024-06-04T07:57:51.84" personId="{516D2C5B-D67D-464E-9C67-108D937F77CE}" id="{24965359-1228-449F-804E-D944278F3CDD}">
    <text>2024.06.04 pateikta pauliusmalickas@gmail.com</text>
    <extLst>
      <x:ext xmlns:xltc2="http://schemas.microsoft.com/office/spreadsheetml/2020/threadedcomments2" uri="{F7C98A9C-CBB3-438F-8F68-D28B6AF4A901}">
        <xltc2:checksum>1440181944</xltc2:checksum>
        <xltc2:hyperlink startIndex="20" length="25" url="pauliusmalickas@gmail.com"/>
      </x:ext>
    </extLst>
  </threadedComment>
  <threadedComment ref="Z166" dT="2024-06-14T07:48:04.96" personId="{516D2C5B-D67D-464E-9C67-108D937F77CE}" id="{16AA07D8-ABD8-417C-93C3-EC2D2DD10C39}" parentId="{24965359-1228-449F-804E-D944278F3CDD}">
    <text>2024.06.14 suderinta</text>
  </threadedComment>
  <threadedComment ref="AB166" dT="2024-05-29T04:37:42.54" personId="{516D2C5B-D67D-464E-9C67-108D937F77CE}" id="{9B39C647-7E77-4753-BFA4-06158691C574}">
    <text>2024.05.29 pateikta Vainorui</text>
  </threadedComment>
  <threadedComment ref="AB166" dT="2024-05-29T07:22:49.36" personId="{516D2C5B-D67D-464E-9C67-108D937F77CE}" id="{E48FEF31-9BBF-430B-87B3-156D9FC49B69}" parentId="{9B39C647-7E77-4753-BFA4-06158691C574}">
    <text>mts.isankstiniaiderinimai@kaunas.lt.</text>
    <extLst>
      <x:ext xmlns:xltc2="http://schemas.microsoft.com/office/spreadsheetml/2020/threadedcomments2" uri="{F7C98A9C-CBB3-438F-8F68-D28B6AF4A901}">
        <xltc2:checksum>2060353021</xltc2:checksum>
        <xltc2:hyperlink startIndex="0" length="35" url="mts.isankstiniaiderinimai@kaunas.lt"/>
      </x:ext>
    </extLst>
  </threadedComment>
  <threadedComment ref="AB166" dT="2024-05-31T09:04:08.63" personId="{516D2C5B-D67D-464E-9C67-108D937F77CE}" id="{B12206B0-9613-408F-8A21-61A74F65424F}" parentId="{9B39C647-7E77-4753-BFA4-06158691C574}">
    <text>2024.05.31 suderinta</text>
  </threadedComment>
  <threadedComment ref="AE166" dT="2024-05-29T04:38:25.79" personId="{516D2C5B-D67D-464E-9C67-108D937F77CE}" id="{D42B603C-BEDB-410A-A8FD-ECA9984B00F7}">
    <text>2024.05.29 Pateikta pakartotinai</text>
  </threadedComment>
  <threadedComment ref="AE166" dT="2024-05-31T09:05:55.62" personId="{516D2C5B-D67D-464E-9C67-108D937F77CE}" id="{95EE0428-84D2-4417-8387-A76763DA6688}" parentId="{D42B603C-BEDB-410A-A8FD-ECA9984B00F7}">
    <text>2024.05.31 gautos pastabos</text>
  </threadedComment>
  <threadedComment ref="AE166" dT="2024-06-04T07:25:11.88" personId="{516D2C5B-D67D-464E-9C67-108D937F77CE}" id="{AF5F5F6C-7C81-484D-BB7C-183112DD2620}" parentId="{D42B603C-BEDB-410A-A8FD-ECA9984B00F7}">
    <text>2024.06.04 pateikta po pastabų</text>
  </threadedComment>
  <threadedComment ref="AE166" dT="2024-06-06T12:38:29.62" personId="{516D2C5B-D67D-464E-9C67-108D937F77CE}" id="{2645A2B1-F843-422C-ADF1-D232CDE5AFE8}" parentId="{D42B603C-BEDB-410A-A8FD-ECA9984B00F7}">
    <text>2024.06.06 pastabos</text>
  </threadedComment>
  <threadedComment ref="AE166" dT="2024-06-06T12:39:38.51" personId="{516D2C5B-D67D-464E-9C67-108D937F77CE}" id="{68BC1751-0D9A-42FE-98B8-FBEAA940BD69}" parentId="{D42B603C-BEDB-410A-A8FD-ECA9984B00F7}">
    <text xml:space="preserve">2024.06.06 pateikta pakartotinai
</text>
  </threadedComment>
  <threadedComment ref="AE166" dT="2024-06-07T06:21:45.67" personId="{516D2C5B-D67D-464E-9C67-108D937F77CE}" id="{D0211BCF-1270-4CF3-B736-317F2AB23279}" parentId="{D42B603C-BEDB-410A-A8FD-ECA9984B00F7}">
    <text>2024.06.07 suderinta</text>
  </threadedComment>
  <threadedComment ref="AF166" dT="2024-05-29T04:32:53.74" personId="{516D2C5B-D67D-464E-9C67-108D937F77CE}" id="{0FD65450-5828-4611-92EF-278E88C97675}">
    <text>2024.05.29 pateikta</text>
  </threadedComment>
  <threadedComment ref="AF166" dT="2024-06-03T04:12:57.01" personId="{516D2C5B-D67D-464E-9C67-108D937F77CE}" id="{72B226F6-6CCD-4674-874C-AD28DAC0C336}" parentId="{0FD65450-5828-4611-92EF-278E88C97675}">
    <text xml:space="preserve">2024.05.31 pastabos pateiktos
</text>
  </threadedComment>
  <threadedComment ref="AF166" dT="2024-06-04T07:23:29.23" personId="{516D2C5B-D67D-464E-9C67-108D937F77CE}" id="{964B3197-F8FE-4BB8-AB99-0AD144010159}" parentId="{0FD65450-5828-4611-92EF-278E88C97675}">
    <text>2024.06.04 pateikta po pastabų</text>
  </threadedComment>
  <threadedComment ref="AF166" dT="2024-06-10T10:55:50.93" personId="{516D2C5B-D67D-464E-9C67-108D937F77CE}" id="{E2D21474-BAD8-48E3-B658-0698BB94233D}" parentId="{0FD65450-5828-4611-92EF-278E88C97675}">
    <text>2024.06.10 suderinta</text>
  </threadedComment>
  <threadedComment ref="AH166" dT="2024-06-15T10:18:12.86" personId="{516D2C5B-D67D-464E-9C67-108D937F77CE}" id="{4970F82F-722E-4611-B037-BB4588E386A9}">
    <text xml:space="preserve">2024.06.15 pateikta 318200 </text>
  </threadedComment>
  <threadedComment ref="AH166" dT="2024-08-12T06:56:36.93" personId="{516D2C5B-D67D-464E-9C67-108D937F77CE}" id="{19E100C8-FB67-414C-9334-F95B6D66C31F}" parentId="{4970F82F-722E-4611-B037-BB4588E386A9}">
    <text>2024.08.06 suderinta</text>
  </threadedComment>
  <threadedComment ref="AJ166" dT="2024-05-29T04:40:57.51" personId="{516D2C5B-D67D-464E-9C67-108D937F77CE}" id="{7315379E-2D75-4C5F-81E8-61B65C81DFC5}">
    <text>2024.05.29 pateikta derinti</text>
  </threadedComment>
  <threadedComment ref="AJ166" dT="2024-06-05T12:00:29.63" personId="{516D2C5B-D67D-464E-9C67-108D937F77CE}" id="{D7BFBB8A-0F42-4230-9034-4328EEF534DD}" parentId="{7315379E-2D75-4C5F-81E8-61B65C81DFC5}">
    <text>2024.06.05 pastabos
2024.06.05 pateikta po pastabų</text>
  </threadedComment>
  <threadedComment ref="AJ166" dT="2024-06-14T07:50:05.42" personId="{516D2C5B-D67D-464E-9C67-108D937F77CE}" id="{5C3CE29D-6C8D-4603-ADD1-EF1B29E74507}" parentId="{7315379E-2D75-4C5F-81E8-61B65C81DFC5}">
    <text>2024.06.14 Priminta</text>
  </threadedComment>
  <threadedComment ref="AJ166" dT="2024-06-14T12:09:37.45" personId="{516D2C5B-D67D-464E-9C67-108D937F77CE}" id="{42D748F3-A19B-4DD8-9B08-6E9F53781471}" parentId="{7315379E-2D75-4C5F-81E8-61B65C81DFC5}">
    <text>2024.06.14 suderinta</text>
  </threadedComment>
  <threadedComment ref="AN166" dT="2024-05-29T04:47:11.89" personId="{516D2C5B-D67D-464E-9C67-108D937F77CE}" id="{4A602D4D-C65D-4AA0-AC63-7DBE7382E59B}">
    <text>2024.05.29 Pateikta</text>
  </threadedComment>
  <threadedComment ref="AN166" dT="2024-06-07T06:20:25.36" personId="{516D2C5B-D67D-464E-9C67-108D937F77CE}" id="{8E2C8E5F-CEDF-4EF9-8983-BB25AF70E765}" parentId="{4A602D4D-C65D-4AA0-AC63-7DBE7382E59B}">
    <text>2024.06.06 suderinta</text>
  </threadedComment>
  <threadedComment ref="AU166" dT="2024-08-20T06:38:35.67" personId="{516D2C5B-D67D-464E-9C67-108D937F77CE}" id="{4ABB59BA-CB19-4F9F-83EA-1E88A90A761C}">
    <text>2024.08.20. pateikta</text>
  </threadedComment>
  <threadedComment ref="AU166" dT="2024-08-20T07:57:42.80" personId="{516D2C5B-D67D-464E-9C67-108D937F77CE}" id="{3089ED1C-B41D-4FA4-8F59-E0C0C1FD75AD}" parentId="{4ABB59BA-CB19-4F9F-83EA-1E88A90A761C}">
    <text>2024.08.20 atlikta
2024.08.20 pateikta</text>
  </threadedComment>
  <threadedComment ref="E168" dT="2024-05-27T12:58:34.94" personId="{275467A3-C35B-408D-BC09-980133BF36D1}" id="{FFF3B39E-9E14-4063-BC17-CCC521AACD30}">
    <text>SUVA</text>
  </threadedComment>
  <threadedComment ref="AH168" dT="2024-06-10T10:56:46.26" personId="{516D2C5B-D67D-464E-9C67-108D937F77CE}" id="{F7C9EC4E-8C47-4708-AC3E-8A9E96DAF0FF}">
    <text>03-09</text>
  </threadedComment>
  <threadedComment ref="E171" dT="2024-05-27T12:59:44.25" personId="{275467A3-C35B-408D-BC09-980133BF36D1}" id="{E2420528-BDEF-4C9F-BCCF-5E23D89E048F}">
    <text>Pirminiai pateikti ESO tvirtinimui</text>
  </threadedComment>
  <threadedComment ref="K171" dT="2024-09-12T09:19:15.45" personId="{1AA69E5B-B443-4881-BBB8-C2908FF681E9}" id="{0D11342A-3B5C-4ECF-A19A-0C9F3B6CF585}">
    <text>Sito objekto nerandu TIVIS, ka su juo daryt, ko truksta iki pabaigos?</text>
  </threadedComment>
  <threadedComment ref="O171" dT="2024-05-17T10:10:25.31" personId="{516D2C5B-D67D-464E-9C67-108D937F77CE}" id="{2F958328-9311-43C1-83DA-FBF48DD591F4}">
    <text>2024.05.17 Įkelktas pratesimas</text>
  </threadedComment>
  <threadedComment ref="O171" dT="2024-06-19T09:42:51.47" personId="{516D2C5B-D67D-464E-9C67-108D937F77CE}" id="{56CD2993-C4A7-4CF8-83D7-9ED67771594C}" parentId="{2F958328-9311-43C1-83DA-FBF48DD591F4}">
    <text>2024.06.19 Įkelktas pratesimas</text>
  </threadedComment>
  <threadedComment ref="AH171" dT="2024-06-19T09:37:29.76" personId="{516D2C5B-D67D-464E-9C67-108D937F77CE}" id="{EB97E0FA-DB32-4BF0-BDD2-DF77A4BEF324}">
    <text xml:space="preserve">2024.04.15 311629 </text>
  </threadedComment>
  <threadedComment ref="K172" dT="2024-09-12T09:20:54.24" personId="{1AA69E5B-B443-4881-BBB8-C2908FF681E9}" id="{F22C48ED-28E7-4CC8-A9FB-DED14EFF2D4A}">
    <text>Kaip su KPD, ko dar truksta, kad pateikt pilna byla?</text>
  </threadedComment>
  <threadedComment ref="K172" dT="2024-09-17T10:40:38.76" personId="{516D2C5B-D67D-464E-9C67-108D937F77CE}" id="{DD87ADF5-4693-4787-AF97-EE757E1158D2}" parentId="{F22C48ED-28E7-4CC8-A9FB-DED14EFF2D4A}">
    <text>Atmetė KPD. Reikia normalų aprašymą padaryti su ardomais kiekiais ir vizulkėm. Kaip 200 ir 219</text>
  </threadedComment>
  <threadedComment ref="K172" dT="2024-09-18T06:08:34.07" personId="{275467A3-C35B-408D-BC09-980133BF36D1}" id="{29584477-BFAC-4DF3-A72D-C12DF2211ADB}" parentId="{F22C48ED-28E7-4CC8-A9FB-DED14EFF2D4A}">
    <text>Kostas taiso aprašą</text>
  </threadedComment>
  <threadedComment ref="K172" dT="2024-09-27T12:47:10.27" personId="{1AA69E5B-B443-4881-BBB8-C2908FF681E9}" id="{99028682-FB83-46B8-A058-B55CE6AC05B5}" parentId="{F22C48ED-28E7-4CC8-A9FB-DED14EFF2D4A}">
    <text>Pateikta KPD po pastabu</text>
  </threadedComment>
  <threadedComment ref="K172" dT="2024-10-21T06:07:30.95" personId="{275467A3-C35B-408D-BC09-980133BF36D1}" id="{608E0568-1F0D-4F8E-BD86-8940695A710B}" parentId="{F22C48ED-28E7-4CC8-A9FB-DED14EFF2D4A}">
    <text>Kostas turi susisiekti su KPD dėl tvarkybos darbų</text>
  </threadedComment>
  <threadedComment ref="K172" dT="2024-10-28T07:49:56.15" personId="{275467A3-C35B-408D-BC09-980133BF36D1}" id="{C0C0C25C-E886-47DF-9F9E-3CD9CCCAAB95}" parentId="{F22C48ED-28E7-4CC8-A9FB-DED14EFF2D4A}">
    <text>Kostas turi užsakyti tvarkybos projektą</text>
  </threadedComment>
  <threadedComment ref="K172" dT="2024-11-11T08:01:34.58" personId="{1AA69E5B-B443-4881-BBB8-C2908FF681E9}" id="{C29B4311-EEC1-4FCB-886D-6EA1D2529CD9}" parentId="{F22C48ED-28E7-4CC8-A9FB-DED14EFF2D4A}">
    <text>Yra perduota architekturostyrimai, kad parengtu tvarkybos projekta</text>
  </threadedComment>
  <threadedComment ref="K172" dT="2024-11-25T08:04:08.29" personId="{BF5C2520-4838-4933-8C2C-E9E069B8079F}" id="{9001E9E0-2FDC-43B2-B4D6-5C283997B645}" parentId="{F22C48ED-28E7-4CC8-A9FB-DED14EFF2D4A}">
    <text>Bendrauta su Architektūros tyrimais dėl projekto sprendinių KPD saugomoj zonoj, išsiųstas prašymas surinkti informaciją dėl potencialių archeologinių radinių kasimo vietose, kad galėtume įsivertinti rizikas</text>
  </threadedComment>
  <threadedComment ref="K172" dT="2024-12-02T15:10:07.59" personId="{BF5C2520-4838-4933-8C2C-E9E069B8079F}" id="{C70BE3E1-DA04-460B-8CFA-A649A7B20981}" parentId="{F22C48ED-28E7-4CC8-A9FB-DED14EFF2D4A}">
    <text>Laukiam archeologų ekspertizės</text>
  </threadedComment>
  <threadedComment ref="K172" dT="2024-12-09T05:57:50.61" personId="{BF5C2520-4838-4933-8C2C-E9E069B8079F}" id="{524BDCF6-244F-432A-BFD6-5FB0DC5ACC62}" parentId="{F22C48ED-28E7-4CC8-A9FB-DED14EFF2D4A}">
    <text>Laukiam archeologų ekspertizės</text>
  </threadedComment>
  <threadedComment ref="K172" dT="2024-12-21T06:08:22.29" personId="{275467A3-C35B-408D-BC09-980133BF36D1}" id="{29DE0AB3-ED12-4F13-B7FB-71BC2AA5F9B0}" parentId="{F22C48ED-28E7-4CC8-A9FB-DED14EFF2D4A}">
    <text>Ekspertizė gauta, kaip su KPD derinimu ?</text>
  </threadedComment>
  <threadedComment ref="K172" dT="2024-12-23T06:19:00.90" personId="{BF5C2520-4838-4933-8C2C-E9E069B8079F}" id="{6C21260A-D060-4E7E-BDC4-CAEB173B623E}" parentId="{F22C48ED-28E7-4CC8-A9FB-DED14EFF2D4A}">
    <text>Laukiam Vainoro atsakymo, nes archeologai liepė vertybines tvoras atskiasti iš abiejų pusių, kad kabelį prakišti, o Vainoras neleidžia ardyti gatvės vienoje tvoros pusėje.</text>
  </threadedComment>
  <threadedComment ref="K172" dT="2025-01-06T05:59:15.97" personId="{BF5C2520-4838-4933-8C2C-E9E069B8079F}" id="{D0C33A6C-1B15-4551-ABAA-4E59B9318746}" parentId="{F22C48ED-28E7-4CC8-A9FB-DED14EFF2D4A}">
    <text>Atsakymas dar negautas.</text>
  </threadedComment>
  <threadedComment ref="K172" dT="2025-01-15T13:03:29.18" personId="{BF5C2520-4838-4933-8C2C-E9E069B8079F}" id="{F81F9482-41E5-406E-ABB6-69543AC0F644}" parentId="{F22C48ED-28E7-4CC8-A9FB-DED14EFF2D4A}">
    <text>Vainoras suderino, nusiųsta KPD</text>
  </threadedComment>
  <threadedComment ref="K172" dT="2025-01-27T11:55:09.27" personId="{275467A3-C35B-408D-BC09-980133BF36D1}" id="{EBB7BC6E-7F11-412D-93A4-A9C243679D5E}" parentId="{F22C48ED-28E7-4CC8-A9FB-DED14EFF2D4A}">
    <text>KPD atsakymas dar negautas</text>
  </threadedComment>
  <threadedComment ref="K172" dT="2025-02-03T08:57:13.36" personId="{BF5C2520-4838-4933-8C2C-E9E069B8079F}" id="{7A13D913-88A1-4E87-BE74-1FECB162A0EA}" parentId="{F22C48ED-28E7-4CC8-A9FB-DED14EFF2D4A}">
    <text>KPD pametė laišką, 02-03 pateikiau per naują</text>
  </threadedComment>
  <threadedComment ref="K172" dT="2025-02-14T06:31:14.07" personId="{BF5C2520-4838-4933-8C2C-E9E069B8079F}" id="{784A698E-3E0C-4582-83DD-76DEDD80D195}" parentId="{F22C48ED-28E7-4CC8-A9FB-DED14EFF2D4A}">
    <text>KPD suderino, pateikta SUVA</text>
  </threadedComment>
  <threadedComment ref="K172" dT="2025-02-18T05:59:24.83" personId="{BF5C2520-4838-4933-8C2C-E9E069B8079F}" id="{664D8227-E8A8-4FD5-9AA7-9C0F919454C1}" parentId="{F22C48ED-28E7-4CC8-A9FB-DED14EFF2D4A}">
    <text>Pateikta byla be SUVA</text>
  </threadedComment>
  <threadedComment ref="K172" dT="2025-02-25T10:42:54.57" personId="{BF5C2520-4838-4933-8C2C-E9E069B8079F}" id="{BFB112EC-952C-439B-A7F0-EEE208ECFA93}" parentId="{F22C48ED-28E7-4CC8-A9FB-DED14EFF2D4A}">
    <text xml:space="preserve">Gautos pastabos, laukiam SUVA </text>
  </threadedComment>
  <threadedComment ref="K172" dT="2025-03-10T09:48:29.81" personId="{BF5C2520-4838-4933-8C2C-E9E069B8079F}" id="{B64E0AC6-0812-409B-AEA5-C1016E054EB5}" parentId="{F22C48ED-28E7-4CC8-A9FB-DED14EFF2D4A}">
    <text>Gauta SUVA, pateikta byla</text>
  </threadedComment>
  <threadedComment ref="K172" dT="2025-03-14T15:53:06.25" personId="{BF5C2520-4838-4933-8C2C-E9E069B8079F}" id="{9B4F537D-4A00-4ECF-BF26-4C6750A01874}" parentId="{F22C48ED-28E7-4CC8-A9FB-DED14EFF2D4A}">
    <text>Pateikta po pastabų</text>
  </threadedComment>
  <threadedComment ref="O172" dT="2024-05-20T11:05:20.66" personId="{516D2C5B-D67D-464E-9C67-108D937F77CE}" id="{32E8162E-70A9-4797-937C-A4C7D39114B8}">
    <text>2024.05.20 įkeltas pratesimas</text>
  </threadedComment>
  <threadedComment ref="O172" dT="2024-06-21T06:09:12.63" personId="{516D2C5B-D67D-464E-9C67-108D937F77CE}" id="{F758F8CF-0A8D-44F5-9320-98621DEBE80B}" parentId="{32E8162E-70A9-4797-937C-A4C7D39114B8}">
    <text>2024.06.21 įkeltas pratesimas</text>
  </threadedComment>
  <threadedComment ref="O172" dT="2024-07-25T11:04:39.82" personId="{516D2C5B-D67D-464E-9C67-108D937F77CE}" id="{95A8A3A8-78A5-431A-B3D9-E38D5016F1C2}" parentId="{32E8162E-70A9-4797-937C-A4C7D39114B8}">
    <text>2024.07.05 Įkeltas pratesimas</text>
  </threadedComment>
  <threadedComment ref="O172" dT="2024-08-27T12:46:01.63" personId="{516D2C5B-D67D-464E-9C67-108D937F77CE}" id="{9B72DA0E-A117-432E-A902-D67C9C5C88E0}" parentId="{32E8162E-70A9-4797-937C-A4C7D39114B8}">
    <text>2024.08.27 įkeltas pratesimas</text>
  </threadedComment>
  <threadedComment ref="X172" dT="2024-06-13T14:28:35.74" personId="{516D2C5B-D67D-464E-9C67-108D937F77CE}" id="{8F28FAE3-A900-4CB7-910F-2AF59583A761}">
    <text>2024.06.13 įkelti pirminiai</text>
  </threadedComment>
  <threadedComment ref="X172" dT="2024-06-19T06:30:46.85" personId="{516D2C5B-D67D-464E-9C67-108D937F77CE}" id="{25362F0C-33B0-40E1-A909-75C58450B977}" parentId="{8F28FAE3-A900-4CB7-910F-2AF59583A761}">
    <text>2024.06.14 patvirtinti</text>
  </threadedComment>
  <threadedComment ref="Z172" dT="2024-06-19T06:50:47.71" personId="{516D2C5B-D67D-464E-9C67-108D937F77CE}" id="{DAF86564-C4C4-4E6E-BB9F-FE7ECDCB5495}">
    <text>2024.06.19 pateikta derinti  aldonassj@hotmail.com</text>
  </threadedComment>
  <threadedComment ref="Z172" dT="2024-07-12T10:22:45.12" personId="{516D2C5B-D67D-464E-9C67-108D937F77CE}" id="{BFA68E48-C866-42F5-A922-C109740837C2}" parentId="{DAF86564-C4C4-4E6E-BB9F-FE7ECDCB5495}">
    <text>2024.07.12 skambinta nekėlė, Pakartotas laiškas</text>
  </threadedComment>
  <threadedComment ref="Z172" dT="2024-07-17T04:34:09.67" personId="{516D2C5B-D67D-464E-9C67-108D937F77CE}" id="{B79BBB94-ECD6-48EE-B44D-9722180DF2D8}" parentId="{DAF86564-C4C4-4E6E-BB9F-FE7ECDCB5495}">
    <text>2024.07.13 gautas derinimas</text>
  </threadedComment>
  <threadedComment ref="AA172" dT="2024-06-19T06:44:09.10" personId="{516D2C5B-D67D-464E-9C67-108D937F77CE}" id="{2831A335-811E-478B-AC7B-995A8DE4008D}">
    <text>Bus sutikiimas  Lietuvos jėzuitų provincija, a.k. 191893936</text>
  </threadedComment>
  <threadedComment ref="AA172" dT="2024-07-17T05:49:57.09" personId="{516D2C5B-D67D-464E-9C67-108D937F77CE}" id="{49CEB32A-69EE-4FAA-85B6-38A05479216C}" parentId="{2831A335-811E-478B-AC7B-995A8DE4008D}">
    <text>2024.07.17 Pateiktas sutikimas Aldonas Gudaitis &lt;aldonassj@hotmail.com&gt;</text>
    <extLst>
      <x:ext xmlns:xltc2="http://schemas.microsoft.com/office/spreadsheetml/2020/threadedcomments2" uri="{F7C98A9C-CBB3-438F-8F68-D28B6AF4A901}">
        <xltc2:checksum>3167981673</xltc2:checksum>
        <xltc2:hyperlink startIndex="49" length="21" url="aldonassj@hotmail.com"/>
      </x:ext>
    </extLst>
  </threadedComment>
  <threadedComment ref="AA172" dT="2024-07-25T10:42:54.16" personId="{516D2C5B-D67D-464E-9C67-108D937F77CE}" id="{12A8B682-37FC-4434-9E36-E4E2E0D316A1}" parentId="{2831A335-811E-478B-AC7B-995A8DE4008D}">
    <text xml:space="preserve">2024.07.25 pakartota dėl sutikimo
</text>
  </threadedComment>
  <threadedComment ref="AA172" dT="2024-07-31T09:11:00.65" personId="{516D2C5B-D67D-464E-9C67-108D937F77CE}" id="{2162ACB8-3B0A-4E23-85D4-A3F50B27504A}" parentId="{2831A335-811E-478B-AC7B-995A8DE4008D}">
    <text xml:space="preserve">2024.07.29 gauta
</text>
  </threadedComment>
  <threadedComment ref="AB172" dT="2024-06-19T06:50:30.88" personId="{516D2C5B-D67D-464E-9C67-108D937F77CE}" id="{2BF656FF-A24A-4106-BD7B-E5C29AFA38B2}">
    <text>2024.06.19 pateikta derinti</text>
  </threadedComment>
  <threadedComment ref="AB172" dT="2024-06-21T11:46:35.50" personId="{516D2C5B-D67D-464E-9C67-108D937F77CE}" id="{5ED37AD3-9B19-41E0-AE0C-7F226FB6FE21}" parentId="{2BF656FF-A24A-4106-BD7B-E5C29AFA38B2}">
    <text>2024.06.21 suderino</text>
  </threadedComment>
  <threadedComment ref="AE172" dT="2024-06-19T06:50:24.43" personId="{516D2C5B-D67D-464E-9C67-108D937F77CE}" id="{DA885610-28A9-4EF6-B59D-5E71D7F411FF}">
    <text>2024.06.19 pateikta derinti</text>
  </threadedComment>
  <threadedComment ref="AE172" dT="2024-06-21T11:48:46.02" personId="{516D2C5B-D67D-464E-9C67-108D937F77CE}" id="{4492EC5F-7BA3-4C3C-BD0C-E4E9F57B2BC2}" parentId="{DA885610-28A9-4EF6-B59D-5E71D7F411FF}">
    <text xml:space="preserve">2024.06.21 suderino
</text>
  </threadedComment>
  <threadedComment ref="AF172" dT="2024-06-19T06:50:16.79" personId="{516D2C5B-D67D-464E-9C67-108D937F77CE}" id="{DFE6DB57-545E-40ED-B437-5AC73A374A8C}">
    <text>2024.06.19 pateikta derinti</text>
  </threadedComment>
  <threadedComment ref="AF172" dT="2024-06-21T04:52:47.51" personId="{516D2C5B-D67D-464E-9C67-108D937F77CE}" id="{D9882C80-6956-4591-85C9-AA6CAA7D341E}" parentId="{DFE6DB57-545E-40ED-B437-5AC73A374A8C}">
    <text>2024.06.20 suderinta</text>
  </threadedComment>
  <threadedComment ref="AH172" dT="2025-02-14T06:31:26.26" personId="{BF5C2520-4838-4933-8C2C-E9E069B8079F}" id="{DAB59166-A49F-4F75-AE93-9B7C0A59C2E6}">
    <text xml:space="preserve">347011 </text>
  </threadedComment>
  <threadedComment ref="AJ172" dT="2024-06-19T06:50:11.68" personId="{516D2C5B-D67D-464E-9C67-108D937F77CE}" id="{0FB2C619-ECBD-4329-AFC3-24FA49E725B7}">
    <text>2024.06.19 pateikta derinti</text>
  </threadedComment>
  <threadedComment ref="AJ172" dT="2024-06-21T09:08:32.08" personId="{516D2C5B-D67D-464E-9C67-108D937F77CE}" id="{23E40536-5723-4F5C-BA53-36623B6C7933}" parentId="{0FB2C619-ECBD-4329-AFC3-24FA49E725B7}">
    <text>2024.06.21 pateikė pastabas</text>
  </threadedComment>
  <threadedComment ref="AN172" dT="2024-06-19T06:50:07.58" personId="{516D2C5B-D67D-464E-9C67-108D937F77CE}" id="{6561F1C4-A911-4EFA-8BCC-409C0AFF3FE0}">
    <text>2024.06.19 pateikta derinti</text>
  </threadedComment>
  <threadedComment ref="AN172" dT="2024-07-10T07:24:41.29" personId="{516D2C5B-D67D-464E-9C67-108D937F77CE}" id="{3D421B82-5889-400B-AE6B-2561ED184B24}" parentId="{6561F1C4-A911-4EFA-8BCC-409C0AFF3FE0}">
    <text>2024.07.10 pakartota</text>
  </threadedComment>
  <threadedComment ref="AN172" dT="2024-07-23T06:29:54.50" personId="{516D2C5B-D67D-464E-9C67-108D937F77CE}" id="{451F00E3-3461-46E5-910F-046DB4B25F05}" parentId="{6561F1C4-A911-4EFA-8BCC-409C0AFF3FE0}">
    <text>2024.07.13 NeSuderinta (Reikia aprašo)</text>
  </threadedComment>
  <threadedComment ref="AN172" dT="2024-07-25T10:33:13.39" personId="{516D2C5B-D67D-464E-9C67-108D937F77CE}" id="{BEC87D46-079B-47B4-B382-CCAF35104509}" parentId="{6561F1C4-A911-4EFA-8BCC-409C0AFF3FE0}">
    <text>2024.07.25 pakartota</text>
  </threadedComment>
  <threadedComment ref="AN172" dT="2024-08-02T06:07:11.12" personId="{516D2C5B-D67D-464E-9C67-108D937F77CE}" id="{C428E5FB-C375-4C6F-A660-821C25F23F25}" parentId="{6561F1C4-A911-4EFA-8BCC-409C0AFF3FE0}">
    <text xml:space="preserve">2024.08.02 pakartota
</text>
  </threadedComment>
  <threadedComment ref="AN172" dT="2025-02-14T06:31:40.23" personId="{BF5C2520-4838-4933-8C2C-E9E069B8079F}" id="{951A352C-CFBE-4B84-93E9-CF27B06A1F3D}" parentId="{6561F1C4-A911-4EFA-8BCC-409C0AFF3FE0}">
    <text>Suderinta</text>
  </threadedComment>
  <threadedComment ref="K174" dT="2024-09-12T09:22:51.99" personId="{1AA69E5B-B443-4881-BBB8-C2908FF681E9}" id="{68B57C78-DB29-4F8F-B802-254EF74E295A}">
    <text>Ko dar truksta iki pilnos bylos pateikimo? Kaip reikalai su servitutu?</text>
  </threadedComment>
  <threadedComment ref="K174" dT="2024-09-17T10:38:37.63" personId="{516D2C5B-D67D-464E-9C67-108D937F77CE}" id="{35471DA5-16F1-471F-864A-E0563723C3C4}" parentId="{68B57C78-DB29-4F8F-B802-254EF74E295A}">
    <text>Topografijos ir bus galima daryti</text>
  </threadedComment>
  <threadedComment ref="K174" dT="2024-09-18T06:22:13.27" personId="{275467A3-C35B-408D-BC09-980133BF36D1}" id="{6E7BE300-971B-4157-BADD-3F7B706FF25E}" parentId="{68B57C78-DB29-4F8F-B802-254EF74E295A}">
    <text>Užklausta Geoprojektų dėl topo</text>
  </threadedComment>
  <threadedComment ref="K174" dT="2024-09-20T04:59:20.87" personId="{275467A3-C35B-408D-BC09-980133BF36D1}" id="{F7CA1F56-1D6E-47BA-AC6C-5F2643DB173B}" parentId="{68B57C78-DB29-4F8F-B802-254EF74E295A}">
    <text>Neįsileido į teritoriją matininko reikia keisti sąlygas</text>
  </threadedComment>
  <threadedComment ref="K174" dT="2024-10-07T05:58:28.59" personId="{275467A3-C35B-408D-BC09-980133BF36D1}" id="{596188B0-557B-4FF1-8DA3-7E969922D70C}" parentId="{68B57C78-DB29-4F8F-B802-254EF74E295A}">
    <text>Perduota TIVIS dėl TS keitimo</text>
  </threadedComment>
  <threadedComment ref="O174" dT="2024-05-30T13:48:27.54" personId="{516D2C5B-D67D-464E-9C67-108D937F77CE}" id="{D6573AAE-3334-4790-9ED5-EF86AA1EA247}">
    <text>2024.05.30 įkeltas pratesimas</text>
  </threadedComment>
  <threadedComment ref="O174" dT="2024-07-08T07:27:29.15" personId="{516D2C5B-D67D-464E-9C67-108D937F77CE}" id="{5F1EB025-F9E1-4E84-B4A0-085C82E8F92C}" parentId="{D6573AAE-3334-4790-9ED5-EF86AA1EA247}">
    <text>2024.07.06 įkeltas pratesimas</text>
  </threadedComment>
  <threadedComment ref="O174" dT="2024-07-29T06:25:29.56" personId="{516D2C5B-D67D-464E-9C67-108D937F77CE}" id="{CF1B2DD2-5CD0-41CD-840C-0EF28FE05008}" parentId="{D6573AAE-3334-4790-9ED5-EF86AA1EA247}">
    <text>2024.07.29 Įkeltas pratesimas</text>
  </threadedComment>
  <threadedComment ref="O174" dT="2024-09-05T11:59:48.02" personId="{516D2C5B-D67D-464E-9C67-108D937F77CE}" id="{6095394D-62F3-4D24-8B4A-9BFD20ACB8F0}" parentId="{D6573AAE-3334-4790-9ED5-EF86AA1EA247}">
    <text>2024.09.05 įkeltas sewrvitutas</text>
  </threadedComment>
  <threadedComment ref="E175" dT="2024-10-02T12:53:00.24" personId="{B1C403DD-D624-4B2E-A4CE-E1329F3AF8BA}" id="{30EC0072-3555-4E9A-83E9-FA7BCF36B368}">
    <text>Išsiųsti perderinimai 10-01</text>
  </threadedComment>
  <threadedComment ref="K175" dT="2024-09-12T09:24:16.42" personId="{1AA69E5B-B443-4881-BBB8-C2908FF681E9}" id="{E6932607-EBC3-4417-80A1-2E63224575D4}">
    <text>Reikia pataisyti pirminiu pastabas, ko dar truksta is derinimu, kad pateikti pilna byla?</text>
  </threadedComment>
  <threadedComment ref="K175" dT="2024-09-16T06:34:39.67" personId="{275467A3-C35B-408D-BC09-980133BF36D1}" id="{9BCAA7EF-93FB-4F60-98C7-5E63E7165AFE}" parentId="{E6932607-EBC3-4417-80A1-2E63224575D4}">
    <text>Kostas susižiūri derinmus, judina projektą</text>
  </threadedComment>
  <threadedComment ref="K175" dT="2024-09-18T06:03:10.81" personId="{1AA69E5B-B443-4881-BBB8-C2908FF681E9}" id="{DBBF4FA9-64EF-4FCC-9A80-BB5586A36CC6}" parentId="{E6932607-EBC3-4417-80A1-2E63224575D4}">
    <text>SUVA gauta, pirminiai pateikti po pastabu, po patvirtintu pirminiu formuoti ir kelti byla</text>
  </threadedComment>
  <threadedComment ref="K175" dT="2024-09-30T13:07:56.14" personId="{275467A3-C35B-408D-BC09-980133BF36D1}" id="{DD97490B-C04C-44D9-9AA7-5C6CF5AEA8E7}" parentId="{E6932607-EBC3-4417-80A1-2E63224575D4}">
    <text>Eimutis daro bylą</text>
  </threadedComment>
  <threadedComment ref="K175" dT="2024-10-07T06:01:36.42" personId="{275467A3-C35B-408D-BC09-980133BF36D1}" id="{7273D434-703A-4924-AFA6-551465B534D3}" parentId="{E6932607-EBC3-4417-80A1-2E63224575D4}">
    <text>Trūksta Vainoro ir SUVA</text>
  </threadedComment>
  <threadedComment ref="K175" dT="2024-10-08T12:55:47.45" personId="{B1C403DD-D624-4B2E-A4CE-E1329F3AF8BA}" id="{BF122720-3944-4CD8-8FAA-5C7CA1026CD0}" parentId="{E6932607-EBC3-4417-80A1-2E63224575D4}">
    <text xml:space="preserve">10-08 teikiam SUVA 331720 </text>
  </threadedComment>
  <threadedComment ref="K175" dT="2024-10-14T06:28:29.00" personId="{275467A3-C35B-408D-BC09-980133BF36D1}" id="{7C5DE651-9360-4E75-9931-6CADDC5FF7A6}" parentId="{E6932607-EBC3-4417-80A1-2E63224575D4}">
    <text>SUVA terminas 10-22</text>
  </threadedComment>
  <threadedComment ref="K175" dT="2024-10-28T07:50:53.78" personId="{275467A3-C35B-408D-BC09-980133BF36D1}" id="{55658D68-8672-4FEC-AF0A-0C7582ED8702}" parentId="{E6932607-EBC3-4417-80A1-2E63224575D4}">
    <text>SUVA vėluoja</text>
  </threadedComment>
  <threadedComment ref="K175" dT="2024-11-06T13:41:11.20" personId="{1AA69E5B-B443-4881-BBB8-C2908FF681E9}" id="{7284D630-9354-449A-B43B-E196F5626CE7}" parentId="{E6932607-EBC3-4417-80A1-2E63224575D4}">
    <text>Pateiktas projektas tvirtinimui</text>
  </threadedComment>
  <threadedComment ref="K175" dT="2024-11-08T06:17:02.09" personId="{275467A3-C35B-408D-BC09-980133BF36D1}" id="{6C3EE5CE-6D83-4EA4-82EA-970757C1490A}" parentId="{E6932607-EBC3-4417-80A1-2E63224575D4}">
    <text>Taiso pastabas, SUVA yra</text>
  </threadedComment>
  <threadedComment ref="K175" dT="2024-11-11T05:22:58.89" personId="{65DA027D-5C49-4EE2-A34F-BC2FA0C6B7F3}" id="{FCC8C01F-126D-46F9-9284-49ED202E317E}" parentId="{E6932607-EBC3-4417-80A1-2E63224575D4}">
    <text>Darau vizualizaciją</text>
  </threadedComment>
  <threadedComment ref="K175" dT="2024-11-13T08:56:51.15" personId="{BF5C2520-4838-4933-8C2C-E9E069B8079F}" id="{44E2B163-2E31-44E0-B880-E7FDE887A114}" parentId="{E6932607-EBC3-4417-80A1-2E63224575D4}">
    <text>Pateikta byla</text>
  </threadedComment>
  <threadedComment ref="K175" dT="2024-11-18T05:41:00.11" personId="{65DA027D-5C49-4EE2-A34F-BC2FA0C6B7F3}" id="{A5394814-49A2-40F7-B8B4-28B54DE922E1}" parentId="{E6932607-EBC3-4417-80A1-2E63224575D4}">
    <text>Pataisytos bylos pastabos</text>
  </threadedComment>
  <threadedComment ref="K175" dT="2024-11-19T06:59:45.49" personId="{BF5C2520-4838-4933-8C2C-E9E069B8079F}" id="{84F6E99F-D77E-4B74-BFA6-3BFC3E7A68AC}" parentId="{E6932607-EBC3-4417-80A1-2E63224575D4}">
    <text>Pateikta byla po pastabų</text>
  </threadedComment>
  <threadedComment ref="K175" dT="2024-11-22T07:03:18.28" personId="{BF5C2520-4838-4933-8C2C-E9E069B8079F}" id="{13E8E019-3C01-4D4C-BEB6-D510329A35F0}" parentId="{E6932607-EBC3-4417-80A1-2E63224575D4}">
    <text xml:space="preserve">Pateikta byla po pastabų </text>
  </threadedComment>
  <threadedComment ref="K175" dT="2024-11-26T06:10:53.06" personId="{275467A3-C35B-408D-BC09-980133BF36D1}" id="{40C2DA25-3F87-4EDA-9F15-AC345B8AD50E}" parentId="{E6932607-EBC3-4417-80A1-2E63224575D4}">
    <text>11-26 pateiks po pastabų</text>
  </threadedComment>
  <threadedComment ref="O175" dT="2024-08-01T06:03:29.83" personId="{516D2C5B-D67D-464E-9C67-108D937F77CE}" id="{378C8769-A127-4979-8827-1348C47FC54D}">
    <text>2024.08.01 Įkeltas pratesimas</text>
  </threadedComment>
  <threadedComment ref="O175" dT="2024-09-05T11:25:01.74" personId="{516D2C5B-D67D-464E-9C67-108D937F77CE}" id="{21BFB373-9B5E-48CB-A79A-89BB12526EAF}" parentId="{378C8769-A127-4979-8827-1348C47FC54D}">
    <text>2024.09.05 įkeltas pratesimas</text>
  </threadedComment>
  <threadedComment ref="X175" dT="2024-08-07T12:03:51.86" personId="{516D2C5B-D67D-464E-9C67-108D937F77CE}" id="{4CF7678B-C677-4AEA-B050-3BFE7C784DB1}">
    <text xml:space="preserve">Koreguojamos sąlygos, pagal pakeistus sprendinius, įkelti derinimui po sąlygų korekcijos. Sąlygos po korekcijos bus pridėtos prie bendrų dokumentų. </text>
  </threadedComment>
  <threadedComment ref="K176" dT="2024-09-12T09:25:19.93" personId="{1AA69E5B-B443-4881-BBB8-C2908FF681E9}" id="{A6B332A4-CFAC-4701-B3A3-70022BD5C68F}">
    <text>TIVIS matau projektas patvirtintas, ka dar reikia padaryt sitam objekte?</text>
  </threadedComment>
  <threadedComment ref="K176" dT="2024-09-17T08:18:26.98" personId="{516D2C5B-D67D-464E-9C67-108D937F77CE}" id="{C156926F-8C48-41EE-A933-A163085E21FC}" parentId="{A6B332A4-CFAC-4701-B3A3-70022BD5C68F}">
    <text xml:space="preserve">Šitas OBJ perderinamas. Liko Aplinkos apsaugos skyriaus derinimas. Dar reikia pateikti SUVĄ
</text>
  </threadedComment>
  <threadedComment ref="K176" dT="2024-09-18T05:05:34.54" personId="{1AA69E5B-B443-4881-BBB8-C2908FF681E9}" id="{8A90AF8B-3E37-4A43-83E7-26454EBD2F31}" parentId="{A6B332A4-CFAC-4701-B3A3-70022BD5C68F}">
    <text>Pateikta SUVA</text>
  </threadedComment>
  <threadedComment ref="K176" dT="2024-09-23T07:04:39.99" personId="{275467A3-C35B-408D-BC09-980133BF36D1}" id="{34DF6C2E-FC2D-4643-9F72-DF8B19D5ACDD}" parentId="{A6B332A4-CFAC-4701-B3A3-70022BD5C68F}">
    <text>Teiks projektą be SUVA</text>
  </threadedComment>
  <threadedComment ref="K176" dT="2024-09-30T14:46:17.74" personId="{275467A3-C35B-408D-BC09-980133BF36D1}" id="{2FF60987-1DF8-4D5F-8196-C9030A7C1777}" parentId="{A6B332A4-CFAC-4701-B3A3-70022BD5C68F}">
    <text>Laukiam SUVA, kad būtų galima pateikti projektą po korekcijos. Vėluoja 3d.d.</text>
  </threadedComment>
  <threadedComment ref="K176" dT="2024-10-14T13:53:10.62" personId="{BE325DBA-77AE-420F-8593-D19695A72820}" id="{9A712214-B2F8-4447-9FF4-EDCFD7E9F74B}" parentId="{A6B332A4-CFAC-4701-B3A3-70022BD5C68F}">
    <text xml:space="preserve">Pateikta į tivis tikrinimui 10 14
</text>
  </threadedComment>
  <threadedComment ref="K176" dT="2024-10-18T04:31:49.05" personId="{BE325DBA-77AE-420F-8593-D19695A72820}" id="{B5F51A28-A68A-48E2-89AD-ED65D91C990B}" parentId="{A6B332A4-CFAC-4701-B3A3-70022BD5C68F}">
    <text>Projekto korekcijai pritarta. Perduota rangai 10 18</text>
  </threadedComment>
  <threadedComment ref="O176" dT="2024-09-09T06:50:48.93" personId="{516D2C5B-D67D-464E-9C67-108D937F77CE}" id="{D7554D73-6A0E-4527-9EB0-1C11B3D66959}">
    <text xml:space="preserve">2024.09.09 įkeltas pratesims </text>
  </threadedComment>
  <threadedComment ref="AH176" dT="2024-09-30T15:19:02.40" personId="{275467A3-C35B-408D-BC09-980133BF36D1}" id="{E00CBDF4-2B0D-4FC7-BC79-71CAF4AFC031}">
    <text xml:space="preserve">328855 </text>
  </threadedComment>
  <threadedComment ref="E178" dT="2024-05-27T13:04:37.10" personId="{275467A3-C35B-408D-BC09-980133BF36D1}" id="{C7088F64-7964-45A7-BAEE-ABED4343A69C}">
    <text>Taiso trasą</text>
  </threadedComment>
  <threadedComment ref="K178" dT="2024-09-12T09:27:16.65" personId="{1AA69E5B-B443-4881-BBB8-C2908FF681E9}" id="{F94C46EC-7704-43F9-AD16-EA3F4B5A13D7}">
    <text>Pataisyti tik pastabas projektui ar dar truksta gauti kokius nors derinimus?</text>
  </threadedComment>
  <threadedComment ref="K178" dT="2024-09-16T12:36:07.32" personId="{BE325DBA-77AE-420F-8593-D19695A72820}" id="{D3FA1FA6-D94E-4484-9253-E18CB6A64CA0}" parentId="{F94C46EC-7704-43F9-AD16-EA3F4B5A13D7}">
    <text>2024-09-16 pateikta pilna byla po pastabų</text>
  </threadedComment>
  <threadedComment ref="K178" dT="2024-09-20T05:04:58.43" personId="{275467A3-C35B-408D-BC09-980133BF36D1}" id="{4FDF669F-0A3A-46EC-ADC5-ADE5C2ECFEFC}" parentId="{F94C46EC-7704-43F9-AD16-EA3F4B5A13D7}">
    <text>Pateikti eso komercinį spintos pasiūlymą</text>
  </threadedComment>
  <threadedComment ref="K178" dT="2024-09-23T07:07:29.33" personId="{275467A3-C35B-408D-BC09-980133BF36D1}" id="{54E9C9D1-D4A4-4FB4-8016-0505786A2E67}" parentId="{F94C46EC-7704-43F9-AD16-EA3F4B5A13D7}">
    <text>Kostas gauna iš Meiluyčio kompercinį pasioūlymą ir teikia ESO bylą</text>
  </threadedComment>
  <threadedComment ref="K178" dT="2024-09-25T11:10:02.46" personId="{516D2C5B-D67D-464E-9C67-108D937F77CE}" id="{8DF0B28A-50BB-4036-AE1C-595389B14797}" parentId="{F94C46EC-7704-43F9-AD16-EA3F4B5A13D7}">
    <text>Gavau aš. Pateikiau projekta po pastabų</text>
  </threadedComment>
  <threadedComment ref="K178" dT="2024-09-30T06:13:47.81" personId="{275467A3-C35B-408D-BC09-980133BF36D1}" id="{FDAAC903-CFF1-4D35-BBDC-2A7431A967AC}" parentId="{F94C46EC-7704-43F9-AD16-EA3F4B5A13D7}">
    <text>Užklausta Znuto ką darom dėl pasiūlymo</text>
  </threadedComment>
  <threadedComment ref="K178" dT="2024-10-01T16:11:05.49" personId="{275467A3-C35B-408D-BC09-980133BF36D1}" id="{5AEB4A10-A4A2-4DA0-9D7D-9778A3583E06}" parentId="{F94C46EC-7704-43F9-AD16-EA3F4B5A13D7}">
    <text>Pateiktas projektas su pasiūlymais</text>
  </threadedComment>
  <threadedComment ref="O178" dT="2024-05-30T13:47:56.80" personId="{516D2C5B-D67D-464E-9C67-108D937F77CE}" id="{C05CE2C3-B8AD-40F2-8B35-756C2E21834F}">
    <text>2024.05.30 įkeltas pratesimas</text>
  </threadedComment>
  <threadedComment ref="O178" dT="2024-05-30T13:49:46.03" personId="{516D2C5B-D67D-464E-9C67-108D937F77CE}" id="{F818A89B-D744-4446-B0E6-24825B113A3B}" parentId="{C05CE2C3-B8AD-40F2-8B35-756C2E21834F}">
    <text>Primeluota dėl dujų</text>
  </threadedComment>
  <threadedComment ref="O178" dT="2024-07-31T04:51:16.38" personId="{516D2C5B-D67D-464E-9C67-108D937F77CE}" id="{D4E32486-7137-4230-857E-BBA097293B3E}" parentId="{C05CE2C3-B8AD-40F2-8B35-756C2E21834F}">
    <text>2024.07.31 Įkeltas pratesimas</text>
  </threadedComment>
  <threadedComment ref="O178" dT="2024-09-04T12:57:10.57" personId="{516D2C5B-D67D-464E-9C67-108D937F77CE}" id="{77B89BF7-EB30-4042-B392-E94304BE292C}" parentId="{C05CE2C3-B8AD-40F2-8B35-756C2E21834F}">
    <text>2024.09.04 Įkeltas pratesimas</text>
  </threadedComment>
  <threadedComment ref="O178" dT="2024-09-05T06:42:40.77" personId="{516D2C5B-D67D-464E-9C67-108D937F77CE}" id="{D9EA591A-354E-424A-869B-16153508F755}" parentId="{C05CE2C3-B8AD-40F2-8B35-756C2E21834F}">
    <text>Atmetė
2024.09.05 Pateikta pakartotinai</text>
  </threadedComment>
  <threadedComment ref="X178" dT="2024-05-29T06:51:46.02" personId="{516D2C5B-D67D-464E-9C67-108D937F77CE}" id="{992AB101-1E49-4091-BD64-65EE2F0D06CB}">
    <text>2024.05.29 pateikta</text>
  </threadedComment>
  <threadedComment ref="X178" dT="2024-06-03T10:48:21.60" personId="{516D2C5B-D67D-464E-9C67-108D937F77CE}" id="{242A8F77-3ACB-4380-AECC-0E0B31CA635C}" parentId="{992AB101-1E49-4091-BD64-65EE2F0D06CB}">
    <text>2024.05.31 pateikta po pastabų</text>
  </threadedComment>
  <threadedComment ref="X178" dT="2024-06-05T04:27:33.94" personId="{516D2C5B-D67D-464E-9C67-108D937F77CE}" id="{FC399EB4-5AA5-4B8E-BB81-E50E9CDCFBB4}" parentId="{992AB101-1E49-4091-BD64-65EE2F0D06CB}">
    <text>2024.06.03 pastabos
2024.06.05 pateikta po pastabų</text>
  </threadedComment>
  <threadedComment ref="X178" dT="2024-06-07T04:26:25.70" personId="{516D2C5B-D67D-464E-9C67-108D937F77CE}" id="{D37979F9-305C-4449-82B4-AF31F51E23FF}" parentId="{992AB101-1E49-4091-BD64-65EE2F0D06CB}">
    <text>2024.06.06 pateiktos pastabos</text>
  </threadedComment>
  <threadedComment ref="X178" dT="2024-06-10T08:49:20.31" personId="{516D2C5B-D67D-464E-9C67-108D937F77CE}" id="{0A712D2C-ED8C-443F-8B39-DDFBE2F103C6}" parentId="{992AB101-1E49-4091-BD64-65EE2F0D06CB}">
    <text>2024.06.06 pateiktos pastabos
2024.06.10 pateikta po pastabų</text>
  </threadedComment>
  <threadedComment ref="X178" dT="2024-06-19T06:21:34.64" personId="{516D2C5B-D67D-464E-9C67-108D937F77CE}" id="{39F75C54-0D5D-4BBF-BF28-239734876864}" parentId="{992AB101-1E49-4091-BD64-65EE2F0D06CB}">
    <text>2024.06.19 Pateikta po pastabų</text>
  </threadedComment>
  <threadedComment ref="X178" dT="2024-06-21T06:17:41.52" personId="{516D2C5B-D67D-464E-9C67-108D937F77CE}" id="{BA02A4DE-7C5C-4F6F-99E1-F686952E2C21}" parentId="{992AB101-1E49-4091-BD64-65EE2F0D06CB}">
    <text xml:space="preserve">2024.06.20 gautos pastabos
</text>
  </threadedComment>
  <threadedComment ref="X178" dT="2024-07-08T06:34:03.72" personId="{516D2C5B-D67D-464E-9C67-108D937F77CE}" id="{E1BF2BD7-C6CA-44DB-B969-5E58FFA01326}" parentId="{992AB101-1E49-4091-BD64-65EE2F0D06CB}">
    <text>2024.07.02 suderinti pirminiai</text>
  </threadedComment>
  <threadedComment ref="Z178" dT="2024-06-19T06:55:23.60" personId="{516D2C5B-D67D-464E-9C67-108D937F77CE}" id="{98B135FF-F8DE-4AE9-948C-65D43DFB15F9}">
    <text>2024.06.19 Pateikta info@kaunobustai.lt</text>
    <extLst>
      <x:ext xmlns:xltc2="http://schemas.microsoft.com/office/spreadsheetml/2020/threadedcomments2" uri="{F7C98A9C-CBB3-438F-8F68-D28B6AF4A901}">
        <xltc2:checksum>209046398</xltc2:checksum>
        <xltc2:hyperlink startIndex="20" length="19" url="info@kaunobustai.lt"/>
      </x:ext>
    </extLst>
  </threadedComment>
  <threadedComment ref="Z178" dT="2024-06-21T06:18:05.61" personId="{516D2C5B-D67D-464E-9C67-108D937F77CE}" id="{309D3037-6F98-4C91-BF96-BAB3062A4B22}" parentId="{98B135FF-F8DE-4AE9-948C-65D43DFB15F9}">
    <text>2024.06.21 priminta suderinti</text>
  </threadedComment>
  <threadedComment ref="Z178" dT="2024-07-08T04:35:23.11" personId="{516D2C5B-D67D-464E-9C67-108D937F77CE}" id="{7E00E99D-F67B-428F-8AED-BFB508B1FF61}" parentId="{98B135FF-F8DE-4AE9-948C-65D43DFB15F9}">
    <text xml:space="preserve">2024.07.05 Suderinta </text>
  </threadedComment>
  <threadedComment ref="AB178" dT="2024-05-29T07:00:41.10" personId="{516D2C5B-D67D-464E-9C67-108D937F77CE}" id="{76A71344-4176-4B61-B94D-D5A76747E5DC}">
    <text>2024.05.29 pateikta</text>
  </threadedComment>
  <threadedComment ref="AB178" dT="2024-05-29T07:22:43.45" personId="{516D2C5B-D67D-464E-9C67-108D937F77CE}" id="{17D5AAAB-2D2C-43E3-BDF8-102E5B29E084}" parentId="{76A71344-4176-4B61-B94D-D5A76747E5DC}">
    <text>mts.isankstiniaiderinimai@kaunas.lt.</text>
    <extLst>
      <x:ext xmlns:xltc2="http://schemas.microsoft.com/office/spreadsheetml/2020/threadedcomments2" uri="{F7C98A9C-CBB3-438F-8F68-D28B6AF4A901}">
        <xltc2:checksum>2060353021</xltc2:checksum>
        <xltc2:hyperlink startIndex="0" length="35" url="mts.isankstiniaiderinimai@kaunas.lt"/>
      </x:ext>
    </extLst>
  </threadedComment>
  <threadedComment ref="AB178" dT="2024-06-10T06:10:29.19" personId="{516D2C5B-D67D-464E-9C67-108D937F77CE}" id="{E72E1AA1-03A4-446D-82F2-48DC0CCBEA8B}" parentId="{76A71344-4176-4B61-B94D-D5A76747E5DC}">
    <text>2024.06.10 priminta</text>
  </threadedComment>
  <threadedComment ref="AB178" dT="2024-06-10T10:05:45.15" personId="{516D2C5B-D67D-464E-9C67-108D937F77CE}" id="{594C7E12-E57F-494A-AC6D-DE5ED8EC9B6A}" parentId="{76A71344-4176-4B61-B94D-D5A76747E5DC}">
    <text>2024.06.10 suderinta</text>
  </threadedComment>
  <threadedComment ref="AE178" dT="2024-05-29T07:00:54.60" personId="{516D2C5B-D67D-464E-9C67-108D937F77CE}" id="{DDC05F9B-0541-47D3-9260-8E0BE91A18A2}">
    <text>2024.05.29 pateikta</text>
  </threadedComment>
  <threadedComment ref="AE178" dT="2024-05-31T09:15:51.51" personId="{516D2C5B-D67D-464E-9C67-108D937F77CE}" id="{B56AD954-3B7D-460A-A166-636BF52AD571}" parentId="{DDC05F9B-0541-47D3-9260-8E0BE91A18A2}">
    <text>2024.05.31 suderinta</text>
  </threadedComment>
  <threadedComment ref="AF178" dT="2024-05-29T07:01:03.32" personId="{516D2C5B-D67D-464E-9C67-108D937F77CE}" id="{13959B24-A23D-422F-AC74-42C1AC57934C}">
    <text>2024.05.29 pateikta</text>
  </threadedComment>
  <threadedComment ref="AF178" dT="2024-06-03T04:17:38.03" personId="{516D2C5B-D67D-464E-9C67-108D937F77CE}" id="{C601C371-2632-4338-8DF0-FE17A41324DF}" parentId="{13959B24-A23D-422F-AC74-42C1AC57934C}">
    <text>2024.05.31 suderinta</text>
  </threadedComment>
  <threadedComment ref="AH178" dT="2024-07-08T06:33:04.25" personId="{516D2C5B-D67D-464E-9C67-108D937F77CE}" id="{8205D167-7698-4E5C-B2C3-78165D2D434B}">
    <text>2024.07.08 pateikta 320480 (SAV-320480 )</text>
  </threadedComment>
  <threadedComment ref="AH178" dT="2024-08-12T06:59:52.49" personId="{516D2C5B-D67D-464E-9C67-108D937F77CE}" id="{CB59CAF0-D0B0-4D29-BD1F-C9D0F39F87BE}" parentId="{8205D167-7698-4E5C-B2C3-78165D2D434B}">
    <text>2024.08.09 suderino</text>
  </threadedComment>
  <threadedComment ref="AJ178" dT="2024-05-29T07:04:38.73" personId="{516D2C5B-D67D-464E-9C67-108D937F77CE}" id="{D30277A1-4380-40EE-A8C1-024DC6F56DB8}">
    <text>2024.05.29 pateikta</text>
  </threadedComment>
  <threadedComment ref="AJ178" dT="2024-06-10T06:13:17.21" personId="{516D2C5B-D67D-464E-9C67-108D937F77CE}" id="{AF7B4D49-C829-408F-8E83-279C36A80428}" parentId="{D30277A1-4380-40EE-A8C1-024DC6F56DB8}">
    <text>2024.06.03 suderinta</text>
  </threadedComment>
  <threadedComment ref="AN178" dT="2024-05-29T07:03:13.71" personId="{516D2C5B-D67D-464E-9C67-108D937F77CE}" id="{16D6B89B-7DF3-4AC0-AAE3-A155732372A7}">
    <text>2024.05.29 pateikta</text>
  </threadedComment>
  <threadedComment ref="AN178" dT="2024-06-03T10:44:18.65" personId="{516D2C5B-D67D-464E-9C67-108D937F77CE}" id="{76E0A874-7CDF-4456-9EAF-5731C7B6EA7D}" parentId="{16D6B89B-7DF3-4AC0-AAE3-A155732372A7}">
    <text>2024.06.03 suderinta</text>
  </threadedComment>
  <threadedComment ref="E179" dT="2024-07-17T05:51:11.89" personId="{516D2C5B-D67D-464E-9C67-108D937F77CE}" id="{62A99656-8B47-498F-90FC-87F75415C35C}">
    <text xml:space="preserve">Panašs projektas:
\\serv2003\Archyvas\Projektu_Valdymas\03 OBJEKTAI\01 METINIAI 2022M\NV\660NV-22M.zip\
</text>
    <extLst>
      <x:ext xmlns:xltc2="http://schemas.microsoft.com/office/spreadsheetml/2020/threadedcomments2" uri="{F7C98A9C-CBB3-438F-8F68-D28B6AF4A901}">
        <xltc2:checksum>2419638444</xltc2:checksum>
        <xltc2:hyperlink startIndex="18" length="40" url="\\serv2003\Archyvas\Projektu_Valdymas\03"/>
      </x:ext>
    </extLst>
  </threadedComment>
  <threadedComment ref="K179" dT="2024-09-12T09:30:01.67" personId="{1AA69E5B-B443-4881-BBB8-C2908FF681E9}" id="{8B3A787E-68F6-4976-8BAC-2BAB6A477B75}">
    <text>Ar galima pateikti pirminius? Kaip su servitutu, kiek liko dar zmoniu surinkt, gal galima apeit kazkaip?</text>
  </threadedComment>
  <threadedComment ref="K179" dT="2024-09-17T08:42:14.02" personId="{516D2C5B-D67D-464E-9C67-108D937F77CE}" id="{345C9B83-73AE-4711-8897-604669E979AA}" parentId="{8B3A787E-68F6-4976-8BAC-2BAB6A477B75}">
    <text xml:space="preserve">Negalima apeiti reikia važiuoti į vieta ir aiškintis neŽinomus tinklus. Yra biosyd laiškas ir su kuo derinta su kuo ne \\serv2003\Projektavimas\ESO metinis Centras\178 A. Juozapavičiaus pr. 7T-2, Kaunas, Kauno m. sav\10 Kontaktai
</text>
    <extLst>
      <x:ext xmlns:xltc2="http://schemas.microsoft.com/office/spreadsheetml/2020/threadedcomments2" uri="{F7C98A9C-CBB3-438F-8F68-D28B6AF4A901}">
        <xltc2:checksum>1382824512</xltc2:checksum>
        <xltc2:hyperlink startIndex="119" length="50" url="\\serv2003\Projektavimas\ESO metinis Centras\178 A"/>
      </x:ext>
    </extLst>
  </threadedComment>
  <threadedComment ref="K179" dT="2024-09-17T08:43:32.12" personId="{516D2C5B-D67D-464E-9C67-108D937F77CE}" id="{EE997A2A-3CD4-4A25-90BF-D0A0D3743ABC}" parentId="{8B3A787E-68F6-4976-8BAC-2BAB6A477B75}">
    <text xml:space="preserve">Ieva siuntinėjo derinimus, bet beveik nieko negavo atgal
</text>
  </threadedComment>
  <threadedComment ref="K179" dT="2024-09-30T15:02:11.92" personId="{275467A3-C35B-408D-BC09-980133BF36D1}" id="{1D96DBCC-12B5-4645-80D0-4C1B18D17C26}" parentId="{8B3A787E-68F6-4976-8BAC-2BAB6A477B75}">
    <text>TIVIS perduotas sklp. Nuomininko nepritarimas</text>
  </threadedComment>
  <threadedComment ref="K179" dT="2024-10-09T06:32:49.85" personId="{516D2C5B-D67D-464E-9C67-108D937F77CE}" id="{74C2D2E6-603A-40D7-8CB1-2B72D60EB005}" parentId="{8B3A787E-68F6-4976-8BAC-2BAB6A477B75}">
    <text>Janonis klausia kokiu pasiulymu turime</text>
  </threadedComment>
  <threadedComment ref="K179" dT="2024-10-14T09:55:01.95" personId="{275467A3-C35B-408D-BC09-980133BF36D1}" id="{13365B2D-248D-4983-A953-6D2AD9708857}" parentId="{8B3A787E-68F6-4976-8BAC-2BAB6A477B75}">
    <text>Perduoti užsakovui infor apie nderinimą</text>
  </threadedComment>
  <threadedComment ref="K179" dT="2024-10-21T06:19:30.60" personId="{275467A3-C35B-408D-BC09-980133BF36D1}" id="{7C5B7B64-B1C5-420C-864F-3B08CBE2EE52}" parentId="{8B3A787E-68F6-4976-8BAC-2BAB6A477B75}">
    <text>Kostas turi perduoti užsakovui info dėl projekto</text>
  </threadedComment>
  <threadedComment ref="K179" dT="2024-10-29T13:21:00.71" personId="{1AA69E5B-B443-4881-BBB8-C2908FF681E9}" id="{A1063164-BAF0-4EF6-993A-52C78C8671E9}" parentId="{8B3A787E-68F6-4976-8BAC-2BAB6A477B75}">
    <text>Susisiekta su Klientu, sake pasikalbes su Biosyyd ir atskambins</text>
  </threadedComment>
  <threadedComment ref="K179" dT="2024-11-11T12:55:16.13" personId="{1AA69E5B-B443-4881-BBB8-C2908FF681E9}" id="{1BE8A169-3004-494E-88F0-1353116618EB}" parentId="{8B3A787E-68F6-4976-8BAC-2BAB6A477B75}">
    <text>Dar atsakymas is kliento nera gautas</text>
  </threadedComment>
  <threadedComment ref="K179" dT="2024-11-26T06:34:52.73" personId="{275467A3-C35B-408D-BC09-980133BF36D1}" id="{B0125DB2-0808-421C-9F60-8BD622F07EFB}" parentId="{8B3A787E-68F6-4976-8BAC-2BAB6A477B75}">
    <text>Arnas užsiima situacijos aiškinimu</text>
  </threadedComment>
  <threadedComment ref="K179" dT="2024-12-03T09:02:19.53" personId="{BF5C2520-4838-4933-8C2C-E9E069B8079F}" id="{AA9BB5AB-579E-418D-B06C-C6582D9B23FB}" parentId="{8B3A787E-68F6-4976-8BAC-2BAB6A477B75}">
    <text>Situacija kaip ir aiški, parašytas laiškas klientui su situacijos paaiškinimu, reikalingas kliento indėlis į derinimą su sklypais. Kitas momentas, kodėl ESO neatšaukia objekto? Davė 2 prijungimo taškus, abejais atvejais dėl sklypų savininkų prieštaravimų projektavimas sustojo, prieštaravimai perduoti ESO, bet nuo 10.07 d. niekas nevyksta</text>
  </threadedComment>
  <threadedComment ref="K179" dT="2024-12-03T09:18:45.21" personId="{BF5C2520-4838-4933-8C2C-E9E069B8079F}" id="{09FBB06C-750A-471C-851C-CC8F667D18C1}" parentId="{8B3A787E-68F6-4976-8BAC-2BAB6A477B75}">
    <text>Parašytas komentaras į TIVIS su info</text>
  </threadedComment>
  <threadedComment ref="K179" dT="2024-12-09T05:58:40.09" personId="{BF5C2520-4838-4933-8C2C-E9E069B8079F}" id="{B8A1A498-3F79-49AA-BB5B-43E61DC73D92}" parentId="{8B3A787E-68F6-4976-8BAC-2BAB6A477B75}">
    <text>Bendrauju su klientu dėl sprendinių, kolkas jokio sprendimo neturim</text>
  </threadedComment>
  <threadedComment ref="K179" dT="2024-12-21T06:11:15.88" personId="{275467A3-C35B-408D-BC09-980133BF36D1}" id="{6B0E07EE-E7D5-4296-8866-A2412BE03D8D}" parentId="{8B3A787E-68F6-4976-8BAC-2BAB6A477B75}">
    <text>Užklausta ESO dėlužduoties atšaukimo</text>
  </threadedComment>
  <threadedComment ref="K179" dT="2025-01-06T06:00:00.46" personId="{BF5C2520-4838-4933-8C2C-E9E069B8079F}" id="{050E139D-1C65-4EA3-AE3B-B2284008E7B8}" parentId="{8B3A787E-68F6-4976-8BAC-2BAB6A477B75}">
    <text>ESO užduotį paliko aktyvią. Iš kliento žinių nėra.</text>
  </threadedComment>
  <threadedComment ref="K179" dT="2025-01-06T06:58:34.44" personId="{275467A3-C35B-408D-BC09-980133BF36D1}" id="{A77DFC0F-56F9-4A6A-9E9E-81D45BDD7235}" parentId="{8B3A787E-68F6-4976-8BAC-2BAB6A477B75}">
    <text>Parašytas eso komentaras pakartotinai dėl užduoties atšaukimo</text>
  </threadedComment>
  <threadedComment ref="K179" dT="2025-01-27T10:33:13.71" personId="{275467A3-C35B-408D-BC09-980133BF36D1}" id="{A108E043-5740-4935-94CF-575464AA217F}" parentId="{8B3A787E-68F6-4976-8BAC-2BAB6A477B75}">
    <text>01-28 ESO susitinka su klientu. Informuos dėl tolimesnių veiksmų</text>
  </threadedComment>
  <threadedComment ref="K179" dT="2025-01-28T13:29:29.18" personId="{BF5C2520-4838-4933-8C2C-E9E069B8079F}" id="{5BE7187D-4B72-4E0F-969E-A1B1D83DDA0C}" parentId="{8B3A787E-68F6-4976-8BAC-2BAB6A477B75}">
    <text>ATŠAUKTA</text>
  </threadedComment>
  <threadedComment ref="O179" dT="2024-06-10T04:54:21.86" personId="{516D2C5B-D67D-464E-9C67-108D937F77CE}" id="{BC0E23E4-EA88-4613-B3F9-28EF8E92DBB6}">
    <text>2024.06.10 įkeltas pratesimas</text>
  </threadedComment>
  <threadedComment ref="O179" dT="2024-07-10T12:39:39.62" personId="{516D2C5B-D67D-464E-9C67-108D937F77CE}" id="{100EDEAB-F16E-446C-92D5-536AD07BE6B5}" parentId="{BC0E23E4-EA88-4613-B3F9-28EF8E92DBB6}">
    <text>2024.07.10 Pratesimas dėl derinimo su sklypo nuomininkais</text>
  </threadedComment>
  <threadedComment ref="O179" dT="2024-08-12T11:15:39.99" personId="{516D2C5B-D67D-464E-9C67-108D937F77CE}" id="{8D7609EE-7B4D-4AD7-8DF6-52BCCFB0AF3F}" parentId="{BC0E23E4-EA88-4613-B3F9-28EF8E92DBB6}">
    <text>2024.08.12 Įkeltas pratesimas</text>
  </threadedComment>
  <threadedComment ref="O179" dT="2024-09-23T10:26:07.00" personId="{516D2C5B-D67D-464E-9C67-108D937F77CE}" id="{1AC2BFFA-7AD5-4CFD-ACCB-704A0238CD30}" parentId="{BC0E23E4-EA88-4613-B3F9-28EF8E92DBB6}">
    <text>2024.08.23 Įkeltas pratęsimas</text>
  </threadedComment>
  <threadedComment ref="Q179" dT="2024-06-10T09:51:34.35" personId="{516D2C5B-D67D-464E-9C67-108D937F77CE}" id="{0F0E4492-4CA5-4551-BD5E-D43C8844E949}">
    <text>2024.06.07</text>
  </threadedComment>
  <threadedComment ref="Z179" dT="2024-07-26T04:15:14.89" personId="{516D2C5B-D67D-464E-9C67-108D937F77CE}" id="{408C99DC-A13C-4511-BD14-E5111CC5D796}">
    <text>2024.07.26 Gautas derinimas</text>
  </threadedComment>
  <threadedComment ref="K180" dT="2024-09-16T06:25:53.55" personId="{275467A3-C35B-408D-BC09-980133BF36D1}" id="{CF87F8CF-0158-4E64-BA80-CD84CFBD5318}">
    <text>Servitutas pas savivaldybę, SUVA, narvelio pasiūlimas gautas</text>
  </threadedComment>
  <threadedComment ref="K180" dT="2024-10-14T12:11:30.82" personId="{BE325DBA-77AE-420F-8593-D19695A72820}" id="{39AE4704-924C-4EE2-B5EF-2FDD9ED30A0F}" parentId="{CF87F8CF-0158-4E64-BA80-CD84CFBD5318}">
    <text>SUVA atmetė, nes vyksta teisminiai procesai. Su savivaldybės atstove neina susisiekti</text>
  </threadedComment>
  <threadedComment ref="K180" dT="2024-10-17T12:00:37.43" personId="{BE325DBA-77AE-420F-8593-D19695A72820}" id="{4CFF7969-B903-4C21-9A14-118022CBC910}" parentId="{CF87F8CF-0158-4E64-BA80-CD84CFBD5318}">
    <text>10 17 parašytas laiškas į savivaldybę. Klientas nežino koks teisminis procesas, jis jame nedalyvauja.</text>
  </threadedComment>
  <threadedComment ref="K180" dT="2024-10-28T13:56:59.74" personId="{BE325DBA-77AE-420F-8593-D19695A72820}" id="{16FF06BA-4CA6-4A19-9046-3B07849C912B}" parentId="{CF87F8CF-0158-4E64-BA80-CD84CFBD5318}">
    <text>ESO PV informuotas, savivaldybė neatrašė dar</text>
  </threadedComment>
  <threadedComment ref="K180" dT="2024-11-04T08:34:24.07" personId="{BE325DBA-77AE-420F-8593-D19695A72820}" id="{063CF6CC-6444-41B0-B277-D2AC3A4D875E}" parentId="{CF87F8CF-0158-4E64-BA80-CD84CFBD5318}">
    <text>ESO PV informuotas, savivaldybė neatrašė dar</text>
  </threadedComment>
  <threadedComment ref="K180" dT="2024-11-28T07:00:43.24" personId="{BE325DBA-77AE-420F-8593-D19695A72820}" id="{258F41C0-BCD7-40F2-A2C0-A52108FB95F0}" parentId="{CF87F8CF-0158-4E64-BA80-CD84CFBD5318}">
    <text>ESO PV sakė perduos savo vadovams, kad spręstų situaciją. Kol kas skundų nerašom</text>
  </threadedComment>
  <threadedComment ref="E181" dT="2024-05-27T13:06:31.22" personId="{275467A3-C35B-408D-BC09-980133BF36D1}" id="{442F68D6-59AE-4AC2-BC18-21764F232891}">
    <text>Turi keisti trasą.</text>
  </threadedComment>
  <threadedComment ref="K181" dT="2024-09-12T09:31:21.03" personId="{1AA69E5B-B443-4881-BBB8-C2908FF681E9}" id="{88A52B06-A216-4ACB-BE5D-0F14BE982FE8}">
    <text>Be servituto dar truksta kazkokiu suderinimu?</text>
  </threadedComment>
  <threadedComment ref="K181" dT="2024-09-16T21:54:57.91" personId="{516D2C5B-D67D-464E-9C67-108D937F77CE}" id="{F6846295-664D-425C-8A53-AFAB09E0D549}" parentId="{88A52B06-A216-4ACB-BE5D-0F14BE982FE8}">
    <text>parašyta</text>
  </threadedComment>
  <threadedComment ref="K181" dT="2024-09-18T06:35:38.32" personId="{275467A3-C35B-408D-BC09-980133BF36D1}" id="{6181C6B8-0DE9-49A2-845C-3E002F68662C}" parentId="{88A52B06-A216-4ACB-BE5D-0F14BE982FE8}">
    <text>Vytautas skambina dėl kompensacijos ir po gavimo teikia KMS</text>
  </threadedComment>
  <threadedComment ref="K181" dT="2024-09-20T05:09:32.42" personId="{275467A3-C35B-408D-BC09-980133BF36D1}" id="{26093B1B-798E-4F2C-9564-9B20456848FC}" parentId="{88A52B06-A216-4ACB-BE5D-0F14BE982FE8}">
    <text>Gauta komp. Aktas, pateiktas servitutas KMS</text>
  </threadedComment>
  <threadedComment ref="K181" dT="2024-10-07T06:27:23.80" personId="{275467A3-C35B-408D-BC09-980133BF36D1}" id="{3F0530E7-05A1-426D-892B-C5FEA13345F0}" parentId="{88A52B06-A216-4ACB-BE5D-0F14BE982FE8}">
    <text>Gytis daro bylą,laukiam SERVITUTO</text>
  </threadedComment>
  <threadedComment ref="K181" dT="2024-10-14T09:42:25.71" personId="{275467A3-C35B-408D-BC09-980133BF36D1}" id="{D0EC455F-57FC-4E00-9A9D-D1634387B573}" parentId="{88A52B06-A216-4ACB-BE5D-0F14BE982FE8}">
    <text>Gytis siunčia informacinius daro pilną bylą</text>
  </threadedComment>
  <threadedComment ref="K181" dT="2024-10-18T08:02:46.66" personId="{1AA69E5B-B443-4881-BBB8-C2908FF681E9}" id="{DB05E81C-3341-4B56-B24B-00CB27F58ED8}" parentId="{88A52B06-A216-4ACB-BE5D-0F14BE982FE8}">
    <text>Pateiktas projektas</text>
  </threadedComment>
  <threadedComment ref="K181" dT="2024-10-28T11:49:41.38" personId="{275467A3-C35B-408D-BC09-980133BF36D1}" id="{E61FAE35-C023-480E-874C-1D4A2575FF7C}" parentId="{88A52B06-A216-4ACB-BE5D-0F14BE982FE8}">
    <text>Gytis taiso pastabas</text>
  </threadedComment>
  <threadedComment ref="K181" dT="2024-10-29T08:46:01.40" personId="{BF941DBC-49BC-4D35-B639-EC5DED99621C}" id="{0EFAFFC3-E612-46DD-8C86-FF1B45CEAFDB}" parentId="{88A52B06-A216-4ACB-BE5D-0F14BE982FE8}">
    <text>Ištaisytas projektas, trūksta servituto - Tautvydas pateikęs</text>
  </threadedComment>
  <threadedComment ref="K181" dT="2024-11-11T13:00:21.25" personId="{1AA69E5B-B443-4881-BBB8-C2908FF681E9}" id="{33B71C43-C5DC-4F80-8CA5-A89748CC31C0}" parentId="{88A52B06-A216-4ACB-BE5D-0F14BE982FE8}">
    <text>Buvo gautas kms pastaba, kad sklypas priklauso ne klientui, paprasyta pas klienta pateikti nuomos sutarti, laukiam kol atsius</text>
  </threadedComment>
  <threadedComment ref="K181" dT="2024-11-18T05:41:43.95" personId="{65DA027D-5C49-4EE2-A34F-BC2FA0C6B7F3}" id="{D3E381D5-13ED-4988-8819-FFF4B562115A}" parentId="{88A52B06-A216-4ACB-BE5D-0F14BE982FE8}">
    <text>Nuomos sutartis nusiųsta savivaldybei</text>
  </threadedComment>
  <threadedComment ref="K181" dT="2024-11-26T14:07:38.16" personId="{65DA027D-5C49-4EE2-A34F-BC2FA0C6B7F3}" id="{097DE62F-9D4B-4A82-815D-B128B0E3406F}" parentId="{88A52B06-A216-4ACB-BE5D-0F14BE982FE8}">
    <text>Susisiekta su KMS, turėtų būti patvirtintas šia savaitę</text>
  </threadedComment>
  <threadedComment ref="K181" dT="2024-12-02T06:03:15.55" personId="{65DA027D-5C49-4EE2-A34F-BC2FA0C6B7F3}" id="{25DCEA49-F755-49EA-A1CE-2933CD1F579C}" parentId="{88A52B06-A216-4ACB-BE5D-0F14BE982FE8}">
    <text>Patvirtinto dar negavau, skambinsiu dar kartą</text>
  </threadedComment>
  <threadedComment ref="K181" dT="2024-12-09T06:13:18.19" personId="{65DA027D-5C49-4EE2-A34F-BC2FA0C6B7F3}" id="{D21E7EE1-3342-4162-B02D-5E4DDD449ECD}" parentId="{88A52B06-A216-4ACB-BE5D-0F14BE982FE8}">
    <text>Gautas patvirtintas iš savivaldybės, nusiųstas notarui 12.09</text>
  </threadedComment>
  <threadedComment ref="K181" dT="2024-12-10T11:38:48.68" personId="{65DA027D-5C49-4EE2-A34F-BC2FA0C6B7F3}" id="{9341BCCC-8DD1-47EA-A767-DC6B07ABD2F0}" parentId="{88A52B06-A216-4ACB-BE5D-0F14BE982FE8}">
    <text>Pas notare suderintas sandorio laikas 2024-12-17 13.30 val.</text>
  </threadedComment>
  <threadedComment ref="K181" dT="2024-12-20T15:41:28.58" personId="{BF5C2520-4838-4933-8C2C-E9E069B8079F}" id="{A9209C1A-A14D-415B-9199-2C1CF2B09CCA}" parentId="{88A52B06-A216-4ACB-BE5D-0F14BE982FE8}">
    <text>Įkelta byla su suva ir servitutu</text>
  </threadedComment>
  <threadedComment ref="K181" dT="2024-12-31T05:47:34.69" personId="{BF5C2520-4838-4933-8C2C-E9E069B8079F}" id="{7060F448-98D0-47BA-AF6F-F4E97183D73A}" parentId="{88A52B06-A216-4ACB-BE5D-0F14BE982FE8}">
    <text>Gauta pastaba, kad netinka vienas informacinis reikia servituto.</text>
  </threadedComment>
  <threadedComment ref="K181" dT="2025-01-06T07:17:38.15" personId="{275467A3-C35B-408D-BC09-980133BF36D1}" id="{DDD04418-EAC4-468C-BBE5-0C609C6B565C}" parentId="{88A52B06-A216-4ACB-BE5D-0F14BE982FE8}">
    <text>Parašytas ESO komentaras dėl informacinio laiško, laukiam ats</text>
  </threadedComment>
  <threadedComment ref="O181" dT="2024-05-31T08:26:48.85" personId="{516D2C5B-D67D-464E-9C67-108D937F77CE}" id="{51DF5DF2-81C9-41E5-B784-653452FE9E10}">
    <text>2024.05.31 įkeltas pratesimas</text>
  </threadedComment>
  <threadedComment ref="O181" dT="2024-07-26T05:36:43.49" personId="{516D2C5B-D67D-464E-9C67-108D937F77CE}" id="{7B4BF2E1-E8E4-42B2-B48D-AEA344DDFAAB}" parentId="{51DF5DF2-81C9-41E5-B784-653452FE9E10}">
    <text>2024.07.26 įkeltas pratesimas</text>
  </threadedComment>
  <threadedComment ref="O181" dT="2024-08-28T05:42:59.55" personId="{516D2C5B-D67D-464E-9C67-108D937F77CE}" id="{C3FB12F3-EFDF-417B-B916-637FF84E4DB0}" parentId="{51DF5DF2-81C9-41E5-B784-653452FE9E10}">
    <text>2024.08.28 Įkeltas pratesimas</text>
  </threadedComment>
  <threadedComment ref="X181" dT="2024-07-17T12:18:53.76" personId="{516D2C5B-D67D-464E-9C67-108D937F77CE}" id="{8E62A064-CD2F-4FEC-83ED-03C4042B0003}">
    <text xml:space="preserve">2024.07.08 patvirtino su pastaba: Tvirtinu su pastaba: TR montuoti 315A saugiklį vietoje 250A. Vaizduokite KS-4237 demontavimą/keitimą. </text>
  </threadedComment>
  <threadedComment ref="Z181" dT="2024-08-20T06:19:23.88" personId="{516D2C5B-D67D-464E-9C67-108D937F77CE}" id="{24183CAF-1E3B-4856-B0CB-C0BEACB6EBBB}">
    <text>2024.08.20 Pateikta užsakovui</text>
  </threadedComment>
  <threadedComment ref="Z181" dT="2024-08-20T06:40:44.65" personId="{516D2C5B-D67D-464E-9C67-108D937F77CE}" id="{FD20B0EE-9849-4250-80B2-A6279C1667EE}" parentId="{24183CAF-1E3B-4856-B0CB-C0BEACB6EBBB}">
    <text xml:space="preserve">gintare.gudziuniene@antej.lt
</text>
    <extLst>
      <x:ext xmlns:xltc2="http://schemas.microsoft.com/office/spreadsheetml/2020/threadedcomments2" uri="{F7C98A9C-CBB3-438F-8F68-D28B6AF4A901}">
        <xltc2:checksum>590508068</xltc2:checksum>
        <xltc2:hyperlink startIndex="0" length="28" url="gintare.gudziuniene@antej.lt"/>
      </x:ext>
    </extLst>
  </threadedComment>
  <threadedComment ref="Z181" dT="2024-08-20T06:41:04.48" personId="{516D2C5B-D67D-464E-9C67-108D937F77CE}" id="{812FA8DD-8CC6-486D-8375-46BB8C1703E9}" parentId="{24183CAF-1E3B-4856-B0CB-C0BEACB6EBBB}">
    <text>066360152</text>
  </threadedComment>
  <threadedComment ref="Z181" dT="2024-08-28T05:45:07.82" personId="{516D2C5B-D67D-464E-9C67-108D937F77CE}" id="{6323010A-17CF-4F52-B666-6FDA08957BE2}" parentId="{24183CAF-1E3B-4856-B0CB-C0BEACB6EBBB}">
    <text>2024.08.20 gauta</text>
  </threadedComment>
  <threadedComment ref="AA181" dT="2024-07-26T04:38:35.63" personId="{516D2C5B-D67D-464E-9C67-108D937F77CE}" id="{EA36772B-FB2D-427A-A0D8-22D771C6DFE3}">
    <text>Sutikimai pateikti</text>
  </threadedComment>
  <threadedComment ref="AA181" dT="2024-07-26T05:51:22.46" personId="{516D2C5B-D67D-464E-9C67-108D937F77CE}" id="{E0C06370-013A-4C86-95A6-6B468C9AF8EB}" parentId="{EA36772B-FB2D-427A-A0D8-22D771C6DFE3}">
    <text xml:space="preserve">+37069901000 Edvinas Pranciulis </text>
  </threadedComment>
  <threadedComment ref="AA181" dT="2024-07-26T05:51:39.29" personId="{516D2C5B-D67D-464E-9C67-108D937F77CE}" id="{6D893FED-792A-4A34-B36A-1FACDD308993}" parentId="{EA36772B-FB2D-427A-A0D8-22D771C6DFE3}">
    <text xml:space="preserve">Du saklypus turi
</text>
  </threadedComment>
  <threadedComment ref="AA181" dT="2024-08-20T05:59:52.54" personId="{516D2C5B-D67D-464E-9C67-108D937F77CE}" id="{3800AF0A-0241-4124-A73C-D6B48DC59E23}" parentId="{EA36772B-FB2D-427A-A0D8-22D771C6DFE3}">
    <text>07-22 sklypo savininkas Edvinas Pranciulis  kalbėsis su architektu dėl kabelio klojimo, tada pasiskambinti, ką bus nutaręs (įkeltas susirašinėjimo laiškas prie projekto). Jis turi pasirašyti du sutikimus ir ant SB. 2024.07.26 Skambinta ir pasakė kad nieko dar nežiūrėjo, dabar paskambinti 08-05 Tada bus galimą formuoti servitutą ir teikti KMSA. 2024.08.05 pasirašė</text>
  </threadedComment>
  <threadedComment ref="AF181" dT="2024-07-24T12:45:02.30" personId="{55F09792-7EBE-44EF-852C-B87121DE160C}" id="{F378970B-1B56-41A7-A1C1-C31BECB04618}">
    <text>07-24 gautas derinimas</text>
  </threadedComment>
  <threadedComment ref="AH181" dT="2024-09-10T07:53:46.29" personId="{516D2C5B-D67D-464E-9C67-108D937F77CE}" id="{1E765D3F-D900-4E05-A6D9-5484FB02B6B3}">
    <text>2024.09.10 327762  (SAV-327762 )</text>
  </threadedComment>
  <threadedComment ref="AK181" dT="2024-09-19T05:41:35.81" personId="{516D2C5B-D67D-464E-9C67-108D937F77CE}" id="{48285020-7909-42D9-A47A-5FDD4AA91C15}">
    <text>2024.09.19 SB Pateiktas Kauno savivaldybei</text>
  </threadedComment>
  <threadedComment ref="AK181" dT="2024-10-14T07:28:50.97" personId="{516D2C5B-D67D-464E-9C67-108D937F77CE}" id="{C53BC089-82D2-4D3F-B770-132019084BDE}" parentId="{48285020-7909-42D9-A47A-5FDD4AA91C15}">
    <text xml:space="preserve">Atiduotas nagrineti, 837425363
Nera suderinti planai
Nera suprantama kas ir kur vedama, truksta pastatu zymu.
Prasymo isduotas uzsakovas vienas, o jis neturi teises tame sklype pagal israsa
</text>
  </threadedComment>
  <threadedComment ref="AN181" dT="2024-07-17T12:46:03.42" personId="{55F09792-7EBE-44EF-852C-B87121DE160C}" id="{C68083BA-17F0-41F1-B340-75C6A0A30B75}">
    <text xml:space="preserve">07-17 gautas KPD derinimas </text>
  </threadedComment>
  <threadedComment ref="K182" dT="2024-09-12T09:32:36.63" personId="{1AA69E5B-B443-4881-BBB8-C2908FF681E9}" id="{BEE5F71F-F6EF-4F0A-BDD0-B70768B9A830}">
    <text>Kai pasirasys servituta ar dar kazko truksta, kad pateikti pilna projekta?</text>
  </threadedComment>
  <threadedComment ref="K182" dT="2024-09-17T07:46:31.64" personId="{516D2C5B-D67D-464E-9C67-108D937F77CE}" id="{D3DD46B9-7CCB-4A4D-8059-D9BE05683B6B}" parentId="{BEE5F71F-F6EF-4F0A-BDD0-B70768B9A830}">
    <text>Skambinau notarei sakė dokumentus gavo</text>
  </threadedComment>
  <threadedComment ref="K182" dT="2024-09-17T07:47:10.84" personId="{516D2C5B-D67D-464E-9C67-108D937F77CE}" id="{0C908898-64EA-461C-8953-0FD87CA4A5C8}" parentId="{BEE5F71F-F6EF-4F0A-BDD0-B70768B9A830}">
    <text>Daugiau nieko netruks, bus galimą teikti pilną bylą</text>
  </threadedComment>
  <threadedComment ref="K182" dT="2024-09-20T05:08:03.93" personId="{275467A3-C35B-408D-BC09-980133BF36D1}" id="{9A56A053-558E-4C7A-B937-D7B2C4E82399}" parentId="{BEE5F71F-F6EF-4F0A-BDD0-B70768B9A830}">
    <text>Pateikim bylą be servituto tikrinimui</text>
  </threadedComment>
  <threadedComment ref="K182" dT="2024-10-04T11:04:37.39" personId="{275467A3-C35B-408D-BC09-980133BF36D1}" id="{420C73E2-8163-48A4-9FE4-FC4D556E56C8}" parentId="{BEE5F71F-F6EF-4F0A-BDD0-B70768B9A830}">
    <text>Po patvirtinto servituto bus galima tvirtinti bylą</text>
  </threadedComment>
  <threadedComment ref="K182" dT="2024-10-17T09:51:33.42" personId="{1AA69E5B-B443-4881-BBB8-C2908FF681E9}" id="{AC6373D0-B523-42A5-8DF0-F4FB39C5C3D9}" parentId="{BEE5F71F-F6EF-4F0A-BDD0-B70768B9A830}">
    <text>11.11 bus pasirasomas servitutas</text>
  </threadedComment>
  <threadedComment ref="K182" dT="2024-11-14T18:16:28.88" personId="{BF5C2520-4838-4933-8C2C-E9E069B8079F}" id="{338F05AC-504A-4050-8C01-2E203DE2469C}" parentId="{BEE5F71F-F6EF-4F0A-BDD0-B70768B9A830}">
    <text>Pateikta byla</text>
  </threadedComment>
  <threadedComment ref="O182" dT="2024-06-14T09:41:37.15" personId="{516D2C5B-D67D-464E-9C67-108D937F77CE}" id="{5913D89C-7C1E-468A-81B9-5A805571F548}">
    <text>2024.06.14 Įkeltas pratesimas dėl servituto</text>
  </threadedComment>
  <threadedComment ref="O182" dT="2024-07-15T05:49:05.81" personId="{516D2C5B-D67D-464E-9C67-108D937F77CE}" id="{3AE5E167-B96D-4D58-A142-E9F472F6A040}" parentId="{5913D89C-7C1E-468A-81B9-5A805571F548}">
    <text>2024.07.15 pateikta pratesimas</text>
  </threadedComment>
  <threadedComment ref="O182" dT="2024-08-13T07:46:34.26" personId="{516D2C5B-D67D-464E-9C67-108D937F77CE}" id="{4291DE95-4221-4992-918E-19B6762DB18F}" parentId="{5913D89C-7C1E-468A-81B9-5A805571F548}">
    <text>2024.08.13 pateikta pratesimas</text>
  </threadedComment>
  <threadedComment ref="O182" dT="2024-09-25T09:59:44.20" personId="{516D2C5B-D67D-464E-9C67-108D937F77CE}" id="{DA62072A-F64F-4050-9252-AADB91B1BF64}" parentId="{5913D89C-7C1E-468A-81B9-5A805571F548}">
    <text>2024-09-25 įkeltas pratęsimas</text>
  </threadedComment>
  <threadedComment ref="X182" dT="2024-06-14T07:22:56.79" personId="{516D2C5B-D67D-464E-9C67-108D937F77CE}" id="{DF77AAD6-E0A8-4125-9597-996646807039}">
    <text>2024.06.14 pateikti pirminiai</text>
  </threadedComment>
  <threadedComment ref="X182" dT="2024-06-19T07:06:54.59" personId="{516D2C5B-D67D-464E-9C67-108D937F77CE}" id="{D02B7931-73C7-4622-AE96-180177F359C7}" parentId="{DF77AAD6-E0A8-4125-9597-996646807039}">
    <text>2024.06.27 suderinta</text>
  </threadedComment>
  <threadedComment ref="Z182" dT="2024-06-14T07:44:59.28" personId="{516D2C5B-D67D-464E-9C67-108D937F77CE}" id="{354A530C-9802-4B43-BB99-6DE4FFDA3224}">
    <text>2024.06.14 pateikta  jelkyte1@gmail.com</text>
    <extLst>
      <x:ext xmlns:xltc2="http://schemas.microsoft.com/office/spreadsheetml/2020/threadedcomments2" uri="{F7C98A9C-CBB3-438F-8F68-D28B6AF4A901}">
        <xltc2:checksum>304097370</xltc2:checksum>
        <xltc2:hyperlink startIndex="21" length="18" url="jelkyte1@gmail.com"/>
      </x:ext>
    </extLst>
  </threadedComment>
  <threadedComment ref="Z182" dT="2024-06-14T09:57:00.59" personId="{516D2C5B-D67D-464E-9C67-108D937F77CE}" id="{A8B8EC97-B9FA-45A8-A545-BE4E7E840502}" parentId="{354A530C-9802-4B43-BB99-6DE4FFDA3224}">
    <text xml:space="preserve">2024.06.14 Pateikti nauji sprendiniai
</text>
  </threadedComment>
  <threadedComment ref="Z182" dT="2024-06-15T04:11:34.41" personId="{516D2C5B-D67D-464E-9C67-108D937F77CE}" id="{E8A9ECEB-1C15-4F3B-BAE6-C2F4133986CD}" parentId="{354A530C-9802-4B43-BB99-6DE4FFDA3224}">
    <text>2024.06.14 pažadėjo 17 diena atsiųsti</text>
  </threadedComment>
  <threadedComment ref="Z182" dT="2024-06-18T04:17:58.98" personId="{516D2C5B-D67D-464E-9C67-108D937F77CE}" id="{78E53A7B-0B8E-4A34-BC89-DE30139072CB}" parentId="{354A530C-9802-4B43-BB99-6DE4FFDA3224}">
    <text>2024.06.17 suderino</text>
  </threadedComment>
  <threadedComment ref="AB182" dT="2024-06-14T07:32:29.36" personId="{516D2C5B-D67D-464E-9C67-108D937F77CE}" id="{A6975E13-9EB4-41E1-B8C2-EE282F96319F}">
    <text>2024.06.14 pateikta</text>
  </threadedComment>
  <threadedComment ref="AB182" dT="2024-06-14T09:56:56.42" personId="{516D2C5B-D67D-464E-9C67-108D937F77CE}" id="{6C25C303-91D6-4F44-B677-940DA1683BE5}" parentId="{A6975E13-9EB4-41E1-B8C2-EE282F96319F}">
    <text xml:space="preserve">2024.06.14 Pateikti nauji sprendiniai
</text>
  </threadedComment>
  <threadedComment ref="AB182" dT="2024-06-18T06:26:00.15" personId="{516D2C5B-D67D-464E-9C67-108D937F77CE}" id="{CA6E264C-7F55-4E54-9ACF-4D02E89212FB}" parentId="{A6975E13-9EB4-41E1-B8C2-EE282F96319F}">
    <text xml:space="preserve">2024.06.18 Blogai nurodytas sklypo ribos. Spintą statyti 50/50 ant sklypo ir valstybinės žemės ribos.
</text>
  </threadedComment>
  <threadedComment ref="AB182" dT="2024-06-19T07:02:22.61" personId="{516D2C5B-D67D-464E-9C67-108D937F77CE}" id="{0FCB9F9A-08A3-4B94-B388-CB678684349F}" parentId="{A6975E13-9EB4-41E1-B8C2-EE282F96319F}">
    <text>2024.06.19 pateikta pakartotinai</text>
  </threadedComment>
  <threadedComment ref="AB182" dT="2024-06-21T06:50:12.79" personId="{516D2C5B-D67D-464E-9C67-108D937F77CE}" id="{E017918B-A591-4AD8-8CF2-A61904BDB5AF}" parentId="{A6975E13-9EB4-41E1-B8C2-EE282F96319F}">
    <text>2024.06.20 vainoras nederina</text>
  </threadedComment>
  <threadedComment ref="AE182" dT="2024-06-14T07:39:08.91" personId="{516D2C5B-D67D-464E-9C67-108D937F77CE}" id="{972688FA-AC27-4E63-AAAF-648C66802D18}">
    <text>2024.06.14 pateikta</text>
  </threadedComment>
  <threadedComment ref="AE182" dT="2024-06-14T09:55:08.84" personId="{516D2C5B-D67D-464E-9C67-108D937F77CE}" id="{771C950F-03B1-48E8-90ED-821BF27CEF41}" parentId="{972688FA-AC27-4E63-AAAF-648C66802D18}">
    <text>2024.06.14 Pateikti nauji sprendiniai</text>
  </threadedComment>
  <threadedComment ref="AE182" dT="2024-06-18T06:20:59.76" personId="{516D2C5B-D67D-464E-9C67-108D937F77CE}" id="{417D7CC3-65E5-48C1-9716-47C9D49F5EB0}" parentId="{972688FA-AC27-4E63-AAAF-648C66802D18}">
    <text>2024.06.18 suderinta</text>
  </threadedComment>
  <threadedComment ref="AF182" dT="2024-06-14T07:39:22.20" personId="{516D2C5B-D67D-464E-9C67-108D937F77CE}" id="{BD11C464-A032-47C0-9CEF-8A259BF45E8F}">
    <text>2024.06.14 pateikta</text>
  </threadedComment>
  <threadedComment ref="AF182" dT="2024-06-14T09:56:51.32" personId="{516D2C5B-D67D-464E-9C67-108D937F77CE}" id="{E5479D19-1140-48ED-B995-ADEDAB9A2BF5}" parentId="{BD11C464-A032-47C0-9CEF-8A259BF45E8F}">
    <text xml:space="preserve">2024.06.14 Pateikti nauji sprendiniai
</text>
  </threadedComment>
  <threadedComment ref="AF182" dT="2024-06-20T06:12:43.01" personId="{516D2C5B-D67D-464E-9C67-108D937F77CE}" id="{9F43FD9D-BC12-4E24-8F5A-9330CF2A4BB5}" parentId="{BD11C464-A032-47C0-9CEF-8A259BF45E8F}">
    <text>2024.06.18 suderinta</text>
  </threadedComment>
  <threadedComment ref="AH182" dT="2024-07-10T09:46:29.83" personId="{09BE7D98-4DE0-4A95-BE21-8CDFB976921C}" id="{8975CF7E-4B47-46C1-BABD-064144525854}">
    <text xml:space="preserve">Pateikta 07-10 320869 </text>
  </threadedComment>
  <threadedComment ref="AH182" dT="2024-08-12T07:01:31.79" personId="{516D2C5B-D67D-464E-9C67-108D937F77CE}" id="{BC8BEDD7-81AE-4C1D-9DA3-E2AB6F27CEFC}" parentId="{8975CF7E-4B47-46C1-BABD-064144525854}">
    <text>2024.08.09 gauta</text>
  </threadedComment>
  <threadedComment ref="AK182" dT="2024-09-03T09:17:11.54" personId="{516D2C5B-D67D-464E-9C67-108D937F77CE}" id="{003AC997-5342-4299-84DA-CD347A470AA9}">
    <text>2024,09,03 Gautas pritarimas iš KMSA</text>
  </threadedComment>
  <threadedComment ref="K183" dT="2024-07-16T10:06:13.20" personId="{275467A3-C35B-408D-BC09-980133BF36D1}" id="{DC3DCBE5-F47A-4BB3-902D-EDBB2D4758D6}">
    <text>Užsakytas papildymas 07-16 Geoveda</text>
  </threadedComment>
  <threadedComment ref="K183" dT="2024-09-12T09:34:09.76" personId="{1AA69E5B-B443-4881-BBB8-C2908FF681E9}" id="{DE9800ED-9D90-4E19-B052-0B58C3B5AD68}" parentId="{DC3DCBE5-F47A-4BB3-902D-EDBB2D4758D6}">
    <text>Ko truksta, kad pateikti pilna projekto byla?</text>
  </threadedComment>
  <threadedComment ref="K183" dT="2024-09-16T06:43:37.11" personId="{275467A3-C35B-408D-BC09-980133BF36D1}" id="{0C1BFC7C-E62E-4312-98F2-1A58816A0E33}" parentId="{DC3DCBE5-F47A-4BB3-902D-EDBB2D4758D6}">
    <text>Ar yra savivaldybės derinimas ?</text>
  </threadedComment>
  <threadedComment ref="K183" dT="2024-09-17T08:49:54.00" personId="{516D2C5B-D67D-464E-9C67-108D937F77CE}" id="{C86B551C-9DA2-4047-B980-002CB5EF8306}" parentId="{DC3DCBE5-F47A-4BB3-902D-EDBB2D4758D6}">
    <text>Nera. Parašiau priminimą</text>
  </threadedComment>
  <threadedComment ref="K183" dT="2024-09-23T12:27:00.51" personId="{275467A3-C35B-408D-BC09-980133BF36D1}" id="{10CB4D21-0B16-4EAE-AAD1-E59BACBCFE47}" parentId="{DC3DCBE5-F47A-4BB3-902D-EDBB2D4758D6}">
    <text>Perašytas į tivis komentaras dėl TS keitimo</text>
  </threadedComment>
  <threadedComment ref="K183" dT="2024-09-24T12:46:17.59" personId="{1AA69E5B-B443-4881-BBB8-C2908FF681E9}" id="{B802BB9A-5589-4020-A522-57AFE0AC338E}" parentId="{DC3DCBE5-F47A-4BB3-902D-EDBB2D4758D6}">
    <text>Gauto naujos TS, sprendiniai pakoreguoti, Vytautas perteikes visiem perderint/suderint</text>
  </threadedComment>
  <threadedComment ref="K183" dT="2024-09-30T09:14:40.98" personId="{275467A3-C35B-408D-BC09-980133BF36D1}" id="{4ACB50DD-3286-41EE-821A-38639847888B}" parentId="{DC3DCBE5-F47A-4BB3-902D-EDBB2D4758D6}">
    <text>Gytis patikrins ar gauti derinimai. Laukiam Vainoro pritarimo</text>
  </threadedComment>
  <threadedComment ref="K183" dT="2024-10-07T06:33:38.74" personId="{275467A3-C35B-408D-BC09-980133BF36D1}" id="{9D9B4076-231E-43C1-8680-BCCCDA1FA78D}" parentId="{DC3DCBE5-F47A-4BB3-902D-EDBB2D4758D6}">
    <text>10-03 gytis pateikė Vainorui popastabų perderinti</text>
  </threadedComment>
  <threadedComment ref="K183" dT="2024-10-14T10:31:30.27" personId="{275467A3-C35B-408D-BC09-980133BF36D1}" id="{FB4F021F-F067-462F-A43E-F89A2F25DA4E}" parentId="{DC3DCBE5-F47A-4BB3-902D-EDBB2D4758D6}">
    <text>Negautas Vainoro atsakymas</text>
  </threadedComment>
  <threadedComment ref="K183" dT="2024-10-21T06:19:07.78" personId="{275467A3-C35B-408D-BC09-980133BF36D1}" id="{706EEEE3-5104-4866-81E7-E37DE740BA28}" parentId="{DC3DCBE5-F47A-4BB3-902D-EDBB2D4758D6}">
    <text>Gytis skambina vainorui dėl derinimo</text>
  </threadedComment>
  <threadedComment ref="K183" dT="2024-10-25T14:15:21.43" personId="{BF5C2520-4838-4933-8C2C-E9E069B8079F}" id="{BDC0890E-85BC-4193-97C6-40E59AA2BE7A}" parentId="{DC3DCBE5-F47A-4BB3-902D-EDBB2D4758D6}">
    <text>Pateikta byla</text>
  </threadedComment>
  <threadedComment ref="K183" dT="2024-11-04T13:33:55.64" personId="{275467A3-C35B-408D-BC09-980133BF36D1}" id="{E2D9AC99-577E-4C3A-B952-A402F0D21B34}" parentId="{DC3DCBE5-F47A-4BB3-902D-EDBB2D4758D6}">
    <text>Taiso pastabas</text>
  </threadedComment>
  <threadedComment ref="K183" dT="2024-11-11T13:01:12.86" personId="{1AA69E5B-B443-4881-BBB8-C2908FF681E9}" id="{3B378454-166D-46CE-8D91-32CD7A129A44}" parentId="{DC3DCBE5-F47A-4BB3-902D-EDBB2D4758D6}">
    <text xml:space="preserve">Gausim suva ir kelsim po pastabu (vėluojama 3 d.d.) </text>
  </threadedComment>
  <threadedComment ref="K183" dT="2024-11-19T05:18:26.14" personId="{275467A3-C35B-408D-BC09-980133BF36D1}" id="{E91194A5-1EC4-41AF-ADD0-88438CF4F6E3}" parentId="{DC3DCBE5-F47A-4BB3-902D-EDBB2D4758D6}">
    <text>SUVA gautas teikti po pastabų</text>
  </threadedComment>
  <threadedComment ref="K183" dT="2024-11-19T06:48:17.92" personId="{BF5C2520-4838-4933-8C2C-E9E069B8079F}" id="{AFDF61A7-227B-4948-8EFC-28E9659FAE36}" parentId="{DC3DCBE5-F47A-4BB3-902D-EDBB2D4758D6}">
    <text>Pateikta byla po pastabų</text>
  </threadedComment>
  <threadedComment ref="O183" dT="2024-06-14T11:14:02.47" personId="{516D2C5B-D67D-464E-9C67-108D937F77CE}" id="{7950D90E-1B20-4120-A0FC-11B4E1EF65D6}">
    <text>2024.06.14 Įkeltas pratesimas. Meluota dėl geoportalo</text>
  </threadedComment>
  <threadedComment ref="O183" dT="2024-07-15T13:10:08.11" personId="{516D2C5B-D67D-464E-9C67-108D937F77CE}" id="{991120C4-1F68-4D90-A91B-E0E78940AAF0}" parentId="{7950D90E-1B20-4120-A0FC-11B4E1EF65D6}">
    <text>2024.07.15 vėl meluota dėl geoportalo</text>
  </threadedComment>
  <threadedComment ref="O183" dT="2024-08-14T09:37:04.88" personId="{516D2C5B-D67D-464E-9C67-108D937F77CE}" id="{35C7F2D0-9D1D-4EE4-A7E5-E013DC97D904}" parentId="{7950D90E-1B20-4120-A0FC-11B4E1EF65D6}">
    <text xml:space="preserve">2024.08.14 vėl meluota </text>
  </threadedComment>
  <threadedComment ref="O183" dT="2024-09-23T10:03:36.56" personId="{516D2C5B-D67D-464E-9C67-108D937F77CE}" id="{00F5AE4B-D03A-426A-B908-DAF50BBF433F}" parentId="{7950D90E-1B20-4120-A0FC-11B4E1EF65D6}">
    <text>2024.09.23 Įkeltas pratęsimas</text>
  </threadedComment>
  <threadedComment ref="X183" dT="2024-08-14T07:52:51.94" personId="{516D2C5B-D67D-464E-9C67-108D937F77CE}" id="{9A086C02-9F24-4BC2-A563-C844F157EFC7}">
    <text>2024.08.14 Įkelti pirminiai</text>
  </threadedComment>
  <threadedComment ref="X183" dT="2024-08-19T09:47:46.29" personId="{516D2C5B-D67D-464E-9C67-108D937F77CE}" id="{D08E6EEE-5BF6-4C4D-A72F-D24583BF4A51}" parentId="{9A086C02-9F24-4BC2-A563-C844F157EFC7}">
    <text xml:space="preserve">2024.08.19 patvirtino
</text>
  </threadedComment>
  <threadedComment ref="Z183" dT="2024-08-14T07:59:43.64" personId="{516D2C5B-D67D-464E-9C67-108D937F77CE}" id="{A8C00832-216F-4A1C-B4FC-BC8094BCDFFF}">
    <text>2024.08.14 pateikta  ausradrakse@gmail.com</text>
  </threadedComment>
  <threadedComment ref="Z183" dT="2024-08-19T04:54:54.70" personId="{516D2C5B-D67D-464E-9C67-108D937F77CE}" id="{9F12D98B-D97E-41EB-88D4-03E182E0B21E}" parentId="{A8C00832-216F-4A1C-B4FC-BC8094BCDFFF}">
    <text>2024.08.14 suderinta</text>
  </threadedComment>
  <threadedComment ref="Z183" dT="2024-09-24T12:01:00.40" personId="{516D2C5B-D67D-464E-9C67-108D937F77CE}" id="{4C70101C-A4BE-4450-86CE-356E25D82D47}" parentId="{A8C00832-216F-4A1C-B4FC-BC8094BCDFFF}">
    <text>2024.09.24 pakartota perderinimui</text>
  </threadedComment>
  <threadedComment ref="Z183" dT="2024-10-07T06:38:22.80" personId="{BF941DBC-49BC-4D35-B639-EC5DED99621C}" id="{5EFAAE22-1878-4717-A1B5-BBA69FBCD7A1}" parentId="{A8C00832-216F-4A1C-B4FC-BC8094BCDFFF}">
    <text>09.26 suderinta</text>
  </threadedComment>
  <threadedComment ref="AB183" dT="2024-08-14T07:53:18.65" personId="{516D2C5B-D67D-464E-9C67-108D937F77CE}" id="{096CFD45-4A72-4676-BFC0-B60A0F9B393D}">
    <text>2024.08.14 Pateikta</text>
  </threadedComment>
  <threadedComment ref="AB183" dT="2024-09-20T05:14:13.06" personId="{516D2C5B-D67D-464E-9C67-108D937F77CE}" id="{125330DB-EF8C-4FD2-806A-085DF4B92326}" parentId="{096CFD45-4A72-4676-BFC0-B60A0F9B393D}">
    <text>2024.09.17 priminta</text>
  </threadedComment>
  <threadedComment ref="AB183" dT="2024-09-24T12:01:14.16" personId="{516D2C5B-D67D-464E-9C67-108D937F77CE}" id="{574E5899-B7F6-423C-9869-DD800D16EA7E}" parentId="{096CFD45-4A72-4676-BFC0-B60A0F9B393D}">
    <text>2024.09.24 pakartota perderinimui</text>
  </threadedComment>
  <threadedComment ref="AB183" dT="2024-10-21T12:37:31.08" personId="{BF941DBC-49BC-4D35-B639-EC5DED99621C}" id="{6F5529CE-3BF4-49E6-A8BB-5AEA1039BA92}" parentId="{096CFD45-4A72-4676-BFC0-B60A0F9B393D}">
    <text>10.21 priminta</text>
  </threadedComment>
  <threadedComment ref="AB183" dT="2024-10-22T05:54:01.09" personId="{BF941DBC-49BC-4D35-B639-EC5DED99621C}" id="{D7C7201F-DBCB-4597-9EC1-3DF12D03F428}" parentId="{096CFD45-4A72-4676-BFC0-B60A0F9B393D}">
    <text>10.22 suderinta</text>
  </threadedComment>
  <threadedComment ref="AE183" dT="2024-08-14T07:53:30.56" personId="{516D2C5B-D67D-464E-9C67-108D937F77CE}" id="{6FB285EB-E63E-45A4-B2AE-D969250386FB}">
    <text>2024.08.14 Pateikta</text>
  </threadedComment>
  <threadedComment ref="AE183" dT="2024-08-19T04:49:45.55" personId="{516D2C5B-D67D-464E-9C67-108D937F77CE}" id="{7CDF7A59-9720-42CC-8837-A03F9B845640}" parentId="{6FB285EB-E63E-45A4-B2AE-D969250386FB}">
    <text>2024.08.14 suderinta</text>
  </threadedComment>
  <threadedComment ref="AF183" dT="2024-08-14T07:53:36.91" personId="{516D2C5B-D67D-464E-9C67-108D937F77CE}" id="{92BD5327-8536-4AED-89EF-3894F589FA42}">
    <text>2024.08.14 Pateikta</text>
  </threadedComment>
  <threadedComment ref="AF183" dT="2024-08-19T09:33:56.49" personId="{516D2C5B-D67D-464E-9C67-108D937F77CE}" id="{3937B75E-A3A2-4F72-AB4B-302FFFD9D371}" parentId="{92BD5327-8536-4AED-89EF-3894F589FA42}">
    <text>2024.08.19 Gautos pastabos. Pateikta po pastabų</text>
  </threadedComment>
  <threadedComment ref="AF183" dT="2024-09-24T12:01:41.61" personId="{516D2C5B-D67D-464E-9C67-108D937F77CE}" id="{4D9251FE-740E-4C9A-8708-DD964F63D7C6}" parentId="{92BD5327-8536-4AED-89EF-3894F589FA42}">
    <text>2024.09.24 pateikta po pastabų</text>
  </threadedComment>
  <threadedComment ref="AF183" dT="2024-09-30T09:33:07.68" personId="{BF941DBC-49BC-4D35-B639-EC5DED99621C}" id="{05C46DED-24DB-4B82-A460-6A20010B1DF1}" parentId="{92BD5327-8536-4AED-89EF-3894F589FA42}">
    <text>09.30 suderinta</text>
  </threadedComment>
  <threadedComment ref="AH183" dT="2024-10-22T07:21:26.19" personId="{BF941DBC-49BC-4D35-B639-EC5DED99621C}" id="{10FFC880-F20C-4BB7-ADCA-F038A299A251}">
    <text xml:space="preserve">10.22
SAV-333518 </text>
  </threadedComment>
  <threadedComment ref="AJ183" dT="2024-08-14T07:53:42.87" personId="{516D2C5B-D67D-464E-9C67-108D937F77CE}" id="{E1C0EA22-2E81-439F-8FBB-F4BE75102CB5}">
    <text>2024.08.14 Pateikta</text>
  </threadedComment>
  <threadedComment ref="AJ183" dT="2024-09-03T05:00:35.69" personId="{516D2C5B-D67D-464E-9C67-108D937F77CE}" id="{5385BDD9-4DC5-42A8-8C70-4536AE270BEB}" parentId="{E1C0EA22-2E81-439F-8FBB-F4BE75102CB5}">
    <text xml:space="preserve">2024.09.02 suderinta
</text>
  </threadedComment>
  <threadedComment ref="K184" dT="2024-09-12T09:35:52.54" personId="{1AA69E5B-B443-4881-BBB8-C2908FF681E9}" id="{0D51FEF1-4B57-4F96-A25B-E61C9B58B860}">
    <text>Ko truksta, kad pataisyti pirminiu pastabas? Ko dar truksta is derinimu ir kad pateikti pilna projekta?</text>
  </threadedComment>
  <threadedComment ref="K184" dT="2024-09-17T08:57:18.61" personId="{516D2C5B-D67D-464E-9C67-108D937F77CE}" id="{0F9E77D1-F58F-412F-B116-06507511E86F}" parentId="{0D51FEF1-4B57-4F96-A25B-E61C9B58B860}">
    <text>Reikia užsakovo derinimo. Tada pateikti institucijoms perderinti ir dėl apskitų iškėlimo suderinti su dviem namais. Užsakovui priminiau dėl derinimo</text>
  </threadedComment>
  <threadedComment ref="K184" dT="2024-09-23T12:32:21.52" personId="{275467A3-C35B-408D-BC09-980133BF36D1}" id="{D1F86CEC-CCE1-4D3B-917D-6805D2995E12}" parentId="{0D51FEF1-4B57-4F96-A25B-E61C9B58B860}">
    <text>Vytas derina su užsakovu</text>
  </threadedComment>
  <threadedComment ref="K184" dT="2024-09-30T15:07:24.30" personId="{275467A3-C35B-408D-BC09-980133BF36D1}" id="{567BF4CF-C948-4D51-B969-3A810D1EF36C}" parentId="{0D51FEF1-4B57-4F96-A25B-E61C9B58B860}">
    <text>Eimutis tikrina sutikimus ir rengia projektą</text>
  </threadedComment>
  <threadedComment ref="K184" dT="2024-10-02T13:42:48.55" personId="{B1C403DD-D624-4B2E-A4CE-E1329F3AF8BA}" id="{B3E9082A-F87C-4E8A-BABC-C20DF58F3FE7}" parentId="{0D51FEF1-4B57-4F96-A25B-E61C9B58B860}">
    <text>Nėra perderinimų, 10-02 išsiųsta</text>
  </threadedComment>
  <threadedComment ref="K184" dT="2024-10-16T05:22:40.96" personId="{B1C403DD-D624-4B2E-A4CE-E1329F3AF8BA}" id="{D5E2B2F4-02A3-49AA-B16D-EB9A1E6600E0}" parentId="{0D51FEF1-4B57-4F96-A25B-E61C9B58B860}">
    <text>Gauti institucijų derinimai</text>
  </threadedComment>
  <threadedComment ref="K184" dT="2024-10-17T06:59:41.61" personId="{B1C403DD-D624-4B2E-A4CE-E1329F3AF8BA}" id="{BAB8D2E3-913E-410C-9AA6-122FA7EFAE54}" parentId="{0D51FEF1-4B57-4F96-A25B-E61C9B58B860}">
    <text>10-17 vyksiu pas gyventojus paimt parašų ant brėžinių dėl apskaitos iškėlimo</text>
  </threadedComment>
  <threadedComment ref="K184" dT="2024-10-17T07:27:42.95" personId="{B1C403DD-D624-4B2E-A4CE-E1329F3AF8BA}" id="{B463E753-6839-4D93-9CCB-4436BE605E58}" parentId="{0D51FEF1-4B57-4F96-A25B-E61C9B58B860}">
    <text>Pateikti pirminiai</text>
  </threadedComment>
  <threadedComment ref="K184" dT="2024-10-18T11:54:13.29" personId="{B1C403DD-D624-4B2E-A4CE-E1329F3AF8BA}" id="{BBD252A4-7495-47BB-858E-50C31105B89F}" parentId="{0D51FEF1-4B57-4F96-A25B-E61C9B58B860}">
    <text>Reikės pataisyti abonentinių kabelių trasa BR01 pagal gyventojų pageidavimus</text>
  </threadedComment>
  <threadedComment ref="K184" dT="2024-10-21T06:28:00.26" personId="{275467A3-C35B-408D-BC09-980133BF36D1}" id="{8EC31BAF-6555-49F7-869A-827BA5E81F30}" parentId="{0D51FEF1-4B57-4F96-A25B-E61C9B58B860}">
    <text>Reikia ruošti bylą</text>
  </threadedComment>
  <threadedComment ref="K184" dT="2024-10-25T14:11:38.00" personId="{BF5C2520-4838-4933-8C2C-E9E069B8079F}" id="{60E6760B-1DE1-495E-8F22-1A9BCEF441B4}" parentId="{0D51FEF1-4B57-4F96-A25B-E61C9B58B860}">
    <text>Pateikta byla</text>
  </threadedComment>
  <threadedComment ref="K184" dT="2024-11-04T05:40:56.25" personId="{65DA027D-5C49-4EE2-A34F-BC2FA0C6B7F3}" id="{DD698537-D7CC-4004-B673-1E895C15ADD1}" parentId="{0D51FEF1-4B57-4F96-A25B-E61C9B58B860}">
    <text>SS - Projektas bus tvirtinamas, kai bus savivaldybės sutikimas.</text>
  </threadedComment>
  <threadedComment ref="K184" dT="2024-11-08T08:48:58.29" personId="{275467A3-C35B-408D-BC09-980133BF36D1}" id="{0751C04F-1B40-4AA9-B4CF-189596766C41}" parentId="{0D51FEF1-4B57-4F96-A25B-E61C9B58B860}">
    <text>SUVA vėluoja 5d.d.</text>
  </threadedComment>
  <threadedComment ref="K184" dT="2024-11-18T06:24:53.25" personId="{BF5C2520-4838-4933-8C2C-E9E069B8079F}" id="{33663E83-E2E2-4869-9901-48678D486216}" parentId="{0D51FEF1-4B57-4F96-A25B-E61C9B58B860}">
    <text>SUVA vėluoja 11 d.d.</text>
  </threadedComment>
  <threadedComment ref="K184" dT="2024-11-19T05:19:25.09" personId="{275467A3-C35B-408D-BC09-980133BF36D1}" id="{2CE9B0FF-5507-483F-AC63-657D4FF0E742}" parentId="{0D51FEF1-4B57-4F96-A25B-E61C9B58B860}">
    <text>SUVA gautas teikiam pilną bylą</text>
  </threadedComment>
  <threadedComment ref="K184" dT="2024-11-19T07:28:08.76" personId="{BF5C2520-4838-4933-8C2C-E9E069B8079F}" id="{F0075A43-6044-48D9-ABDC-F7C0CA83996E}" parentId="{0D51FEF1-4B57-4F96-A25B-E61C9B58B860}">
    <text>Pateikta byla</text>
  </threadedComment>
  <threadedComment ref="K184" dT="2024-11-25T05:15:33.55" personId="{65DA027D-5C49-4EE2-A34F-BC2FA0C6B7F3}" id="{D7753613-5364-44AD-9EEA-FCD704D5D5C0}" parentId="{0D51FEF1-4B57-4F96-A25B-E61C9B58B860}">
    <text>Taisomos bylos pastabos (trūksta sutikimų dėl AZ)</text>
  </threadedComment>
  <threadedComment ref="K184" dT="2024-11-27T06:04:39.36" personId="{65DA027D-5C49-4EE2-A34F-BC2FA0C6B7F3}" id="{B98E222B-DFA4-43A1-AAA1-31E839D3B3D9}" parentId="{0D51FEF1-4B57-4F96-A25B-E61C9B58B860}">
    <text>Projektas pateiktas po pastabų</text>
  </threadedComment>
  <threadedComment ref="O184" dT="2024-06-15T07:24:01.35" personId="{516D2C5B-D67D-464E-9C67-108D937F77CE}" id="{4CE64800-8D71-4C01-995B-60D9A7FCBC9F}">
    <text>2024.06.15 Įkeltas pratesimas. Meluota dėl geoportalo</text>
  </threadedComment>
  <threadedComment ref="O184" dT="2024-07-17T11:29:19.67" personId="{516D2C5B-D67D-464E-9C67-108D937F77CE}" id="{A80C1C4C-9C47-4C41-9D08-F6C601C88877}" parentId="{4CE64800-8D71-4C01-995B-60D9A7FCBC9F}">
    <text>2024.07.17 įkeltas pratesimas</text>
  </threadedComment>
  <threadedComment ref="O184" dT="2024-09-24T05:45:47.47" personId="{516D2C5B-D67D-464E-9C67-108D937F77CE}" id="{800C95B4-DB40-41A5-A9C1-4A8CA2A3A9FA}" parentId="{4CE64800-8D71-4C01-995B-60D9A7FCBC9F}">
    <text>2024.09.24 įkeltas pratesimas</text>
  </threadedComment>
  <threadedComment ref="X184" dT="2024-06-13T14:35:13.23" personId="{516D2C5B-D67D-464E-9C67-108D937F77CE}" id="{2475B1A7-1E00-4435-899D-6DDAF2DD188D}">
    <text>2024.06.13 įkelti pirminiai</text>
  </threadedComment>
  <threadedComment ref="X184" dT="2024-06-21T06:55:53.34" personId="{516D2C5B-D67D-464E-9C67-108D937F77CE}" id="{C4ACA616-4598-441E-B459-DB91B53CE04F}" parentId="{2475B1A7-1E00-4435-899D-6DDAF2DD188D}">
    <text>2024.06.17 ESO pastabos: ESO p[astabos:Pagal ribų aktą Eigulių g. 28 turi 3 kW 1F ir 16 A automatinį jungiklį, taip pat pasitikslinkite dėlEigulių g. 24 su PV. Patikslinkite schemoje nurodant kas yra demontuojama (atjungiami esamų Klientų atvadai) ir perkeliama į proj. KS/KAS-1. Esamų Klientų perkeliamos apskaitos turi būti vaizduojamos naujai. Brėžinyje nurodykite JM1.</text>
  </threadedComment>
  <threadedComment ref="Z184" dT="2024-06-15T05:58:57.46" personId="{516D2C5B-D67D-464E-9C67-108D937F77CE}" id="{E1B25965-5E20-4F1F-A335-C9209CF76409}">
    <text>2024.06.15 pateikta grazina@valatkiene.lt</text>
    <extLst>
      <x:ext xmlns:xltc2="http://schemas.microsoft.com/office/spreadsheetml/2020/threadedcomments2" uri="{F7C98A9C-CBB3-438F-8F68-D28B6AF4A901}">
        <xltc2:checksum>1639749603</xltc2:checksum>
        <xltc2:hyperlink startIndex="20" length="21" url="grazina@valatkiene.lt"/>
      </x:ext>
    </extLst>
  </threadedComment>
  <threadedComment ref="Z184" dT="2024-07-02T13:33:58.39" personId="{516D2C5B-D67D-464E-9C67-108D937F77CE}" id="{C8E13063-9DBC-4696-B664-7FBC52D79BD9}" parentId="{E1B25965-5E20-4F1F-A335-C9209CF76409}">
    <text>2024.06.27 Užsakovas suderino bet reikės keisti spintos vietą</text>
  </threadedComment>
  <threadedComment ref="Z184" dT="2024-08-13T13:08:44.71" personId="{516D2C5B-D67D-464E-9C67-108D937F77CE}" id="{C7E293D3-D566-4F93-BA87-E9EE1CE623C7}" parentId="{E1B25965-5E20-4F1F-A335-C9209CF76409}">
    <text>2024.08.13 Pateikta užsakovui</text>
  </threadedComment>
  <threadedComment ref="Z184" dT="2024-11-04T09:57:03.02" personId="{65DA027D-5C49-4EE2-A34F-BC2FA0C6B7F3}" id="{91076939-8388-45BD-B412-D653341AF061}" parentId="{E1B25965-5E20-4F1F-A335-C9209CF76409}">
    <text>10,21 suderinta</text>
  </threadedComment>
  <threadedComment ref="AB184" dT="2024-06-15T06:05:59.17" personId="{516D2C5B-D67D-464E-9C67-108D937F77CE}" id="{21E7D987-2B6A-49B2-812E-9C6F13B763C8}">
    <text>2024.06.15 pateikta</text>
  </threadedComment>
  <threadedComment ref="AB184" dT="2024-06-18T06:19:31.60" personId="{516D2C5B-D67D-464E-9C67-108D937F77CE}" id="{5EA66497-44D6-4440-8005-17517462EE63}" parentId="{21E7D987-2B6A-49B2-812E-9C6F13B763C8}">
    <text xml:space="preserve">2024.06.17 Apskaitos spintą statyti ant sklypo ir valstybins žemės ribos 50/50
</text>
  </threadedComment>
  <threadedComment ref="AB184" dT="2024-10-14T10:40:29.36" personId="{B1C403DD-D624-4B2E-A4CE-E1329F3AF8BA}" id="{0C3222DF-1279-48B6-B33F-ACEA4698FBE6}" parentId="{21E7D987-2B6A-49B2-812E-9C6F13B763C8}">
    <text>Gauta 10-09</text>
  </threadedComment>
  <threadedComment ref="AE184" dT="2024-06-15T06:06:10.51" personId="{516D2C5B-D67D-464E-9C67-108D937F77CE}" id="{03A58D84-442E-4D2A-A118-FE70A24AD7E1}">
    <text>2024.06.15 pateikta</text>
  </threadedComment>
  <threadedComment ref="AE184" dT="2024-06-20T04:46:23.85" personId="{516D2C5B-D67D-464E-9C67-108D937F77CE}" id="{8E6E6975-EEB5-4C13-9E64-CC4BF0EFB7F6}" parentId="{03A58D84-442E-4D2A-A118-FE70A24AD7E1}">
    <text>2024.06.20 suderino bet keisis sprendinai</text>
  </threadedComment>
  <threadedComment ref="AE184" dT="2024-10-14T10:41:01.70" personId="{B1C403DD-D624-4B2E-A4CE-E1329F3AF8BA}" id="{A267F4DF-76D4-4C29-A532-C02F745E4ED6}" parentId="{03A58D84-442E-4D2A-A118-FE70A24AD7E1}">
    <text>Išsiųsta 10-02, skambinta 10-14, sakė dar nepriėjo prie projekto, apsikrovė</text>
  </threadedComment>
  <threadedComment ref="AF184" dT="2024-06-15T06:06:19.60" personId="{516D2C5B-D67D-464E-9C67-108D937F77CE}" id="{870A5B1F-C02A-4634-8D11-BA4401D5E087}">
    <text>2024.06.15 pateikta</text>
  </threadedComment>
  <threadedComment ref="AF184" dT="2024-10-14T10:41:14.91" personId="{B1C403DD-D624-4B2E-A4CE-E1329F3AF8BA}" id="{EB667927-9A87-4422-9303-7BF962B70BD9}" parentId="{870A5B1F-C02A-4634-8D11-BA4401D5E087}">
    <text>Gautas perderinimas 10-09</text>
  </threadedComment>
  <threadedComment ref="AH184" dT="2024-10-17T06:39:26.33" personId="{B1C403DD-D624-4B2E-A4CE-E1329F3AF8BA}" id="{291320A9-966E-42EE-B7D2-5D805A7BBA11}">
    <text xml:space="preserve">SAV-332907 </text>
  </threadedComment>
  <threadedComment ref="K185" dT="2024-09-12T09:40:23.53" personId="{1AA69E5B-B443-4881-BBB8-C2908FF681E9}" id="{C32E38A1-78C0-415C-BE7D-D6F9A6B9BEE6}">
    <text>Ko dar truksta, kad pirminius pateikti ir paskui pilna byla pateikti?</text>
  </threadedComment>
  <threadedComment ref="K185" dT="2024-09-17T09:02:36.09" personId="{516D2C5B-D67D-464E-9C67-108D937F77CE}" id="{5A7E056A-0DA9-4CA0-9557-F919A2BBDC9B}" parentId="{C32E38A1-78C0-415C-BE7D-D6F9A6B9BEE6}">
    <text>Gytis žino. Pateiks užsakovui ir tada bus galima pateikti pirminius</text>
  </threadedComment>
  <threadedComment ref="K185" dT="2024-09-18T05:08:16.32" personId="{275467A3-C35B-408D-BC09-980133BF36D1}" id="{1676F71A-A288-4B1C-8F91-697C5D38BD05}" parentId="{C32E38A1-78C0-415C-BE7D-D6F9A6B9BEE6}">
    <text>Kostas pateiks pirminius</text>
  </threadedComment>
  <threadedComment ref="K185" dT="2024-09-18T09:31:09.40" personId="{1AA69E5B-B443-4881-BBB8-C2908FF681E9}" id="{29DC94FD-9776-464B-A201-97D751146EB8}" parentId="{C32E38A1-78C0-415C-BE7D-D6F9A6B9BEE6}">
    <text>Pateikti pirminiai, pateikta institucijoms</text>
  </threadedComment>
  <threadedComment ref="K185" dT="2024-09-19T10:22:02.10" personId="{1AA69E5B-B443-4881-BBB8-C2908FF681E9}" id="{C40C3928-B41F-4916-9B45-BCA393BE68EF}" parentId="{C32E38A1-78C0-415C-BE7D-D6F9A6B9BEE6}">
    <text>Vainoras nederina, parasyta i TIVIS ir Egidijui</text>
  </threadedComment>
  <threadedComment ref="K185" dT="2024-09-30T10:43:37.30" personId="{275467A3-C35B-408D-BC09-980133BF36D1}" id="{A6578202-213D-4541-A06D-27B4D3ECDA56}" parentId="{C32E38A1-78C0-415C-BE7D-D6F9A6B9BEE6}">
    <text>Laukiam TS korekcijos</text>
  </threadedComment>
  <threadedComment ref="K185" dT="2024-10-03T10:43:11.41" personId="{BF941DBC-49BC-4D35-B639-EC5DED99621C}" id="{236682DF-4398-464A-B4FC-F5112828481F}" parentId="{C32E38A1-78C0-415C-BE7D-D6F9A6B9BEE6}">
    <text>Užsakovas prašė informuoti, kada ESO patvirtins projekta 
Gerda &lt;gerda@saulesprojektas.lt&gt;</text>
    <extLst>
      <x:ext xmlns:xltc2="http://schemas.microsoft.com/office/spreadsheetml/2020/threadedcomments2" uri="{F7C98A9C-CBB3-438F-8F68-D28B6AF4A901}">
        <xltc2:checksum>833644513</xltc2:checksum>
        <xltc2:hyperlink startIndex="65" length="24" url="gerda@saulesprojektas.lt"/>
      </x:ext>
    </extLst>
  </threadedComment>
  <threadedComment ref="K185" dT="2024-10-07T06:45:36.00" personId="{275467A3-C35B-408D-BC09-980133BF36D1}" id="{C4AED116-A281-48CB-ADD7-154DABC41846}" parentId="{C32E38A1-78C0-415C-BE7D-D6F9A6B9BEE6}">
    <text>10-07 pateiktos naujos TS</text>
  </threadedComment>
  <threadedComment ref="K185" dT="2024-10-07T12:24:58.97" personId="{B1C403DD-D624-4B2E-A4CE-E1329F3AF8BA}" id="{9323A249-ED7A-4C05-93C7-16F5BF6B726B}" parentId="{C32E38A1-78C0-415C-BE7D-D6F9A6B9BEE6}">
    <text>Nuvyktą į vietą padarytos trasos nuotraukos</text>
  </threadedComment>
  <threadedComment ref="K185" dT="2024-10-14T11:18:41.42" personId="{275467A3-C35B-408D-BC09-980133BF36D1}" id="{243A3027-7C93-4B71-BF1E-9155E3C742CF}" parentId="{C32E38A1-78C0-415C-BE7D-D6F9A6B9BEE6}">
    <text>Užsakyta topo 10-14 pas Pakamarį</text>
  </threadedComment>
  <threadedComment ref="K185" dT="2024-10-28T07:55:53.94" personId="{275467A3-C35B-408D-BC09-980133BF36D1}" id="{95D62F5B-71D4-4803-82B5-A9933A42CB2D}" parentId="{C32E38A1-78C0-415C-BE7D-D6F9A6B9BEE6}">
    <text>Laukiam topo</text>
  </threadedComment>
  <threadedComment ref="K185" dT="2024-10-29T06:49:31.43" personId="{275467A3-C35B-408D-BC09-980133BF36D1}" id="{5F6D0F4C-6AE9-4963-A307-48D9099DB806}" parentId="{C32E38A1-78C0-415C-BE7D-D6F9A6B9BEE6}">
    <text>Sukelta topo reikia daryti</text>
  </threadedComment>
  <threadedComment ref="K185" dT="2024-11-11T13:01:46.81" personId="{1AA69E5B-B443-4881-BBB8-C2908FF681E9}" id="{E53C2F52-073D-43F3-B715-56DDC59E7281}" parentId="{C32E38A1-78C0-415C-BE7D-D6F9A6B9BEE6}">
    <text>Sprendiniai patengti, laukiam kliento pritarimo ir teiksim pirminius</text>
  </threadedComment>
  <threadedComment ref="K185" dT="2024-11-15T15:27:38.91" personId="{BF5C2520-4838-4933-8C2C-E9E069B8079F}" id="{4B2670F6-5E05-400D-8367-8071967419A4}" parentId="{C32E38A1-78C0-415C-BE7D-D6F9A6B9BEE6}">
    <text>Pateikti pirminiai po pastabu</text>
  </threadedComment>
  <threadedComment ref="K185" dT="2024-11-18T05:41:27.02" personId="{BF941DBC-49BC-4D35-B639-EC5DED99621C}" id="{E02E82E1-BFEA-4005-B92A-F960258FA4A3}" parentId="{C32E38A1-78C0-415C-BE7D-D6F9A6B9BEE6}">
    <text>Paruoštas servitutas, laukiam derinimų</text>
  </threadedComment>
  <threadedComment ref="K185" dT="2024-11-25T05:45:03.93" personId="{BF941DBC-49BC-4D35-B639-EC5DED99621C}" id="{AD5C8744-7AC0-4ADC-A4FC-947ADF4BD7E4}" parentId="{C32E38A1-78C0-415C-BE7D-D6F9A6B9BEE6}">
    <text>Trūksta Kauno energijos derinimo</text>
  </threadedComment>
  <threadedComment ref="K185" dT="2024-12-02T05:58:43.29" personId="{BF941DBC-49BC-4D35-B639-EC5DED99621C}" id="{58E5BBD7-6092-4D18-8BCF-53031C854BB5}" parentId="{C32E38A1-78C0-415C-BE7D-D6F9A6B9BEE6}">
    <text>Išsiųsta savivaldybei derint 11.27d</text>
  </threadedComment>
  <threadedComment ref="K185" dT="2024-12-05T10:27:01.47" personId="{BF941DBC-49BC-4D35-B639-EC5DED99621C}" id="{9D2DCBE4-2468-4E7D-80B2-80F1DF297DD6}" parentId="{C32E38A1-78C0-415C-BE7D-D6F9A6B9BEE6}">
    <text>Servitutai pateikti kompensacijai</text>
  </threadedComment>
  <threadedComment ref="K185" dT="2024-12-06T06:54:52.42" personId="{BF941DBC-49BC-4D35-B639-EC5DED99621C}" id="{515D9C27-87AF-4D27-8F21-EFD9E6B2A31A}" parentId="{C32E38A1-78C0-415C-BE7D-D6F9A6B9BEE6}">
    <text>Nuomininkams pateikti servitutai, vienas atostogauja iki 12.10. Turėtų 10-11d atsiųst</text>
  </threadedComment>
  <threadedComment ref="K185" dT="2024-12-21T06:12:50.01" personId="{275467A3-C35B-408D-BC09-980133BF36D1}" id="{3252C85F-3CA2-489F-B8EF-71AE4113368A}" parentId="{C32E38A1-78C0-415C-BE7D-D6F9A6B9BEE6}">
    <text>Ar gauti nuomininkų suderinimai ?</text>
  </threadedComment>
  <threadedComment ref="K185" dT="2024-12-23T05:19:18.84" personId="{BF941DBC-49BC-4D35-B639-EC5DED99621C}" id="{4FA332DA-3946-436B-BA37-13A001525D4D}" parentId="{C32E38A1-78C0-415C-BE7D-D6F9A6B9BEE6}">
    <text>Kompensacijos atmetė servitutus, pateikti ESO pasirašyt per naujo</text>
  </threadedComment>
  <threadedComment ref="K185" dT="2024-12-23T08:15:11.91" personId="{BF941DBC-49BC-4D35-B639-EC5DED99621C}" id="{0401155E-B1F8-40B3-96B4-B5C16FCE4C0F}" parentId="{C32E38A1-78C0-415C-BE7D-D6F9A6B9BEE6}">
    <text>Pateikta nuomininkam per naujo pasirašyt, pateikta kompensacijai</text>
  </threadedComment>
  <threadedComment ref="K185" dT="2025-01-06T07:18:32.54" personId="{BF941DBC-49BC-4D35-B639-EC5DED99621C}" id="{5A0D1592-5506-4092-A193-3A92E3E577AC}" parentId="{C32E38A1-78C0-415C-BE7D-D6F9A6B9BEE6}">
    <text>Šiandien skambinsiu nuomininkam</text>
  </threadedComment>
  <threadedComment ref="K185" dT="2025-01-08T10:22:27.32" personId="{BF941DBC-49BC-4D35-B639-EC5DED99621C}" id="{F5F06BAD-1BBE-45B7-BC84-EBD49DDBC230}" parentId="{C32E38A1-78C0-415C-BE7D-D6F9A6B9BEE6}">
    <text>01.07 skambinau, sakė 01.09 atsiųs.</text>
  </threadedComment>
  <threadedComment ref="K185" dT="2025-01-09T10:17:37.17" personId="{BF941DBC-49BC-4D35-B639-EC5DED99621C}" id="{BAEC311C-91CA-4FB5-B6F2-D480E1285D4A}" parentId="{C32E38A1-78C0-415C-BE7D-D6F9A6B9BEE6}">
    <text>Gauti nuomininkų parašai.</text>
  </threadedComment>
  <threadedComment ref="K185" dT="2025-01-20T05:33:51.46" personId="{275467A3-C35B-408D-BC09-980133BF36D1}" id="{E13880D3-8335-4C64-8C69-0DDCAD27B59C}" parentId="{C32E38A1-78C0-415C-BE7D-D6F9A6B9BEE6}">
    <text>Servitutai + SUVA</text>
  </threadedComment>
  <threadedComment ref="K185" dT="2025-01-21T13:09:38.58" personId="{BF941DBC-49BC-4D35-B639-EC5DED99621C}" id="{BF56E50C-7A2B-408C-B96D-A35F8723F292}" parentId="{C32E38A1-78C0-415C-BE7D-D6F9A6B9BEE6}">
    <text>SUVA gauta, liko servitutai, rengiu byla.</text>
  </threadedComment>
  <threadedComment ref="K185" dT="2025-01-23T13:50:04.28" personId="{BF941DBC-49BC-4D35-B639-EC5DED99621C}" id="{D71D3DEA-A54F-490C-8676-F4F155004C0C}" parentId="{C32E38A1-78C0-415C-BE7D-D6F9A6B9BEE6}">
    <text>Reikia sutikslint dangas kokias atstatyt su užsakovu.</text>
  </threadedComment>
  <threadedComment ref="K185" dT="2025-01-23T14:42:39.07" personId="{BF5C2520-4838-4933-8C2C-E9E069B8079F}" id="{C7BC4424-86D0-4EE8-813B-6A0D7F331D41}" parentId="{C32E38A1-78C0-415C-BE7D-D6F9A6B9BEE6}">
    <text>Pateikta byla be servituto</text>
  </threadedComment>
  <threadedComment ref="K185" dT="2025-01-24T11:40:10.34" personId="{BF5C2520-4838-4933-8C2C-E9E069B8079F}" id="{0F190F74-B71F-4EB0-9111-701EE717CC75}" parentId="{C32E38A1-78C0-415C-BE7D-D6F9A6B9BEE6}">
    <text>Bylai pastabų ESO neturi, trūksta servituto</text>
  </threadedComment>
  <threadedComment ref="K185" dT="2025-01-27T11:55:42.88" personId="{275467A3-C35B-408D-BC09-980133BF36D1}" id="{A7E9869F-9C2F-4110-B032-D4CD51F214FA}" parentId="{C32E38A1-78C0-415C-BE7D-D6F9A6B9BEE6}">
    <text>01-27 Gytis pateiks į geomatininką</text>
  </threadedComment>
  <threadedComment ref="K185" dT="2025-01-27T13:02:24.55" personId="{BF941DBC-49BC-4D35-B639-EC5DED99621C}" id="{ACF28BAB-8C5C-4104-9AA3-5037FD2F3A25}" parentId="{C32E38A1-78C0-415C-BE7D-D6F9A6B9BEE6}">
    <text>Pateikta geomatininke, reikia pateikt ESO</text>
  </threadedComment>
  <threadedComment ref="K185" dT="2025-01-31T13:19:02.30" personId="{BF5C2520-4838-4933-8C2C-E9E069B8079F}" id="{C4F569BD-28C6-4EAA-A20A-1DEFAD974CC5}" parentId="{C32E38A1-78C0-415C-BE7D-D6F9A6B9BEE6}">
    <text>Pateikti servitutai ESO</text>
  </threadedComment>
  <threadedComment ref="K185" dT="2025-02-10T11:55:32.49" personId="{BF5C2520-4838-4933-8C2C-E9E069B8079F}" id="{574E454B-C836-4F0A-8ABA-951AB608E1DA}" parentId="{C32E38A1-78C0-415C-BE7D-D6F9A6B9BEE6}">
    <text>ESO servitutus pasirašė</text>
  </threadedComment>
  <threadedComment ref="K185" dT="2025-02-10T16:08:40.51" personId="{BF5C2520-4838-4933-8C2C-E9E069B8079F}" id="{A7B9C9D8-9178-4435-85EB-EDEFF867C465}" parentId="{C32E38A1-78C0-415C-BE7D-D6F9A6B9BEE6}">
    <text>Pateikta kompensacijom</text>
  </threadedComment>
  <threadedComment ref="K185" dT="2025-02-18T08:16:37.14" personId="{BF5C2520-4838-4933-8C2C-E9E069B8079F}" id="{0F0C7554-02C1-4F70-8AD3-5E50B0A3F761}" parentId="{C32E38A1-78C0-415C-BE7D-D6F9A6B9BEE6}">
    <text>Vėl savivaldybė atmetė. Trūksta kelių patalpų derinimų ir SB turi būti ant orto</text>
  </threadedComment>
  <threadedComment ref="K185" dT="2025-02-25T10:44:29.25" personId="{BF5C2520-4838-4933-8C2C-E9E069B8079F}" id="{DEBB1CE5-4795-4AE8-A6ED-84DD97C2CC53}" parentId="{C32E38A1-78C0-415C-BE7D-D6F9A6B9BEE6}">
    <text>Išsiųsta derinti servitutą LSMU 02-25. Neina padaryti servituto ant orto, savivaldybė be orto nederins.</text>
  </threadedComment>
  <threadedComment ref="K185" dT="2025-03-14T15:55:33.59" personId="{BF5C2520-4838-4933-8C2C-E9E069B8079F}" id="{9EC7CB76-82AE-4EDD-BF67-113BF8BF0E35}" parentId="{C32E38A1-78C0-415C-BE7D-D6F9A6B9BEE6}">
    <text>Ligoninė susisiekė, suderins jei užtikrinsim kad įvažiavimas į vidinį kiemą nebus uždarytas. Buvau objekte su Znutu ir Stašiūnu, daug ten klaustukų iš techninės pusės, laukiu jų sprendimo ar darom ar ne.</text>
  </threadedComment>
  <threadedComment ref="K185" dT="2025-03-26T05:47:07.17" personId="{BF5C2520-4838-4933-8C2C-E9E069B8079F}" id="{D9BB2723-7E2B-47B5-96F4-E7AA6727B36C}" parentId="{C32E38A1-78C0-415C-BE7D-D6F9A6B9BEE6}">
    <text>Dėl sąlygų keitimo klausimas pas Karolį. Dėl esamų sprendinių klausimas pas Stašiūną</text>
  </threadedComment>
  <threadedComment ref="K185" dT="2025-04-02T05:58:28.73" personId="{275467A3-C35B-408D-BC09-980133BF36D1}" id="{AB3F5D51-4021-4FF7-955E-C92D2BD239C8}" parentId="{C32E38A1-78C0-415C-BE7D-D6F9A6B9BEE6}">
    <text>Pateiktos naujos TS</text>
  </threadedComment>
  <threadedComment ref="K185" dT="2025-04-08T12:08:12.23" personId="{BF5C2520-4838-4933-8C2C-E9E069B8079F}" id="{662B8012-44B6-4579-A13F-CF7CF3160034}" parentId="{C32E38A1-78C0-415C-BE7D-D6F9A6B9BEE6}">
    <text>Rengiami sprendiniai</text>
  </threadedComment>
  <threadedComment ref="K185" dT="2025-04-15T06:41:36.75" personId="{BF5C2520-4838-4933-8C2C-E9E069B8079F}" id="{07AA4FF6-7D7C-46B3-BB56-2FF7C458539C}" parentId="{C32E38A1-78C0-415C-BE7D-D6F9A6B9BEE6}">
    <text>Pateikta derint</text>
  </threadedComment>
  <threadedComment ref="K185" dT="2025-05-09T06:52:52.17" personId="{BF5C2520-4838-4933-8C2C-E9E069B8079F}" id="{1985E165-F192-4C3E-90A2-F3112D3F398A}" parentId="{C32E38A1-78C0-415C-BE7D-D6F9A6B9BEE6}">
    <text>Trūksta KPD ir Kauno energijos</text>
  </threadedComment>
  <threadedComment ref="K185" dT="2025-05-16T09:50:18.72" personId="{BF5C2520-4838-4933-8C2C-E9E069B8079F}" id="{9B23E228-E101-4360-8A8D-B973B85BCC85}" parentId="{C32E38A1-78C0-415C-BE7D-D6F9A6B9BEE6}">
    <text>Trūksta energijos, skambinta 05-14, paprašė pakartoti laišką.</text>
  </threadedComment>
  <threadedComment ref="K185" dT="2025-05-27T10:15:48.35" personId="{BF5C2520-4838-4933-8C2C-E9E069B8079F}" id="{329469FF-0942-4D87-A6EA-FF86871D348A}" parentId="{C32E38A1-78C0-415C-BE7D-D6F9A6B9BEE6}">
    <text>Derinimai gauti, pateikta suva</text>
  </threadedComment>
  <threadedComment ref="K185" dT="2025-06-23T05:45:28.21" personId="{BF5C2520-4838-4933-8C2C-E9E069B8079F}" id="{6B30A9D9-B989-4D78-A1D5-4CC0DB93E7AA}" parentId="{C32E38A1-78C0-415C-BE7D-D6F9A6B9BEE6}">
    <text>Pateikta tvirtinimui</text>
  </threadedComment>
  <threadedComment ref="O185" dT="2024-05-17T10:09:47.94" personId="{516D2C5B-D67D-464E-9C67-108D937F77CE}" id="{268D2D31-CB85-455F-BBDA-3764EE3CE2A1}">
    <text>2024.05.17 įkeltas pratesimas</text>
  </threadedComment>
  <threadedComment ref="O185" dT="2024-06-15T07:47:59.38" personId="{516D2C5B-D67D-464E-9C67-108D937F77CE}" id="{D4AA1288-EF13-4B7B-ABB6-E8EFF16CD648}" parentId="{268D2D31-CB85-455F-BBDA-3764EE3CE2A1}">
    <text>2024.06.15 įkeltas pratesimas</text>
  </threadedComment>
  <threadedComment ref="O185" dT="2024-07-17T12:15:25.16" personId="{516D2C5B-D67D-464E-9C67-108D937F77CE}" id="{8CEDB5BE-2898-4AAF-B826-890F3276022E}" parentId="{268D2D31-CB85-455F-BBDA-3764EE3CE2A1}">
    <text>2024.07.17 įkeltas pratesimas</text>
  </threadedComment>
  <threadedComment ref="O185" dT="2024-08-13T10:52:03.36" personId="{516D2C5B-D67D-464E-9C67-108D937F77CE}" id="{9A778A43-9725-433F-859F-725892380A9F}" parentId="{268D2D31-CB85-455F-BBDA-3764EE3CE2A1}">
    <text>2024.08.13 įkeltas pratesimas</text>
  </threadedComment>
  <threadedComment ref="O185" dT="2024-09-25T09:50:21.69" personId="{516D2C5B-D67D-464E-9C67-108D937F77CE}" id="{87569968-0A01-484E-AC8C-D88406E9FD5C}" parentId="{268D2D31-CB85-455F-BBDA-3764EE3CE2A1}">
    <text>2024-09-25 įkeltas pratęsimas</text>
  </threadedComment>
  <threadedComment ref="Z185" dT="2024-08-01T10:54:26.76" personId="{516D2C5B-D67D-464E-9C67-108D937F77CE}" id="{8DA82B7E-93D0-4D14-9C01-2369FB652D8C}">
    <text>2024.08.01 Pateikta susiderinti vietai</text>
  </threadedComment>
  <threadedComment ref="Z185" dT="2024-08-13T10:31:40.56" personId="{516D2C5B-D67D-464E-9C67-108D937F77CE}" id="{E2677AB6-4A98-4771-AA95-5599DB0F83B7}" parentId="{8DA82B7E-93D0-4D14-9C01-2369FB652D8C}">
    <text>2024.08.13 atsiuntė kad dar svarsto spintos vietą</text>
  </threadedComment>
  <threadedComment ref="Z185" dT="2024-09-18T04:18:31.39" personId="{BF941DBC-49BC-4D35-B639-EC5DED99621C}" id="{F7F1136D-4681-4A75-B0C5-07AF19E7A9E0}" parentId="{8DA82B7E-93D0-4D14-9C01-2369FB652D8C}">
    <text>2024.09.18 pateikta
gerda@saulesprojektas.lt</text>
  </threadedComment>
  <threadedComment ref="Z185" dT="2024-09-19T12:22:47.98" personId="{BF941DBC-49BC-4D35-B639-EC5DED99621C}" id="{D202FD05-D492-4431-9B44-19DA01ABC32D}" parentId="{8DA82B7E-93D0-4D14-9C01-2369FB652D8C}">
    <text>2024.09.19 suderinta</text>
  </threadedComment>
  <threadedComment ref="AB185" dT="2024-11-28T05:27:09.82" personId="{BF941DBC-49BC-4D35-B639-EC5DED99621C}" id="{1D10C955-25BC-4F68-BA27-7651DE0F4479}">
    <text>11.27 pateikta</text>
  </threadedComment>
  <threadedComment ref="AB185" dT="2024-12-04T13:05:27.06" personId="{BF941DBC-49BC-4D35-B639-EC5DED99621C}" id="{28894D0F-C31A-4996-96C1-5FF9B391463E}" parentId="{1D10C955-25BC-4F68-BA27-7651DE0F4479}">
    <text>12.04 suderinta</text>
  </threadedComment>
  <threadedComment ref="AE185" dT="2024-11-15T08:22:39.11" personId="{BF941DBC-49BC-4D35-B639-EC5DED99621C}" id="{893CFA93-6BD2-4A74-BF58-2BDF0C728A42}">
    <text>11.12 pateikta</text>
  </threadedComment>
  <threadedComment ref="AE185" dT="2024-11-15T08:22:44.77" personId="{BF941DBC-49BC-4D35-B639-EC5DED99621C}" id="{5726ACF5-61C2-4113-8525-8D415CB34DF4}" parentId="{893CFA93-6BD2-4A74-BF58-2BDF0C728A42}">
    <text>11.15 suderinta</text>
  </threadedComment>
  <threadedComment ref="AF185" dT="2024-11-15T08:25:15.13" personId="{BF941DBC-49BC-4D35-B639-EC5DED99621C}" id="{620B61F7-6206-45B1-980C-9B443177E8E7}">
    <text>11.12 pateikta</text>
  </threadedComment>
  <threadedComment ref="AF185" dT="2024-11-21T08:41:28.72" personId="{BF941DBC-49BC-4D35-B639-EC5DED99621C}" id="{EA15BE87-1E4A-4616-96E5-6383209256EE}" parentId="{620B61F7-6206-45B1-980C-9B443177E8E7}">
    <text>11.21 suderinta</text>
  </threadedComment>
  <threadedComment ref="AH185" dT="2025-05-27T10:15:20.57" personId="{BF5C2520-4838-4933-8C2C-E9E069B8079F}" id="{DE061963-9668-4820-B30E-DB9129AC3304}">
    <text>05-27
361419</text>
  </threadedComment>
  <threadedComment ref="AJ185" dT="2024-11-15T08:25:15.13" personId="{BF941DBC-49BC-4D35-B639-EC5DED99621C}" id="{832EE923-8ECE-4612-BE51-74DA796C2E14}">
    <text>11.12 pateikta</text>
  </threadedComment>
  <threadedComment ref="AJ185" dT="2024-11-26T12:58:04.93" personId="{BF941DBC-49BC-4D35-B639-EC5DED99621C}" id="{03F81C1F-9734-4190-87F9-232CB66F23F1}" parentId="{832EE923-8ECE-4612-BE51-74DA796C2E14}">
    <text>11.26 suderinta</text>
  </threadedComment>
  <threadedComment ref="AJ185" dT="2025-05-09T06:56:25.35" personId="{BF5C2520-4838-4933-8C2C-E9E069B8079F}" id="{52390514-6C21-4128-9DE2-C31FD5ED7797}" parentId="{832EE923-8ECE-4612-BE51-74DA796C2E14}">
    <text>Pateikta 04-16</text>
  </threadedComment>
  <threadedComment ref="AJ185" dT="2025-05-09T06:57:10.81" personId="{BF5C2520-4838-4933-8C2C-E9E069B8079F}" id="{3C03EC86-B64B-4817-BB17-006F2721AE87}" parentId="{832EE923-8ECE-4612-BE51-74DA796C2E14}">
    <text>Gautos pastabos 04-17, atsakyta argumentuojant sprendinius, bet į atsakymą KE nesureagavo. Siųstas priminimas 04-30, atsakymo nėra</text>
  </threadedComment>
  <threadedComment ref="AK185" dT="2024-12-12T06:11:11.00" personId="{BF941DBC-49BC-4D35-B639-EC5DED99621C}" id="{E38F1B4E-0B03-48C9-AAC4-77ED783F5448}">
    <text>info@zemprojektas.lt
valdas@ardynas.lt</text>
    <extLst>
      <x:ext xmlns:xltc2="http://schemas.microsoft.com/office/spreadsheetml/2020/threadedcomments2" uri="{F7C98A9C-CBB3-438F-8F68-D28B6AF4A901}">
        <xltc2:checksum>1009189596</xltc2:checksum>
        <xltc2:hyperlink startIndex="0" length="20" url="info@zemprojektas.lt"/>
        <xltc2:hyperlink startIndex="21" length="17" url="valdas@ardynas.lt"/>
      </x:ext>
    </extLst>
  </threadedComment>
  <threadedComment ref="AN185" dT="2024-12-04T13:08:35.21" personId="{BF941DBC-49BC-4D35-B639-EC5DED99621C}" id="{424489B5-7DCE-4BBB-BAED-ED01ADDB65E4}">
    <text>12.04 pateikta</text>
  </threadedComment>
  <threadedComment ref="AN185" dT="2025-05-09T06:53:22.76" personId="{BF5C2520-4838-4933-8C2C-E9E069B8079F}" id="{740F287D-D895-452D-85EE-817FA685B272}" parentId="{424489B5-7DCE-4BBB-BAED-ED01ADDB65E4}">
    <text>Po korekcijos pateikta 05-09</text>
  </threadedComment>
  <threadedComment ref="E186" dT="2024-05-27T13:10:22.75" personId="{275467A3-C35B-408D-BC09-980133BF36D1}" id="{854939FA-605E-4EE6-82B1-701DDA546599}">
    <text>Nesutinka sklp. Sav., pateikta info ESO</text>
  </threadedComment>
  <threadedComment ref="K186" dT="2024-09-12T09:44:55.58" personId="{1AA69E5B-B443-4881-BBB8-C2908FF681E9}" id="{A2204C7A-36BF-438E-BD18-2E7673B2818A}">
    <text>Pirminiai patvirtinti, ko truksta, kad pateikti pilna projketa?</text>
  </threadedComment>
  <threadedComment ref="K186" dT="2024-09-16T06:47:04.32" personId="{275467A3-C35B-408D-BC09-980133BF36D1}" id="{73772318-9F02-4231-A62F-4610D9B40E6A}" parentId="{A2204C7A-36BF-438E-BD18-2E7673B2818A}">
    <text>Kostas susižiūri pats info.</text>
  </threadedComment>
  <threadedComment ref="K186" dT="2024-09-17T06:47:56.29" personId="{275467A3-C35B-408D-BC09-980133BF36D1}" id="{D6755BB2-2CAA-4040-A5DC-60E96639323A}" parentId="{A2204C7A-36BF-438E-BD18-2E7673B2818A}">
    <text>Tatvydas daro bylą ir teiksim į ESO, trūksta SUVA</text>
  </threadedComment>
  <threadedComment ref="K186" dT="2024-09-18T09:37:59.93" personId="{1AA69E5B-B443-4881-BBB8-C2908FF681E9}" id="{DC17BA85-53CE-4E18-8A8B-2D1A0D9F4515}" parentId="{A2204C7A-36BF-438E-BD18-2E7673B2818A}">
    <text>Pateiktas projektas tvirtinimui</text>
  </threadedComment>
  <threadedComment ref="K186" dT="2024-09-20T05:12:56.70" personId="{275467A3-C35B-408D-BC09-980133BF36D1}" id="{44976F2C-B084-4D4A-8DB8-597F7148851A}" parentId="{A2204C7A-36BF-438E-BD18-2E7673B2818A}">
    <text>Taiso pastabas</text>
  </threadedComment>
  <threadedComment ref="K186" dT="2024-09-26T05:24:52.03" personId="{1AA69E5B-B443-4881-BBB8-C2908FF681E9}" id="{A05D4522-A697-4B47-924C-9E2E984BF150}" parentId="{A2204C7A-36BF-438E-BD18-2E7673B2818A}">
    <text>Viskas pataisyta, gaunas SUVA, teikiam pakartotinai</text>
  </threadedComment>
  <threadedComment ref="K186" dT="2024-09-30T06:18:19.82" personId="{275467A3-C35B-408D-BC09-980133BF36D1}" id="{48560AC3-068D-447F-8DDE-2DE1D364D51B}" parentId="{A2204C7A-36BF-438E-BD18-2E7673B2818A}">
    <text>SUVA vėluoja 4d.d.</text>
  </threadedComment>
  <threadedComment ref="K186" dT="2024-10-04T11:07:40.53" personId="{275467A3-C35B-408D-BC09-980133BF36D1}" id="{3226CA38-6EAA-4A2C-8BC9-28C3869A2A5B}" parentId="{A2204C7A-36BF-438E-BD18-2E7673B2818A}">
    <text>SUVA gautas eimutis turi pateikti bylą</text>
  </threadedComment>
  <threadedComment ref="K186" dT="2024-10-07T10:04:59.54" personId="{275467A3-C35B-408D-BC09-980133BF36D1}" id="{C828762C-DDCA-45FF-924E-3D0F2FAB9EB1}" parentId="{A2204C7A-36BF-438E-BD18-2E7673B2818A}">
    <text>Eimutis taiso pastabą ir teiks bylą</text>
  </threadedComment>
  <threadedComment ref="K186" dT="2024-10-07T11:01:38.46" personId="{B1C403DD-D624-4B2E-A4CE-E1329F3AF8BA}" id="{E6147CD4-DCDE-49F7-B39D-91C2686BF699}" parentId="{A2204C7A-36BF-438E-BD18-2E7673B2818A}">
    <text>Pateikta</text>
  </threadedComment>
  <threadedComment ref="K186" dT="2024-10-08T05:18:53.14" personId="{275467A3-C35B-408D-BC09-980133BF36D1}" id="{53643D43-CD90-45DE-BC8E-ED24AAC8D555}" parentId="{A2204C7A-36BF-438E-BD18-2E7673B2818A}">
    <text>Patvirtintas, perduota žymos</text>
  </threadedComment>
  <threadedComment ref="O186" dT="2024-05-17T11:09:22.44" personId="{516D2C5B-D67D-464E-9C67-108D937F77CE}" id="{0EA2657A-B433-4D95-937F-6798EBC19ED6}">
    <text>2024.05.17 įkeltas pratesimas</text>
  </threadedComment>
  <threadedComment ref="O186" dT="2024-06-17T08:03:17.69" personId="{516D2C5B-D67D-464E-9C67-108D937F77CE}" id="{B9B5219C-625D-4CE3-97DA-148AEC452622}" parentId="{0EA2657A-B433-4D95-937F-6798EBC19ED6}">
    <text>2024.06.17 Įkeltas pratesimas</text>
  </threadedComment>
  <threadedComment ref="O186" dT="2024-07-18T07:51:05.20" personId="{516D2C5B-D67D-464E-9C67-108D937F77CE}" id="{C5C91BE2-1ED8-46B0-9869-5B49DC84304C}" parentId="{0EA2657A-B433-4D95-937F-6798EBC19ED6}">
    <text>2024.07.18 Įkeltas pratesimas</text>
  </threadedComment>
  <threadedComment ref="O186" dT="2024-08-13T10:58:51.37" personId="{516D2C5B-D67D-464E-9C67-108D937F77CE}" id="{4006739C-7C7C-44A8-9437-AFC147FEAA95}" parentId="{0EA2657A-B433-4D95-937F-6798EBC19ED6}">
    <text>2024.08.13. Įkeltas pratesimas</text>
  </threadedComment>
  <threadedComment ref="O186" dT="2024-09-25T10:35:34.02" personId="{516D2C5B-D67D-464E-9C67-108D937F77CE}" id="{1DA9BD42-013A-41F7-8619-773CE73AD119}" parentId="{0EA2657A-B433-4D95-937F-6798EBC19ED6}">
    <text>2024-09-25 įkeltas pratesimas</text>
  </threadedComment>
  <threadedComment ref="X186" dT="2024-08-27T05:17:04.73" personId="{516D2C5B-D67D-464E-9C67-108D937F77CE}" id="{F1DE3D0F-5F6D-4EEE-A852-24D2C66E7F59}">
    <text>2024.08. 27 Pateikta eso pirminiai</text>
  </threadedComment>
  <threadedComment ref="X186" dT="2024-09-04T06:19:23.37" personId="{516D2C5B-D67D-464E-9C67-108D937F77CE}" id="{328E5219-039A-4204-90D9-C833F9AF058C}" parentId="{F1DE3D0F-5F6D-4EEE-A852-24D2C66E7F59}">
    <text>2024.08.28 Gautos pastabos</text>
  </threadedComment>
  <threadedComment ref="Z186" dT="2024-08-28T04:30:00.79" personId="{516D2C5B-D67D-464E-9C67-108D937F77CE}" id="{C6CA3927-AC88-4288-9317-0EF299691F15}">
    <text>2024.08.28 Pateikta  ignas.stasiukonis@gmail.com</text>
  </threadedComment>
  <threadedComment ref="Z186" dT="2024-08-29T09:52:45.71" personId="{516D2C5B-D67D-464E-9C67-108D937F77CE}" id="{04FDF100-C97D-4FD0-8906-18D50862E913}" parentId="{C6CA3927-AC88-4288-9317-0EF299691F15}">
    <text>2024.08.29 suderino</text>
  </threadedComment>
  <threadedComment ref="AB186" dT="2024-08-28T04:26:27.63" personId="{516D2C5B-D67D-464E-9C67-108D937F77CE}" id="{3315498E-317B-4765-BA27-805B4BD5E7CD}">
    <text>2024.08.28 Pateikta</text>
  </threadedComment>
  <threadedComment ref="AB186" dT="2024-09-03T04:58:52.12" personId="{516D2C5B-D67D-464E-9C67-108D937F77CE}" id="{7AC41CEF-CF82-431F-933D-9A86BE8C08B8}" parentId="{3315498E-317B-4765-BA27-805B4BD5E7CD}">
    <text>2024.09.02 suderinta</text>
  </threadedComment>
  <threadedComment ref="AE186" dT="2024-08-28T04:26:31.42" personId="{516D2C5B-D67D-464E-9C67-108D937F77CE}" id="{B6B34DC8-1485-4BF6-A490-E4C3BE21E841}">
    <text>2024.08.28 Pateikta</text>
  </threadedComment>
  <threadedComment ref="AE186" dT="2024-09-02T09:13:42.38" personId="{516D2C5B-D67D-464E-9C67-108D937F77CE}" id="{44087CFF-E95E-4551-BFF2-AE4517408971}" parentId="{B6B34DC8-1485-4BF6-A490-E4C3BE21E841}">
    <text>2024.08.29 suderinta</text>
  </threadedComment>
  <threadedComment ref="AF186" dT="2024-08-28T04:26:35.30" personId="{516D2C5B-D67D-464E-9C67-108D937F77CE}" id="{2B223962-BB6B-4756-A63E-5EBF42D93AD9}">
    <text>2024.08.28 Pateikta</text>
  </threadedComment>
  <threadedComment ref="AF186" dT="2024-09-04T04:29:44.31" personId="{516D2C5B-D67D-464E-9C67-108D937F77CE}" id="{ED935EA5-5FF5-43AB-9C84-B59447EC86D5}" parentId="{2B223962-BB6B-4756-A63E-5EBF42D93AD9}">
    <text>2024.09.03 suderinta</text>
  </threadedComment>
  <threadedComment ref="AH186" dT="2024-09-10T10:49:41.57" personId="{516D2C5B-D67D-464E-9C67-108D937F77CE}" id="{6BB4EECA-4561-4789-BA3D-61BBC9584F7F}">
    <text>2024.09.10 pateikta 327832 (SAV-327832 )</text>
  </threadedComment>
  <threadedComment ref="K187" dT="2024-09-12T09:46:57.03" personId="{1AA69E5B-B443-4881-BBB8-C2908FF681E9}" id="{D69EFF97-DFEF-476A-97D0-A9056862704F}">
    <text>Ar gauta SUVA, ar pataisytos pastabos projektui?</text>
  </threadedComment>
  <threadedComment ref="K187" dT="2024-09-16T12:26:53.41" personId="{BE325DBA-77AE-420F-8593-D19695A72820}" id="{A2E7F24D-A482-4166-8D04-D5D7533C95A5}" parentId="{D69EFF97-DFEF-476A-97D0-A9056862704F}">
    <text xml:space="preserve">2024-09-16 pateikta tvirtinti
</text>
  </threadedComment>
  <threadedComment ref="O187" dT="2024-05-17T10:26:16.34" personId="{516D2C5B-D67D-464E-9C67-108D937F77CE}" id="{FBCF7432-FA30-4A9E-878C-CE2D39465FED}">
    <text>2024.05.17 įkeltas pratesimas</text>
  </threadedComment>
  <threadedComment ref="O187" dT="2024-06-17T12:54:49.90" personId="{516D2C5B-D67D-464E-9C67-108D937F77CE}" id="{9DAEA121-3546-4FE5-8E79-3920FD14745E}" parentId="{FBCF7432-FA30-4A9E-878C-CE2D39465FED}">
    <text>2024.06.17  įkeltas pratesimas</text>
  </threadedComment>
  <threadedComment ref="O187" dT="2024-07-18T07:28:21.47" personId="{516D2C5B-D67D-464E-9C67-108D937F77CE}" id="{0DF61E85-F0E5-4FAD-8215-3BBFF22BD69D}" parentId="{FBCF7432-FA30-4A9E-878C-CE2D39465FED}">
    <text>2024.07.18  įkeltas pratesimas</text>
  </threadedComment>
  <threadedComment ref="O187" dT="2024-08-14T06:54:52.53" personId="{516D2C5B-D67D-464E-9C67-108D937F77CE}" id="{6FA568EF-C3A4-4D3D-AF15-A51483BD5FE9}" parentId="{FBCF7432-FA30-4A9E-878C-CE2D39465FED}">
    <text>2024.08.14 įkeltas pratesimas</text>
  </threadedComment>
  <threadedComment ref="Y187" dT="2024-05-21T10:30:41.80" personId="{516D2C5B-D67D-464E-9C67-108D937F77CE}" id="{98D9C89E-471D-4706-A0C3-5BD2E096E95E}">
    <text>2024.05.20 Gauta</text>
  </threadedComment>
  <threadedComment ref="AH187" dT="2024-07-11T07:22:42.81" personId="{516D2C5B-D67D-464E-9C67-108D937F77CE}" id="{98B111A1-0AD5-4B29-92A3-64AFB9A71628}">
    <text>2024.05.16 pateikta į geoportal (314785/SAV-314785)</text>
  </threadedComment>
  <threadedComment ref="AH187" dT="2024-07-26T06:46:23.95" personId="{516D2C5B-D67D-464E-9C67-108D937F77CE}" id="{C750423F-3991-4302-8216-BC10373EB8E6}" parentId="{98B111A1-0AD5-4B29-92A3-64AFB9A71628}">
    <text>2024.07.25 Gauta</text>
  </threadedComment>
  <threadedComment ref="K188" dT="2024-09-12T09:49:53.53" personId="{1AA69E5B-B443-4881-BBB8-C2908FF681E9}" id="{69A81D34-5EBD-42E3-945C-3E1E9B08F07D}">
    <text xml:space="preserve">Ko truksta, kad pateikti pilna byla? </text>
  </threadedComment>
  <threadedComment ref="K188" dT="2024-09-18T06:11:48.86" personId="{1AA69E5B-B443-4881-BBB8-C2908FF681E9}" id="{C14B148A-5B7B-403E-9A36-3B11DFC0D09B}" parentId="{69A81D34-5EBD-42E3-945C-3E1E9B08F07D}">
    <text>SUVA 319452 06.27 (veluoja)Gavus SUVA teikti byla</text>
  </threadedComment>
  <threadedComment ref="K188" dT="2024-10-03T07:00:02.03" personId="{B1C403DD-D624-4B2E-A4CE-E1329F3AF8BA}" id="{211AE779-8FF1-48B6-9AC1-EA4F72658DAD}" parentId="{69A81D34-5EBD-42E3-945C-3E1E9B08F07D}">
    <text>10-08 turėtų jau būti</text>
  </threadedComment>
  <threadedComment ref="K188" dT="2024-10-14T05:44:54.20" personId="{275467A3-C35B-408D-BC09-980133BF36D1}" id="{E94FA907-8F6E-43D8-9EA5-2A918D6BA0B5}" parentId="{69A81D34-5EBD-42E3-945C-3E1E9B08F07D}">
    <text>10-14 turi pateikti bylą</text>
  </threadedComment>
  <threadedComment ref="K188" dT="2024-10-14T06:58:31.95" personId="{B1C403DD-D624-4B2E-A4CE-E1329F3AF8BA}" id="{C96B3BAC-2921-4F19-B9EC-F80A5BD72127}" parentId="{69A81D34-5EBD-42E3-945C-3E1E9B08F07D}">
    <text>Pateiktas projektas</text>
  </threadedComment>
  <threadedComment ref="K188" dT="2024-10-17T05:01:46.56" personId="{B1C403DD-D624-4B2E-A4CE-E1329F3AF8BA}" id="{2C38D487-287C-468E-A60A-378F78A4B9B8}" parentId="{69A81D34-5EBD-42E3-945C-3E1E9B08F07D}">
    <text>Pateiktas projektas po pastabų</text>
  </threadedComment>
  <threadedComment ref="K188" dT="2024-10-21T06:20:48.26" personId="{275467A3-C35B-408D-BC09-980133BF36D1}" id="{A9FD044D-9C25-459F-A50A-1C641425A6D0}" parentId="{69A81D34-5EBD-42E3-945C-3E1E9B08F07D}">
    <text>Arnas taiso pastabas</text>
  </threadedComment>
  <threadedComment ref="K188" dT="2024-10-21T12:25:25.93" personId="{BF5C2520-4838-4933-8C2C-E9E069B8079F}" id="{69A9A589-C1C9-4490-BE4D-FDBF5EB93362}" parentId="{69A81D34-5EBD-42E3-945C-3E1E9B08F07D}">
    <text>Pateiktas projektas po pastabų</text>
  </threadedComment>
  <threadedComment ref="O188" dT="2024-05-17T12:02:16.40" personId="{516D2C5B-D67D-464E-9C67-108D937F77CE}" id="{0587F74A-5A4C-48DB-9884-DCEC5F35526E}">
    <text>2024.05.17 įkeltas pratesimas</text>
  </threadedComment>
  <threadedComment ref="O188" dT="2024-06-17T13:08:20.89" personId="{516D2C5B-D67D-464E-9C67-108D937F77CE}" id="{C594420E-9D89-4704-BA5B-9EAD9E5153D6}" parentId="{0587F74A-5A4C-48DB-9884-DCEC5F35526E}">
    <text>2024.06.17 įkeltas pratesimas</text>
  </threadedComment>
  <threadedComment ref="O188" dT="2024-07-18T07:40:22.51" personId="{516D2C5B-D67D-464E-9C67-108D937F77CE}" id="{5C9FD86C-E295-4FDD-A0B0-D4396A15589A}" parentId="{0587F74A-5A4C-48DB-9884-DCEC5F35526E}">
    <text>2024.07.18 įkeltas pratesimas</text>
  </threadedComment>
  <threadedComment ref="O188" dT="2024-08-12T07:12:22.57" personId="{516D2C5B-D67D-464E-9C67-108D937F77CE}" id="{B9AF5554-A181-49A3-B283-354D7F581D88}" parentId="{0587F74A-5A4C-48DB-9884-DCEC5F35526E}">
    <text>2024.08.12  įkeltas pratesimas</text>
  </threadedComment>
  <threadedComment ref="O188" dT="2024-09-26T06:40:05.41" personId="{516D2C5B-D67D-464E-9C67-108D937F77CE}" id="{FE694BCA-D2F1-45D0-B068-C49D49A4D64C}" parentId="{0587F74A-5A4C-48DB-9884-DCEC5F35526E}">
    <text>2024.09.26 įkeltas pratesimas</text>
  </threadedComment>
  <threadedComment ref="X188" dT="2024-06-03T11:49:48.02" personId="{516D2C5B-D67D-464E-9C67-108D937F77CE}" id="{717362B8-C8DF-4B8F-97E0-3070C6713AE0}">
    <text>2024.06.03 pateikti pirminiai</text>
  </threadedComment>
  <threadedComment ref="X188" dT="2024-06-05T05:54:41.69" personId="{516D2C5B-D67D-464E-9C67-108D937F77CE}" id="{23155D2E-9904-49E0-916B-3E43354974AB}" parentId="{717362B8-C8DF-4B8F-97E0-3070C6713AE0}">
    <text xml:space="preserve">2024.06.04 pastabos
2024.06.05 pateikta po pastabų
</text>
  </threadedComment>
  <threadedComment ref="X188" dT="2024-06-06T12:28:33.41" personId="{516D2C5B-D67D-464E-9C67-108D937F77CE}" id="{9DA8233D-9197-41BA-8954-47D307475A41}" parentId="{717362B8-C8DF-4B8F-97E0-3070C6713AE0}">
    <text>2024.06.05 suderinta</text>
  </threadedComment>
  <threadedComment ref="Z188" dT="2024-06-03T12:05:09.90" personId="{516D2C5B-D67D-464E-9C67-108D937F77CE}" id="{35C564BE-D520-49CD-889A-BBA5DEBEB9BC}">
    <text>2024.06.03 pateikta</text>
  </threadedComment>
  <threadedComment ref="Z188" dT="2024-06-05T07:05:44.51" personId="{516D2C5B-D67D-464E-9C67-108D937F77CE}" id="{31F21072-091E-4569-AA29-A1770685AAC1}" parentId="{35C564BE-D520-49CD-889A-BBA5DEBEB9BC}">
    <text xml:space="preserve">2024.06.05 Pakartota info@elgrid.lt
</text>
    <extLst>
      <x:ext xmlns:xltc2="http://schemas.microsoft.com/office/spreadsheetml/2020/threadedcomments2" uri="{F7C98A9C-CBB3-438F-8F68-D28B6AF4A901}">
        <xltc2:checksum>1824458448</xltc2:checksum>
        <xltc2:hyperlink startIndex="21" length="14" url="mailto:info@elgrid.lt"/>
      </x:ext>
    </extLst>
  </threadedComment>
  <threadedComment ref="Z188" dT="2024-06-20T09:45:16.10" personId="{516D2C5B-D67D-464E-9C67-108D937F77CE}" id="{69F0C40D-78E2-492A-91B7-8159C874FB45}" parentId="{35C564BE-D520-49CD-889A-BBA5DEBEB9BC}">
    <text>2024.06.20 suderinta</text>
  </threadedComment>
  <threadedComment ref="AB188" dT="2024-06-03T12:05:47.21" personId="{516D2C5B-D67D-464E-9C67-108D937F77CE}" id="{29E7B9BD-C2B2-4411-B436-B649BA7ABFDE}">
    <text>2024.06.03 pateikta</text>
  </threadedComment>
  <threadedComment ref="AB188" dT="2024-06-20T04:07:49.86" personId="{516D2C5B-D67D-464E-9C67-108D937F77CE}" id="{AEBDB921-E5FF-448B-A369-FFF6BF545C38}" parentId="{29E7B9BD-C2B2-4411-B436-B649BA7ABFDE}">
    <text>2024.06.19 pritarta</text>
  </threadedComment>
  <threadedComment ref="AE188" dT="2024-06-03T12:04:19.39" personId="{516D2C5B-D67D-464E-9C67-108D937F77CE}" id="{CB387310-5F5A-481B-A457-A94DF1FECAC3}">
    <text>2024.06.03 pateikta</text>
  </threadedComment>
  <threadedComment ref="AE188" dT="2024-06-05T12:00:47.45" personId="{516D2C5B-D67D-464E-9C67-108D937F77CE}" id="{59B85A2E-0ABA-4FAA-9091-8BC8539FC178}" parentId="{CB387310-5F5A-481B-A457-A94DF1FECAC3}">
    <text>2024.06.05 suderinta</text>
  </threadedComment>
  <threadedComment ref="AE188" dT="2024-06-20T04:14:22.85" personId="{516D2C5B-D67D-464E-9C67-108D937F77CE}" id="{50702407-A4B5-4838-BD5C-22299DA8B16C}" parentId="{CB387310-5F5A-481B-A457-A94DF1FECAC3}">
    <text>2024.06.20 pateikita perderinti</text>
  </threadedComment>
  <threadedComment ref="AE188" dT="2024-06-20T04:52:23.18" personId="{516D2C5B-D67D-464E-9C67-108D937F77CE}" id="{5FF297E6-3A0D-46DB-A51E-D5BF275439E0}" parentId="{CB387310-5F5A-481B-A457-A94DF1FECAC3}">
    <text>2024.06.20 suderino</text>
  </threadedComment>
  <threadedComment ref="AF188" dT="2024-06-03T12:04:29.09" personId="{516D2C5B-D67D-464E-9C67-108D937F77CE}" id="{430C30C4-4F68-4946-B46E-A5646FD0735C}">
    <text>2024.06.03 pateikta</text>
  </threadedComment>
  <threadedComment ref="AF188" dT="2024-06-10T04:35:19.88" personId="{516D2C5B-D67D-464E-9C67-108D937F77CE}" id="{DA4BEE59-A2F8-4A18-9B60-5F5A6B6DFE82}" parentId="{430C30C4-4F68-4946-B46E-A5646FD0735C}">
    <text>2024.06.07 Suderinta</text>
  </threadedComment>
  <threadedComment ref="AF188" dT="2024-06-20T04:14:04.12" personId="{516D2C5B-D67D-464E-9C67-108D937F77CE}" id="{6980EB02-214E-4CEB-B5E4-8223ADE94812}" parentId="{430C30C4-4F68-4946-B46E-A5646FD0735C}">
    <text>Tinklų nėra</text>
  </threadedComment>
  <threadedComment ref="AH188" dT="2024-07-11T07:21:08.85" personId="{516D2C5B-D67D-464E-9C67-108D937F77CE}" id="{AD0379BA-F473-4E5A-A093-5324DAD856BC}">
    <text>2024.06.27 319452 (
SAV-319452 )</text>
  </threadedComment>
  <threadedComment ref="E189" dT="2024-05-27T13:12:34.79" personId="{275467A3-C35B-408D-BC09-980133BF36D1}" id="{F391B192-DA83-43DD-B3CD-C24D4805CF24}">
    <text>Rengia sprendinius</text>
  </threadedComment>
  <threadedComment ref="K189" dT="2024-09-12T09:52:15.83" personId="{1AA69E5B-B443-4881-BBB8-C2908FF681E9}" id="{DECAC3BA-0713-4889-8358-D1E394CBEE40}">
    <text>Ko truksta iki pilnos bylos?</text>
  </threadedComment>
  <threadedComment ref="K189" dT="2024-09-17T06:27:57.50" personId="{1AA69E5B-B443-4881-BBB8-C2908FF681E9}" id="{35C40A8A-8007-49BC-926D-07B7394F72A3}" parentId="{DECAC3BA-0713-4889-8358-D1E394CBEE40}">
    <text>Pateiktas projektas tvirtinimui</text>
  </threadedComment>
  <threadedComment ref="K189" dT="2024-09-18T11:10:42.11" personId="{1AA69E5B-B443-4881-BBB8-C2908FF681E9}" id="{B8DF5030-ECD0-4FDE-A704-EA9FD7BF43AD}" parentId="{DECAC3BA-0713-4889-8358-D1E394CBEE40}">
    <text>Zyma perduota Paulinai</text>
  </threadedComment>
  <threadedComment ref="O189" dT="2024-05-20T05:18:40.46" personId="{0B5E25C4-20CF-4DA7-ADE6-E1EA480AA876}" id="{BD83A26F-6102-4B6E-857E-6D3A4C2889B5}">
    <text>2024.05.20 įkeltas pratesimas</text>
  </threadedComment>
  <threadedComment ref="O189" dT="2024-06-17T04:51:00.66" personId="{516D2C5B-D67D-464E-9C67-108D937F77CE}" id="{F07ED32C-E30B-4CA7-9E53-1AB7A099FDE1}" parentId="{BD83A26F-6102-4B6E-857E-6D3A4C2889B5}">
    <text>2024.06.17 Įkeltas pratesimas</text>
  </threadedComment>
  <threadedComment ref="O189" dT="2024-07-19T05:44:22.28" personId="{516D2C5B-D67D-464E-9C67-108D937F77CE}" id="{DD9CB49E-A15B-4268-A137-2BD925E6B600}" parentId="{BD83A26F-6102-4B6E-857E-6D3A4C2889B5}">
    <text>2024.07.19 Įkeltas pratesimas</text>
  </threadedComment>
  <threadedComment ref="O189" dT="2024-08-12T07:24:16.09" personId="{516D2C5B-D67D-464E-9C67-108D937F77CE}" id="{F961A9C3-5C27-4CDD-908D-9238052D8C44}" parentId="{BD83A26F-6102-4B6E-857E-6D3A4C2889B5}">
    <text>2024.08.12  įkeltas pratesimas</text>
  </threadedComment>
  <threadedComment ref="X189" dT="2024-05-30T09:09:34.25" personId="{516D2C5B-D67D-464E-9C67-108D937F77CE}" id="{26A08821-77D9-4C9C-AF5A-4D2ECB46EB56}">
    <text>2024.05.30 pateikta</text>
  </threadedComment>
  <threadedComment ref="X189" dT="2024-06-19T05:36:49.01" personId="{516D2C5B-D67D-464E-9C67-108D937F77CE}" id="{725A0AFA-5BF3-45A5-BA5C-1100830C39C1}" parentId="{26A08821-77D9-4C9C-AF5A-4D2ECB46EB56}">
    <text>2024.06.19 pateikti pirminiai pagal naujasTS</text>
  </threadedComment>
  <threadedComment ref="X189" dT="2024-06-27T13:47:23.54" personId="{516D2C5B-D67D-464E-9C67-108D937F77CE}" id="{7C4C60B7-5F10-4BB2-A9CE-A194C3CF1C87}" parentId="{26A08821-77D9-4C9C-AF5A-4D2ECB46EB56}">
    <text>2024.06.21 suderino</text>
  </threadedComment>
  <threadedComment ref="Z189" dT="2024-07-09T06:25:36.59" personId="{516D2C5B-D67D-464E-9C67-108D937F77CE}" id="{312B8D6D-27E6-4108-A0A3-95C43B54762C}">
    <text>2024.7.09 pateikta  daivmazei@gmail.com</text>
  </threadedComment>
  <threadedComment ref="AB189" dT="2024-07-09T06:21:43.04" personId="{516D2C5B-D67D-464E-9C67-108D937F77CE}" id="{6F8A58C3-E338-42F5-BDC4-F921F1AEDEC1}">
    <text>2024.07.09 pateikta</text>
  </threadedComment>
  <threadedComment ref="AB189" dT="2024-07-12T05:17:24.26" personId="{516D2C5B-D67D-464E-9C67-108D937F77CE}" id="{77754EE4-094B-435E-A3B6-DF27F97EC084}" parentId="{6F8A58C3-E338-42F5-BDC4-F921F1AEDEC1}">
    <text>2024.07.12 suderinta</text>
  </threadedComment>
  <threadedComment ref="AE189" dT="2024-07-09T06:21:48.71" personId="{516D2C5B-D67D-464E-9C67-108D937F77CE}" id="{48F73294-161F-4020-B672-1E1CE96BB0D9}">
    <text>2024.07.09 pateikta</text>
  </threadedComment>
  <threadedComment ref="AE189" dT="2024-07-09T10:39:20.82" personId="{516D2C5B-D67D-464E-9C67-108D937F77CE}" id="{107CF985-D29B-4234-9FB0-158083C16F23}" parentId="{48F73294-161F-4020-B672-1E1CE96BB0D9}">
    <text>2024.07.09 suderinta</text>
  </threadedComment>
  <threadedComment ref="AF189" dT="2024-07-09T06:21:54.60" personId="{516D2C5B-D67D-464E-9C67-108D937F77CE}" id="{D5424202-7DC2-4069-AE3E-557AF003EEC6}">
    <text>2024.07.09 pateikta</text>
  </threadedComment>
  <threadedComment ref="AF189" dT="2024-07-18T07:17:58.90" personId="{516D2C5B-D67D-464E-9C67-108D937F77CE}" id="{EC5FD904-AFC4-42A2-8317-8A171CF22C70}" parentId="{D5424202-7DC2-4069-AE3E-557AF003EEC6}">
    <text>2024.07.17 suderinta</text>
  </threadedComment>
  <threadedComment ref="AH189" dT="2024-07-22T13:37:36.26" personId="{516D2C5B-D67D-464E-9C67-108D937F77CE}" id="{40877A9D-8BD0-4FC7-AC2C-00B36D8A887E}">
    <text>2024.07.22 pateikta 322266  (SAV-322266 )</text>
  </threadedComment>
  <threadedComment ref="E191" dT="2024-08-08T06:35:19.54" personId="{516D2C5B-D67D-464E-9C67-108D937F77CE}" id="{DFB89DB9-4E0E-41C2-95B3-C9118C6875E0}">
    <text>37a ir 37 sklypo savininkas +37069828845 Rytis Mažuolis</text>
  </threadedComment>
  <threadedComment ref="K191" dT="2024-09-12T09:55:42.98" personId="{1AA69E5B-B443-4881-BBB8-C2908FF681E9}" id="{DE311E1C-E1D2-4EDE-9792-7EEFC369F2B1}">
    <text>Reikia taisyti pirminius sprendinius, is kur persikelia ta apskaita? Ko dar truksta iki pilnos bylos?</text>
  </threadedComment>
  <threadedComment ref="K191" dT="2024-09-16T07:03:34.37" personId="{516D2C5B-D67D-464E-9C67-108D937F77CE}" id="{01BAEC00-0C8F-4CF1-AF66-CEF657C5FE05}" parentId="{DE311E1C-E1D2-4EDE-9792-7EEFC369F2B1}">
    <text>Gytis turi paimti kelis sutikimus ir tada išsiųsti informacinius 0141 ir 0138 sklypams. Jau galima pateikti nzn</text>
  </threadedComment>
  <threadedComment ref="K191" dT="2024-09-17T07:06:30.97" personId="{275467A3-C35B-408D-BC09-980133BF36D1}" id="{453A5207-BAC4-40EB-B80D-4ED168289C15}" parentId="{DE311E1C-E1D2-4EDE-9792-7EEFC369F2B1}">
    <text>Tu neperdavei kontakto atsakingo asmens ( dukros ) numerio</text>
  </threadedComment>
  <threadedComment ref="K191" dT="2024-09-20T05:16:43.12" personId="{275467A3-C35B-408D-BC09-980133BF36D1}" id="{81B40CA8-08D1-4B0A-AE13-74D18317CF17}" parentId="{DE311E1C-E1D2-4EDE-9792-7EEFC369F2B1}">
    <text>Gytis turi nuvažiuoti suderinti su savininkais sklp.</text>
  </threadedComment>
  <threadedComment ref="K191" dT="2024-09-23T07:13:55.18" personId="{275467A3-C35B-408D-BC09-980133BF36D1}" id="{D41FE7A7-FA95-46A5-B2B1-90251EF1C5B8}" parentId="{DE311E1C-E1D2-4EDE-9792-7EEFC369F2B1}">
    <text>Gali suderinti tik Spalio 8d</text>
  </threadedComment>
  <threadedComment ref="K191" dT="2024-10-14T11:00:08.85" personId="{275467A3-C35B-408D-BC09-980133BF36D1}" id="{5EAC8F90-02F4-4A40-BB05-73AAB6EE24D2}" parentId="{DE311E1C-E1D2-4EDE-9792-7EEFC369F2B1}">
    <text>Po SUVA gavimo galėsim teikti bylą</text>
  </threadedComment>
  <threadedComment ref="K191" dT="2024-10-18T04:19:32.17" personId="{B1C403DD-D624-4B2E-A4CE-E1329F3AF8BA}" id="{382F8E87-3F47-40EC-970E-06B3D5C85479}" parentId="{DE311E1C-E1D2-4EDE-9792-7EEFC369F2B1}">
    <text>Gauta SUVA</text>
  </threadedComment>
  <threadedComment ref="K191" dT="2024-10-18T09:17:28.95" personId="{1AA69E5B-B443-4881-BBB8-C2908FF681E9}" id="{F5D5CED9-F677-4DE3-8EBD-7B2EA667FDDF}" parentId="{DE311E1C-E1D2-4EDE-9792-7EEFC369F2B1}">
    <text>Pateiktas projektas</text>
  </threadedComment>
  <threadedComment ref="K191" dT="2024-10-29T09:49:55.20" personId="{BF941DBC-49BC-4D35-B639-EC5DED99621C}" id="{33A4BF1C-A79E-46C3-914C-DD98F35DE396}" parentId="{DE311E1C-E1D2-4EDE-9792-7EEFC369F2B1}">
    <text>11.04 Važiuosiu parašo dėl apsaugos zonos</text>
  </threadedComment>
  <threadedComment ref="K191" dT="2024-11-04T06:51:20.92" personId="{BF941DBC-49BC-4D35-B639-EC5DED99621C}" id="{C9B87F38-CD8F-45F2-9BC6-72DDBBD64F36}" parentId="{DE311E1C-E1D2-4EDE-9792-7EEFC369F2B1}">
    <text>Paruošta pilna byla.</text>
  </threadedComment>
  <threadedComment ref="K191" dT="2024-11-04T16:32:11.55" personId="{BF5C2520-4838-4933-8C2C-E9E069B8079F}" id="{44F82BF3-5BF7-4FDF-8A95-A0A567CBFEB4}" parentId="{DE311E1C-E1D2-4EDE-9792-7EEFC369F2B1}">
    <text>Pateikta byla</text>
  </threadedComment>
  <threadedComment ref="K191" dT="2024-11-06T15:07:09.03" personId="{BF5C2520-4838-4933-8C2C-E9E069B8079F}" id="{2981BE64-2E66-428A-97E3-33616276135E}" parentId="{DE311E1C-E1D2-4EDE-9792-7EEFC369F2B1}">
    <text>Pateikta po pastabų</text>
  </threadedComment>
  <threadedComment ref="K191" dT="2024-11-08T08:37:39.92" personId="{275467A3-C35B-408D-BC09-980133BF36D1}" id="{119C0A25-CC1E-49E5-9541-83F7B09A4A1D}" parentId="{DE311E1C-E1D2-4EDE-9792-7EEFC369F2B1}">
    <text>Turi pateikti po pastabų</text>
  </threadedComment>
  <threadedComment ref="K191" dT="2024-11-11T05:22:56.42" personId="{BF941DBC-49BC-4D35-B639-EC5DED99621C}" id="{F20A2219-D586-4C73-A04B-3C2CE845BBC6}" parentId="{DE311E1C-E1D2-4EDE-9792-7EEFC369F2B1}">
    <text>Pataisytos pastabos</text>
  </threadedComment>
  <threadedComment ref="O191" dT="2024-05-20T05:18:48.48" personId="{0B5E25C4-20CF-4DA7-ADE6-E1EA480AA876}" id="{28B47E5D-CE79-411C-91EE-9BAA2E7124E6}">
    <text>2024.05.20 įkeltas pratesimas</text>
  </threadedComment>
  <threadedComment ref="O191" dT="2024-06-18T09:32:44.45" personId="{516D2C5B-D67D-464E-9C67-108D937F77CE}" id="{1B5602FB-0FC1-4650-85EC-6C6BEA874491}" parentId="{28B47E5D-CE79-411C-91EE-9BAA2E7124E6}">
    <text>2024.06.18 įkeltas pratesimas</text>
  </threadedComment>
  <threadedComment ref="O191" dT="2024-07-19T06:10:04.11" personId="{516D2C5B-D67D-464E-9C67-108D937F77CE}" id="{801CF433-45EC-4C89-AFDF-FBC7DD10E8F8}" parentId="{28B47E5D-CE79-411C-91EE-9BAA2E7124E6}">
    <text>2024.07.19 įkeltas pratesimas</text>
  </threadedComment>
  <threadedComment ref="O191" dT="2024-08-22T13:14:00.82" personId="{516D2C5B-D67D-464E-9C67-108D937F77CE}" id="{0223B64B-B339-464F-B1A8-4A5E5CCC82E4}" parentId="{28B47E5D-CE79-411C-91EE-9BAA2E7124E6}">
    <text>2024.08.22 įkeltas pratesimas</text>
  </threadedComment>
  <threadedComment ref="O191" dT="2024-09-26T07:21:14.42" personId="{516D2C5B-D67D-464E-9C67-108D937F77CE}" id="{0F126E44-7A0A-4F22-96D6-DD3D46475D19}" parentId="{28B47E5D-CE79-411C-91EE-9BAA2E7124E6}">
    <text>2024.09.26 įkeltas pratesimas</text>
  </threadedComment>
  <threadedComment ref="X191" dT="2024-08-22T11:59:54.19" personId="{516D2C5B-D67D-464E-9C67-108D937F77CE}" id="{0BDA649B-BBDD-4412-B147-AA9C025BD2FA}">
    <text>2024.08.22 Pateikta</text>
  </threadedComment>
  <threadedComment ref="X191" dT="2024-08-27T07:39:16.16" personId="{516D2C5B-D67D-464E-9C67-108D937F77CE}" id="{4610A1DD-0199-4353-9941-0560D2D36D10}" parentId="{0BDA649B-BBDD-4412-B147-AA9C025BD2FA}">
    <text>2024.08.23 gautos patsabos
2024.08.27 pateikta po pastabų</text>
  </threadedComment>
  <threadedComment ref="X191" dT="2024-09-25T11:44:24.93" personId="{516D2C5B-D67D-464E-9C67-108D937F77CE}" id="{45718202-69CE-42DC-ACC6-5A58EACA8D76}" parentId="{0BDA649B-BBDD-4412-B147-AA9C025BD2FA}">
    <text>2024.09.25 pateikta po pastabų</text>
  </threadedComment>
  <threadedComment ref="Z191" dT="2024-08-22T11:59:46.69" personId="{516D2C5B-D67D-464E-9C67-108D937F77CE}" id="{10621191-7784-4B7F-BE82-5BDC3F9A55C2}">
    <text>2024.08.22 Pateikta
190. Alantos g. 8, Kaunas, Kauno m. sav.</text>
  </threadedComment>
  <threadedComment ref="AB191" dT="2024-08-22T11:59:59.88" personId="{516D2C5B-D67D-464E-9C67-108D937F77CE}" id="{4C20E548-3553-4D3D-8938-95A70B57FDCB}">
    <text>2024.08.22 Pateikta</text>
  </threadedComment>
  <threadedComment ref="AB191" dT="2024-09-06T05:36:30.82" personId="{516D2C5B-D67D-464E-9C67-108D937F77CE}" id="{06A4236B-F909-4F36-B615-20741930CA1C}" parentId="{4C20E548-3553-4D3D-8938-95A70B57FDCB}">
    <text xml:space="preserve">2024.09.06 suderino
</text>
  </threadedComment>
  <threadedComment ref="AE191" dT="2024-08-22T12:00:05.61" personId="{516D2C5B-D67D-464E-9C67-108D937F77CE}" id="{824391F3-86CF-4039-B9B1-A6AB8A04B1EA}">
    <text>2024.08.22 Pateikta</text>
  </threadedComment>
  <threadedComment ref="AE191" dT="2024-08-27T07:56:36.11" personId="{516D2C5B-D67D-464E-9C67-108D937F77CE}" id="{B73E6C6D-A018-4732-923D-5003EAC52702}" parentId="{824391F3-86CF-4039-B9B1-A6AB8A04B1EA}">
    <text>2024.08.26 suderinta</text>
  </threadedComment>
  <threadedComment ref="AF191" dT="2024-08-22T12:00:10.76" personId="{516D2C5B-D67D-464E-9C67-108D937F77CE}" id="{17FA16D1-3CA4-4053-BEA9-060B274912C7}">
    <text>2024.08.22 Pateikta</text>
  </threadedComment>
  <threadedComment ref="AF191" dT="2024-09-09T11:49:51.68" personId="{BF941DBC-49BC-4D35-B639-EC5DED99621C}" id="{22C245C9-D4D9-49E2-A25A-F625B90918D3}" parentId="{17FA16D1-3CA4-4053-BEA9-060B274912C7}">
    <text>2024.09.09 suderinta</text>
  </threadedComment>
  <threadedComment ref="AH191" dT="2024-09-26T07:12:11.61" personId="{516D2C5B-D67D-464E-9C67-108D937F77CE}" id="{D5DB7803-0103-4A21-A179-70DEE96566CE}">
    <text>2024.09.26 įkeltas. 330076 (
SAV-330076 )</text>
  </threadedComment>
  <threadedComment ref="AH191" dT="2024-10-14T10:58:47.07" personId="{275467A3-C35B-408D-BC09-980133BF36D1}" id="{822CD081-7B41-424F-8A0F-8C6E3D649938}" parentId="{D5DB7803-0103-4A21-A179-70DEE96566CE}">
    <text>Vėluoja 2d.d.</text>
  </threadedComment>
  <threadedComment ref="O192" dT="2024-06-19T14:02:10.51" personId="{516D2C5B-D67D-464E-9C67-108D937F77CE}" id="{59E04934-7C5A-4B95-8037-FC40D63459A9}">
    <text>2024.06.19 Įkeltas pratesimas</text>
  </threadedComment>
  <threadedComment ref="O192" dT="2024-07-19T11:09:59.59" personId="{516D2C5B-D67D-464E-9C67-108D937F77CE}" id="{694D89D9-08B5-4302-8358-1101336040E2}" parentId="{59E04934-7C5A-4B95-8037-FC40D63459A9}">
    <text>2024.07.19 Įkeltas pratesimas</text>
  </threadedComment>
  <threadedComment ref="X192" dT="2024-06-19T14:03:20.82" personId="{516D2C5B-D67D-464E-9C67-108D937F77CE}" id="{106014CE-A885-4C25-9DEE-91D366A6573C}">
    <text>2024.06.19 pateikta</text>
  </threadedComment>
  <threadedComment ref="X192" dT="2024-07-10T12:12:19.37" personId="{516D2C5B-D67D-464E-9C67-108D937F77CE}" id="{D044860F-3AA2-499E-950D-57028196CCE7}" parentId="{106014CE-A885-4C25-9DEE-91D366A6573C}">
    <text>2024.06.20 gautos pastabos
2024.07.10 įkelta po pastabų</text>
  </threadedComment>
  <threadedComment ref="X192" dT="2024-07-11T13:19:25.31" personId="{516D2C5B-D67D-464E-9C67-108D937F77CE}" id="{7589A85F-8037-4AB6-AE55-D40956EDFFB3}" parentId="{106014CE-A885-4C25-9DEE-91D366A6573C}">
    <text xml:space="preserve">2024.07.11 pateikta po pastabų
</text>
  </threadedComment>
  <threadedComment ref="X192" dT="2024-07-15T09:49:09.09" personId="{516D2C5B-D67D-464E-9C67-108D937F77CE}" id="{745237DA-43DB-4DAF-A674-C2D1EBCF9972}" parentId="{106014CE-A885-4C25-9DEE-91D366A6573C}">
    <text xml:space="preserve">2024.07.12 patvirtinti
</text>
  </threadedComment>
  <threadedComment ref="Z192" dT="2024-07-16T11:54:32.10" personId="{55F09792-7EBE-44EF-852C-B87121DE160C}" id="{DEDD4D0E-CB1E-464E-91C8-BA318E194918}">
    <text xml:space="preserve">2024.07.15 pateikta
2024.07.16 suderinta
</text>
  </threadedComment>
  <threadedComment ref="AN192" dT="2024-07-10T07:27:07.71" personId="{516D2C5B-D67D-464E-9C67-108D937F77CE}" id="{23AE468A-D74D-4B3D-8D4C-1952EEDC7863}">
    <text>2024.06.19 teikta
2024.07.10 kartota</text>
  </threadedComment>
  <threadedComment ref="AN192" dT="2024-07-18T07:53:42.68" personId="{516D2C5B-D67D-464E-9C67-108D937F77CE}" id="{CAA99D19-7E2B-4F87-9054-00E2D13270BD}" parentId="{23AE468A-D74D-4B3D-8D4C-1952EEDC7863}">
    <text>2024.07.17 suderino</text>
  </threadedComment>
  <threadedComment ref="E193" dT="2024-05-27T13:14:38.71" personId="{275467A3-C35B-408D-BC09-980133BF36D1}" id="{E486F42A-A399-443F-90E8-A5060164240D}">
    <text>Tai ten ai tenm bvo kad topke del topkes ten sklypo nebuvo</text>
  </threadedComment>
  <threadedComment ref="K193" dT="2024-09-12T10:00:37.53" personId="{1AA69E5B-B443-4881-BBB8-C2908FF681E9}" id="{0F8D0773-7229-4580-ACBE-AE95EEBB3FFB}">
    <text>Kaip su KPD, ko dar truksta pilno projekto pateikimui?</text>
  </threadedComment>
  <threadedComment ref="K193" dT="2024-09-16T06:59:13.94" personId="{516D2C5B-D67D-464E-9C67-108D937F77CE}" id="{CE94989E-C213-4045-BE95-679CB4477B0C}" parentId="{0F8D0773-7229-4580-ACBE-AE95EEBB3FFB}">
    <text>Pasitikrinti ar gautu derinimai yra pagal naują trasą. Tda suderinti KPD iš naujo nes atmetė ir formuoti ir derinti servitutus</text>
  </threadedComment>
  <threadedComment ref="K193" dT="2024-09-30T15:14:38.71" personId="{275467A3-C35B-408D-BC09-980133BF36D1}" id="{D810B0A5-74CB-44AC-9EA5-24633666A0EA}" parentId="{0F8D0773-7229-4580-ACBE-AE95EEBB3FFB}">
    <text>Eimutis daro servitutus/ teikia KPD</text>
  </threadedComment>
  <threadedComment ref="K193" dT="2024-10-08T09:38:01.84" personId="{B1C403DD-D624-4B2E-A4CE-E1329F3AF8BA}" id="{EC701654-70F7-4A2B-A833-2E102E0DF5B3}" parentId="{0F8D0773-7229-4580-ACBE-AE95EEBB3FFB}">
    <text>10-08 išsiųsta KPD</text>
  </threadedComment>
  <threadedComment ref="K193" dT="2024-10-16T05:22:07.54" personId="{B1C403DD-D624-4B2E-A4CE-E1329F3AF8BA}" id="{81939BEC-E37A-4CAD-8724-E8DF39E79169}" parentId="{0F8D0773-7229-4580-ACBE-AE95EEBB3FFB}">
    <text>Gautas KPD 10-15</text>
  </threadedComment>
  <threadedComment ref="K193" dT="2024-10-21T06:32:25.18" personId="{275467A3-C35B-408D-BC09-980133BF36D1}" id="{F84CFE94-054D-4E46-89C0-E4D0CBE9348E}" parentId="{0F8D0773-7229-4580-ACBE-AE95EEBB3FFB}">
    <text>SUVA 10-31 turi būti.
Laukiam komp. Aktų, servitutai pateikti priešgaisrinei (eimutis), po pasirašymo bus galima teikti į savivaldybę</text>
  </threadedComment>
  <threadedComment ref="K193" dT="2024-11-11T13:02:57.64" personId="{1AA69E5B-B443-4881-BBB8-C2908FF681E9}" id="{68502131-CBBF-4839-A04F-1F9927F8F98C}" parentId="{0F8D0773-7229-4580-ACBE-AE95EEBB3FFB}">
    <text>SUVA (vėluojama 6 d.d.) pateikti servitutai pakartotinai, reikia perderint su eso, perskaiciuot kompensacija. Viska atlikus/gavus teiksim KMS</text>
  </threadedComment>
  <threadedComment ref="K193" dT="2024-11-18T05:42:18.36" personId="{65DA027D-5C49-4EE2-A34F-BC2FA0C6B7F3}" id="{8EF9CA5F-0FF0-4AE6-84A5-E9B4597076EA}" parentId="{0F8D0773-7229-4580-ACBE-AE95EEBB3FFB}">
    <text>Servitutai pateikti į KMS ir NŽT</text>
  </threadedComment>
  <threadedComment ref="K193" dT="2024-11-19T05:19:06.65" personId="{275467A3-C35B-408D-BC09-980133BF36D1}" id="{A1E0DC7B-2199-421D-AF69-9513B7A01175}" parentId="{0F8D0773-7229-4580-ACBE-AE95EEBB3FFB}">
    <text xml:space="preserve">SUVA gautas, laukiam servitutų </text>
  </threadedComment>
  <threadedComment ref="K193" dT="2024-11-25T16:33:04.33" personId="{BF5C2520-4838-4933-8C2C-E9E069B8079F}" id="{59F29FFF-3AFA-46BD-89C8-22240042A67A}" parentId="{0F8D0773-7229-4580-ACBE-AE95EEBB3FFB}">
    <text>Pateikta byla</text>
  </threadedComment>
  <threadedComment ref="K193" dT="2024-11-27T05:39:23.92" personId="{65DA027D-5C49-4EE2-A34F-BC2FA0C6B7F3}" id="{26F4FDD7-46AD-4C3D-9285-CA188B428D27}" parentId="{0F8D0773-7229-4580-ACBE-AE95EEBB3FFB}">
    <text>Bylos pastabos pataisytos, trūksta servitutų (pateikti 11/18)</text>
  </threadedComment>
  <threadedComment ref="K193" dT="2024-12-19T12:16:26.88" personId="{65DA027D-5C49-4EE2-A34F-BC2FA0C6B7F3}" id="{DBC9C275-9B17-46F1-8099-3AAD42D9A137}" parentId="{0F8D0773-7229-4580-ACBE-AE95EEBB3FFB}">
    <text>5555 ir 2073 sklypų servitutai pateikti derinimui į Mano Būstas. Darys balsavimą dėl tvirtinimo
5728 atmestas, trūksta Kauno Butų ūkio derinimo, į KBU nusiųstas 12.11. Darys balsavimą dėl tvirtinimo</text>
  </threadedComment>
  <threadedComment ref="K193" dT="2024-12-21T06:13:29.89" personId="{275467A3-C35B-408D-BC09-980133BF36D1}" id="{C12FDAE7-A647-4542-89AF-54FE5CC9B3A4}" parentId="{0F8D0773-7229-4580-ACBE-AE95EEBB3FFB}">
    <text>Ar aiški balsavimo data ?</text>
  </threadedComment>
  <threadedComment ref="K193" dT="2025-01-06T06:51:19.36" personId="{65DA027D-5C49-4EE2-A34F-BC2FA0C6B7F3}" id="{C28DF955-B527-400F-8287-E112022EA7A3}" parentId="{0F8D0773-7229-4580-ACBE-AE95EEBB3FFB}">
    <text>Šventiniu laikotarpiu neišėjo susisiekti su Mano būsto atstovu, skambinsiu šią savaitę</text>
  </threadedComment>
  <threadedComment ref="K193" dT="2025-01-10T12:36:47.08" personId="{65DA027D-5C49-4EE2-A34F-BC2FA0C6B7F3}" id="{45FCF3BA-2DB7-4C26-B5A0-138A2A9A2A3B}" parentId="{0F8D0773-7229-4580-ACBE-AE95EEBB3FFB}">
    <text>Mano būstas 01.13 turi atsiųsti suderintus servitutus, Kauno butų ūkiui pakartotinai pateikta 01.10 (KBU kontaktai +37070040444)</text>
  </threadedComment>
  <threadedComment ref="K193" dT="2025-01-10T13:09:39.47" personId="{BF5C2520-4838-4933-8C2C-E9E069B8079F}" id="{83985CC4-DF25-458A-B933-AEF81BD6EB61}" parentId="{0F8D0773-7229-4580-ACBE-AE95EEBB3FFB}">
    <text>KBU teikta iš mano pašto.</text>
  </threadedComment>
  <threadedComment ref="K193" dT="2025-01-20T05:34:38.84" personId="{275467A3-C35B-408D-BC09-980133BF36D1}" id="{303A8FA1-6431-4840-BB78-8F8F4C3C1008}" parentId="{0F8D0773-7229-4580-ACBE-AE95EEBB3FFB}">
    <text>Kokia situacija su servitutais ?</text>
  </threadedComment>
  <threadedComment ref="K193" dT="2025-01-20T08:02:00.02" personId="{BF5C2520-4838-4933-8C2C-E9E069B8079F}" id="{C1991B0D-7EC3-4761-BDF6-3AB8C60521EE}" parentId="{0F8D0773-7229-4580-ACBE-AE95EEBB3FFB}">
    <text>Gautas atsakymas iš KBU, kad organizuojamas gyventojų balsavimas, patiino, kad 02-04 jau bus balsavimo rezultatai.</text>
  </threadedComment>
  <threadedComment ref="K193" dT="2025-02-10T16:10:05.93" personId="{BF5C2520-4838-4933-8C2C-E9E069B8079F}" id="{BDABA523-91D6-4C38-AE5E-254325E79D5F}" parentId="{0F8D0773-7229-4580-ACBE-AE95EEBB3FFB}">
    <text>Rezultatų neatsiuntė, parašiau laišką. Gali užtrukt, nes gavau auto reply, kad daug užklausų, terminas 5 d.d. Bet gali užtrukt ilgiau</text>
  </threadedComment>
  <threadedComment ref="K193" dT="2025-02-17T14:15:54.77" personId="{BF5C2520-4838-4933-8C2C-E9E069B8079F}" id="{9AE7E4F9-ECC8-472C-A8D9-924B39B83406}" parentId="{0F8D0773-7229-4580-ACBE-AE95EEBB3FFB}">
    <text>Nemuno g. 4 reikia patiems susirinkti parašus ant servituto. @Gytis Kazakevičius pasiimk ir šitą reikalą į 02-18d. kelionę. Ten yra 3 patalpos (2 gyvenamos, 1 negyvenama), reikia apeit, supažindint ir gaut parašus, nes be tų parašų nesuderins servituto.</text>
    <mentions>
      <mention mentionpersonId="{261CABE5-07DA-45AC-BB0C-61EF5D6C7C4B}" mentionId="{6B6A57C7-731A-4066-AAF5-568A476C3971}" startIndex="61" length="19"/>
    </mentions>
  </threadedComment>
  <threadedComment ref="K193" dT="2025-02-18T09:43:42.93" personId="{BF5C2520-4838-4933-8C2C-E9E069B8079F}" id="{E9E189A4-6097-441E-AAB9-F7DE0516C865}" parentId="{0F8D0773-7229-4580-ACBE-AE95EEBB3FFB}">
    <text>Susisiekiau, niekur nesirašys, argumentų neturi, tiesiog nesirašys. @Gytis Kazakevičius siunčiam info Nemuno g. 4</text>
    <mentions>
      <mention mentionpersonId="{261CABE5-07DA-45AC-BB0C-61EF5D6C7C4B}" mentionId="{93E26B3A-88A5-432E-9F30-8D3DCFD9D2B1}" startIndex="68" length="19"/>
    </mentions>
  </threadedComment>
  <threadedComment ref="K193" dT="2025-02-25T11:22:42.79" personId="{BF5C2520-4838-4933-8C2C-E9E069B8079F}" id="{F8744B2B-457F-4E3B-87B7-A429893C8D4A}" parentId="{0F8D0773-7229-4580-ACBE-AE95EEBB3FFB}">
    <text>Išsiųstas informacinis 02-18. Mano būstas suderino, servitutus teikti savivaldybei po pastabų</text>
  </threadedComment>
  <threadedComment ref="K193" dT="2025-03-04T06:12:11.30" personId="{BF5C2520-4838-4933-8C2C-E9E069B8079F}" id="{2904F5DD-D8BA-4A5A-A64F-B78CBC652FC4}" parentId="{0F8D0773-7229-4580-ACBE-AE95EEBB3FFB}">
    <text>Pateikti servitutai savivaldybei</text>
  </threadedComment>
  <threadedComment ref="K193" dT="2025-03-21T17:13:59.74" personId="{BF5C2520-4838-4933-8C2C-E9E069B8079F}" id="{959D43D5-F7DC-4D65-8533-8DAC67CD8518}" parentId="{0F8D0773-7229-4580-ACBE-AE95EEBB3FFB}">
    <text>Dar nepriėjo, kitą savaitę turi peržiūrėt ir duot atsakymą</text>
  </threadedComment>
  <threadedComment ref="K193" dT="2025-03-26T08:52:45.32" personId="{BF5C2520-4838-4933-8C2C-E9E069B8079F}" id="{15B3EEAB-08EB-454D-9608-6DE9045D6DD2}" parentId="{0F8D0773-7229-4580-ACBE-AE95EEBB3FFB}">
    <text>Trūksta Mano būsto įgaliojimo, vakar kalbėjau sakė šiandien atsiųs</text>
  </threadedComment>
  <threadedComment ref="K193" dT="2025-03-28T13:56:44.84" personId="{BF5C2520-4838-4933-8C2C-E9E069B8079F}" id="{87BB9865-9B34-4460-89C6-644A666BE501}" parentId="{0F8D0773-7229-4580-ACBE-AE95EEBB3FFB}">
    <text>Įgaliojimo neatsiuntė.</text>
  </threadedComment>
  <threadedComment ref="K193" dT="2025-04-08T12:08:45.54" personId="{BF5C2520-4838-4933-8C2C-E9E069B8079F}" id="{114CA707-A72A-4558-8534-885B925F4A44}" parentId="{0F8D0773-7229-4580-ACBE-AE95EEBB3FFB}">
    <text>Įgaliojimo neatsiuntė, pasuksiu</text>
  </threadedComment>
  <threadedComment ref="K193" dT="2025-04-15T06:43:09.63" personId="{BF5C2520-4838-4933-8C2C-E9E069B8079F}" id="{3060BB65-D72D-4AA6-B0B4-96301B288A9A}" parentId="{0F8D0773-7229-4580-ACBE-AE95EEBB3FFB}">
    <text>Skambinau, sakė atsiųs, neatsiuntė dar</text>
  </threadedComment>
  <threadedComment ref="K193" dT="2025-04-24T04:29:16.55" personId="{BF5C2520-4838-4933-8C2C-E9E069B8079F}" id="{B1E3FB83-CF67-43C9-8910-A69655A77682}" parentId="{0F8D0773-7229-4580-ACBE-AE95EEBB3FFB}">
    <text>Mano Būstas nebekelia</text>
  </threadedComment>
  <threadedComment ref="K193" dT="2025-04-29T04:50:24.28" personId="{BF5C2520-4838-4933-8C2C-E9E069B8079F}" id="{63AB832F-6BFE-4E42-901C-A94C1FA64917}" parentId="{0F8D0773-7229-4580-ACBE-AE95EEBB3FFB}">
    <text>"jau eina pas vadovą" jei neatsiųs, kitą sav važiuosiu pas juos</text>
  </threadedComment>
  <threadedComment ref="K193" dT="2025-05-12T05:00:23.38" personId="{BF5C2520-4838-4933-8C2C-E9E069B8079F}" id="{693FAC36-E4E9-41C7-9067-0930041954D3}" parentId="{0F8D0773-7229-4580-ACBE-AE95EEBB3FFB}">
    <text>Nulėksiu šią sav. iki mano būsto</text>
  </threadedComment>
  <threadedComment ref="K193" dT="2025-05-16T11:06:48.43" personId="{BF5C2520-4838-4933-8C2C-E9E069B8079F}" id="{80BE5B4D-B697-4536-8CE8-2844F9BCDBD5}" parentId="{0F8D0773-7229-4580-ACBE-AE95EEBB3FFB}">
    <text>Gytis išsiųs informacinius butams</text>
  </threadedComment>
  <threadedComment ref="K193" dT="2025-05-19T07:51:36.44" personId="{BF941DBC-49BC-4D35-B639-EC5DED99621C}" id="{0764D7CA-EB7F-4185-9917-6415D4F67267}" parentId="{0F8D0773-7229-4580-ACBE-AE95EEBB3FFB}">
    <text>05-19 išsiųsti informaciniai</text>
  </threadedComment>
  <threadedComment ref="K193" dT="2025-06-16T06:27:31.61" personId="{BF5C2520-4838-4933-8C2C-E9E069B8079F}" id="{4E1DD5B0-A494-4EFC-92F5-2D2F2CCAD938}" parentId="{0F8D0773-7229-4580-ACBE-AE95EEBB3FFB}">
    <text>Pateikti servitutai savivaldybei 06-09</text>
  </threadedComment>
  <threadedComment ref="K193" dT="2025-07-28T07:13:14.55" personId="{BF5C2520-4838-4933-8C2C-E9E069B8079F}" id="{C110DCAB-CBBF-46D5-8404-A4C1C6F245F8}" parentId="{0F8D0773-7229-4580-ACBE-AE95EEBB3FFB}">
    <text>Pateikta byla</text>
  </threadedComment>
  <threadedComment ref="O193" dT="2024-05-20T12:07:30.25" personId="{516D2C5B-D67D-464E-9C67-108D937F77CE}" id="{77BB7E22-2264-432E-BCBA-34808BD40E6A}">
    <text>2024.05.20 įkeltas pratesimas dėl KPD (Meluota)</text>
  </threadedComment>
  <threadedComment ref="O193" dT="2024-06-19T11:34:17.33" personId="{516D2C5B-D67D-464E-9C67-108D937F77CE}" id="{6802187F-3868-4926-9115-7FCFEA5B8CAC}" parentId="{77BB7E22-2264-432E-BCBA-34808BD40E6A}">
    <text>2024.06.19 įkeltas pratesimas keitėsi TS</text>
  </threadedComment>
  <threadedComment ref="O193" dT="2024-07-19T07:19:34.93" personId="{516D2C5B-D67D-464E-9C67-108D937F77CE}" id="{984AA074-A966-4FB2-93B0-1C2F44844E7F}" parentId="{77BB7E22-2264-432E-BCBA-34808BD40E6A}">
    <text>2024.07.19 įkeltas pratesimas</text>
  </threadedComment>
  <threadedComment ref="O193" dT="2024-08-20T11:59:22.77" personId="{516D2C5B-D67D-464E-9C67-108D937F77CE}" id="{8FB1580E-702A-4C4E-8542-6049ADAB1296}" parentId="{77BB7E22-2264-432E-BCBA-34808BD40E6A}">
    <text>2024.08.20 įkeltas pratesimas</text>
  </threadedComment>
  <threadedComment ref="X193" dT="2024-07-09T13:50:49.41" personId="{516D2C5B-D67D-464E-9C67-108D937F77CE}" id="{B58D26F1-B4B7-4AED-B3F2-CB24E9260CAE}">
    <text>2024.07.09 pateikta</text>
  </threadedComment>
  <threadedComment ref="X193" dT="2024-07-10T12:17:34.38" personId="{516D2C5B-D67D-464E-9C67-108D937F77CE}" id="{5A17A599-E5F5-49BF-B7C0-85919A62EC06}" parentId="{B58D26F1-B4B7-4AED-B3F2-CB24E9260CAE}">
    <text>2024.07.10 gautos pastabos
2024.07.10 pateikta po pastabų</text>
  </threadedComment>
  <threadedComment ref="X193" dT="2024-07-11T13:10:15.87" personId="{516D2C5B-D67D-464E-9C67-108D937F77CE}" id="{2A6D9909-D68C-4C38-AC98-F1AE12FC58CC}" parentId="{B58D26F1-B4B7-4AED-B3F2-CB24E9260CAE}">
    <text xml:space="preserve">2024.07.11 pateiktos pastabos
</text>
  </threadedComment>
  <threadedComment ref="X193" dT="2024-07-11T13:12:01.16" personId="{516D2C5B-D67D-464E-9C67-108D937F77CE}" id="{EC558DA8-75F1-4686-999C-C878115A3D87}" parentId="{B58D26F1-B4B7-4AED-B3F2-CB24E9260CAE}">
    <text xml:space="preserve">2024,07,11 pastabos eso
</text>
  </threadedComment>
  <threadedComment ref="X193" dT="2024-07-15T10:04:37.70" personId="{516D2C5B-D67D-464E-9C67-108D937F77CE}" id="{8F5FB68A-3903-42C3-AE7A-92E8505C2019}" parentId="{B58D26F1-B4B7-4AED-B3F2-CB24E9260CAE}">
    <text>2024-07-15 pateikta po pastabų</text>
  </threadedComment>
  <threadedComment ref="Y193" dT="2024-05-21T10:32:15.65" personId="{516D2C5B-D67D-464E-9C67-108D937F77CE}" id="{10252EF2-F871-4FD8-B7A4-77F416EFB0AC}">
    <text>2024.05.20 Gauta</text>
  </threadedComment>
  <threadedComment ref="AB193" dT="2024-07-19T06:58:34.45" personId="{516D2C5B-D67D-464E-9C67-108D937F77CE}" id="{0246ACA8-31A8-4B43-BF95-86AC22928A3C}">
    <text>2024.07.19 Pateikta</text>
  </threadedComment>
  <threadedComment ref="AB193" dT="2024-07-22T10:25:43.24" personId="{516D2C5B-D67D-464E-9C67-108D937F77CE}" id="{47712C61-9FA8-44E7-A916-F0BE01AD1222}" parentId="{0246ACA8-31A8-4B43-BF95-86AC22928A3C}">
    <text xml:space="preserve">2024.07.22 suderino
</text>
  </threadedComment>
  <threadedComment ref="AE193" dT="2024-07-19T06:54:50.28" personId="{516D2C5B-D67D-464E-9C67-108D937F77CE}" id="{335C5718-70F2-4F47-AB88-2EEBF5B993A0}">
    <text>2024.07.19 Pateikta</text>
  </threadedComment>
  <threadedComment ref="AE193" dT="2024-07-22T10:18:33.58" personId="{516D2C5B-D67D-464E-9C67-108D937F77CE}" id="{AD9B19E3-7F86-4F6A-A350-DF8C2B9DF7BF}" parentId="{335C5718-70F2-4F47-AB88-2EEBF5B993A0}">
    <text>2024.07.19 suderinta</text>
  </threadedComment>
  <threadedComment ref="AF193" dT="2024-07-19T06:43:19.44" personId="{516D2C5B-D67D-464E-9C67-108D937F77CE}" id="{76CFAB13-E5D7-4E84-B97E-D32EC56D6538}">
    <text xml:space="preserve">2024.07.18 Ieva pateikė </text>
  </threadedComment>
  <threadedComment ref="AF193" dT="2024-07-25T07:51:42.09" personId="{55F09792-7EBE-44EF-852C-B87121DE160C}" id="{F6B59EC9-A5A0-4C3E-907B-9929D29D2B7C}" parentId="{76CFAB13-E5D7-4E84-B97E-D32EC56D6538}">
    <text xml:space="preserve">07-10 pateikta pirma kartą. 
07-17 gauta pastaba, dėl linijų storių. 
07-18 išsiųsta naujai 
07-24 gauta pastaba, traukti spintą nuo tinklų.
07-25 išsiųsta naujai Telia
</text>
  </threadedComment>
  <threadedComment ref="AF193" dT="2024-08-01T11:57:48.59" personId="{55F09792-7EBE-44EF-852C-B87121DE160C}" id="{BB1F8882-E4C1-4DA5-91F9-DA317A7C0C47}" parentId="{76CFAB13-E5D7-4E84-B97E-D32EC56D6538}">
    <text>07-01 gautas suderinimas</text>
  </threadedComment>
  <threadedComment ref="AH193" dT="2024-10-17T09:58:11.94" personId="{B1C403DD-D624-4B2E-A4CE-E1329F3AF8BA}" id="{621C6283-676E-4A22-A2C9-CD8B26465BB6}">
    <text xml:space="preserve">SAV-332958 </text>
  </threadedComment>
  <threadedComment ref="AK193" dT="2024-11-15T13:33:28.19" personId="{65DA027D-5C49-4EE2-A34F-BC2FA0C6B7F3}" id="{51439FE1-8FD7-4FCF-BB70-AEB914E431CC}">
    <text>Pateikta kompensacijai</text>
  </threadedComment>
  <threadedComment ref="AK193" dT="2024-11-18T05:17:46.39" personId="{65DA027D-5C49-4EE2-A34F-BC2FA0C6B7F3}" id="{B3AA001B-D455-4560-8B9C-5A4BEF8DF385}" parentId="{51439FE1-8FD7-4FCF-BB70-AEB914E431CC}">
    <text>Gauta kompensacija</text>
  </threadedComment>
  <threadedComment ref="AK193" dT="2024-11-18T07:08:12.34" personId="{65DA027D-5C49-4EE2-A34F-BC2FA0C6B7F3}" id="{21B93824-BA32-4CE5-81EE-93FFCF81CC56}" parentId="{51439FE1-8FD7-4FCF-BB70-AEB914E431CC}">
    <text>5555 ir 2073 sklypų servitutai pateikti KMS</text>
  </threadedComment>
  <threadedComment ref="AK193" dT="2024-11-18T08:58:55.99" personId="{65DA027D-5C49-4EE2-A34F-BC2FA0C6B7F3}" id="{63DF19CA-9B5B-4AF5-A601-1B8B8A458626}" parentId="{51439FE1-8FD7-4FCF-BB70-AEB914E431CC}">
    <text>7753 ir 5728 sklypų servitutai pateikti į NŽT</text>
  </threadedComment>
  <threadedComment ref="AK193" dT="2024-12-02T14:06:25.77" personId="{65DA027D-5C49-4EE2-A34F-BC2FA0C6B7F3}" id="{39269D70-47C4-432B-8F68-7F748170C252}" parentId="{51439FE1-8FD7-4FCF-BB70-AEB914E431CC}">
    <text>5555 ir 2073 sklypų servitutai pateikti derinimui į Mano Būstas</text>
  </threadedComment>
  <threadedComment ref="AK193" dT="2024-12-11T13:17:28.81" personId="{65DA027D-5C49-4EE2-A34F-BC2FA0C6B7F3}" id="{29A11CF0-C7A3-41D1-AEA0-5590F58E407E}" parentId="{51439FE1-8FD7-4FCF-BB70-AEB914E431CC}">
    <text>5728 atmestas, trūksta Kauno Butų ūkio derinimo, į KBU nusiųstas 12.11</text>
  </threadedComment>
  <threadedComment ref="AN193" dT="2024-07-19T06:57:50.18" personId="{516D2C5B-D67D-464E-9C67-108D937F77CE}" id="{358BBF7D-8DD4-4E40-B4E2-E09FCDAA5752}">
    <text>2024.07.19 Pateikė Augustas</text>
  </threadedComment>
  <threadedComment ref="AN193" dT="2024-07-23T06:50:51.24" personId="{516D2C5B-D67D-464E-9C67-108D937F77CE}" id="{B0043368-CC5B-4B35-80E6-0DB2AB666448}" parentId="{358BBF7D-8DD4-4E40-B4E2-E09FCDAA5752}">
    <text xml:space="preserve">2024.07.23 atmetė
</text>
  </threadedComment>
  <threadedComment ref="AN193" dT="2024-07-31T06:47:56.74" personId="{516D2C5B-D67D-464E-9C67-108D937F77CE}" id="{02FCCECC-5917-4CC5-ADA0-B1235824A95A}" parentId="{358BBF7D-8DD4-4E40-B4E2-E09FCDAA5752}">
    <text>2024.07.31 Pateikta po pastabų</text>
  </threadedComment>
  <threadedComment ref="AN193" dT="2024-08-02T06:06:58.01" personId="{516D2C5B-D67D-464E-9C67-108D937F77CE}" id="{5E4DBD83-34BA-47A1-B26B-12846D259038}" parentId="{358BBF7D-8DD4-4E40-B4E2-E09FCDAA5752}">
    <text xml:space="preserve">2024.08.02 pakartota
</text>
  </threadedComment>
  <threadedComment ref="AN193" dT="2024-08-12T04:42:08.69" personId="{516D2C5B-D67D-464E-9C67-108D937F77CE}" id="{A9B5481E-A2E3-434C-B7E2-EEF8DD36C744}" parentId="{358BBF7D-8DD4-4E40-B4E2-E09FCDAA5752}">
    <text xml:space="preserve">2024.08.09 atmetė vėl
</text>
  </threadedComment>
  <threadedComment ref="AN193" dT="2024-10-14T11:03:06.28" personId="{275467A3-C35B-408D-BC09-980133BF36D1}" id="{D950D2D1-208E-4777-BC64-830A02BA85D1}" parentId="{358BBF7D-8DD4-4E40-B4E2-E09FCDAA5752}">
    <text>10-08 Eimutis pateikė KPD</text>
  </threadedComment>
  <threadedComment ref="K194" dT="2024-09-12T10:01:46.01" personId="{1AA69E5B-B443-4881-BBB8-C2908FF681E9}" id="{256F3000-F3B3-44E9-B2DD-FED653FE8382}">
    <text>Ar pataisytos projekto pastabos, kaip su SUVA?</text>
  </threadedComment>
  <threadedComment ref="K194" dT="2024-09-16T12:46:20.35" personId="{BE325DBA-77AE-420F-8593-D19695A72820}" id="{144C7132-CF20-4074-80DB-1763A5D9B912}" parentId="{256F3000-F3B3-44E9-B2DD-FED653FE8382}">
    <text>2024-09-16 pateikta pilna byla</text>
  </threadedComment>
  <threadedComment ref="O194" dT="2024-05-20T08:02:00.50" personId="{516D2C5B-D67D-464E-9C67-108D937F77CE}" id="{0724607A-F0D4-4F6F-A3FB-DBBE5FEC037B}">
    <text>2024.05.20 įkeltas pratesimas</text>
  </threadedComment>
  <threadedComment ref="O194" dT="2024-06-21T07:36:29.00" personId="{516D2C5B-D67D-464E-9C67-108D937F77CE}" id="{96B7686A-D27C-4218-8D1B-379FA2F1F95C}" parentId="{0724607A-F0D4-4F6F-A3FB-DBBE5FEC037B}">
    <text>2024.06.21 įkeltas pratesimas</text>
  </threadedComment>
  <threadedComment ref="O194" dT="2024-07-19T07:50:10.55" personId="{516D2C5B-D67D-464E-9C67-108D937F77CE}" id="{E420595C-A404-4CE1-BE0C-DEF49C67E583}" parentId="{0724607A-F0D4-4F6F-A3FB-DBBE5FEC037B}">
    <text>2024.07.19 įkeltas pratesimas</text>
  </threadedComment>
  <threadedComment ref="O194" dT="2024-08-27T10:49:04.76" personId="{516D2C5B-D67D-464E-9C67-108D937F77CE}" id="{ECC06D39-0A8F-4936-9015-F0C116A7117C}" parentId="{0724607A-F0D4-4F6F-A3FB-DBBE5FEC037B}">
    <text>2024.08.27 įkeltas pratesimas</text>
  </threadedComment>
  <threadedComment ref="AH194" dT="2024-07-11T07:26:09.34" personId="{516D2C5B-D67D-464E-9C67-108D937F77CE}" id="{ECE29B00-FAE0-4625-B973-38D5701CFC5A}">
    <text>05 16 pateikta į geoportal (SAV-314781/314781)</text>
  </threadedComment>
  <threadedComment ref="AH194" dT="2024-07-26T06:45:07.59" personId="{516D2C5B-D67D-464E-9C67-108D937F77CE}" id="{66A7A4F3-78EB-44B6-9E75-0DAB9A4A608C}" parentId="{ECE29B00-FAE0-4625-B973-38D5701CFC5A}">
    <text>2024.07.25 gauta</text>
  </threadedComment>
  <threadedComment ref="E195" dT="2024-05-27T13:15:32.23" personId="{275467A3-C35B-408D-BC09-980133BF36D1}" id="{64CB8EE0-3246-4BBE-ACB8-0B39B1C8AA88}">
    <text>REIKIA ATŠAUKTI</text>
  </threadedComment>
  <threadedComment ref="O195" dT="2024-05-22T04:46:13.53" personId="{516D2C5B-D67D-464E-9C67-108D937F77CE}" id="{B57F7087-49BF-4E69-9089-35C1A8A60967}">
    <text>2024.05.22 įkeltas pratesimas</text>
  </threadedComment>
  <threadedComment ref="X195" dT="2024-05-23T06:50:36.22" personId="{516D2C5B-D67D-464E-9C67-108D937F77CE}" id="{EF2CACB8-7D8E-4ED9-AA58-CB768A2BD287}">
    <text>2024.05.23 Įkelti pirminiai po pastabų</text>
  </threadedComment>
  <threadedComment ref="O196" dT="2024-05-24T08:02:35.04" personId="{516D2C5B-D67D-464E-9C67-108D937F77CE}" id="{46CE37D9-F799-4458-9B8D-F05F1792BEE1}">
    <text>2024.05.24 įkeltas pratesimas del KPD</text>
  </threadedComment>
  <threadedComment ref="O196" dT="2024-06-21T10:27:15.50" personId="{516D2C5B-D67D-464E-9C67-108D937F77CE}" id="{11E5E677-C29F-4B9F-886A-85467D03D4BE}" parentId="{46CE37D9-F799-4458-9B8D-F05F1792BEE1}">
    <text>2024.06.21 įkeltas pratesimas del KPD</text>
  </threadedComment>
  <threadedComment ref="O196" dT="2024-07-25T13:30:35.19" personId="{516D2C5B-D67D-464E-9C67-108D937F77CE}" id="{242F3EE0-84F7-40B8-9F37-B2F723842154}" parentId="{46CE37D9-F799-4458-9B8D-F05F1792BEE1}">
    <text xml:space="preserve">2024.07.25 įkeltas pratesimas del KPD
</text>
  </threadedComment>
  <threadedComment ref="X196" dT="2024-06-12T14:26:11.60" personId="{516D2C5B-D67D-464E-9C67-108D937F77CE}" id="{D671F693-4C00-453C-9160-27EB392D6B0A}">
    <text>2024.06.12 Pateikti pirminiai</text>
  </threadedComment>
  <threadedComment ref="X196" dT="2024-06-19T07:38:16.90" personId="{516D2C5B-D67D-464E-9C67-108D937F77CE}" id="{5C7B6E4C-4BE4-4459-A276-61DA446DE36D}" parentId="{D671F693-4C00-453C-9160-27EB392D6B0A}">
    <text>2024.06.17 Patvirtinti</text>
  </threadedComment>
  <threadedComment ref="Z196" dT="2024-06-12T14:32:17.15" personId="{516D2C5B-D67D-464E-9C67-108D937F77CE}" id="{DF33E336-E706-4171-A046-4D13741AA626}">
    <text xml:space="preserve">2024.06.12 pateikta užsakovui
</text>
  </threadedComment>
  <threadedComment ref="Z196" dT="2024-06-14T04:10:28.31" personId="{516D2C5B-D67D-464E-9C67-108D937F77CE}" id="{3147228B-0898-4D81-96D9-81C0CFA159B8}" parentId="{DF33E336-E706-4171-A046-4D13741AA626}">
    <text>2024.06.13 suderinta</text>
  </threadedComment>
  <threadedComment ref="Z196" dT="2024-06-18T05:46:50.09" personId="{516D2C5B-D67D-464E-9C67-108D937F77CE}" id="{0C501D92-55DD-4055-BF40-8CE68E277F71}" parentId="{DF33E336-E706-4171-A046-4D13741AA626}">
    <text>2024.06.18 pakartota</text>
  </threadedComment>
  <threadedComment ref="Z196" dT="2024-06-20T05:53:03.20" personId="{516D2C5B-D67D-464E-9C67-108D937F77CE}" id="{A5D04C06-4C47-4247-9E0E-E4802122BB3B}" parentId="{DF33E336-E706-4171-A046-4D13741AA626}">
    <text xml:space="preserve">2024.06.18 suderino
</text>
  </threadedComment>
  <threadedComment ref="AA196" dT="2024-06-14T04:55:21.56" personId="{516D2C5B-D67D-464E-9C67-108D937F77CE}" id="{038AF797-5DF8-4968-8311-7F7A98B6D1CD}">
    <text>2024.06.14 Pateikta</text>
  </threadedComment>
  <threadedComment ref="AB196" dT="2024-06-14T04:23:53.30" personId="{516D2C5B-D67D-464E-9C67-108D937F77CE}" id="{F57C19EA-7A37-46D2-BC0F-72C01C53D7B4}">
    <text>2024.06.14 pateikta</text>
  </threadedComment>
  <threadedComment ref="AB196" dT="2024-06-18T05:46:26.45" personId="{516D2C5B-D67D-464E-9C67-108D937F77CE}" id="{987211A0-7D8A-465A-9AFA-598BBF9FA72B}" parentId="{F57C19EA-7A37-46D2-BC0F-72C01C53D7B4}">
    <text>2024.06.17 pateikė pastabą,
2024.06.18 pateikta pakartotinai</text>
  </threadedComment>
  <threadedComment ref="AB196" dT="2024-06-21T05:00:07.56" personId="{516D2C5B-D67D-464E-9C67-108D937F77CE}" id="{8CB1B2A9-FF19-4C6B-9CD5-359B00BFCD3C}" parentId="{F57C19EA-7A37-46D2-BC0F-72C01C53D7B4}">
    <text>2024.06.20 suderinta</text>
  </threadedComment>
  <threadedComment ref="AE196" dT="2024-06-14T04:23:17.45" personId="{516D2C5B-D67D-464E-9C67-108D937F77CE}" id="{DD8E8239-B6B5-4853-A13A-CD484420E53D}">
    <text>2024.06.14 pateikta</text>
  </threadedComment>
  <threadedComment ref="AE196" dT="2024-06-14T12:14:37.30" personId="{516D2C5B-D67D-464E-9C67-108D937F77CE}" id="{EF52C2E7-D646-494E-B735-DAA97B5DB795}" parentId="{DD8E8239-B6B5-4853-A13A-CD484420E53D}">
    <text>2024.06.14 suderinta</text>
  </threadedComment>
  <threadedComment ref="AF196" dT="2024-06-14T04:23:09.21" personId="{516D2C5B-D67D-464E-9C67-108D937F77CE}" id="{1942DBCF-DF91-4BAB-9982-342CD1D5CE81}">
    <text>2024.06.14 pateikta</text>
  </threadedComment>
  <threadedComment ref="AF196" dT="2024-06-20T06:16:21.14" personId="{516D2C5B-D67D-464E-9C67-108D937F77CE}" id="{0F8EE5D3-AB58-4E1E-9963-CF7A3992EA39}" parentId="{1942DBCF-DF91-4BAB-9982-342CD1D5CE81}">
    <text>2024.06.18 suderinta</text>
  </threadedComment>
  <threadedComment ref="AN196" dT="2024-06-14T04:22:23.51" personId="{516D2C5B-D67D-464E-9C67-108D937F77CE}" id="{5472F031-9315-494D-BD0B-85C5B3698796}">
    <text>2024.06.14 pateikta</text>
  </threadedComment>
  <threadedComment ref="AN196" dT="2024-07-10T06:43:40.76" personId="{516D2C5B-D67D-464E-9C67-108D937F77CE}" id="{07FC41B8-200E-4576-A74E-0B6586BB812B}" parentId="{5472F031-9315-494D-BD0B-85C5B3698796}">
    <text>2024.07.10 pakartota</text>
  </threadedComment>
  <threadedComment ref="AN196" dT="2024-07-12T07:57:44.45" personId="{516D2C5B-D67D-464E-9C67-108D937F77CE}" id="{6504D185-CC7F-4266-B2DD-0F7442BF18D6}" parentId="{5472F031-9315-494D-BD0B-85C5B3698796}">
    <text>2024..07.12 suderinta</text>
  </threadedComment>
  <threadedComment ref="K197" dT="2024-09-12T10:03:13.73" personId="{1AA69E5B-B443-4881-BBB8-C2908FF681E9}" id="{C6E5562F-0812-4ADB-B027-48B54E24BAA9}">
    <text>Kokiu derinimu truksta iki pilnos bylos pateikimo?</text>
  </threadedComment>
  <threadedComment ref="K197" dT="2024-09-19T05:20:42.70" personId="{275467A3-C35B-408D-BC09-980133BF36D1}" id="{B1602D7C-34DD-4CD5-8276-99A517694C44}" parentId="{C6E5562F-0812-4ADB-B027-48B54E24BAA9}">
    <text>Rengia bylą Tautvydas</text>
  </threadedComment>
  <threadedComment ref="K197" dT="2024-09-20T04:28:36.25" personId="{1AA69E5B-B443-4881-BBB8-C2908FF681E9}" id="{4161FCAB-72C3-4979-AF36-1FD52095A82C}" parentId="{C6E5562F-0812-4ADB-B027-48B54E24BAA9}">
    <text>Pateiktas projektas</text>
  </threadedComment>
  <threadedComment ref="O197" dT="2024-05-24T11:57:47.04" personId="{516D2C5B-D67D-464E-9C67-108D937F77CE}" id="{5A4C7B4C-1637-4F06-8F75-AEAB4BED4199}">
    <text xml:space="preserve">2024.05.24 įkeltas pratesimas (Primeluota dėl nerastų gyventojų)
</text>
  </threadedComment>
  <threadedComment ref="O197" dT="2024-07-26T06:19:16.86" personId="{516D2C5B-D67D-464E-9C67-108D937F77CE}" id="{2746CB35-F002-4CF8-B0BA-171D4729CC9D}" parentId="{5A4C7B4C-1637-4F06-8F75-AEAB4BED4199}">
    <text>2024.027.26 Įkeltas pratesimas</text>
  </threadedComment>
  <threadedComment ref="O197" dT="2024-08-29T13:17:38.05" personId="{516D2C5B-D67D-464E-9C67-108D937F77CE}" id="{3612A1AA-2B4C-463A-BFE9-A6BA94688567}" parentId="{5A4C7B4C-1637-4F06-8F75-AEAB4BED4199}">
    <text>2024.08.29 Įkeltas pratesimas</text>
  </threadedComment>
  <threadedComment ref="U197" dT="2024-07-26T07:41:55.17" personId="{55F09792-7EBE-44EF-852C-B87121DE160C}" id="{096FB3DB-0C2B-4F3D-AD90-1A5A8ED81B34}">
    <text>07-26 išsiųsta informaciniai. Skanuoti įkelti prie informaciniai laiškai</text>
  </threadedComment>
  <threadedComment ref="X197" dT="2024-06-17T10:23:44.97" personId="{516D2C5B-D67D-464E-9C67-108D937F77CE}" id="{DD48F387-F593-46E9-87EC-978C50A5AB16}">
    <text>2024.06.17 pateikta</text>
  </threadedComment>
  <threadedComment ref="X197" dT="2024-07-10T04:38:23.39" personId="{516D2C5B-D67D-464E-9C67-108D937F77CE}" id="{A0D3673B-48E4-4F1F-8F8A-BF1F48BD40DA}" parentId="{DD48F387-F593-46E9-87EC-978C50A5AB16}">
    <text xml:space="preserve">2024.06.18 suderinta
</text>
  </threadedComment>
  <threadedComment ref="Z197" dT="2024-06-17T10:24:12.34" personId="{516D2C5B-D67D-464E-9C67-108D937F77CE}" id="{232923B6-C448-4770-8DE0-EA09EC9FDA4B}">
    <text>2024.06.17 pateikta  nemyla.info@gmail.com</text>
  </threadedComment>
  <threadedComment ref="Z197" dT="2024-07-31T09:06:57.10" personId="{516D2C5B-D67D-464E-9C67-108D937F77CE}" id="{CA0C3DBC-0F62-4688-AF61-982111F645E0}" parentId="{232923B6-C448-4770-8DE0-EA09EC9FDA4B}">
    <text xml:space="preserve">2024.07.10 pakartota
2024.07.31 pakartota
</text>
  </threadedComment>
  <threadedComment ref="Z197" dT="2024-08-01T08:52:36.83" personId="{516D2C5B-D67D-464E-9C67-108D937F77CE}" id="{189FA629-6A17-4BCE-8C3A-E09F761C7956}" parentId="{232923B6-C448-4770-8DE0-EA09EC9FDA4B}">
    <text xml:space="preserve">2024.08.01 pakartoti br
</text>
  </threadedComment>
  <threadedComment ref="Z197" dT="2024-08-12T07:29:27.32" personId="{516D2C5B-D67D-464E-9C67-108D937F77CE}" id="{48FFCC91-4EDE-44C5-8108-B1E911BD7CB9}" parentId="{232923B6-C448-4770-8DE0-EA09EC9FDA4B}">
    <text xml:space="preserve">2024.08.12 pakartota
</text>
  </threadedComment>
  <threadedComment ref="Z197" dT="2024-08-12T09:43:32.90" personId="{516D2C5B-D67D-464E-9C67-108D937F77CE}" id="{50D36B15-FB0B-440F-A8E4-DE6953CE278B}" parentId="{232923B6-C448-4770-8DE0-EA09EC9FDA4B}">
    <text>Suderinta 2024.08.12</text>
  </threadedComment>
  <threadedComment ref="AB197" dT="2024-06-17T10:23:37.49" personId="{516D2C5B-D67D-464E-9C67-108D937F77CE}" id="{BAC8AAA4-7287-472C-8E1F-3110219108BC}">
    <text>2024.06.17 pateikta</text>
  </threadedComment>
  <threadedComment ref="AB197" dT="2024-06-20T04:21:46.88" personId="{516D2C5B-D67D-464E-9C67-108D937F77CE}" id="{89F3547F-4468-4C04-88D6-DA37FADBEC43}" parentId="{BAC8AAA4-7287-472C-8E1F-3110219108BC}">
    <text xml:space="preserve">2024.06.19 Apskaitos spintą statyti ant valstybinės žemės ir sklypo ribos.
</text>
  </threadedComment>
  <threadedComment ref="AB197" dT="2024-07-12T04:44:24.51" personId="{516D2C5B-D67D-464E-9C67-108D937F77CE}" id="{941787D8-DEC5-4D98-BB3F-97D3F801DA03}" parentId="{BAC8AAA4-7287-472C-8E1F-3110219108BC}">
    <text>2024.07.11 pateikta pakartotinai</text>
  </threadedComment>
  <threadedComment ref="AB197" dT="2024-07-19T04:57:11.54" personId="{516D2C5B-D67D-464E-9C67-108D937F77CE}" id="{1623B4B4-DE0B-4BB1-9921-F8D3371929BC}" parentId="{BAC8AAA4-7287-472C-8E1F-3110219108BC}">
    <text>2024.07.19 priminta</text>
  </threadedComment>
  <threadedComment ref="AB197" dT="2024-07-19T07:52:31.93" personId="{516D2C5B-D67D-464E-9C67-108D937F77CE}" id="{6A2CD9CC-F032-43D2-8E02-7B8556FD35A0}" parentId="{BAC8AAA4-7287-472C-8E1F-3110219108BC}">
    <text>2024.07.19 suderino</text>
  </threadedComment>
  <threadedComment ref="AE197" dT="2024-06-17T10:23:29.67" personId="{516D2C5B-D67D-464E-9C67-108D937F77CE}" id="{6D9CEEB6-A774-4A6B-8F28-B94F54F4A0E4}">
    <text>2024.06.17 pateikta</text>
  </threadedComment>
  <threadedComment ref="AE197" dT="2024-06-20T04:36:10.36" personId="{516D2C5B-D67D-464E-9C67-108D937F77CE}" id="{4EA4CDE6-C5DC-4E03-B2BF-F53EF2107BE0}" parentId="{6D9CEEB6-A774-4A6B-8F28-B94F54F4A0E4}">
    <text>2024.06.19 pritarė, bet keisi KAS vieta</text>
  </threadedComment>
  <threadedComment ref="AE197" dT="2024-07-10T04:43:11.31" personId="{516D2C5B-D67D-464E-9C67-108D937F77CE}" id="{2B220BB5-6093-4DB1-B480-5DA759D88EE6}" parentId="{6D9CEEB6-A774-4A6B-8F28-B94F54F4A0E4}">
    <text>2024.07.10 Pateikta perderinti</text>
  </threadedComment>
  <threadedComment ref="AE197" dT="2024-07-10T07:40:20.50" personId="{516D2C5B-D67D-464E-9C67-108D937F77CE}" id="{41B907CD-4637-4342-8174-3382AAEDFE7D}" parentId="{6D9CEEB6-A774-4A6B-8F28-B94F54F4A0E4}">
    <text>2024.07.10 perderinta</text>
  </threadedComment>
  <threadedComment ref="AF197" dT="2024-06-17T10:23:22.38" personId="{516D2C5B-D67D-464E-9C67-108D937F77CE}" id="{1E2DF802-6E23-49FC-89E0-A59FA0C3E307}">
    <text>2024.06.17 pateikta</text>
  </threadedComment>
  <threadedComment ref="AF197" dT="2024-06-20T09:26:46.34" personId="{516D2C5B-D67D-464E-9C67-108D937F77CE}" id="{5FDDA052-265F-442E-AE96-4F9DB0C925D8}" parentId="{1E2DF802-6E23-49FC-89E0-A59FA0C3E307}">
    <text xml:space="preserve">2024.06.17 Nėra ryšių
</text>
  </threadedComment>
  <threadedComment ref="AF197" dT="2024-07-10T04:43:40.71" personId="{516D2C5B-D67D-464E-9C67-108D937F77CE}" id="{5EC5A919-CED8-4CE3-ACBD-2B854B46B10C}" parentId="{1E2DF802-6E23-49FC-89E0-A59FA0C3E307}">
    <text>2024.07.10 Pateikta perderinti</text>
  </threadedComment>
  <threadedComment ref="AH197" dT="2024-07-23T05:20:30.29" personId="{516D2C5B-D67D-464E-9C67-108D937F77CE}" id="{D050F954-85C0-4096-B1BA-D39FE75D011C}">
    <text>2024.07.23 Pateikta 322319  (SAV-322319 )</text>
  </threadedComment>
  <threadedComment ref="E198" dT="2024-08-23T06:36:25.98" personId="{516D2C5B-D67D-464E-9C67-108D937F77CE}" id="{8900AA3F-B65F-4249-BACA-D9373456F844}">
    <text xml:space="preserve">2024.07.18 Pateikta
2024.07.19 Pateikta
2024.07.22 Patvirtinta
2024.07.22 Įvesti įkainiai </text>
  </threadedComment>
  <threadedComment ref="K198" dT="2024-08-23T06:36:38.74" personId="{516D2C5B-D67D-464E-9C67-108D937F77CE}" id="{4C730DDE-76FC-47D6-8351-9ECA0A50597A}">
    <text>Sulaukti derinimų ir formuoti bylą. 2024.06.07 parašyta dėl TS keitimo. 
2024.06.07 Pakeistos TS
2024.07.08 užklausta eso kontaktų
2024.07.11 Pateikta dėl apskaitos iškelimo KBŪ</text>
  </threadedComment>
  <threadedComment ref="O198" dT="2024-05-24T09:37:18.25" personId="{516D2C5B-D67D-464E-9C67-108D937F77CE}" id="{88499E3A-59C5-4119-99D7-9B9EAA617D8C}">
    <text>2024.05.24 įkeltas pratesimas del KPD</text>
  </threadedComment>
  <threadedComment ref="O198" dT="2024-07-29T05:35:24.09" personId="{516D2C5B-D67D-464E-9C67-108D937F77CE}" id="{DE806150-1A5F-46D5-9E7A-0700254C01E5}" parentId="{88499E3A-59C5-4119-99D7-9B9EAA617D8C}">
    <text>2024.07.29 įkeltas pratesimas</text>
  </threadedComment>
  <threadedComment ref="Z198" dT="2024-05-24T11:09:38.58" personId="{516D2C5B-D67D-464E-9C67-108D937F77CE}" id="{AA9299A9-11C8-4FC9-A8C5-37CE83E940BE}">
    <text>2024.05.24 Pateikta derinti</text>
  </threadedComment>
  <threadedComment ref="Z198" dT="2024-07-11T12:07:08.59" personId="{516D2C5B-D67D-464E-9C67-108D937F77CE}" id="{BED284CD-F629-4C80-B7D2-B1046C9F96FD}" parentId="{AA9299A9-11C8-4FC9-A8C5-37CE83E940BE}">
    <text xml:space="preserve">2024.07.11 pateikta pakartotinai info@sirida.lt 
</text>
    <extLst>
      <x:ext xmlns:xltc2="http://schemas.microsoft.com/office/spreadsheetml/2020/threadedcomments2" uri="{F7C98A9C-CBB3-438F-8F68-D28B6AF4A901}">
        <xltc2:checksum>4139954817</xltc2:checksum>
        <xltc2:hyperlink startIndex="33" length="14" url="mailto:info@sirida.lt"/>
      </x:ext>
    </extLst>
  </threadedComment>
  <threadedComment ref="Z198" dT="2024-07-12T07:51:31.87" personId="{516D2C5B-D67D-464E-9C67-108D937F77CE}" id="{9A4EE9EF-F0D0-413C-AC9E-A178E94B8070}" parentId="{AA9299A9-11C8-4FC9-A8C5-37CE83E940BE}">
    <text>2024.07.11 suderino</text>
  </threadedComment>
  <threadedComment ref="AN198" dT="2024-05-24T11:09:18.33" personId="{516D2C5B-D67D-464E-9C67-108D937F77CE}" id="{4BCBB2EE-167C-4E9F-BD83-A5A98E9999C1}">
    <text>2024.05.24 Pateikta derinti</text>
  </threadedComment>
  <threadedComment ref="AN198" dT="2024-06-07T04:47:27.54" personId="{516D2C5B-D67D-464E-9C67-108D937F77CE}" id="{86A1B9D1-1566-44FD-8E0D-89FA422022BA}" parentId="{4BCBB2EE-167C-4E9F-BD83-A5A98E9999C1}">
    <text>2024.06.06 suderino</text>
  </threadedComment>
  <threadedComment ref="K199" dT="2024-09-16T06:54:47.47" personId="{275467A3-C35B-408D-BC09-980133BF36D1}" id="{0FA81AFA-2F2C-44D7-BA15-2E5F35D3B93F}">
    <text>Kokia situacija su servitutu ?</text>
  </threadedComment>
  <threadedComment ref="K199" dT="2024-09-16T07:07:17.10" personId="{516D2C5B-D67D-464E-9C67-108D937F77CE}" id="{AC35AD7B-0D67-45B4-B6BE-51E5D55E02FF}" parentId="{0FA81AFA-2F2C-44D7-BA15-2E5F35D3B93F}">
    <text xml:space="preserve">Servitutas pateiktas savivaldybei, bet  vartotojas atsišaukė paraišką </text>
  </threadedComment>
  <threadedComment ref="O199" dT="2024-05-30T12:59:21.20" personId="{516D2C5B-D67D-464E-9C67-108D937F77CE}" id="{B5786EA1-24E4-49ED-A180-B1223DADCC30}">
    <text>2024.05.30 Įkeltas pratesimas dėl KPD</text>
  </threadedComment>
  <threadedComment ref="O199" dT="2024-08-28T11:44:32.03" personId="{516D2C5B-D67D-464E-9C67-108D937F77CE}" id="{279B3036-339F-4264-ADFE-A3CD86CD4BCE}" parentId="{B5786EA1-24E4-49ED-A180-B1223DADCC30}">
    <text>2024.08.28 Įkeltas pratesimas</text>
  </threadedComment>
  <threadedComment ref="X199" dT="2024-06-17T07:51:04.60" personId="{516D2C5B-D67D-464E-9C67-108D937F77CE}" id="{6077752A-405B-44E1-B4F1-056ADCEA2258}">
    <text>2024.06.17 pateikta</text>
  </threadedComment>
  <threadedComment ref="X199" dT="2024-07-10T09:55:52.86" personId="{516D2C5B-D67D-464E-9C67-108D937F77CE}" id="{D85CF76F-60FB-4D75-9845-8F356CAD988D}" parentId="{6077752A-405B-44E1-B4F1-056ADCEA2258}">
    <text>2024.07.10 įkelti po pastbabų</text>
  </threadedComment>
  <threadedComment ref="X199" dT="2024-07-15T10:06:58.73" personId="{516D2C5B-D67D-464E-9C67-108D937F77CE}" id="{18D93BD0-EB54-4CC6-AFD9-22FFCBC72875}" parentId="{6077752A-405B-44E1-B4F1-056ADCEA2258}">
    <text>2024.078.12 suderinta</text>
  </threadedComment>
  <threadedComment ref="Y199" dT="2024-05-21T10:15:42.73" personId="{516D2C5B-D67D-464E-9C67-108D937F77CE}" id="{75E139E5-0DB4-4507-9FC2-4A1E214EA732}">
    <text>2024.05.20 Gauta</text>
  </threadedComment>
  <threadedComment ref="Z199" dT="2024-06-17T07:50:30.56" personId="{516D2C5B-D67D-464E-9C67-108D937F77CE}" id="{C090DA0F-9BBF-493D-8277-DAB40D2E1A36}">
    <text>2024.06.17 pateikta  stakeliuniene@gmail.com</text>
  </threadedComment>
  <threadedComment ref="Z199" dT="2024-06-27T14:00:13.95" personId="{516D2C5B-D67D-464E-9C67-108D937F77CE}" id="{5B62B078-E3C8-4982-94A1-613FE6AB1A7A}" parentId="{C090DA0F-9BBF-493D-8277-DAB40D2E1A36}">
    <text>2024.06.18 suderino</text>
  </threadedComment>
  <threadedComment ref="AA199" dT="2024-07-10T10:01:40.45" personId="{516D2C5B-D67D-464E-9C67-108D937F77CE}" id="{44D19AEB-F2D1-40E0-B9F2-E12C5CD9EF01}">
    <text>2024.07.10 sutikimas pateiktas E paštu</text>
  </threadedComment>
  <threadedComment ref="AB199" dT="2024-06-17T07:49:51.06" personId="{516D2C5B-D67D-464E-9C67-108D937F77CE}" id="{3268EF83-7688-44D7-81C1-1421909D3E48}">
    <text>2024.06.17 pateikta</text>
  </threadedComment>
  <threadedComment ref="AB199" dT="2024-06-21T04:58:14.43" personId="{516D2C5B-D67D-464E-9C67-108D937F77CE}" id="{58DC4996-19B7-44F7-9FD7-ACE22EC2076E}" parentId="{3268EF83-7688-44D7-81C1-1421909D3E48}">
    <text>2024.06.20 suderinta</text>
  </threadedComment>
  <threadedComment ref="AE199" dT="2024-06-17T07:49:43.88" personId="{516D2C5B-D67D-464E-9C67-108D937F77CE}" id="{6AA75717-E867-4247-8E73-4A08D0309BCA}">
    <text>2024.06.17 pateikta</text>
  </threadedComment>
  <threadedComment ref="AE199" dT="2024-06-20T05:23:02.93" personId="{516D2C5B-D67D-464E-9C67-108D937F77CE}" id="{F330D4B5-5CEB-494E-B14C-769C2DEA2055}" parentId="{6AA75717-E867-4247-8E73-4A08D0309BCA}">
    <text>2024.06.19 suderinta</text>
  </threadedComment>
  <threadedComment ref="AF199" dT="2024-06-17T07:49:37.89" personId="{516D2C5B-D67D-464E-9C67-108D937F77CE}" id="{5270A8F0-0146-48FC-A1BF-D311FBEF9599}">
    <text>2024.06.17 pateikta</text>
  </threadedComment>
  <threadedComment ref="AF199" dT="2024-06-20T04:24:55.08" personId="{516D2C5B-D67D-464E-9C67-108D937F77CE}" id="{1DD5C590-28D5-4E50-90F4-418DDB7A7790}" parentId="{5270A8F0-0146-48FC-A1BF-D311FBEF9599}">
    <text>2024.06.19 suderinta</text>
  </threadedComment>
  <threadedComment ref="AK199" dT="2024-07-10T10:01:04.85" personId="{516D2C5B-D67D-464E-9C67-108D937F77CE}" id="{EA0B70C7-6E6C-4A23-8C75-4E0E04FB002E}">
    <text>2024.07.03 pateiktas KMSA</text>
  </threadedComment>
  <threadedComment ref="AN199" dT="2024-06-17T07:48:26.55" personId="{516D2C5B-D67D-464E-9C67-108D937F77CE}" id="{8BD4A7AC-4035-4D93-AF0E-FD153C6AF1B5}">
    <text>2024.06.17 pateikta</text>
  </threadedComment>
  <threadedComment ref="AN199" dT="2024-07-10T07:20:10.90" personId="{516D2C5B-D67D-464E-9C67-108D937F77CE}" id="{E87C7589-9818-4FD0-A817-B849DE8597D6}" parentId="{8BD4A7AC-4035-4D93-AF0E-FD153C6AF1B5}">
    <text>2024.07.10 pakartota</text>
  </threadedComment>
  <threadedComment ref="AN199" dT="2024-07-17T06:13:21.55" personId="{516D2C5B-D67D-464E-9C67-108D937F77CE}" id="{9E06C047-09FB-4057-AF88-2137830F5FFF}" parentId="{8BD4A7AC-4035-4D93-AF0E-FD153C6AF1B5}">
    <text xml:space="preserve">2024.07.16 suderinta
</text>
  </threadedComment>
  <threadedComment ref="E200" dT="2024-08-23T06:39:08.32" personId="{516D2C5B-D67D-464E-9C67-108D937F77CE}" id="{57A2D727-E154-4ED9-BAFF-1509C5108741}">
    <text xml:space="preserve">2024.08.01 Įkeltas projektas
2024.08.07 pakartota
2024.08.09 įvesti įkainiai
</text>
  </threadedComment>
  <threadedComment ref="K200" dT="2024-08-23T06:39:30.58" personId="{516D2C5B-D67D-464E-9C67-108D937F77CE}" id="{7673D3EA-09C8-4C19-991B-748BDB616A64}">
    <text>KPD. reikia daryt, PV informavo, kad reikia didesnę spintą numatyt, nes bus dar viena užduotis
Nestandartinė spinta
2024.06.17 Pateikta pirminiai ir KPD  07 04 gavom spintos pasiūlymą, spinta netelpa, reikia naujo pasiūlymo (teikė Karolis)
2024.06.18 Gautos ESO pastabos
2024.07.11 Pateikta po pastabų</text>
  </threadedComment>
  <threadedComment ref="O200" dT="2024-05-30T13:06:06.71" personId="{516D2C5B-D67D-464E-9C67-108D937F77CE}" id="{9B01E203-4EE9-435F-AEC6-5F70B5DB7441}">
    <text>2024.05.30 Įkeltas pratesimas dėl KPD</text>
  </threadedComment>
  <threadedComment ref="O200" dT="2024-07-06T10:46:13.01" personId="{BE325DBA-77AE-420F-8593-D19695A72820}" id="{9A928AD5-2294-42F3-A51B-7C112CB64D79}" parentId="{9B01E203-4EE9-435F-AEC6-5F70B5DB7441}">
    <text>Pratęsta dėl spintos pasiūlymo</text>
  </threadedComment>
  <threadedComment ref="O200" dT="2024-08-01T08:22:20.88" personId="{516D2C5B-D67D-464E-9C67-108D937F77CE}" id="{881E7C7B-B9B2-4C51-A0EE-9BEEC3EB429B}" parentId="{9B01E203-4EE9-435F-AEC6-5F70B5DB7441}">
    <text>2024.08.01 įkeltas pratesimas</text>
  </threadedComment>
  <threadedComment ref="X200" dT="2024-06-17T12:04:57.08" personId="{516D2C5B-D67D-464E-9C67-108D937F77CE}" id="{1CD721B0-B819-4371-8AC9-CC0D4D306D8A}">
    <text>2024.06.17 pateikta</text>
  </threadedComment>
  <threadedComment ref="X200" dT="2024-06-28T04:13:21.99" personId="{516D2C5B-D67D-464E-9C67-108D937F77CE}" id="{A13C2341-B9E8-485A-8B70-6E6AD09E598A}" parentId="{1CD721B0-B819-4371-8AC9-CC0D4D306D8A}">
    <text>2024.06.18 pateiktos pastabos</text>
  </threadedComment>
  <threadedComment ref="X200" dT="2024-07-11T04:41:50.80" personId="{516D2C5B-D67D-464E-9C67-108D937F77CE}" id="{2CFBC7FD-AE8E-4B5B-B395-E7AF362B1512}" parentId="{1CD721B0-B819-4371-8AC9-CC0D4D306D8A}">
    <text>2024.06.18 gautos pastabos
2024.07.11 pateikta po pastabų</text>
  </threadedComment>
  <threadedComment ref="X200" dT="2024-07-11T12:59:43.83" personId="{516D2C5B-D67D-464E-9C67-108D937F77CE}" id="{EA153B62-93CC-4EC2-90DB-16285F8D0770}" parentId="{1CD721B0-B819-4371-8AC9-CC0D4D306D8A}">
    <text>2024.07.11 suderino</text>
  </threadedComment>
  <threadedComment ref="Z200" dT="2024-07-17T06:38:29.06" personId="{516D2C5B-D67D-464E-9C67-108D937F77CE}" id="{B0387159-0BC7-4EB7-93C0-133152FD6D17}">
    <text>2024.07.17 pateikta info@kaubosturtas.lt</text>
    <extLst>
      <x:ext xmlns:xltc2="http://schemas.microsoft.com/office/spreadsheetml/2020/threadedcomments2" uri="{F7C98A9C-CBB3-438F-8F68-D28B6AF4A901}">
        <xltc2:checksum>1549283951</xltc2:checksum>
        <xltc2:hyperlink startIndex="20" length="20" url="info@kaubosturtas.lt"/>
      </x:ext>
    </extLst>
  </threadedComment>
  <threadedComment ref="Z200" dT="2024-07-31T09:21:31.33" personId="{516D2C5B-D67D-464E-9C67-108D937F77CE}" id="{B3FF0EFA-5789-4A5E-9157-CF08498062DE}" parentId="{B0387159-0BC7-4EB7-93C0-133152FD6D17}">
    <text>2024.04.31 priminta</text>
  </threadedComment>
  <threadedComment ref="Z200" dT="2024-07-31T10:09:52.10" personId="{516D2C5B-D67D-464E-9C67-108D937F77CE}" id="{81DA1D95-541E-4272-8692-51E4CAFF4E86}" parentId="{B0387159-0BC7-4EB7-93C0-133152FD6D17}">
    <text>2024.07.24 gauta</text>
  </threadedComment>
  <threadedComment ref="Z200" dT="2024-07-31T10:10:14.85" personId="{516D2C5B-D67D-464E-9C67-108D937F77CE}" id="{42B7F203-F117-498E-862E-457B46D90B92}" parentId="{B0387159-0BC7-4EB7-93C0-133152FD6D17}">
    <text>2024.07.31 gauta dar kartą</text>
  </threadedComment>
  <threadedComment ref="AB200" dT="2024-07-31T10:16:55.61" personId="{516D2C5B-D67D-464E-9C67-108D937F77CE}" id="{D4C3B58B-8B1D-4DB4-9867-89328E2232A8}">
    <text>2024.07.31 pateikta</text>
  </threadedComment>
  <threadedComment ref="AN200" dT="2024-06-17T12:05:19.92" personId="{516D2C5B-D67D-464E-9C67-108D937F77CE}" id="{B4204E1B-A800-4C2A-B024-9D42B51EB7E4}">
    <text>2024.06.17 pateikta</text>
  </threadedComment>
  <threadedComment ref="AN200" dT="2024-07-10T07:22:02.58" personId="{516D2C5B-D67D-464E-9C67-108D937F77CE}" id="{0DCD2555-6AE1-4C08-B8DE-F70110277839}" parentId="{B4204E1B-A800-4C2A-B024-9D42B51EB7E4}">
    <text>2024.07.10 kartoju</text>
  </threadedComment>
  <threadedComment ref="AN200" dT="2024-07-17T06:34:19.07" personId="{516D2C5B-D67D-464E-9C67-108D937F77CE}" id="{12ACE954-BBD2-49B2-A7CF-C186D19A802A}" parentId="{B4204E1B-A800-4C2A-B024-9D42B51EB7E4}">
    <text xml:space="preserve">2024.07.16 suderino
</text>
  </threadedComment>
  <threadedComment ref="K201" dT="2024-10-07T07:07:54.49" personId="{275467A3-C35B-408D-BC09-980133BF36D1}" id="{28DBD3CC-76FC-4356-B189-4FAEDEE5B45E}">
    <text>Gytis formuoja bylą</text>
  </threadedComment>
  <threadedComment ref="K201" dT="2024-10-09T07:09:50.06" personId="{1AA69E5B-B443-4881-BBB8-C2908FF681E9}" id="{14EC297D-2440-491B-A444-F9F2843B3588}" parentId="{28DBD3CC-76FC-4356-B189-4FAEDEE5B45E}">
    <text>Pateiktas projektas</text>
  </threadedComment>
  <threadedComment ref="K201" dT="2024-10-14T06:21:34.57" personId="{275467A3-C35B-408D-BC09-980133BF36D1}" id="{4CF8EFE1-6B99-47FF-9DFC-7B2243304E28}" parentId="{28DBD3CC-76FC-4356-B189-4FAEDEE5B45E}">
    <text>Laukiam servituto, po to teiksim bylą</text>
  </threadedComment>
  <threadedComment ref="K201" dT="2024-10-14T07:36:38.72" personId="{1AA69E5B-B443-4881-BBB8-C2908FF681E9}" id="{4983B407-5BB3-475B-858F-3B6CE97F02D0}" parentId="{28DBD3CC-76FC-4356-B189-4FAEDEE5B45E}">
    <text>Savivaldybe atmete servituta, nes nesuderinta su pastatu savininkais, nusiusta pastu Miskiniui ir Namu centro bustas</text>
  </threadedComment>
  <threadedComment ref="K201" dT="2024-10-15T12:43:23.98" personId="{1AA69E5B-B443-4881-BBB8-C2908FF681E9}" id="{E8924877-A88B-4942-BFBE-C54F04D029D1}" parentId="{28DBD3CC-76FC-4356-B189-4FAEDEE5B45E}">
    <text>Atmete servituta, reikia perteikt su papildomais dokais</text>
  </threadedComment>
  <threadedComment ref="K201" dT="2024-10-28T11:50:49.33" personId="{275467A3-C35B-408D-BC09-980133BF36D1}" id="{A360375C-CE4F-4883-97A8-AFED301A7DA9}" parentId="{28DBD3CC-76FC-4356-B189-4FAEDEE5B45E}">
    <text>Pateiktas SB fiziniam + mano būstas</text>
  </threadedComment>
  <threadedComment ref="K201" dT="2024-11-11T13:20:16.84" personId="{1AA69E5B-B443-4881-BBB8-C2908FF681E9}" id="{C1F6062D-2439-4BAA-A9E5-310588F1AFFC}" parentId="{28DBD3CC-76FC-4356-B189-4FAEDEE5B45E}">
    <text>Donatui Miskiniui priminta del SB pasirasymo, Mano bustas atsiunte pasirasyta</text>
  </threadedComment>
  <threadedComment ref="K201" dT="2024-11-15T13:39:35.35" personId="{1AA69E5B-B443-4881-BBB8-C2908FF681E9}" id="{F57B7DCC-7892-4B32-AC8D-B94F4B9A6FE0}" parentId="{28DBD3CC-76FC-4356-B189-4FAEDEE5B45E}">
    <text>Miskinis neturi galiu pasirasineti tokia tema, nes jis veikia tik pagal veiklos sutarti</text>
  </threadedComment>
  <threadedComment ref="K201" dT="2024-11-20T06:29:54.34" personId="{65DA027D-5C49-4EE2-A34F-BC2FA0C6B7F3}" id="{9687446E-46EF-4801-9758-8EF41823119A}" parentId="{28DBD3CC-76FC-4356-B189-4FAEDEE5B45E}">
    <text>Nusiųstas mano būsto pasirašytas servitutas į KMS</text>
  </threadedComment>
  <threadedComment ref="K201" dT="2024-12-19T09:05:20.63" personId="{65DA027D-5C49-4EE2-A34F-BC2FA0C6B7F3}" id="{358E8E2F-3CE0-48B1-A3D6-42AFFE738F0C}" parentId="{28DBD3CC-76FC-4356-B189-4FAEDEE5B45E}">
    <text>KMS susigalvojo, kad trūksta uab civinity derinimo, tačiau jie tam sklype patalpų nebeadministruoja.</text>
  </threadedComment>
  <threadedComment ref="K201" dT="2024-12-21T06:14:04.06" personId="{275467A3-C35B-408D-BC09-980133BF36D1}" id="{E53AF362-3324-4FDD-8E5F-39512F5B3D90}" parentId="{28DBD3CC-76FC-4356-B189-4FAEDEE5B45E}">
    <text>Kas daroma šiuo klausimu ?</text>
  </threadedComment>
  <threadedComment ref="K201" dT="2024-12-23T13:12:23.00" personId="{65DA027D-5C49-4EE2-A34F-BC2FA0C6B7F3}" id="{11B9B03F-877F-4C74-AB7C-87BAC532F92F}" parentId="{28DBD3CC-76FC-4356-B189-4FAEDEE5B45E}">
    <text>Susisiekta su civinity, jie perduos informaciją registrų centrui, kad patalpų jau nebeadministruoja ir atnaujins NTRC išrašą</text>
  </threadedComment>
  <threadedComment ref="K201" dT="2025-01-09T13:59:55.44" personId="{65DA027D-5C49-4EE2-A34F-BC2FA0C6B7F3}" id="{5ED094AE-0BA8-4A61-AD64-E379C11B17AD}" parentId="{28DBD3CC-76FC-4356-B189-4FAEDEE5B45E}">
    <text>NTRC išraše klaidingai nurodyti pastatų administratoriai, dėl išrašo pataisymo jie perduos info registrų centrui. Servitutą dar reikia suderinti su Puodžių g. 20 pastato sav., taip pat su sklypo vidinio kiemo aikštelės parkavimo vietų sav. Kontaktai yra objekto NTRC folderyje.</text>
  </threadedComment>
  <threadedComment ref="K201" dT="2025-01-10T13:11:21.34" personId="{BF5C2520-4838-4933-8C2C-E9E069B8079F}" id="{F5C55CC1-BF90-42C9-8D7B-5BB16845A6B2}" parentId="{28DBD3CC-76FC-4356-B189-4FAEDEE5B45E}">
    <text>Puodžių g. 20 pastato savininkas blogai pasirašė servitutą, Tautvydas išsiuntęs laišką su prašymu pakartoti derinimą.</text>
  </threadedComment>
  <threadedComment ref="K201" dT="2025-01-10T13:12:48.69" personId="{BF5C2520-4838-4933-8C2C-E9E069B8079F}" id="{DF314DFE-15F3-42E1-B9F4-9D8A34FFEB66}" parentId="{28DBD3CC-76FC-4356-B189-4FAEDEE5B45E}">
    <text>Naujas pastato administratorius - MB Namų priežiūros tarnyba (069852776)</text>
  </threadedComment>
  <threadedComment ref="K201" dT="2025-01-15T10:16:33.13" personId="{BF5C2520-4838-4933-8C2C-E9E069B8079F}" id="{F7873A03-12B0-41BF-9483-76F643EC32F6}" parentId="{28DBD3CC-76FC-4356-B189-4FAEDEE5B45E}">
    <text>Puodžių 20 pasirašė per naują. Trūksta admin</text>
  </threadedComment>
  <threadedComment ref="K201" dT="2025-01-27T11:56:52.39" personId="{275467A3-C35B-408D-BC09-980133BF36D1}" id="{3F8AAE6D-0D1E-40A3-BC47-A14253A66171}" parentId="{28DBD3CC-76FC-4356-B189-4FAEDEE5B45E}">
    <text>Reikia skambinti dėl parašo</text>
  </threadedComment>
  <threadedComment ref="K201" dT="2025-02-03T10:36:03.48" personId="{BF5C2520-4838-4933-8C2C-E9E069B8079F}" id="{51274558-D66D-4075-82DA-BEB1DE3F2B76}" parentId="{28DBD3CC-76FC-4356-B189-4FAEDEE5B45E}">
    <text>Skambinau naujam admin, sakė pasirašys, bet nežino kaip operatyviai, nes iki kovo turi ribotą prieigą prie kompiuterio. Taip pat, reikia administravimo sutarčių, nes KMSA RC išraše to nematys ir prisikabins.</text>
  </threadedComment>
  <threadedComment ref="K201" dT="2025-02-10T14:26:40.76" personId="{BF5C2520-4838-4933-8C2C-E9E069B8079F}" id="{B1E31DE9-A544-4FA1-BBF2-5D62A7B02544}" parentId="{28DBD3CC-76FC-4356-B189-4FAEDEE5B45E}">
    <text>Admin atsiuntė derinimą ir sutartis. Pateiktas SB ESO pasirašyt</text>
  </threadedComment>
  <threadedComment ref="K201" dT="2025-02-18T06:16:48.63" personId="{BF5C2520-4838-4933-8C2C-E9E069B8079F}" id="{A9669F93-69CF-4ABA-81E1-AEFFB1257B1E}" parentId="{28DBD3CC-76FC-4356-B189-4FAEDEE5B45E}">
    <text>ESO pasirašė vakar, pateiksiu savivaldybei ir bus galima kelt projektą su garantiniu</text>
  </threadedComment>
  <threadedComment ref="K201" dT="2025-02-27T14:26:48.17" personId="{BF5C2520-4838-4933-8C2C-E9E069B8079F}" id="{7CE92814-9816-4028-AE28-C51EA430B2E3}" parentId="{28DBD3CC-76FC-4356-B189-4FAEDEE5B45E}">
    <text>Pateikta savivaldybei</text>
  </threadedComment>
  <threadedComment ref="K201" dT="2025-03-27T14:26:56.06" personId="{BF5C2520-4838-4933-8C2C-E9E069B8079F}" id="{97CA7821-9A16-4EF7-83B9-3687B64BAA36}" parentId="{28DBD3CC-76FC-4356-B189-4FAEDEE5B45E}">
    <text>Atmetė servitutą, nes RC turto administratorius yra Civinity, nors administratorius yra pasikeitęs ir buvo pridėtos visos naujo admin sutartys. Aiškinuos kada bus pakeistas įrašas</text>
  </threadedComment>
  <threadedComment ref="K201" dT="2025-03-28T10:56:40.43" personId="{BF5C2520-4838-4933-8C2C-E9E069B8079F}" id="{66720E6C-F63D-46E0-9B11-1E67DA42FCFE}" parentId="{28DBD3CC-76FC-4356-B189-4FAEDEE5B45E}">
    <text>04-07d. Grįžta į darbus admin direktorė, pasiims šitą reikalą ir per savaitę turėtų perregistruot</text>
  </threadedComment>
  <threadedComment ref="K201" dT="2025-04-08T12:12:43.01" personId="{BF5C2520-4838-4933-8C2C-E9E069B8079F}" id="{1F3C4F15-E027-4495-B8C7-B7E95DEDAF23}" parentId="{28DBD3CC-76FC-4356-B189-4FAEDEE5B45E}">
    <text>Paprašiau, kad painformuotų apie procesą</text>
  </threadedComment>
  <threadedComment ref="K201" dT="2025-04-15T10:37:11.92" personId="{BF5C2520-4838-4933-8C2C-E9E069B8079F}" id="{D12AB577-E8C8-4D64-96D5-4B0CB8D90B0C}" parentId="{28DBD3CC-76FC-4356-B189-4FAEDEE5B45E}">
    <text>04-14 informavo, kad prašymas pateiktas perregistravimui per 1 d.d., kolkas įrašas nepasikeitęs</text>
  </threadedComment>
  <threadedComment ref="K201" dT="2025-04-24T04:31:17.71" personId="{BF5C2520-4838-4933-8C2C-E9E069B8079F}" id="{427D27B6-D3DE-447B-8F65-B39E0B1A9ED5}" parentId="{28DBD3CC-76FC-4356-B189-4FAEDEE5B45E}">
    <text>Gavau info, kad RC neįregistravo naujo admin, nes senas neišregistruotas. Naujas admin susisieks su mano būstu, kad išregistruotų savo pasibaigusią sutartį. Terminai neaiškūs.</text>
  </threadedComment>
  <threadedComment ref="K201" dT="2025-05-12T04:57:57.95" personId="{BF5C2520-4838-4933-8C2C-E9E069B8079F}" id="{01F08018-4113-49F0-BD33-7AA39440CDB6}" parentId="{28DBD3CC-76FC-4356-B189-4FAEDEE5B45E}">
    <text>Nieko naujo nėra, parašiau laišką naujam admin, kad atnaujintų info</text>
  </threadedComment>
  <threadedComment ref="K201" dT="2025-05-16T11:12:15.12" personId="{BF5C2520-4838-4933-8C2C-E9E069B8079F}" id="{1125CEA0-6ADB-4D5B-ABE0-EF5E2AE26F89}" parentId="{28DBD3CC-76FC-4356-B189-4FAEDEE5B45E}">
    <text>Derinuos su admin, iš jų iniciatyva yra, bet sunku susikalbėt su mano būstu. Klausimą nukėlėm kitai savaitei, jeigu nepavyks nieko gauti iš Mano būsto, reikės važiuoti pas juos ir kalbėti vietoj.</text>
  </threadedComment>
  <threadedComment ref="K201" dT="2025-06-16T06:30:27.05" personId="{BF5C2520-4838-4933-8C2C-E9E069B8079F}" id="{8C2C1814-29EB-42FA-AE57-BE9E5AAA46BE}" parentId="{28DBD3CC-76FC-4356-B189-4FAEDEE5B45E}">
    <text>Užklausta kas per situacija šiai dienai.</text>
  </threadedComment>
  <threadedComment ref="K201" dT="2025-09-09T04:59:18.07" personId="{BF5C2520-4838-4933-8C2C-E9E069B8079F}" id="{70BD5C31-C8B9-4D92-847D-935593E04869}" parentId="{28DBD3CC-76FC-4356-B189-4FAEDEE5B45E}">
    <text>Vis dar stringam</text>
  </threadedComment>
  <threadedComment ref="K201" dT="2025-10-29T13:09:44.53" personId="{BF5C2520-4838-4933-8C2C-E9E069B8079F}" id="{D941A358-B5D8-4E61-86B6-2D2917889D12}" parentId="{28DBD3CC-76FC-4356-B189-4FAEDEE5B45E}">
    <text>Šiaip klausimas perduotas ESO, bet būtų sveika ir mums įsitraukti. Mano pašte šiaip viskas yra, bet įmetu ir čia: simona@nptarnyba.lt  +370 698 52776</text>
  </threadedComment>
  <threadedComment ref="K201" dT="2025-10-29T13:11:00.78" personId="{BF5C2520-4838-4933-8C2C-E9E069B8079F}" id="{87F71003-FE92-470B-9D0C-090A89DA572E}" parentId="{28DBD3CC-76FC-4356-B189-4FAEDEE5B45E}">
    <text>Visa info apie situacija tiek čia komentaruose aukščiau tiek pratęsime tiek pašte. Susirasit</text>
  </threadedComment>
  <threadedComment ref="K201" dT="2025-11-28T05:16:40.64" personId="{BF941DBC-49BC-4D35-B639-EC5DED99621C}" id="{D113DC95-C351-49FB-9317-84D7B40A4175}" parentId="{28DBD3CC-76FC-4356-B189-4FAEDEE5B45E}">
    <text>064764357 Nptarnyba naujas nr</text>
  </threadedComment>
  <threadedComment ref="K201" dT="2025-12-05T10:57:24.06" personId="{BF941DBC-49BC-4D35-B639-EC5DED99621C}" id="{AE61541B-D307-4C92-A064-9EA3BCE26206}" parentId="{28DBD3CC-76FC-4356-B189-4FAEDEE5B45E}">
    <text>Stabdom objektą kolkas.</text>
  </threadedComment>
  <threadedComment ref="K201" dT="2025-12-17T14:45:43.03" personId="{BF941DBC-49BC-4D35-B639-EC5DED99621C}" id="{B5A1139E-2144-46F9-8DF6-D5BC75B02F20}" parentId="{28DBD3CC-76FC-4356-B189-4FAEDEE5B45E}">
    <text>Objektas atšauktas.</text>
  </threadedComment>
  <threadedComment ref="O201" dT="2024-05-30T13:13:59.97" personId="{516D2C5B-D67D-464E-9C67-108D937F77CE}" id="{1516A432-C3EB-4476-8D6C-C8C3A2E2A425}">
    <text>2024.05.30 Įkeltas pratesimas dėl KPD</text>
  </threadedComment>
  <threadedComment ref="O201" dT="2024-07-06T10:17:43.94" personId="{BE325DBA-77AE-420F-8593-D19695A72820}" id="{C5C5C73B-A270-4C4B-A604-3024AAADF8EB}" parentId="{1516A432-C3EB-4476-8D6C-C8C3A2E2A425}">
    <text>07 05 pratęsimas dėl servituto, bet nieks nedaryta</text>
  </threadedComment>
  <threadedComment ref="O201" dT="2024-07-31T11:06:20.36" personId="{516D2C5B-D67D-464E-9C67-108D937F77CE}" id="{2ED2FE82-14D6-4D32-8A94-C3926A5D9E19}" parentId="{1516A432-C3EB-4476-8D6C-C8C3A2E2A425}">
    <text>2024.07.31 įkeltas pratesimas</text>
  </threadedComment>
  <threadedComment ref="O201" dT="2024-09-04T07:51:20.99" personId="{516D2C5B-D67D-464E-9C67-108D937F77CE}" id="{2DFF3110-0340-4B5C-BB21-72406BBDAD4C}" parentId="{1516A432-C3EB-4476-8D6C-C8C3A2E2A425}">
    <text>2024.09.04 Įkeltas pratesimas</text>
  </threadedComment>
  <threadedComment ref="X201" dT="2024-06-17T05:40:54.37" personId="{516D2C5B-D67D-464E-9C67-108D937F77CE}" id="{24F34116-E9D1-4AF7-8206-B537E1637BD2}">
    <text>2024.06.17 pateikta</text>
  </threadedComment>
  <threadedComment ref="X201" dT="2024-06-20T06:40:14.90" personId="{516D2C5B-D67D-464E-9C67-108D937F77CE}" id="{00E8055E-4836-4C62-BB2F-7B67E237B084}" parentId="{24F34116-E9D1-4AF7-8206-B537E1637BD2}">
    <text>2024.06.18 suderinta</text>
  </threadedComment>
  <threadedComment ref="Y201" dT="2024-05-21T10:10:19.63" personId="{516D2C5B-D67D-464E-9C67-108D937F77CE}" id="{4270134E-B058-48CC-885E-389CD7889A8E}">
    <text>2024.05.20 Gauta</text>
  </threadedComment>
  <threadedComment ref="Z201" dT="2024-06-17T05:40:32.67" personId="{516D2C5B-D67D-464E-9C67-108D937F77CE}" id="{1B840664-8791-4414-A370-29F70709A717}">
    <text>2024.06.17 Pateikta  Zilvinas.karalevicius@airo.lt</text>
  </threadedComment>
  <threadedComment ref="Z201" dT="2024-07-08T06:54:23.73" personId="{516D2C5B-D67D-464E-9C67-108D937F77CE}" id="{6CEA646A-FD49-4766-9B7A-68444D9BBD0F}" parentId="{1B840664-8791-4414-A370-29F70709A717}">
    <text>2024.07.08 pakartotas laiškas</text>
  </threadedComment>
  <threadedComment ref="Z201" dT="2024-07-12T05:20:00.65" personId="{516D2C5B-D67D-464E-9C67-108D937F77CE}" id="{73786942-EA67-43FE-B22F-0F031872DA5A}" parentId="{1B840664-8791-4414-A370-29F70709A717}">
    <text>2024.07.12 skambinta, nekėlė</text>
  </threadedComment>
  <threadedComment ref="Z201" dT="2024-07-12T10:14:29.92" personId="{516D2C5B-D67D-464E-9C67-108D937F77CE}" id="{1C3B7158-FAE8-4E97-858C-25B415C016D2}" parentId="{1B840664-8791-4414-A370-29F70709A717}">
    <text>2024.07.12 Pakartotas laiškas</text>
  </threadedComment>
  <threadedComment ref="Z201" dT="2024-07-12T10:56:05.74" personId="{516D2C5B-D67D-464E-9C67-108D937F77CE}" id="{865CF9EC-8488-4D66-B400-9AFDFCA9C986}" parentId="{1B840664-8791-4414-A370-29F70709A717}">
    <text xml:space="preserve">2024.07.12 suderino
</text>
  </threadedComment>
  <threadedComment ref="AB201" dT="2024-06-17T05:40:00.88" personId="{516D2C5B-D67D-464E-9C67-108D937F77CE}" id="{B8BB0C72-51EC-4C7E-B7FE-52F1107479D8}">
    <text>2024.06.17 Pateikta</text>
  </threadedComment>
  <threadedComment ref="AB201" dT="2024-06-20T04:29:16.33" personId="{516D2C5B-D67D-464E-9C67-108D937F77CE}" id="{A4096BD9-64A3-4222-B84D-4E7DACAC854D}" parentId="{B8BB0C72-51EC-4C7E-B7FE-52F1107479D8}">
    <text>2024.06.19 suderio</text>
  </threadedComment>
  <threadedComment ref="AE201" dT="2024-06-17T05:39:48.77" personId="{516D2C5B-D67D-464E-9C67-108D937F77CE}" id="{37AEB43C-1E70-4227-861B-061E88284E26}">
    <text>2024.06.17 Pateikta</text>
  </threadedComment>
  <threadedComment ref="AE201" dT="2024-06-20T05:00:10.62" personId="{516D2C5B-D67D-464E-9C67-108D937F77CE}" id="{14F6C94F-5AFA-4900-BE7D-6852DB8B1187}" parentId="{37AEB43C-1E70-4227-861B-061E88284E26}">
    <text>2024.06.19 suderino</text>
  </threadedComment>
  <threadedComment ref="AF201" dT="2024-06-17T05:39:45.22" personId="{516D2C5B-D67D-464E-9C67-108D937F77CE}" id="{0AE79E5A-8832-4012-9142-6616B015E542}">
    <text>2024.06.17 Pateikta</text>
  </threadedComment>
  <threadedComment ref="AF201" dT="2024-06-20T04:41:11.63" personId="{516D2C5B-D67D-464E-9C67-108D937F77CE}" id="{9AE31250-F03D-475F-A8FC-6125DDD02709}" parentId="{0AE79E5A-8832-4012-9142-6616B015E542}">
    <text>2024.06.19 suderino</text>
  </threadedComment>
  <threadedComment ref="AK201" dT="2024-07-31T10:54:45.54" personId="{516D2C5B-D67D-464E-9C67-108D937F77CE}" id="{C4C37D32-8144-4BED-AE38-3B5FFAAC32E2}">
    <text xml:space="preserve">2024.07.31 pateikta administratoriui info@manobustas.lt
</text>
    <extLst>
      <x:ext xmlns:xltc2="http://schemas.microsoft.com/office/spreadsheetml/2020/threadedcomments2" uri="{F7C98A9C-CBB3-438F-8F68-D28B6AF4A901}">
        <xltc2:checksum>3738992677</xltc2:checksum>
        <xltc2:hyperlink startIndex="37" length="18" url="info@manobustas.lt"/>
      </x:ext>
    </extLst>
  </threadedComment>
  <threadedComment ref="AK201" dT="2024-09-10T12:23:12.92" personId="{516D2C5B-D67D-464E-9C67-108D937F77CE}" id="{00737192-D260-40BA-971A-FA8F27492EA0}" parentId="{C4C37D32-8144-4BED-AE38-3B5FFAAC32E2}">
    <text>2024.09.10 PATEIKTA servituto nustatymui info@kaunas.lt</text>
    <extLst>
      <x:ext xmlns:xltc2="http://schemas.microsoft.com/office/spreadsheetml/2020/threadedcomments2" uri="{F7C98A9C-CBB3-438F-8F68-D28B6AF4A901}">
        <xltc2:checksum>3210640112</xltc2:checksum>
        <xltc2:hyperlink startIndex="41" length="14" url="info@kaunas.lt"/>
      </x:ext>
    </extLst>
  </threadedComment>
  <threadedComment ref="AN201" dT="2024-06-17T05:39:02.60" personId="{516D2C5B-D67D-464E-9C67-108D937F77CE}" id="{BC792B20-AB3E-4852-A7F7-1D512517CC6F}">
    <text>2024.06.17 Pateikta</text>
  </threadedComment>
  <threadedComment ref="AN201" dT="2024-07-10T06:46:21.08" personId="{516D2C5B-D67D-464E-9C67-108D937F77CE}" id="{8C18D7F7-0E83-47A7-8A08-25401D6129FB}" parentId="{BC792B20-AB3E-4852-A7F7-1D512517CC6F}">
    <text>2024.07.10</text>
  </threadedComment>
  <threadedComment ref="AN201" dT="2024-07-23T06:36:09.12" personId="{516D2C5B-D67D-464E-9C67-108D937F77CE}" id="{C2F6498A-6393-49A1-9182-6EE785E31CE7}" parentId="{BC792B20-AB3E-4852-A7F7-1D512517CC6F}">
    <text>2024.07.23 Atmetė (Reikia aprašo)</text>
  </threadedComment>
  <threadedComment ref="AN201" dT="2024-07-31T07:24:00.51" personId="{516D2C5B-D67D-464E-9C67-108D937F77CE}" id="{5F3F6F71-FC37-42E2-A00F-2E8B640EE993}" parentId="{BC792B20-AB3E-4852-A7F7-1D512517CC6F}">
    <text>2024.07.31 Pateikta po pastabų</text>
  </threadedComment>
  <threadedComment ref="AN201" dT="2024-08-02T06:06:46.64" personId="{516D2C5B-D67D-464E-9C67-108D937F77CE}" id="{10060106-EE9B-4C85-A367-2C4EFF3C4E61}" parentId="{BC792B20-AB3E-4852-A7F7-1D512517CC6F}">
    <text xml:space="preserve">2024.08.02 pakartota
</text>
  </threadedComment>
  <threadedComment ref="AN201" dT="2024-09-04T07:49:03.05" personId="{516D2C5B-D67D-464E-9C67-108D937F77CE}" id="{B3FE6C02-905A-4126-B44D-DB5F39D5D8BD}" parentId="{BC792B20-AB3E-4852-A7F7-1D512517CC6F}">
    <text>2024.09.04 pakartopta</text>
  </threadedComment>
  <threadedComment ref="AN201" dT="2024-09-10T11:27:12.55" personId="{516D2C5B-D67D-464E-9C67-108D937F77CE}" id="{AF8D80C2-903C-43BF-A4FB-9379A98124FF}" parentId="{BC792B20-AB3E-4852-A7F7-1D512517CC6F}">
    <text>2024.09.06 suderino</text>
  </threadedComment>
  <threadedComment ref="E202" dT="2024-09-06T05:30:26.29" personId="{516D2C5B-D67D-464E-9C67-108D937F77CE}" id="{6150E54F-63F9-4D2A-8288-0F32F74E6115}">
    <text>2024.08.29 Pateikta pilna byla
2024.09.03 Gautos pastabois. Ir pateikta atgal
2024.09.06 Pateikti įkainiai</text>
  </threadedComment>
  <threadedComment ref="E202" dT="2024-09-12T13:24:13.58" personId="{BE325DBA-77AE-420F-8593-D19695A72820}" id="{78F300F2-18B7-4A38-B689-228B4933B29A}" parentId="{6150E54F-63F9-4D2A-8288-0F32F74E6115}">
    <text xml:space="preserve">Įkainaii +, reikia žymos
</text>
  </threadedComment>
  <threadedComment ref="K202" dT="2024-09-06T05:30:47.17" personId="{516D2C5B-D67D-464E-9C67-108D937F77CE}" id="{736B262C-7647-46AB-A862-ACBF56F263B4}">
    <text>Reikia susiderinti su sklypais, uzprasyta kontaktu, eimutis 05.13 varo su savininku pabazarint
2024.05.16  Topografijos užsakumas perduotas Tomui
Pirminiai suderinti, pateikti institucijoms;
2024.05.29 pateikta derinti. 2024-06-28 pateikta į geoportal</text>
  </threadedComment>
  <threadedComment ref="O202" dT="2024-05-30T13:58:25.93" personId="{516D2C5B-D67D-464E-9C67-108D937F77CE}" id="{07BE5A9B-5EDA-4491-BA3B-4AA50B972863}">
    <text>2024.05.30 Įkeltas pratesimas, primeluota dėl Vainoro</text>
  </threadedComment>
  <threadedComment ref="O202" dT="2024-07-30T10:33:09.28" personId="{516D2C5B-D67D-464E-9C67-108D937F77CE}" id="{D52806AB-2B9F-43BA-95AC-3D2CBF108A86}" parentId="{07BE5A9B-5EDA-4491-BA3B-4AA50B972863}">
    <text>2024.07.30 įkeltas pratesimas</text>
  </threadedComment>
  <threadedComment ref="O202" dT="2024-09-03T12:12:14.12" personId="{516D2C5B-D67D-464E-9C67-108D937F77CE}" id="{3C34B5F3-6B63-419F-93B1-3C6286E7923B}" parentId="{07BE5A9B-5EDA-4491-BA3B-4AA50B972863}">
    <text>2024.09.03 Įkeltas pratesimas</text>
  </threadedComment>
  <threadedComment ref="X202" dT="2024-05-22T11:24:43.94" personId="{516D2C5B-D67D-464E-9C67-108D937F77CE}" id="{D2F8FCFC-2AB3-4C69-9669-D96CFAD3575A}">
    <text>2024.05.22 pateikti pirminiai</text>
  </threadedComment>
  <threadedComment ref="X202" dT="2024-05-28T07:18:15.76" personId="{516D2C5B-D67D-464E-9C67-108D937F77CE}" id="{26E04203-1CB7-49D1-B2E0-E5B1B760A2B8}" parentId="{D2F8FCFC-2AB3-4C69-9669-D96CFAD3575A}">
    <text>2024.05.23 suderinti</text>
  </threadedComment>
  <threadedComment ref="Z202" dT="2024-06-03T12:10:21.79" personId="{516D2C5B-D67D-464E-9C67-108D937F77CE}" id="{04845084-27F2-4B60-99FB-DCAF664013E3}">
    <text>2024.06.03 pateikta raimundas.slubelis@gmail.com'</text>
    <extLst>
      <x:ext xmlns:xltc2="http://schemas.microsoft.com/office/spreadsheetml/2020/threadedcomments2" uri="{F7C98A9C-CBB3-438F-8F68-D28B6AF4A901}">
        <xltc2:checksum>3087584721</xltc2:checksum>
        <xltc2:hyperlink startIndex="20" length="29" url="raimundas.slubelis@gmail.com'"/>
      </x:ext>
    </extLst>
  </threadedComment>
  <threadedComment ref="Z202" dT="2024-07-02T13:20:58.04" personId="{516D2C5B-D67D-464E-9C67-108D937F77CE}" id="{372B52B8-A169-4841-810A-4EB60CF6A629}" parentId="{04845084-27F2-4B60-99FB-DCAF664013E3}">
    <text>2024.06.27 suderino 2 karta</text>
  </threadedComment>
  <threadedComment ref="AA202" dT="2024-07-12T10:26:06.58" personId="{516D2C5B-D67D-464E-9C67-108D937F77CE}" id="{273E3581-29A8-4C05-A6DB-C23DF3B339FB}">
    <text>2024.07.12 vienas pasirašytas kitas paliktas žadėjo atsiūsti</text>
  </threadedComment>
  <threadedComment ref="AA202" dT="2024-07-12T10:26:31.38" personId="{516D2C5B-D67D-464E-9C67-108D937F77CE}" id="{D451A014-C44A-40BC-997C-BA2C007C52B8}" parentId="{273E3581-29A8-4C05-A6DB-C23DF3B339FB}">
    <text>901/0193:150.
Lilija Butkevičienė +37068710266
Jonas Butkevičius  +37068681947</text>
  </threadedComment>
  <threadedComment ref="AA202" dT="2024-07-30T10:20:05.81" personId="{516D2C5B-D67D-464E-9C67-108D937F77CE}" id="{CE200C50-EEAD-4B69-91E9-3F5C5291119D}" parentId="{273E3581-29A8-4C05-A6DB-C23DF3B339FB}">
    <text>2024.07.30 gautas Lilijos sutikimas</text>
  </threadedComment>
  <threadedComment ref="AB202" dT="2024-05-29T09:44:01.58" personId="{516D2C5B-D67D-464E-9C67-108D937F77CE}" id="{A287DB63-653B-4C85-84D2-CC60AE3DD7D5}">
    <text>2024.05.29 pateikta</text>
  </threadedComment>
  <threadedComment ref="AB202" dT="2024-06-06T13:52:10.33" personId="{516D2C5B-D67D-464E-9C67-108D937F77CE}" id="{8B693746-E6D7-4972-9CA8-CE9E94E61C48}" parentId="{A287DB63-653B-4C85-84D2-CC60AE3DD7D5}">
    <text>2024.06.04 nesuderino</text>
  </threadedComment>
  <threadedComment ref="AB202" dT="2024-06-06T13:52:26.02" personId="{516D2C5B-D67D-464E-9C67-108D937F77CE}" id="{4E8F86CE-D1ED-4B5A-B910-D0F867055914}" parentId="{A287DB63-653B-4C85-84D2-CC60AE3DD7D5}">
    <text>2024.06.06 Pateikėme naujus sprendinius</text>
  </threadedComment>
  <threadedComment ref="AB202" dT="2024-06-10T08:54:56.57" personId="{516D2C5B-D67D-464E-9C67-108D937F77CE}" id="{E27EC0C9-EF53-4B22-8905-57ADDFE393BE}" parentId="{A287DB63-653B-4C85-84D2-CC60AE3DD7D5}">
    <text>2024.06.10 suderinio</text>
  </threadedComment>
  <threadedComment ref="AE202" dT="2024-05-29T09:44:22.65" personId="{516D2C5B-D67D-464E-9C67-108D937F77CE}" id="{783FCEB5-99FD-46F3-AC90-A7A02F3E5B42}">
    <text>2024.05.29 pateikta</text>
  </threadedComment>
  <threadedComment ref="AE202" dT="2024-06-03T09:10:33.00" personId="{516D2C5B-D67D-464E-9C67-108D937F77CE}" id="{943985EE-621C-4DB7-8D16-208EB0C73B01}" parentId="{783FCEB5-99FD-46F3-AC90-A7A02F3E5B42}">
    <text>2024.06.03 suderinta</text>
  </threadedComment>
  <threadedComment ref="AE202" dT="2024-06-10T08:57:58.81" personId="{516D2C5B-D67D-464E-9C67-108D937F77CE}" id="{16C4FDD7-CA1C-4438-9852-A02BEEEDCD3D}" parentId="{783FCEB5-99FD-46F3-AC90-A7A02F3E5B42}">
    <text>2024.06.10 pateikta perderinti</text>
  </threadedComment>
  <threadedComment ref="AE202" dT="2024-06-12T04:21:56.47" personId="{516D2C5B-D67D-464E-9C67-108D937F77CE}" id="{64D1E7F4-CE2E-480B-A6AC-422DD7C29370}" parentId="{783FCEB5-99FD-46F3-AC90-A7A02F3E5B42}">
    <text>2024.06.11 suderinta</text>
  </threadedComment>
  <threadedComment ref="AF202" dT="2024-05-29T09:44:13.15" personId="{516D2C5B-D67D-464E-9C67-108D937F77CE}" id="{CC07F0D9-71F9-4800-8195-FE0B34DE07A3}">
    <text>2024.05.29 pateikta</text>
  </threadedComment>
  <threadedComment ref="AF202" dT="2024-06-03T09:09:47.81" personId="{516D2C5B-D67D-464E-9C67-108D937F77CE}" id="{592328F4-B88C-4DDC-A20F-9298455CFAB4}" parentId="{CC07F0D9-71F9-4800-8195-FE0B34DE07A3}">
    <text>2024.05.31 suderinta</text>
  </threadedComment>
  <threadedComment ref="AF202" dT="2024-06-10T08:58:06.47" personId="{516D2C5B-D67D-464E-9C67-108D937F77CE}" id="{12638C9F-5838-49C1-8854-EDB9F37DFEAF}" parentId="{CC07F0D9-71F9-4800-8195-FE0B34DE07A3}">
    <text>2024.06.10 pateikta perderinti</text>
  </threadedComment>
  <threadedComment ref="AF202" dT="2024-06-20T06:17:42.56" personId="{516D2C5B-D67D-464E-9C67-108D937F77CE}" id="{6327F55D-A309-4E60-BACE-F13BD0112484}" parentId="{CC07F0D9-71F9-4800-8195-FE0B34DE07A3}">
    <text xml:space="preserve">2024.06.13 suderino
</text>
  </threadedComment>
  <threadedComment ref="AH202" dT="2024-07-11T07:29:21.60" personId="{516D2C5B-D67D-464E-9C67-108D937F77CE}" id="{A1AA0268-ACCB-41BF-B96F-1264D97041DA}">
    <text xml:space="preserve">2024-06-28 pateikta į geoportal 
(SAV-319665) 319665 </text>
  </threadedComment>
  <threadedComment ref="AH202" dT="2024-08-12T07:30:03.25" personId="{516D2C5B-D67D-464E-9C67-108D937F77CE}" id="{5D616541-92DD-46F2-AB85-C6297DA1619C}" parentId="{A1AA0268-ACCB-41BF-B96F-1264D97041DA}">
    <text>2024.08.06 gauta</text>
  </threadedComment>
  <threadedComment ref="E203" dT="2024-05-27T13:25:04.34" personId="{275467A3-C35B-408D-BC09-980133BF36D1}" id="{06A5194E-7B08-455A-B1C5-7C12918EB15F}">
    <text>Reikia daryti</text>
  </threadedComment>
  <threadedComment ref="K203" dT="2024-09-18T06:37:50.77" personId="{1AA69E5B-B443-4881-BBB8-C2908FF681E9}" id="{F9F40A4B-7966-48F9-B400-6C8B2C93D750}">
    <text>Pateiktas servitutas savivaldybei</text>
  </threadedComment>
  <threadedComment ref="K203" dT="2024-09-19T05:20:57.45" personId="{275467A3-C35B-408D-BC09-980133BF36D1}" id="{7B871F44-1F00-40F5-8031-D041C191D26D}" parentId="{F9F40A4B-7966-48F9-B400-6C8B2C93D750}">
    <text>Rengia bylą Tautvydas</text>
  </threadedComment>
  <threadedComment ref="K203" dT="2024-09-20T06:21:22.59" personId="{1AA69E5B-B443-4881-BBB8-C2908FF681E9}" id="{5341A9A1-2040-4BA2-AD5D-1658E5153B44}" parentId="{F9F40A4B-7966-48F9-B400-6C8B2C93D750}">
    <text>Pateiktas projektas</text>
  </threadedComment>
  <threadedComment ref="K203" dT="2024-09-24T11:44:35.96" personId="{1AA69E5B-B443-4881-BBB8-C2908FF681E9}" id="{6C7664F3-ADC2-4A45-A238-EE788778C342}" parentId="{F9F40A4B-7966-48F9-B400-6C8B2C93D750}">
    <text>Tautvydas taiso pastabas</text>
  </threadedComment>
  <threadedComment ref="K203" dT="2024-09-25T05:29:50.42" personId="{1AA69E5B-B443-4881-BBB8-C2908FF681E9}" id="{B97B7BB7-E95D-4ED6-B92E-5C3E7291CDB2}" parentId="{F9F40A4B-7966-48F9-B400-6C8B2C93D750}">
    <text>Truksta SUVA ir servituto, kitos pastabos pataisytos</text>
  </threadedComment>
  <threadedComment ref="K203" dT="2024-09-30T06:19:20.25" personId="{275467A3-C35B-408D-BC09-980133BF36D1}" id="{289ED42B-FCAB-4046-AC07-B0B52A5F2212}" parentId="{F9F40A4B-7966-48F9-B400-6C8B2C93D750}">
    <text>SUVA vėluoja 4d.d.</text>
  </threadedComment>
  <threadedComment ref="K203" dT="2024-10-04T11:09:13.55" personId="{275467A3-C35B-408D-BC09-980133BF36D1}" id="{C06B21F3-367D-497D-9D56-ADD15AF9E10D}" parentId="{F9F40A4B-7966-48F9-B400-6C8B2C93D750}">
    <text>SUVA gautas laukiam SERVITUTO</text>
  </threadedComment>
  <threadedComment ref="K203" dT="2024-10-14T05:32:22.41" personId="{1AA69E5B-B443-4881-BBB8-C2908FF681E9}" id="{3312A579-EAE0-4D0B-9EC8-00ABE6CBBABE}" parentId="{F9F40A4B-7966-48F9-B400-6C8B2C93D750}">
    <text>Servitutas pateiktas notarei</text>
  </threadedComment>
  <threadedComment ref="K203" dT="2024-10-14T11:32:05.71" personId="{1AA69E5B-B443-4881-BBB8-C2908FF681E9}" id="{CA74EAFD-6C40-4A1E-BD81-459F3C5B52DA}" parentId="{F9F40A4B-7966-48F9-B400-6C8B2C93D750}">
    <text>Pateiktas projektas po pastabų</text>
  </threadedComment>
  <threadedComment ref="K203" dT="2024-10-18T09:26:36.87" personId="{1AA69E5B-B443-4881-BBB8-C2908FF681E9}" id="{B51F80C2-29B0-4103-96A1-AF0F55C32B06}" parentId="{F9F40A4B-7966-48F9-B400-6C8B2C93D750}">
    <text>Pateiktas projektas po pastabu, servitutai pasirasyti</text>
  </threadedComment>
  <threadedComment ref="O203" dT="2024-06-06T07:25:03.86" personId="{516D2C5B-D67D-464E-9C67-108D937F77CE}" id="{2D1492C2-E766-4D73-9CDB-BEC2C97AAFC4}">
    <text>2024.06.06 Įkelktas pratesimas dėl KPD</text>
  </threadedComment>
  <threadedComment ref="O203" dT="2024-07-06T09:26:35.31" personId="{BE325DBA-77AE-420F-8593-D19695A72820}" id="{2AC32C19-EA6A-4DCE-8F46-C2CB244A421B}" parentId="{2D1492C2-E766-4D73-9CDB-BEC2C97AAFC4}">
    <text>07 06 pratęsimas dėl servituto</text>
  </threadedComment>
  <threadedComment ref="O203" dT="2024-08-06T12:36:00.71" personId="{516D2C5B-D67D-464E-9C67-108D937F77CE}" id="{3BDC442A-E053-4D25-847A-083DC2DB6EB6}" parentId="{2D1492C2-E766-4D73-9CDB-BEC2C97AAFC4}">
    <text>2024.08.06 Įkeltas pratesimas</text>
  </threadedComment>
  <threadedComment ref="O203" dT="2024-09-10T06:42:48.11" personId="{516D2C5B-D67D-464E-9C67-108D937F77CE}" id="{2D5DB4A4-26FF-4E69-90DA-381C1CEFFDD5}" parentId="{2D1492C2-E766-4D73-9CDB-BEC2C97AAFC4}">
    <text>2024.09.10 Pateiktas pratesimas</text>
  </threadedComment>
  <threadedComment ref="Q203" dT="2024-06-10T09:49:59.36" personId="{516D2C5B-D67D-464E-9C67-108D937F77CE}" id="{D799BEC4-E5FA-4295-8DBE-277169349787}">
    <text>2024.06.07</text>
  </threadedComment>
  <threadedComment ref="X203" dT="2024-06-06T07:26:11.52" personId="{516D2C5B-D67D-464E-9C67-108D937F77CE}" id="{6CD1D588-C581-4DB2-B031-C44328A9CA07}">
    <text>2024.06.06 Pateikti pirminiai</text>
  </threadedComment>
  <threadedComment ref="X203" dT="2024-08-07T05:10:32.25" personId="{516D2C5B-D67D-464E-9C67-108D937F77CE}" id="{42AD747E-BA96-41A0-9046-269826A142F6}" parentId="{6CD1D588-C581-4DB2-B031-C44328A9CA07}">
    <text>2024.08.07 Ikelti pirminiai po pastabų</text>
  </threadedComment>
  <threadedComment ref="X203" dT="2024-09-10T05:04:30.93" personId="{516D2C5B-D67D-464E-9C67-108D937F77CE}" id="{C0731D00-A413-49A7-A73A-83785B7CC4B1}" parentId="{6CD1D588-C581-4DB2-B031-C44328A9CA07}">
    <text>2024.08.12 suderinta</text>
  </threadedComment>
  <threadedComment ref="Y203" dT="2024-05-21T10:22:11.75" personId="{516D2C5B-D67D-464E-9C67-108D937F77CE}" id="{69D03DE5-62FE-48CD-8760-6C863DE70F2E}">
    <text>2024.05.20 Gauta</text>
  </threadedComment>
  <threadedComment ref="Z203" dT="2024-06-28T05:44:36.12" personId="{516D2C5B-D67D-464E-9C67-108D937F77CE}" id="{3917AEBE-3824-4BCF-9E77-490519105D54}">
    <text>2024.06.28 pateikta  vaidulekom@gmail.com</text>
  </threadedComment>
  <threadedComment ref="Z203" dT="2024-08-12T04:22:35.47" personId="{516D2C5B-D67D-464E-9C67-108D937F77CE}" id="{487A9ECF-6DB5-4828-8D67-16D439EF739A}" parentId="{3917AEBE-3824-4BCF-9E77-490519105D54}">
    <text>2024.07.10 suderino</text>
  </threadedComment>
  <threadedComment ref="AB203" dT="2024-06-28T05:39:34.97" personId="{516D2C5B-D67D-464E-9C67-108D937F77CE}" id="{A4842886-07D3-45AD-8919-F44E070CDCEB}">
    <text>2024.06.28 pateikta</text>
  </threadedComment>
  <threadedComment ref="AB203" dT="2024-07-05T07:42:03.36" personId="{516D2C5B-D67D-464E-9C67-108D937F77CE}" id="{9F56495D-70B2-411F-9FC0-F3B6BEE5122C}" parentId="{A4842886-07D3-45AD-8919-F44E070CDCEB}">
    <text>2024.07.03 suderino</text>
  </threadedComment>
  <threadedComment ref="AE203" dT="2024-06-28T05:40:12.10" personId="{516D2C5B-D67D-464E-9C67-108D937F77CE}" id="{88708697-26FE-4DF7-824A-F6E1D395B977}">
    <text>2024.06.28 pateikta</text>
  </threadedComment>
  <threadedComment ref="AE203" dT="2024-07-02T14:02:17.14" personId="{516D2C5B-D67D-464E-9C67-108D937F77CE}" id="{15A6A5B4-36C0-4E45-BF41-CD8EA56BB82C}" parentId="{88708697-26FE-4DF7-824A-F6E1D395B977}">
    <text>2024.07.02 suderinta</text>
  </threadedComment>
  <threadedComment ref="AF203" dT="2024-06-28T05:40:17.37" personId="{516D2C5B-D67D-464E-9C67-108D937F77CE}" id="{5B5BFBE4-AB07-4795-9A8A-17E67ADEA220}">
    <text>2024.06.28 pateikta</text>
  </threadedComment>
  <threadedComment ref="AF203" dT="2024-08-06T11:40:48.99" personId="{516D2C5B-D67D-464E-9C67-108D937F77CE}" id="{302F5348-806D-4F17-B970-38F569D72BBD}" parentId="{5B5BFBE4-AB07-4795-9A8A-17E67ADEA220}">
    <text>2024.07.03</text>
  </threadedComment>
  <threadedComment ref="AH203" dT="2024-09-10T05:50:03.28" personId="{516D2C5B-D67D-464E-9C67-108D937F77CE}" id="{20A3DF96-AB10-46FC-A479-02B58925D36C}">
    <text>2024.09.10 pateikta 327729  (SAV-327729)</text>
  </threadedComment>
  <threadedComment ref="AJ203" dT="2024-06-28T05:40:28.58" personId="{516D2C5B-D67D-464E-9C67-108D937F77CE}" id="{6CF5ED27-9C01-4468-B230-C52947B74284}">
    <text>2024.06.28 pateikta</text>
  </threadedComment>
  <threadedComment ref="AJ203" dT="2024-07-18T09:24:25.46" personId="{516D2C5B-D67D-464E-9C67-108D937F77CE}" id="{6F09B98C-8C0A-4849-B2BA-C64CE9BBDEEE}" parentId="{6CF5ED27-9C01-4468-B230-C52947B74284}">
    <text xml:space="preserve">2024.07.18 nurodė pastabas užsiklausėm aukščių
</text>
  </threadedComment>
  <threadedComment ref="AJ203" dT="2024-08-08T05:06:37.91" personId="{516D2C5B-D67D-464E-9C67-108D937F77CE}" id="{02C7E4E9-185E-455B-B849-EE5E3A8796AE}" parentId="{6CF5ED27-9C01-4468-B230-C52947B74284}">
    <text>2024.08.08 pateikta po pastabų</text>
  </threadedComment>
  <threadedComment ref="AJ203" dT="2024-08-12T04:21:13.41" personId="{516D2C5B-D67D-464E-9C67-108D937F77CE}" id="{EFFB5AF4-3593-4239-A962-7B60CD859FD3}" parentId="{6CF5ED27-9C01-4468-B230-C52947B74284}">
    <text>2024.08.09 suderinta</text>
  </threadedComment>
  <threadedComment ref="AK203" dT="2024-06-06T07:29:03.94" personId="{516D2C5B-D67D-464E-9C67-108D937F77CE}" id="{A6318D97-A5CA-40E4-93B9-0F4EF1C06897}">
    <text>Su KMSA</text>
  </threadedComment>
  <threadedComment ref="AK203" dT="2024-10-14T05:32:34.98" personId="{1AA69E5B-B443-4881-BBB8-C2908FF681E9}" id="{DA59A4AE-BF3A-47EF-BEBE-00D03A39A108}" parentId="{A6318D97-A5CA-40E4-93B9-0F4EF1C06897}">
    <text>Pateikta notarei</text>
  </threadedComment>
  <threadedComment ref="AK203" dT="2024-10-18T09:26:53.34" personId="{1AA69E5B-B443-4881-BBB8-C2908FF681E9}" id="{AC00EE9B-E813-4A70-B46C-72BC432A8309}" parentId="{A6318D97-A5CA-40E4-93B9-0F4EF1C06897}">
    <text>Pasirasomi 10.16</text>
  </threadedComment>
  <threadedComment ref="AN203" dT="2024-06-28T05:40:51.00" personId="{516D2C5B-D67D-464E-9C67-108D937F77CE}" id="{DB57C6C8-C02D-4497-8800-8172BCC80C1E}">
    <text>2024.06.28 pateikta</text>
  </threadedComment>
  <threadedComment ref="AN203" dT="2024-07-10T07:32:10.49" personId="{516D2C5B-D67D-464E-9C67-108D937F77CE}" id="{35F34B2E-EBDF-4FDF-BF09-38869E964ED2}" parentId="{DB57C6C8-C02D-4497-8800-8172BCC80C1E}">
    <text>2024.07.10 pakartota</text>
  </threadedComment>
  <threadedComment ref="AN203" dT="2024-07-17T06:28:38.95" personId="{516D2C5B-D67D-464E-9C67-108D937F77CE}" id="{8B78737E-83E4-4511-A45E-1E11495B64E4}" parentId="{DB57C6C8-C02D-4497-8800-8172BCC80C1E}">
    <text>2024.07.16 suderino su pastaba:
Pastaba: numatomi vykdyti žemės judinimo darbai kultūros paveldo objekto, 
Kauno tvirtovės Žemųjų Šančių karinio miestelio pietinės dalies pastatų komplekso (unikalus kodas Kultūros vertybių registre 26902), teritorijoje. Tarp A. Juozapavičiaus pr. ir pastato, adresu A. Juozapavičiaus pr. 48, Kauno m., yra kultūros paveldo objekto vertingoji savybė – medžių eilė. Vykdant darbus privaloma užtikrinti, kad nebūtų padaryta žala kultūros paveldo objekto vertingajai savybei.</text>
  </threadedComment>
  <threadedComment ref="K204" dT="2024-09-17T06:49:19.16" personId="{275467A3-C35B-408D-BC09-980133BF36D1}" id="{6EB03155-449A-4F2E-BDB3-AE37D7843186}">
    <text>Eimutis daro bylą</text>
  </threadedComment>
  <threadedComment ref="K204" dT="2024-09-17T14:55:19.59" personId="{1AA69E5B-B443-4881-BBB8-C2908FF681E9}" id="{3B59D8AB-9CB9-4EF2-A219-E49120A8B35D}" parentId="{6EB03155-449A-4F2E-BDB3-AE37D7843186}">
    <text>Pateiktas projektas</text>
  </threadedComment>
  <threadedComment ref="K204" dT="2024-09-19T07:44:23.43" personId="{1AA69E5B-B443-4881-BBB8-C2908FF681E9}" id="{75C7741F-2E50-4414-8B80-B283F6D4556F}" parentId="{6EB03155-449A-4F2E-BDB3-AE37D7843186}">
    <text>Projektas patvirtintas, zyma pas Paulina</text>
  </threadedComment>
  <threadedComment ref="K204" dT="2024-09-19T11:12:20.97" personId="{1AA69E5B-B443-4881-BBB8-C2908FF681E9}" id="{9BDC4D81-AA49-4FDE-BE8F-5F6048C5ECB3}" parentId="{6EB03155-449A-4F2E-BDB3-AE37D7843186}">
    <text>Pateikta del termino pratesimo</text>
  </threadedComment>
  <threadedComment ref="O204" dT="2024-07-08T10:30:15.80" personId="{516D2C5B-D67D-464E-9C67-108D937F77CE}" id="{44A5E1FC-FDA2-41FD-BEB0-27E14F2A9870}">
    <text>2024.07.08 Įkeltas pratesimas dėl SUVA</text>
  </threadedComment>
  <threadedComment ref="O204" dT="2024-08-07T13:02:31.10" personId="{516D2C5B-D67D-464E-9C67-108D937F77CE}" id="{71918C2E-FD47-4CFE-84D4-09B1DB11EF69}" parentId="{44A5E1FC-FDA2-41FD-BEB0-27E14F2A9870}">
    <text>2024.08.07 Įkeltas pratesimas dėl SUVA</text>
  </threadedComment>
  <threadedComment ref="U204" dT="2024-07-11T13:06:22.42" personId="{516D2C5B-D67D-464E-9C67-108D937F77CE}" id="{0834B742-4997-4A42-A0F8-98F96896C28A}">
    <text>2024.07.11 pateiktas</text>
  </threadedComment>
  <threadedComment ref="X204" dT="2024-07-08T07:48:24.52" personId="{516D2C5B-D67D-464E-9C67-108D937F77CE}" id="{55C97243-45D0-4E0B-A7FD-AAFA91B74E31}">
    <text>2024.07.08 pateikta po pastabų</text>
  </threadedComment>
  <threadedComment ref="X204" dT="2024-07-11T05:29:01.76" personId="{516D2C5B-D67D-464E-9C67-108D937F77CE}" id="{AEBB6ECF-329F-4669-9E22-AAF97D5A44D5}" parentId="{55C97243-45D0-4E0B-A7FD-AAFA91B74E31}">
    <text>2024.07.09 Suderino su pastabomis. Pastabos pataisytos</text>
  </threadedComment>
  <threadedComment ref="Z204" dT="2024-07-11T13:06:58.50" personId="{516D2C5B-D67D-464E-9C67-108D937F77CE}" id="{FC039AB4-8B82-4D6D-9446-A9F576C5B07D}">
    <text>2024.07.11 pateikta</text>
  </threadedComment>
  <threadedComment ref="Z204" dT="2024-07-18T10:28:50.20" personId="{55F09792-7EBE-44EF-852C-B87121DE160C}" id="{FC4E1510-0B00-41DD-A7AB-BB6EB1E9538F}" parentId="{FC039AB4-8B82-4D6D-9446-A9F576C5B07D}">
    <text>07-16 gauta</text>
  </threadedComment>
  <threadedComment ref="AB204" dT="2024-07-08T08:03:12.06" personId="{516D2C5B-D67D-464E-9C67-108D937F77CE}" id="{9A9D445F-62EC-440D-B313-0F4BA1683222}">
    <text>2024.07.03 pateikta
2024.07.08 suderino</text>
  </threadedComment>
  <threadedComment ref="AE204" dT="2024-07-08T08:02:29.93" personId="{516D2C5B-D67D-464E-9C67-108D937F77CE}" id="{9EA84C59-50AB-4200-8480-79CD70D30BF6}">
    <text>2024.07.03 pateikta</text>
  </threadedComment>
  <threadedComment ref="AE204" dT="2024-07-08T13:44:34.11" personId="{516D2C5B-D67D-464E-9C67-108D937F77CE}" id="{763159BA-EEF0-465D-9ED4-2837B51E2D0A}" parentId="{9EA84C59-50AB-4200-8480-79CD70D30BF6}">
    <text>2024.07.08 suderino</text>
  </threadedComment>
  <threadedComment ref="AF204" dT="2024-07-08T08:02:25.71" personId="{516D2C5B-D67D-464E-9C67-108D937F77CE}" id="{20186D6B-A022-485C-890F-C113407E5A17}">
    <text>2024.07.03 pateikta</text>
  </threadedComment>
  <threadedComment ref="AF204" dT="2024-07-18T10:26:52.46" personId="{55F09792-7EBE-44EF-852C-B87121DE160C}" id="{44D796BF-460B-48BD-BC21-C26F40478F81}" parentId="{20186D6B-A022-485C-890F-C113407E5A17}">
    <text>07-18 gauta</text>
  </threadedComment>
  <threadedComment ref="AH204" dT="2024-07-23T05:35:18.91" personId="{516D2C5B-D67D-464E-9C67-108D937F77CE}" id="{B62C7019-11EF-4EF9-9024-3183896A365F}">
    <text>2024.07.23 pateikta 322325 (SAV-322325 )</text>
  </threadedComment>
  <threadedComment ref="K205" dT="2024-06-10T10:25:18.30" personId="{516D2C5B-D67D-464E-9C67-108D937F77CE}" id="{24CF9D7D-BA76-4A82-9ACB-7AED3AD6F29A}">
    <text>2024.06.10 Pateikta info dėl skydų fasade</text>
  </threadedComment>
  <threadedComment ref="K205" dT="2024-09-16T07:03:31.71" personId="{275467A3-C35B-408D-BC09-980133BF36D1}" id="{0D6F7646-7695-44E1-A4EE-82F972E6DA44}" parentId="{24CF9D7D-BA76-4A82-9ACB-7AED3AD6F29A}">
    <text>Kokia situacija su servitutu ? Ar galima formuoti bylą ?</text>
  </threadedComment>
  <threadedComment ref="K205" dT="2024-09-17T08:09:57.91" personId="{516D2C5B-D67D-464E-9C67-108D937F77CE}" id="{FA88E0FA-DE6E-4F60-A7BE-81330D42143B}" parentId="{24CF9D7D-BA76-4A82-9ACB-7AED3AD6F29A}">
    <text>SB pateikti eso pasirašyti. Dar reikia suderinti su kitų sklypų savininkais. Kolkas derinta tik su garažų bendrija</text>
  </threadedComment>
  <threadedComment ref="K205" dT="2024-09-17T15:24:45.59" personId="{1AA69E5B-B443-4881-BBB8-C2908FF681E9}" id="{D2E74396-0D40-436F-8B47-D799C56ABB45}" parentId="{24CF9D7D-BA76-4A82-9ACB-7AED3AD6F29A}">
    <text xml:space="preserve">DOVYDAS ZAGURSKAS +37060672658 </text>
  </threadedComment>
  <threadedComment ref="K205" dT="2024-09-23T12:36:08.96" personId="{275467A3-C35B-408D-BC09-980133BF36D1}" id="{161E1141-DA72-4689-85B0-66D7F7A09FD1}" parentId="{24CF9D7D-BA76-4A82-9ACB-7AED3AD6F29A}">
    <text>Pateiktas SB ir planas Dovydui. Laukiam ATS</text>
  </threadedComment>
  <threadedComment ref="K205" dT="2024-09-30T07:50:18.44" personId="{275467A3-C35B-408D-BC09-980133BF36D1}" id="{A25AB365-8900-409A-8DE2-FB7B5B3F1EAC}" parentId="{24CF9D7D-BA76-4A82-9ACB-7AED3AD6F29A}">
    <text>Gytis taiso pirminių pastabas</text>
  </threadedComment>
  <threadedComment ref="K205" dT="2024-10-02T05:14:39.09" personId="{275467A3-C35B-408D-BC09-980133BF36D1}" id="{BADCB9C2-C983-453E-8FD8-0E2CE6893D18}" parentId="{24CF9D7D-BA76-4A82-9ACB-7AED3AD6F29A}">
    <text>Perduoti pirminiai TIVI</text>
  </threadedComment>
  <threadedComment ref="K205" dT="2024-10-04T10:50:29.99" personId="{B1C403DD-D624-4B2E-A4CE-E1329F3AF8BA}" id="{2FB5E89D-C6E9-4ED5-BABA-4F8A19FB95A1}" parentId="{24CF9D7D-BA76-4A82-9ACB-7AED3AD6F29A}">
    <text xml:space="preserve">Paskambinau Vainorui, siųstas laiškas 08-08, tačiau nerado laiško pas save išsiųsta perderinti, kabo klausimai dėl servitutų </text>
  </threadedComment>
  <threadedComment ref="K205" dT="2024-10-04T10:56:58.69" personId="{B1C403DD-D624-4B2E-A4CE-E1329F3AF8BA}" id="{79D753A4-6CAD-4DBE-9327-E0B23CC7B1F3}" parentId="{24CF9D7D-BA76-4A82-9ACB-7AED3AD6F29A}">
    <text>Iš ESO SB gauti pasirašyti</text>
  </threadedComment>
  <threadedComment ref="K205" dT="2024-10-14T11:15:36.15" personId="{275467A3-C35B-408D-BC09-980133BF36D1}" id="{C060BE4A-3731-438F-AD97-2891D3F81CEA}" parentId="{24CF9D7D-BA76-4A82-9ACB-7AED3AD6F29A}">
    <text>Eimutis servitutai + KPD</text>
  </threadedComment>
  <threadedComment ref="K205" dT="2024-10-14T12:49:58.43" personId="{B1C403DD-D624-4B2E-A4CE-E1329F3AF8BA}" id="{34197AC0-ACC0-4F0A-92AB-8F32A2D067EA}" parentId="{24CF9D7D-BA76-4A82-9ACB-7AED3AD6F29A}">
    <text>Servitutai išsiųsti į ESO</text>
  </threadedComment>
  <threadedComment ref="K205" dT="2024-10-16T05:45:08.87" personId="{B1C403DD-D624-4B2E-A4CE-E1329F3AF8BA}" id="{921F7CDC-F61B-45F1-B13B-685A9AA52200}" parentId="{24CF9D7D-BA76-4A82-9ACB-7AED3AD6F29A}">
    <text>Gauti ESO pasirašyti servitutai</text>
  </threadedComment>
  <threadedComment ref="K205" dT="2024-10-21T06:46:37.25" personId="{275467A3-C35B-408D-BC09-980133BF36D1}" id="{62E907ED-CDD6-4046-B125-D624A62C1D55}" parentId="{24CF9D7D-BA76-4A82-9ACB-7AED3AD6F29A}">
    <text>Klientas informuos ar tinka nuaja KS/KAS vieta</text>
  </threadedComment>
  <threadedComment ref="K205" dT="2024-11-04T13:24:58.43" personId="{275467A3-C35B-408D-BC09-980133BF36D1}" id="{A3C2E3A0-3374-49BD-815D-97EC14632633}" parentId="{24CF9D7D-BA76-4A82-9ACB-7AED3AD6F29A}">
    <text>Arnas Keičia spintos vietą ( Eimutis pateikė informciją)</text>
  </threadedComment>
  <threadedComment ref="K205" dT="2024-11-18T06:26:34.41" personId="{BF5C2520-4838-4933-8C2C-E9E069B8079F}" id="{5D4EC2F1-12BD-4F12-86F0-A93036399FB5}" parentId="{24CF9D7D-BA76-4A82-9ACB-7AED3AD6F29A}">
    <text>Dar nepriėjau, planas šios savaitės pirmoj pusėj praspręst klausimus.</text>
  </threadedComment>
  <threadedComment ref="K205" dT="2024-11-25T10:15:29.75" personId="{BF5C2520-4838-4933-8C2C-E9E069B8079F}" id="{489D8BC8-317C-477B-B42A-F06A78E249ED}" parentId="{24CF9D7D-BA76-4A82-9ACB-7AED3AD6F29A}">
    <text>Pateikti sprendiniai klientui ir visų susijusių sąlygų klientams suderinti</text>
  </threadedComment>
  <threadedComment ref="K205" dT="2024-12-02T15:12:43.16" personId="{BF5C2520-4838-4933-8C2C-E9E069B8079F}" id="{A10E18C3-51FF-41A5-A871-ECA24499E5F8}" parentId="{24CF9D7D-BA76-4A82-9ACB-7AED3AD6F29A}">
    <text>Su nauja KAS vieta nesutiko sklypo (kuriame projektuojamas KAS) nuomininkas. Info perduota ESO su klausimu ar sklypo nuomininkas gali neleisti statyti KAS. Kitų variantų spintos vietai nebėra.</text>
  </threadedComment>
  <threadedComment ref="K205" dT="2024-12-09T05:59:13.13" personId="{BF5C2520-4838-4933-8C2C-E9E069B8079F}" id="{DB9EC091-02BD-4B9C-8232-1E6D8F73FCFF}" parentId="{24CF9D7D-BA76-4A82-9ACB-7AED3AD6F29A}">
    <text>ESO sprendžia problemą (?)</text>
  </threadedComment>
  <threadedComment ref="K205" dT="2024-12-21T06:15:26.55" personId="{275467A3-C35B-408D-BC09-980133BF36D1}" id="{91CB9AA0-DA74-43A4-BB4F-7CCDCDF25377}" parentId="{24CF9D7D-BA76-4A82-9ACB-7AED3AD6F29A}">
    <text>Ar atlikti kokie veiksmai pagal 12-16 ESO TIVIS komentarą ?</text>
  </threadedComment>
  <threadedComment ref="K205" dT="2024-12-23T06:23:47.81" personId="{BF5C2520-4838-4933-8C2C-E9E069B8079F}" id="{12428DCB-9DA8-459E-AE31-DA6CB2D32696}" parentId="{24CF9D7D-BA76-4A82-9ACB-7AED3AD6F29A}">
    <text>12-19 bendrauta su klientu, kad pasikalbėtų su garažų bendrija dėl spintos vietų pagal senus ir naujus sprendinius.</text>
  </threadedComment>
  <threadedComment ref="K205" dT="2024-12-23T13:12:27.96" personId="{BF5C2520-4838-4933-8C2C-E9E069B8079F}" id="{6BE3C823-FA77-4047-8BEF-BF74614400FB}" parentId="{24CF9D7D-BA76-4A82-9ACB-7AED3AD6F29A}">
    <text>Susisiekė klientas, su bendrija susitarti nepavyksta, yra viena išeitis, bet neaišku ar įmanomi tokie skydo matmenys, užklausiau Vaičiulio.</text>
  </threadedComment>
  <threadedComment ref="K205" dT="2025-01-06T06:02:00.93" personId="{BF5C2520-4838-4933-8C2C-E9E069B8079F}" id="{7E8CCE48-C0AF-40F4-8C10-C2CBA973801C}" parentId="{24CF9D7D-BA76-4A82-9ACB-7AED3AD6F29A}">
    <text>Skydas įmanomas mažesnių matmenų, vyksime į vietą pasimatuoti angą tarp langų.</text>
  </threadedComment>
  <threadedComment ref="K205" dT="2025-01-20T05:42:55.66" personId="{BF5C2520-4838-4933-8C2C-E9E069B8079F}" id="{F254A0AC-6DD4-40FF-B5E6-3A9361EC944A}" parentId="{24CF9D7D-BA76-4A82-9ACB-7AED3AD6F29A}">
    <text>Kolkas atviras klausimas, nes klientas galvoja skydą projektuotis laiptinėje. Ši idėja perduota PV, sakė padaryti įmanoma, pašnekės su zoniniu, kad įvetintų tą laiptinę. Dar pabandysiu ir suorganizuot šią sav susitikimą objekte su klientu ir garažų bendrija, gal netyčia pavyks išspręsti kažką.</text>
  </threadedComment>
  <threadedComment ref="K205" dT="2025-02-03T08:47:14.61" personId="{BF5C2520-4838-4933-8C2C-E9E069B8079F}" id="{37CED5FA-B303-41C1-8A8C-53ED393E3D53}" parentId="{24CF9D7D-BA76-4A82-9ACB-7AED3AD6F29A}">
    <text>Klientas greičiausiai rengsis statybinės dalies projektą nišai ir keisime esamus KS į naują KS/KAS. 02-03 buvau su Znutu vietoj pasižiūrėt situaciją ir pasimatuot kaip telpa spinta. Niuansu yra, bet tūrėtų pasidaryti.</text>
  </threadedComment>
  <threadedComment ref="K205" dT="2025-02-10T14:34:09.32" personId="{BF5C2520-4838-4933-8C2C-E9E069B8079F}" id="{7891D5F2-89D2-42A3-9320-E3E45AB56511}" parentId="{24CF9D7D-BA76-4A82-9ACB-7AED3AD6F29A}">
    <text>Pateikti sprendiniai ESO 02-07</text>
  </threadedComment>
  <threadedComment ref="K205" dT="2025-02-18T06:18:05.63" personId="{BF5C2520-4838-4933-8C2C-E9E069B8079F}" id="{6713A69E-0D47-489F-9CDC-A728E904A91A}" parentId="{24CF9D7D-BA76-4A82-9ACB-7AED3AD6F29A}">
    <text>ESO sprendinius suderino, klientui ir susijusių paraiškų klientam išsiųsta derinti praeitą sav., ten procesai vyksta netūrėtų strigti. Gytis turi išsiųsti informacinius (2), institucijom pateikta 02-18</text>
  </threadedComment>
  <threadedComment ref="K205" dT="2025-02-25T11:34:19.33" personId="{BF5C2520-4838-4933-8C2C-E9E069B8079F}" id="{9C3772E7-57CA-4FCC-ADF5-656A3BC6CDEF}" parentId="{24CF9D7D-BA76-4A82-9ACB-7AED3AD6F29A}">
    <text>Trūksta KPD ir vieno iš klientų.</text>
  </threadedComment>
  <threadedComment ref="K205" dT="2025-03-03T06:10:51.03" personId="{BF5C2520-4838-4933-8C2C-E9E069B8079F}" id="{68AAB26A-8D25-4071-8424-6102D9CEA520}" parentId="{24CF9D7D-BA76-4A82-9ACB-7AED3AD6F29A}">
    <text>Trūksta KPD</text>
  </threadedComment>
  <threadedComment ref="K205" dT="2025-03-26T05:48:53.08" personId="{BF5C2520-4838-4933-8C2C-E9E069B8079F}" id="{D7E0BAED-A6D1-4027-A829-D2F7880071F6}" parentId="{24CF9D7D-BA76-4A82-9ACB-7AED3AD6F29A}">
    <text>KPD pateikė pastabas, 03-20 pateikta po pastabų</text>
  </threadedComment>
  <threadedComment ref="K205" dT="2025-03-26T12:06:53.78" personId="{BF941DBC-49BC-4D35-B639-EC5DED99621C}" id="{00527AB4-0BAB-429B-951D-B2A34CD65FA6}" parentId="{24CF9D7D-BA76-4A82-9ACB-7AED3AD6F29A}">
    <text>Parengta byla</text>
  </threadedComment>
  <threadedComment ref="K205" dT="2025-03-26T15:01:00.04" personId="{BF5C2520-4838-4933-8C2C-E9E069B8079F}" id="{DEC8A025-1741-4338-9722-D7EBD29A4DC9}" parentId="{24CF9D7D-BA76-4A82-9ACB-7AED3AD6F29A}">
    <text>Pateikta byla</text>
  </threadedComment>
  <threadedComment ref="O205" dT="2024-06-06T07:46:27.89" personId="{516D2C5B-D67D-464E-9C67-108D937F77CE}" id="{3075FDD0-F1C3-43BB-A066-92B2E095001A}">
    <text>2024.06.06 Įkelktas pratesimas dėl KPD</text>
  </threadedComment>
  <threadedComment ref="O205" dT="2024-07-08T12:05:49.51" personId="{516D2C5B-D67D-464E-9C67-108D937F77CE}" id="{B058E28D-B8B6-42E0-A40B-97E057614019}" parentId="{3075FDD0-F1C3-43BB-A066-92B2E095001A}">
    <text>2024.07.08 įkeltas pratesimas tipo su nuomininkais derinam</text>
  </threadedComment>
  <threadedComment ref="O205" dT="2024-08-08T11:49:00.88" personId="{516D2C5B-D67D-464E-9C67-108D937F77CE}" id="{CBCB1232-30A6-4287-B58D-4B8AA94C4B92}" parentId="{3075FDD0-F1C3-43BB-A066-92B2E095001A}">
    <text>2024.08.08 įkeltas pratesimas</text>
  </threadedComment>
  <threadedComment ref="O205" dT="2024-09-19T13:02:18.78" personId="{516D2C5B-D67D-464E-9C67-108D937F77CE}" id="{5AE47682-FBBE-4810-914A-7F08542D5095}" parentId="{3075FDD0-F1C3-43BB-A066-92B2E095001A}">
    <text>2024.09.19 Įkeltas pratęsimas</text>
  </threadedComment>
  <threadedComment ref="Q205" dT="2024-06-10T09:44:45.15" personId="{516D2C5B-D67D-464E-9C67-108D937F77CE}" id="{5DF9B718-C44F-4C9F-BF0B-83DD74B46B91}">
    <text>2024.06.07</text>
  </threadedComment>
  <threadedComment ref="X205" dT="2024-08-08T10:56:05.14" personId="{516D2C5B-D67D-464E-9C67-108D937F77CE}" id="{E230DAEE-D16F-401D-9346-1D1A5F6CF48C}">
    <text>2024.08.08 pateikta</text>
  </threadedComment>
  <threadedComment ref="X205" dT="2024-09-25T11:51:15.33" personId="{516D2C5B-D67D-464E-9C67-108D937F77CE}" id="{A910CFA7-D148-41CF-A68C-A7DABD691129}" parentId="{E230DAEE-D16F-401D-9346-1D1A5F6CF48C}">
    <text>2024.09.25 Įkelta po pastabų</text>
  </threadedComment>
  <threadedComment ref="Z205" dT="2024-08-08T11:04:51.50" personId="{516D2C5B-D67D-464E-9C67-108D937F77CE}" id="{E4910653-8A0C-4535-A748-2357F1F539D5}">
    <text>204.08.08 pateikta  stankeviciusredas@gmail.com</text>
  </threadedComment>
  <threadedComment ref="Z205" dT="2024-08-19T04:57:05.36" personId="{516D2C5B-D67D-464E-9C67-108D937F77CE}" id="{0BF422E3-A193-4365-B06B-E5C45E1EB11E}" parentId="{E4910653-8A0C-4535-A748-2357F1F539D5}">
    <text>2024.08.14 suderinta</text>
  </threadedComment>
  <threadedComment ref="AB205" dT="2024-08-08T11:05:04.98" personId="{516D2C5B-D67D-464E-9C67-108D937F77CE}" id="{A96463FD-6850-42E2-9BEA-11C59D7B1FF9}">
    <text xml:space="preserve">2024.08.08 pateikta
</text>
  </threadedComment>
  <threadedComment ref="AB205" dT="2024-10-14T06:17:34.51" personId="{BF941DBC-49BC-4D35-B639-EC5DED99621C}" id="{77327AE4-C6B5-4EA8-889D-E122D33EEAF7}" parentId="{A96463FD-6850-42E2-9BEA-11C59D7B1FF9}">
    <text>10.14 suderinta</text>
  </threadedComment>
  <threadedComment ref="AE205" dT="2024-08-08T11:05:17.82" personId="{516D2C5B-D67D-464E-9C67-108D937F77CE}" id="{738A98B0-1FFA-4B5E-BCDD-1DDC64D06215}">
    <text>2024.08.08 pateikta</text>
  </threadedComment>
  <threadedComment ref="AE205" dT="2024-08-13T10:29:23.20" personId="{516D2C5B-D67D-464E-9C67-108D937F77CE}" id="{EA587A05-7531-45C0-93EC-E30B405D7628}" parentId="{738A98B0-1FFA-4B5E-BCDD-1DDC64D06215}">
    <text>2024.08.13 suderinta</text>
  </threadedComment>
  <threadedComment ref="AF205" dT="2024-08-08T11:05:23.71" personId="{516D2C5B-D67D-464E-9C67-108D937F77CE}" id="{EBAF0D73-3A1C-4680-BC80-1072792C5EE6}">
    <text>2024.08.08 pateikta</text>
  </threadedComment>
  <threadedComment ref="AF205" dT="2024-08-08T12:10:16.31" personId="{516D2C5B-D67D-464E-9C67-108D937F77CE}" id="{946EB4E8-2593-49D1-8912-B51C344CA65A}" parentId="{EBAF0D73-3A1C-4680-BC80-1072792C5EE6}">
    <text xml:space="preserve">Gavo
</text>
  </threadedComment>
  <threadedComment ref="AF205" dT="2024-08-13T10:30:41.67" personId="{516D2C5B-D67D-464E-9C67-108D937F77CE}" id="{6F17EB1D-AF80-40E9-B2CA-671075EA15D7}" parentId="{EBAF0D73-3A1C-4680-BC80-1072792C5EE6}">
    <text>2024.08.13 suderino</text>
  </threadedComment>
  <threadedComment ref="AJ205" dT="2024-08-08T11:05:40.68" personId="{516D2C5B-D67D-464E-9C67-108D937F77CE}" id="{0A23DC3D-2989-4534-9ADB-E4858CBDDFFE}">
    <text>2024.08.08 pateikta</text>
  </threadedComment>
  <threadedComment ref="AJ205" dT="2024-08-21T04:09:31.25" personId="{516D2C5B-D67D-464E-9C67-108D937F77CE}" id="{321AEC96-3030-44E8-A315-361AA5FCE8AE}" parentId="{0A23DC3D-2989-4534-9ADB-E4858CBDDFFE}">
    <text>2024.08.20 suderinta</text>
  </threadedComment>
  <threadedComment ref="AK205" dT="2024-09-19T10:50:01.52" personId="{516D2C5B-D67D-464E-9C67-108D937F77CE}" id="{E9BC6D63-E261-4B51-9893-9531C5B2C159}">
    <text xml:space="preserve"> DOVYDAS ZAGURSKAS +37060672658 </text>
  </threadedComment>
  <threadedComment ref="AK205" dT="2024-10-18T06:35:25.31" personId="{B1C403DD-D624-4B2E-A4CE-E1329F3AF8BA}" id="{4F0F0F2E-03A4-4386-813E-E6A506294BB4}" parentId="{E9BC6D63-E261-4B51-9893-9531C5B2C159}">
    <text xml:space="preserve"> 4400-3862-8345 - išsiųstą į 375-oji daugiabučio namo savininkų bendrijos pirmininkui pasirašyti SB, Lietuvos samariečių bendrijos Kauno skyrius informavo: Pasirašysime tik kai bus gautas raštas iš miesto savivaldybės, kad yra reikalingas jų pritarimas;
 4400-4917-1546 - nuomininkų pritarimai gauti;
 4400-5973-2013 - bendrasavininkai nepritaria;</text>
  </threadedComment>
  <threadedComment ref="AN205" dT="2024-08-08T11:38:28.66" personId="{516D2C5B-D67D-464E-9C67-108D937F77CE}" id="{426984AA-28F7-4040-BD3D-852186C8FDB1}">
    <text>2024.08.08 pateikta</text>
  </threadedComment>
  <threadedComment ref="AN205" dT="2024-08-08T12:10:05.22" personId="{516D2C5B-D67D-464E-9C67-108D937F77CE}" id="{87F17930-B30B-4CA8-8A92-EBAE8A5DE732}" parentId="{426984AA-28F7-4040-BD3D-852186C8FDB1}">
    <text>gavo</text>
  </threadedComment>
  <threadedComment ref="AN205" dT="2024-10-14T11:15:22.98" personId="{275467A3-C35B-408D-BC09-980133BF36D1}" id="{65E20B49-C775-46D4-A460-8E7D0D98EF2A}" parentId="{426984AA-28F7-4040-BD3D-852186C8FDB1}">
    <text>2024-10-07 pateikta pakartotinai</text>
  </threadedComment>
  <threadedComment ref="K206" dT="2024-09-19T05:22:37.39" personId="{275467A3-C35B-408D-BC09-980133BF36D1}" id="{7C7462FA-1B04-4694-BBD9-3D891D77F80A}">
    <text>Gytis rengia sprendinius</text>
  </threadedComment>
  <threadedComment ref="K206" dT="2024-09-19T13:07:06.44" personId="{1AA69E5B-B443-4881-BBB8-C2908FF681E9}" id="{6828E4B4-E143-4FDA-93AA-8CA6581AD20B}" parentId="{7C7462FA-1B04-4694-BBD9-3D891D77F80A}">
    <text>Pateikti pirminiai</text>
  </threadedComment>
  <threadedComment ref="K206" dT="2024-09-23T06:05:35.64" personId="{275467A3-C35B-408D-BC09-980133BF36D1}" id="{486CBFEA-9C90-4739-B8B6-C90693F09EA3}" parentId="{7C7462FA-1B04-4694-BBD9-3D891D77F80A}">
    <text>Gytis taiso pastabas pirminių</text>
  </threadedComment>
  <threadedComment ref="K206" dT="2024-09-30T04:46:54.79" personId="{1AA69E5B-B443-4881-BBB8-C2908FF681E9}" id="{50099B78-9463-4DB7-939D-F49B73B3100D}" parentId="{7C7462FA-1B04-4694-BBD9-3D891D77F80A}">
    <text>Klientas nori nukelti termina</text>
  </threadedComment>
  <threadedComment ref="K206" dT="2024-10-23T04:21:02.53" personId="{BF941DBC-49BC-4D35-B639-EC5DED99621C}" id="{E1D0825B-E14F-468C-A3BD-065075717369}" parentId="{7C7462FA-1B04-4694-BBD9-3D891D77F80A}">
    <text>Pasirašytas kliento pratesimas.</text>
  </threadedComment>
  <threadedComment ref="K206" dT="2025-01-20T05:38:24.38" personId="{275467A3-C35B-408D-BC09-980133BF36D1}" id="{1D70FB4C-E06E-4D69-93D1-333E7C3CDBB6}" parentId="{7C7462FA-1B04-4694-BBD9-3D891D77F80A}">
    <text>Gytis tikslina su klientu ar galima pilnai rengti projektą</text>
  </threadedComment>
  <threadedComment ref="K206" dT="2025-01-21T11:56:50.05" personId="{BF941DBC-49BC-4D35-B639-EC5DED99621C}" id="{91D55626-76EB-44ED-93A5-5ABB980BDED0}" parentId="{7C7462FA-1B04-4694-BBD9-3D891D77F80A}">
    <text>Susisiekiau su užsakovu, atsiųs pageidaujama KAS vietą</text>
  </threadedComment>
  <threadedComment ref="K206" dT="2025-01-27T10:36:48.22" personId="{275467A3-C35B-408D-BC09-980133BF36D1}" id="{F155E689-EDFF-4588-B579-F2242AED9637}" parentId="{7C7462FA-1B04-4694-BBD9-3D891D77F80A}">
    <text>Laukiam info iš užsakovo</text>
  </threadedComment>
  <threadedComment ref="K206" dT="2025-01-27T10:36:51.67" personId="{BF941DBC-49BC-4D35-B639-EC5DED99621C}" id="{DA3C5955-8B3A-4EED-8173-9CAEF53A57E8}" parentId="{7C7462FA-1B04-4694-BBD9-3D891D77F80A}">
    <text>Skambinu užsakovui paklaust kada atsiųs vietą</text>
  </threadedComment>
  <threadedComment ref="K206" dT="2025-01-28T11:08:13.73" personId="{BF941DBC-49BC-4D35-B639-EC5DED99621C}" id="{97885473-6F78-42E3-BB95-DE523A1A4E57}" parentId="{7C7462FA-1B04-4694-BBD9-3D891D77F80A}">
    <text>Parengti pirminiai</text>
  </threadedComment>
  <threadedComment ref="K206" dT="2025-01-31T12:14:22.95" personId="{BF941DBC-49BC-4D35-B639-EC5DED99621C}" id="{6793BEB9-627D-413C-A154-0009D6A9F389}" parentId="{7C7462FA-1B04-4694-BBD9-3D891D77F80A}">
    <text>01.31 pateikta derint</text>
  </threadedComment>
  <threadedComment ref="K206" dT="2025-02-11T06:13:57.68" personId="{BF941DBC-49BC-4D35-B639-EC5DED99621C}" id="{D4A4DDAC-DC58-436E-87E8-4FD1D97E7DFA}" parentId="{7C7462FA-1B04-4694-BBD9-3D891D77F80A}">
    <text>02.10 pateikta SUVA</text>
  </threadedComment>
  <threadedComment ref="K206" dT="2025-02-17T05:51:27.44" personId="{BF941DBC-49BC-4D35-B639-EC5DED99621C}" id="{CD932FEB-9BED-4A27-86A8-8AB0876631D2}" parentId="{7C7462FA-1B04-4694-BBD9-3D891D77F80A}">
    <text>Paruošta byla, užsakovas AZ sutikimą atsiųs 02.19</text>
  </threadedComment>
  <threadedComment ref="K206" dT="2025-02-18T06:22:16.94" personId="{BF5C2520-4838-4933-8C2C-E9E069B8079F}" id="{40388780-D5A3-435D-AC14-E68CD9BD4F3C}" parentId="{7C7462FA-1B04-4694-BBD9-3D891D77F80A}">
    <text>@Gytis Kazakevičius pataisyk spintos spalvą sprendiniuose pagal atnaujintas TS</text>
    <mentions>
      <mention mentionpersonId="{261CABE5-07DA-45AC-BB0C-61EF5D6C7C4B}" mentionId="{F8056257-AF67-4835-A40E-F746F3BCE78B}" startIndex="0" length="19"/>
    </mentions>
  </threadedComment>
  <threadedComment ref="K206" dT="2025-02-20T08:38:04.65" personId="{BF941DBC-49BC-4D35-B639-EC5DED99621C}" id="{CD72DADC-3B45-42F2-A1F5-AA0EAB73DBE9}" parentId="{7C7462FA-1B04-4694-BBD9-3D891D77F80A}">
    <text>Parengta pilna byla</text>
  </threadedComment>
  <threadedComment ref="K206" dT="2025-02-21T15:11:29.02" personId="{BF5C2520-4838-4933-8C2C-E9E069B8079F}" id="{68AF1329-CD0F-4220-B7BC-4C27EB601D88}" parentId="{7C7462FA-1B04-4694-BBD9-3D891D77F80A}">
    <text>Projektas pateiktas</text>
  </threadedComment>
  <threadedComment ref="K206" dT="2025-02-25T10:41:24.95" personId="{BF941DBC-49BC-4D35-B639-EC5DED99621C}" id="{75555D7E-E53A-47C0-A296-C5FD28C32F20}" parentId="{7C7462FA-1B04-4694-BBD9-3D891D77F80A}">
    <text>02-25 gautos bylos pastabos, laukiam SUVA, užsakovas turi atsiųst pataisytus sutikimus.</text>
  </threadedComment>
  <threadedComment ref="K206" dT="2025-03-03T06:12:32.65" personId="{BF5C2520-4838-4933-8C2C-E9E069B8079F}" id="{0FD30328-E899-4777-999A-DFE5A666450A}" parentId="{7C7462FA-1B04-4694-BBD9-3D891D77F80A}">
    <text>Trūksta SUVA</text>
  </threadedComment>
  <threadedComment ref="K206" dT="2025-03-06T06:52:28.64" personId="{BF941DBC-49BC-4D35-B639-EC5DED99621C}" id="{EF34B6A6-8EA6-461C-B2A8-663EE581E1ED}" parentId="{7C7462FA-1B04-4694-BBD9-3D891D77F80A}">
    <text>Gauta SUVA</text>
  </threadedComment>
  <threadedComment ref="K206" dT="2025-03-10T09:51:10.34" personId="{BF5C2520-4838-4933-8C2C-E9E069B8079F}" id="{B2961FAA-0162-4FF3-A0D6-BDF9F83EF74A}" parentId="{7C7462FA-1B04-4694-BBD9-3D891D77F80A}">
    <text>Pateiktos pastabos bylai Gyčiui (iš mano pusės)</text>
  </threadedComment>
  <threadedComment ref="O206" dT="2024-06-14T11:51:09.15" personId="{516D2C5B-D67D-464E-9C67-108D937F77CE}" id="{1F4A0B36-222D-4381-AA4C-529B5BB3B753}">
    <text>2024.06.14 įkeltas pratesimas dėl Vainoro</text>
  </threadedComment>
  <threadedComment ref="O206" dT="2024-07-15T07:34:52.83" personId="{516D2C5B-D67D-464E-9C67-108D937F77CE}" id="{E05C4E9F-8EC0-4B6A-84FD-E4E1255747FE}" parentId="{1F4A0B36-222D-4381-AA4C-529B5BB3B753}">
    <text>2024.07.15 įkeltas pratesimas</text>
  </threadedComment>
  <threadedComment ref="O206" dT="2024-08-12T08:33:24.18" personId="{516D2C5B-D67D-464E-9C67-108D937F77CE}" id="{C3F5796D-4453-40CD-8AD9-E2EDA336D202}" parentId="{1F4A0B36-222D-4381-AA4C-529B5BB3B753}">
    <text>2024.08.12  įkeltas pratesimas</text>
  </threadedComment>
  <threadedComment ref="O206" dT="2024-09-25T05:38:31.55" personId="{516D2C5B-D67D-464E-9C67-108D937F77CE}" id="{598CE233-5CE7-42F8-8743-851C570B866C}" parentId="{1F4A0B36-222D-4381-AA4C-529B5BB3B753}">
    <text>2024.09.25 Įkeltas pratesimas</text>
  </threadedComment>
  <threadedComment ref="Z206" dT="2024-09-27T12:03:40.54" personId="{BF941DBC-49BC-4D35-B639-EC5DED99621C}" id="{27AC0F1C-08F2-4FDD-8292-75268D22012A}">
    <text>09.27 pateikta 'arnas.dudonis@gmail.com'</text>
    <extLst>
      <x:ext xmlns:xltc2="http://schemas.microsoft.com/office/spreadsheetml/2020/threadedcomments2" uri="{F7C98A9C-CBB3-438F-8F68-D28B6AF4A901}">
        <xltc2:checksum>2253858567</xltc2:checksum>
        <xltc2:hyperlink startIndex="16" length="23" url="arnas.dudonis@gmail.com"/>
      </x:ext>
    </extLst>
  </threadedComment>
  <threadedComment ref="AB206" dT="2024-09-27T12:03:51.48" personId="{BF941DBC-49BC-4D35-B639-EC5DED99621C}" id="{A28DD519-F416-4198-A3D2-66D416F3AFAB}">
    <text xml:space="preserve">09.27 pateikta
</text>
  </threadedComment>
  <threadedComment ref="AB206" dT="2024-10-01T07:11:23.20" personId="{BF941DBC-49BC-4D35-B639-EC5DED99621C}" id="{238DFE46-2192-487A-980F-918DFE7083F6}" parentId="{A28DD519-F416-4198-A3D2-66D416F3AFAB}">
    <text>10.01 gautos pastabos, atsakyta.</text>
  </threadedComment>
  <threadedComment ref="AE206" dT="2024-09-27T12:03:51.48" personId="{BF941DBC-49BC-4D35-B639-EC5DED99621C}" id="{2AAF330D-92E5-4F73-AD01-1E2987ACE343}">
    <text xml:space="preserve">09.27 pateikta
</text>
  </threadedComment>
  <threadedComment ref="AE206" dT="2024-10-23T07:34:41.99" personId="{BF941DBC-49BC-4D35-B639-EC5DED99621C}" id="{DE81EBC9-A83B-46A3-A702-B44605698E5D}" parentId="{2AAF330D-92E5-4F73-AD01-1E2987ACE343}">
    <text>10.23 suderinta</text>
  </threadedComment>
  <threadedComment ref="AF206" dT="2024-09-27T12:03:51.48" personId="{BF941DBC-49BC-4D35-B639-EC5DED99621C}" id="{17710762-8D41-429C-AC9F-81700E4B6997}">
    <text xml:space="preserve">09.27 pateikta
</text>
  </threadedComment>
  <threadedComment ref="AF206" dT="2024-10-07T04:21:22.22" personId="{BF941DBC-49BC-4D35-B639-EC5DED99621C}" id="{D8414980-0052-4753-AA81-1FD69BF8E986}" parentId="{17710762-8D41-429C-AC9F-81700E4B6997}">
    <text>10.04 suderinta</text>
  </threadedComment>
  <threadedComment ref="AH206" dT="2025-02-10T08:42:10.03" personId="{BF941DBC-49BC-4D35-B639-EC5DED99621C}" id="{8C73762B-61A8-4EFE-BCEA-D740239BA0E9}">
    <text>2025.02.10
SAV-346407</text>
  </threadedComment>
  <threadedComment ref="K207" dT="2024-09-16T07:11:30.99" personId="{275467A3-C35B-408D-BC09-980133BF36D1}" id="{A9A34921-2F5C-4086-ADF7-7D907E8809AE}">
    <text>Paskaičiuoti sąmatą ar telpam į 75k</text>
  </threadedComment>
  <threadedComment ref="K207" dT="2024-09-30T15:44:17.70" personId="{275467A3-C35B-408D-BC09-980133BF36D1}" id="{9D92ABC7-7FF1-4B72-A100-5FF2FB9A517C}" parentId="{A9A34921-2F5C-4086-ADF7-7D907E8809AE}">
    <text>Perduota Eimučiui</text>
  </threadedComment>
  <threadedComment ref="O207" dT="2024-06-15T08:05:41.77" personId="{516D2C5B-D67D-464E-9C67-108D937F77CE}" id="{D6051E49-E37D-4979-9E04-1E765A0AD030}">
    <text>2024.06.15 įkeltas pratesimas</text>
  </threadedComment>
  <threadedComment ref="O207" dT="2024-07-18T07:01:53.42" personId="{516D2C5B-D67D-464E-9C67-108D937F77CE}" id="{AF723595-A566-471B-9AB7-1D9305F0DE6D}" parentId="{D6051E49-E37D-4979-9E04-1E765A0AD030}">
    <text>2024.07.18 įkeltas pratesimas</text>
  </threadedComment>
  <threadedComment ref="O207" dT="2024-08-14T07:33:41.60" personId="{516D2C5B-D67D-464E-9C67-108D937F77CE}" id="{2E675191-D53A-4A0F-B568-2727B886A750}" parentId="{D6051E49-E37D-4979-9E04-1E765A0AD030}">
    <text xml:space="preserve">2024.08.14 įkeltas pratesimas
</text>
  </threadedComment>
  <threadedComment ref="O207" dT="2024-09-26T04:31:27.49" personId="{516D2C5B-D67D-464E-9C67-108D937F77CE}" id="{FA01CACA-A694-48C6-AE6A-3CEC43813A7E}" parentId="{D6051E49-E37D-4979-9E04-1E765A0AD030}">
    <text>2024.09.26 Įkeltas pratęsimas</text>
  </threadedComment>
  <threadedComment ref="K208" dT="2024-05-16T11:59:22.06" personId="{0B5E25C4-20CF-4DA7-ADE6-E1EA480AA876}" id="{364E25AA-6BF0-4583-8C4A-E5370BB17B7D}">
    <text>Ar galite patikslinti kiek yra apskaitų pakabintų ant spintos KS-3158?</text>
  </threadedComment>
  <threadedComment ref="K208" dT="2024-09-18T15:04:58.02" personId="{1AA69E5B-B443-4881-BBB8-C2908FF681E9}" id="{AEB965DE-A70F-4C43-9D12-B07CFF956681}" parentId="{364E25AA-6BF0-4583-8C4A-E5370BB17B7D}">
    <text>Eimutis daro byla</text>
  </threadedComment>
  <threadedComment ref="K208" dT="2024-09-20T13:12:31.86" personId="{1AA69E5B-B443-4881-BBB8-C2908FF681E9}" id="{F7BEE671-303A-444D-95C3-081E6BB90F57}" parentId="{364E25AA-6BF0-4583-8C4A-E5370BB17B7D}">
    <text>Pateiktas projektas</text>
  </threadedComment>
  <threadedComment ref="O208" dT="2024-06-20T13:03:31.98" personId="{516D2C5B-D67D-464E-9C67-108D937F77CE}" id="{0C825758-54C3-404A-86D1-DE4F24F25280}">
    <text>2024.06.20 įkeltas pratesimas</text>
  </threadedComment>
  <threadedComment ref="O208" dT="2024-07-19T04:46:54.47" personId="{516D2C5B-D67D-464E-9C67-108D937F77CE}" id="{B70FD5EB-40A3-43F8-8DE2-2764F647C8EE}" parentId="{0C825758-54C3-404A-86D1-DE4F24F25280}">
    <text>2024.07.19  įkeltas pratesimas</text>
  </threadedComment>
  <threadedComment ref="O208" dT="2024-08-23T11:52:39.70" personId="{516D2C5B-D67D-464E-9C67-108D937F77CE}" id="{D02CAB9A-24A5-4784-9DC9-49D3512D7666}" parentId="{0C825758-54C3-404A-86D1-DE4F24F25280}">
    <text>2024.08.23  įkeltas pratesimas</text>
  </threadedComment>
  <threadedComment ref="O208" dT="2024-09-24T05:08:08.43" personId="{516D2C5B-D67D-464E-9C67-108D937F77CE}" id="{32F98852-DC71-4020-B8E4-C4C5F9DAEB7B}" parentId="{0C825758-54C3-404A-86D1-DE4F24F25280}">
    <text>2024.09.24 įkeltas pratęsimas</text>
  </threadedComment>
  <threadedComment ref="X208" dT="2024-06-21T07:50:35.47" personId="{516D2C5B-D67D-464E-9C67-108D937F77CE}" id="{32E9BF37-CE4C-4337-AD97-8F6CAF259BB4}">
    <text>2024.06.21 įkielti pirminiai</text>
  </threadedComment>
  <threadedComment ref="X208" dT="2024-07-11T07:50:11.02" personId="{516D2C5B-D67D-464E-9C67-108D937F77CE}" id="{53C61A3D-038F-480A-9C71-C99D67592D8B}" parentId="{32E9BF37-CE4C-4337-AD97-8F6CAF259BB4}">
    <text>2024.07.11 pateikta po pastabų</text>
  </threadedComment>
  <threadedComment ref="X208" dT="2024-07-15T10:10:13.15" personId="{516D2C5B-D67D-464E-9C67-108D937F77CE}" id="{FB929DB1-F573-459D-A2D2-C5A5A6C27E8E}" parentId="{32E9BF37-CE4C-4337-AD97-8F6CAF259BB4}">
    <text xml:space="preserve">2024.07.12 suderinta
</text>
  </threadedComment>
  <threadedComment ref="AN208" dT="2024-06-21T07:54:41.52" personId="{516D2C5B-D67D-464E-9C67-108D937F77CE}" id="{42BF05BB-618D-4089-8304-E4BD8B9C3A53}">
    <text xml:space="preserve">2024.06.21 pateikta </text>
  </threadedComment>
  <threadedComment ref="AN208" dT="2024-07-10T07:30:10.64" personId="{516D2C5B-D67D-464E-9C67-108D937F77CE}" id="{23F4E23B-812F-4419-AAEF-6BD26E987BD4}" parentId="{42BF05BB-618D-4089-8304-E4BD8B9C3A53}">
    <text>2024.07.10 kartota</text>
  </threadedComment>
  <threadedComment ref="AN208" dT="2024-07-19T04:25:56.65" personId="{516D2C5B-D67D-464E-9C67-108D937F77CE}" id="{3A376DA7-F469-453C-B135-97D037DF502B}" parentId="{42BF05BB-618D-4089-8304-E4BD8B9C3A53}">
    <text>2024.07.12 gavome atsakyma kad derina bet kabelius negalime montuoti ant fasado</text>
  </threadedComment>
  <threadedComment ref="K209" dT="2024-09-16T07:15:21.03" personId="{275467A3-C35B-408D-BC09-980133BF36D1}" id="{017E3B58-76C2-4F4F-8BEC-62E47F3F2F72}">
    <text>Kokia situacija su spintos derinimu sklype. Kas pdaryta ?</text>
  </threadedComment>
  <threadedComment ref="K209" dT="2024-09-17T08:00:01.48" personId="{516D2C5B-D67D-464E-9C67-108D937F77CE}" id="{21013370-F91F-4C16-8EA6-9992EE25661C}" parentId="{017E3B58-76C2-4F4F-8BEC-62E47F3F2F72}">
    <text xml:space="preserve"> žmonių dėl apskaitos iškėlimo neradome. Reikia siųsti informacinius. Ten išvis niekas beveik negyvena</text>
  </threadedComment>
  <threadedComment ref="K209" dT="2024-09-20T06:40:26.06" personId="{275467A3-C35B-408D-BC09-980133BF36D1}" id="{6958871C-F827-4032-8E8C-7E79DDFCE89B}" parentId="{017E3B58-76C2-4F4F-8BEC-62E47F3F2F72}">
    <text xml:space="preserve">Tautvydas siunčia informacinius
</text>
  </threadedComment>
  <threadedComment ref="K209" dT="2024-09-26T10:03:41.73" personId="{1AA69E5B-B443-4881-BBB8-C2908FF681E9}" id="{F454BFE0-2E00-4780-8988-E916A43F4E16}" parentId="{017E3B58-76C2-4F4F-8BEC-62E47F3F2F72}">
    <text>Pateiktas projektas be SUVA</text>
  </threadedComment>
  <threadedComment ref="K209" dT="2024-09-30T06:22:30.78" personId="{275467A3-C35B-408D-BC09-980133BF36D1}" id="{76907DAA-368A-41AF-9F62-B05208A02C10}" parentId="{017E3B58-76C2-4F4F-8BEC-62E47F3F2F72}">
    <text>Yra suva, reikia taisyti kitas pastabas ir teikti projektą.</text>
  </threadedComment>
  <threadedComment ref="K209" dT="2024-10-01T15:38:29.44" personId="{275467A3-C35B-408D-BC09-980133BF36D1}" id="{D4271D2B-213C-4259-A347-C226ECD5CED0}" parentId="{017E3B58-76C2-4F4F-8BEC-62E47F3F2F72}">
    <text>Pateikta po pastabų</text>
  </threadedComment>
  <threadedComment ref="K209" dT="2024-10-04T08:22:31.27" personId="{275467A3-C35B-408D-BC09-980133BF36D1}" id="{C810AE76-4446-49B9-88A9-6A45A0A42BD0}" parentId="{017E3B58-76C2-4F4F-8BEC-62E47F3F2F72}">
    <text>Taiso pastabas</text>
  </threadedComment>
  <threadedComment ref="K209" dT="2024-10-07T09:42:48.45" personId="{B1C403DD-D624-4B2E-A4CE-E1329F3AF8BA}" id="{CF010C20-3060-4C66-B627-C8ABA8336107}" parentId="{017E3B58-76C2-4F4F-8BEC-62E47F3F2F72}">
    <text>Pateiktas po pastabų projektas</text>
  </threadedComment>
  <threadedComment ref="K209" dT="2024-10-09T10:51:38.91" personId="{1AA69E5B-B443-4881-BBB8-C2908FF681E9}" id="{E9EDE7A1-7072-4487-8CC1-F158C711C048}" parentId="{017E3B58-76C2-4F4F-8BEC-62E47F3F2F72}">
    <text>Pateiktas po pastabų projektas</text>
  </threadedComment>
  <threadedComment ref="O209" dT="2024-06-20T12:10:09.31" personId="{516D2C5B-D67D-464E-9C67-108D937F77CE}" id="{39E6F90C-F3E6-4462-A421-33B1F4CAF164}">
    <text>2024.06.20 įkeltas pratesimas</text>
  </threadedComment>
  <threadedComment ref="O209" dT="2024-07-22T12:55:33.51" personId="{516D2C5B-D67D-464E-9C67-108D937F77CE}" id="{6BC6C3FB-9C70-4D4E-AA89-49C9A38468BC}" parentId="{39E6F90C-F3E6-4462-A421-33B1F4CAF164}">
    <text>2024.07.22 Įkeltas pratresimas</text>
  </threadedComment>
  <threadedComment ref="O209" dT="2024-08-21T05:32:20.58" personId="{516D2C5B-D67D-464E-9C67-108D937F77CE}" id="{76388401-FECC-4E0A-8A5B-CDAF7983A0D8}" parentId="{39E6F90C-F3E6-4462-A421-33B1F4CAF164}">
    <text>2024.08.21 Įkeltas pratresima</text>
  </threadedComment>
  <threadedComment ref="X209" dT="2024-06-20T11:34:14.38" personId="{516D2C5B-D67D-464E-9C67-108D937F77CE}" id="{F820D3E9-7B75-41D0-9C7C-5350087CB1D7}">
    <text>2024.06.20 Pateikta</text>
  </threadedComment>
  <threadedComment ref="X209" dT="2024-06-26T13:31:15.92" personId="{516D2C5B-D67D-464E-9C67-108D937F77CE}" id="{10C14889-4B20-4316-9DDC-8590DD486B0D}" parentId="{F820D3E9-7B75-41D0-9C7C-5350087CB1D7}">
    <text>2024.06.26 pateikta po pastabų</text>
  </threadedComment>
  <threadedComment ref="X209" dT="2024-06-28T04:30:05.18" personId="{516D2C5B-D67D-464E-9C67-108D937F77CE}" id="{ABBF6E9F-83BA-4AC7-BBE9-46655458D9E9}" parentId="{F820D3E9-7B75-41D0-9C7C-5350087CB1D7}">
    <text>2024.06.27 suderino</text>
  </threadedComment>
  <threadedComment ref="AB209" dT="2024-06-20T12:15:22.99" personId="{516D2C5B-D67D-464E-9C67-108D937F77CE}" id="{75571684-0CD6-439E-951D-DA95DEC4E2D8}">
    <text>2024.06.20 Pateikta</text>
  </threadedComment>
  <threadedComment ref="AB209" dT="2024-06-21T05:55:12.72" personId="{516D2C5B-D67D-464E-9C67-108D937F77CE}" id="{0AEA3BA8-FA33-4277-AC18-872C646C389C}" parentId="{75571684-0CD6-439E-951D-DA95DEC4E2D8}">
    <text>2024.06.21 Vainoras nederina</text>
  </threadedComment>
  <threadedComment ref="AB209" dT="2024-06-21T08:02:43.56" personId="{516D2C5B-D67D-464E-9C67-108D937F77CE}" id="{CF158E0D-16EF-43DA-BE14-F3F554176E5C}" parentId="{75571684-0CD6-439E-951D-DA95DEC4E2D8}">
    <text>2024.06.21 pateiktra po pastabų</text>
  </threadedComment>
  <threadedComment ref="AB209" dT="2024-06-26T13:12:23.36" personId="{516D2C5B-D67D-464E-9C67-108D937F77CE}" id="{E2F2BB58-6B20-4EE5-B059-00EBEE3AA388}" parentId="{75571684-0CD6-439E-951D-DA95DEC4E2D8}">
    <text>2024.06.26 suderinta</text>
  </threadedComment>
  <threadedComment ref="AE209" dT="2024-07-16T10:46:54.19" personId="{516D2C5B-D67D-464E-9C67-108D937F77CE}" id="{C4D009AA-6C22-4E3B-B108-5330D022110A}">
    <text>2024.07.16 pateikta</text>
  </threadedComment>
  <threadedComment ref="AE209" dT="2024-07-19T08:01:18.33" personId="{516D2C5B-D67D-464E-9C67-108D937F77CE}" id="{401C662C-D7C3-472F-81C4-6C2236493D1E}" parentId="{C4D009AA-6C22-4E3B-B108-5330D022110A}">
    <text>2024.07.19 suderino</text>
  </threadedComment>
  <threadedComment ref="AF209" dT="2024-07-16T10:46:49.50" personId="{516D2C5B-D67D-464E-9C67-108D937F77CE}" id="{8E966D2F-944A-48BE-8821-1C0D4706866C}">
    <text>2024.07.16 pateikta</text>
  </threadedComment>
  <threadedComment ref="AF209" dT="2024-08-12T06:29:36.98" personId="{516D2C5B-D67D-464E-9C67-108D937F77CE}" id="{A03598B0-AAA1-4D32-B8F3-14364C5119EB}" parentId="{8E966D2F-944A-48BE-8821-1C0D4706866C}">
    <text>2024.07.30 Gautos pastabos</text>
  </threadedComment>
  <threadedComment ref="AF209" dT="2024-08-12T06:31:25.64" personId="{516D2C5B-D67D-464E-9C67-108D937F77CE}" id="{3B7E4FF5-EE7D-4944-B7BC-4A8DE37166AD}" parentId="{8E966D2F-944A-48BE-8821-1C0D4706866C}">
    <text>2024.08.12 pateikta po pastabų</text>
  </threadedComment>
  <threadedComment ref="AF209" dT="2024-08-14T10:04:35.51" personId="{516D2C5B-D67D-464E-9C67-108D937F77CE}" id="{D52C0673-A9BE-453A-BE08-02F9D48A1638}" parentId="{8E966D2F-944A-48BE-8821-1C0D4706866C}">
    <text>2024.08.14 suderinta</text>
  </threadedComment>
  <threadedComment ref="AH209" dT="2024-08-21T05:22:11.10" personId="{516D2C5B-D67D-464E-9C67-108D937F77CE}" id="{2D5F5FB4-1DF6-44AA-88B0-DDD468479B52}">
    <text>2024.08.21 pateikta 325411 (SAV-325411 )</text>
  </threadedComment>
  <threadedComment ref="K210" dT="2024-09-17T06:49:47.73" personId="{275467A3-C35B-408D-BC09-980133BF36D1}" id="{B2136E09-77D8-4A69-B6D3-D19C2B229F74}">
    <text>Eimutis daro bylą</text>
  </threadedComment>
  <threadedComment ref="K210" dT="2024-09-18T09:36:10.80" personId="{1AA69E5B-B443-4881-BBB8-C2908FF681E9}" id="{1AF66E7B-6528-4608-A091-A749B6456F9D}" parentId="{B2136E09-77D8-4A69-B6D3-D19C2B229F74}">
    <text>Pateiktas projketas</text>
  </threadedComment>
  <threadedComment ref="K210" dT="2024-09-19T15:19:26.87" personId="{1AA69E5B-B443-4881-BBB8-C2908FF681E9}" id="{7BF5ECFB-EE5D-4FA5-BFD4-15D67790612F}" parentId="{B2136E09-77D8-4A69-B6D3-D19C2B229F74}">
    <text>Pateiktas projektas po pastabu</text>
  </threadedComment>
  <threadedComment ref="K210" dT="2024-09-23T06:40:36.59" personId="{275467A3-C35B-408D-BC09-980133BF36D1}" id="{B4567881-AC76-461E-8ADC-3C9E691078CC}" parentId="{B2136E09-77D8-4A69-B6D3-D19C2B229F74}">
    <text>09-23 pateiks po pastabų</text>
  </threadedComment>
  <threadedComment ref="O210" dT="2024-06-20T11:25:12.55" personId="{516D2C5B-D67D-464E-9C67-108D937F77CE}" id="{B5DF0316-A308-4E38-8C4D-DA5597ABFD32}">
    <text>2024.06.20 įkeltas pratesimas</text>
  </threadedComment>
  <threadedComment ref="O210" dT="2024-07-22T13:12:08.24" personId="{516D2C5B-D67D-464E-9C67-108D937F77CE}" id="{A8687551-236A-4FF4-949E-9DB822F6DABA}" parentId="{B5DF0316-A308-4E38-8C4D-DA5597ABFD32}">
    <text>2024.07.22 įkeltas pratesimas</text>
  </threadedComment>
  <threadedComment ref="O210" dT="2024-08-23T11:37:33.89" personId="{516D2C5B-D67D-464E-9C67-108D937F77CE}" id="{B282564D-2498-4EEF-9887-2079118DAEF4}" parentId="{B5DF0316-A308-4E38-8C4D-DA5597ABFD32}">
    <text>2024.08.23 Įkeltas pratesimas</text>
  </threadedComment>
  <threadedComment ref="X210" dT="2024-07-09T10:19:22.81" personId="{516D2C5B-D67D-464E-9C67-108D937F77CE}" id="{D56597AE-E5B1-482D-BD1A-7A4C4CC37548}">
    <text>2024.07.09 pateikti pirminiai</text>
  </threadedComment>
  <threadedComment ref="Z210" dT="2024-07-09T10:01:01.03" personId="{09BE7D98-4DE0-4A95-BE21-8CDFB976921C}" id="{4C0E42C9-B326-4D59-89DA-93931080B176}">
    <text>2024.07.09 pateikta</text>
  </threadedComment>
  <threadedComment ref="AA210" dT="2024-07-09T10:01:59.11" personId="{09BE7D98-4DE0-4A95-BE21-8CDFB976921C}" id="{DCBBD488-65E9-463F-B76C-87086EA2B5BA}">
    <text>2024.07.09 pateikta</text>
  </threadedComment>
  <threadedComment ref="AB210" dT="2024-07-09T10:01:01.03" personId="{09BE7D98-4DE0-4A95-BE21-8CDFB976921C}" id="{DFA9DAF4-9012-4B2E-B454-7CCC6A4BA97A}">
    <text>2024.07.09 pateikta</text>
  </threadedComment>
  <threadedComment ref="AE210" dT="2024-07-09T10:01:01.03" personId="{09BE7D98-4DE0-4A95-BE21-8CDFB976921C}" id="{38EB7816-EC9F-4ED9-8B38-7E89A9BF1DB6}">
    <text>2024.07.09 pateikta</text>
  </threadedComment>
  <threadedComment ref="AF210" dT="2024-07-09T10:01:01.03" personId="{09BE7D98-4DE0-4A95-BE21-8CDFB976921C}" id="{D52D5240-9140-49BC-9410-64B56E4C7137}">
    <text>2024.07.09 pateikta</text>
  </threadedComment>
  <threadedComment ref="AH210" dT="2024-07-18T05:31:48.53" personId="{516D2C5B-D67D-464E-9C67-108D937F77CE}" id="{371D0DC1-43BA-4AC1-B3DA-9A2DC4D9470E}">
    <text>2024.07.18 pateikta 321780 (SAV-321780 )</text>
  </threadedComment>
  <threadedComment ref="K211" dT="2024-09-18T15:06:04.65" personId="{1AA69E5B-B443-4881-BBB8-C2908FF681E9}" id="{9D90D652-BC04-430E-84FF-41B0457EBD1C}">
    <text>Eimutis daro byla</text>
  </threadedComment>
  <threadedComment ref="K211" dT="2024-09-20T06:24:06.02" personId="{1AA69E5B-B443-4881-BBB8-C2908FF681E9}" id="{F3DBE85C-B2A9-41D0-9DF2-8305BC63AAE5}" parentId="{9D90D652-BC04-430E-84FF-41B0457EBD1C}">
    <text>Pateiktas projektas</text>
  </threadedComment>
  <threadedComment ref="K211" dT="2024-09-30T06:23:27.66" personId="{275467A3-C35B-408D-BC09-980133BF36D1}" id="{DE97CF34-4FBD-40E9-9275-2FFFE8A1AC8D}" parentId="{9D90D652-BC04-430E-84FF-41B0457EBD1C}">
    <text>Taisyti pastabas</text>
  </threadedComment>
  <threadedComment ref="K211" dT="2024-10-04T11:11:35.29" personId="{275467A3-C35B-408D-BC09-980133BF36D1}" id="{2C045BD5-1D3D-4E66-A533-399F72FF3858}" parentId="{9D90D652-BC04-430E-84FF-41B0457EBD1C}">
    <text>Turi pateikti į TIVĮ</text>
  </threadedComment>
  <threadedComment ref="K211" dT="2024-10-07T07:56:24.93" personId="{275467A3-C35B-408D-BC09-980133BF36D1}" id="{8890D0CC-8E2E-4A3D-B7CF-02BDEB59127F}" parentId="{9D90D652-BC04-430E-84FF-41B0457EBD1C}">
    <text>Pateiktas projektas po pastabų</text>
  </threadedComment>
  <threadedComment ref="K211" dT="2024-10-08T05:23:35.85" personId="{275467A3-C35B-408D-BC09-980133BF36D1}" id="{66B3BEBE-6286-4E97-A22D-8709E0A4AE39}" parentId="{9D90D652-BC04-430E-84FF-41B0457EBD1C}">
    <text>Gautos pastabos dėl sutikimų</text>
  </threadedComment>
  <threadedComment ref="K211" dT="2024-10-09T13:04:40.99" personId="{1AA69E5B-B443-4881-BBB8-C2908FF681E9}" id="{B084987C-CCCC-4A70-B8F2-1C8C321618F0}" parentId="{9D90D652-BC04-430E-84FF-41B0457EBD1C}">
    <text>Pateiktas projektas po pastabu</text>
  </threadedComment>
  <threadedComment ref="O211" dT="2024-06-21T09:01:45.46" personId="{516D2C5B-D67D-464E-9C67-108D937F77CE}" id="{5C946FB6-E63B-4CAF-B513-EC68D7042231}">
    <text>2024.06.21 Įkeltas pratesimas. Primeluota dėl dangų</text>
  </threadedComment>
  <threadedComment ref="O211" dT="2024-07-23T08:11:47.47" personId="{516D2C5B-D67D-464E-9C67-108D937F77CE}" id="{4866B451-5E6A-41C0-8D7D-296607B60E52}" parentId="{5C946FB6-E63B-4CAF-B513-EC68D7042231}">
    <text>2024.07.23 įkeltas pratesimas</text>
  </threadedComment>
  <threadedComment ref="O211" dT="2024-08-27T14:00:52.47" personId="{516D2C5B-D67D-464E-9C67-108D937F77CE}" id="{CE4D7997-9E10-4D17-BD00-B4D1E6E3502B}" parentId="{5C946FB6-E63B-4CAF-B513-EC68D7042231}">
    <text>2024.08.27 įkeltas pratesimas</text>
  </threadedComment>
  <threadedComment ref="X211" dT="2024-06-21T08:49:12.62" personId="{516D2C5B-D67D-464E-9C67-108D937F77CE}" id="{F44A6A1B-AA02-44BC-ADA4-1026D2E5B005}">
    <text>2024.06.21 Įkelti pirminai</text>
  </threadedComment>
  <threadedComment ref="X211" dT="2024-07-09T10:29:00.54" personId="{516D2C5B-D67D-464E-9C67-108D937F77CE}" id="{2193510E-7F2A-46E9-AD69-5A2004CDFD42}" parentId="{F44A6A1B-AA02-44BC-ADA4-1026D2E5B005}">
    <text xml:space="preserve">2024.06.25  Prie skaičiavimų pridėti I tr. j. Kliento prijungimo vietoje ir linijos pabaigoje. Schemoje nurodyti transformatoriaus galingumą, įtampas, jungimo grupę. Pastabose brėžinyje aprašyti ne visi taškai tarp kurių klojamos KL sklypuose ar nesuformuotuose sklypuose. Pastabose ir brėžinyje taip pat turi būti nurodomi unikalūs sklypų Nr. KAS-1 montuojama už tvoros? KAS-1 turi būti įrengiama laisvai klientui ir Bendrovei prieinamoje vietoje, išorinėje sklypo ribos pusėje (sklypų sandūroje). </text>
  </threadedComment>
  <threadedComment ref="X211" dT="2024-07-09T12:09:51.59" personId="{516D2C5B-D67D-464E-9C67-108D937F77CE}" id="{0916C948-B11E-4F62-85B6-420DD82C2BB3}" parentId="{F44A6A1B-AA02-44BC-ADA4-1026D2E5B005}">
    <text>2024.07.09  Įkelkta po pastabų</text>
  </threadedComment>
  <threadedComment ref="X211" dT="2024-07-10T11:47:38.86" personId="{516D2C5B-D67D-464E-9C67-108D937F77CE}" id="{9974B1B2-DC51-4628-B2B5-9F37CC083D92}" parentId="{F44A6A1B-AA02-44BC-ADA4-1026D2E5B005}">
    <text>2024.07.10 pateikta vėl</text>
  </threadedComment>
  <threadedComment ref="X211" dT="2024-07-15T10:13:06.20" personId="{516D2C5B-D67D-464E-9C67-108D937F77CE}" id="{A8EA8F5F-E032-4F3E-B487-50C4ED4147EA}" parentId="{F44A6A1B-AA02-44BC-ADA4-1026D2E5B005}">
    <text xml:space="preserve">2024.07.12 suderinti pirminiai
</text>
  </threadedComment>
  <threadedComment ref="AH211" dT="2024-07-16T07:41:40.58" personId="{09BE7D98-4DE0-4A95-BE21-8CDFB976921C}" id="{6F8CD0DE-5A04-48A1-B707-29336208830D}">
    <text xml:space="preserve">07-16 321465 </text>
  </threadedComment>
  <threadedComment ref="AH211" dT="2024-07-23T07:52:55.74" personId="{516D2C5B-D67D-464E-9C67-108D937F77CE}" id="{3D3B41B8-44B2-44D0-B132-321C543E3FE3}" parentId="{6F8CD0DE-5A04-48A1-B707-29336208830D}">
    <text>2024.07.23 322383 pateikta iš naujo</text>
  </threadedComment>
  <threadedComment ref="K212" dT="2024-09-16T07:20:27.10" personId="{275467A3-C35B-408D-BC09-980133BF36D1}" id="{88407AC0-3FC5-479A-8548-44F48F14A24C}">
    <text>Kur vainoro pastabos, ką taisyti ? Ko dar trūksta</text>
  </threadedComment>
  <threadedComment ref="K212" dT="2024-09-16T21:48:05.81" personId="{516D2C5B-D67D-464E-9C67-108D937F77CE}" id="{6CFED664-5119-4D4D-9FFC-C6240D21D9F7}" parentId="{88407AC0-3FC5-479A-8548-44F48F14A24C}">
    <text>Pateikiau Gyčiui ir tave prikabinau</text>
  </threadedComment>
  <threadedComment ref="K212" dT="2024-09-17T06:56:41.27" personId="{275467A3-C35B-408D-BC09-980133BF36D1}" id="{63FD60A8-7A5D-410A-B070-65AEF3EC9344}" parentId="{88407AC0-3FC5-479A-8548-44F48F14A24C}">
    <text>Gytis rengia pjūvius Vainorui</text>
  </threadedComment>
  <threadedComment ref="K212" dT="2024-09-18T04:24:38.08" personId="{1AA69E5B-B443-4881-BBB8-C2908FF681E9}" id="{ABEC6A63-6A0A-4BA9-A8F6-5D39008BBA2F}" parentId="{88407AC0-3FC5-479A-8548-44F48F14A24C}">
    <text>Pateikta vainorui po pastabu</text>
  </threadedComment>
  <threadedComment ref="K212" dT="2024-09-30T09:45:51.89" personId="{275467A3-C35B-408D-BC09-980133BF36D1}" id="{EB3B03B0-F45F-418A-9C51-01177169C85F}" parentId="{88407AC0-3FC5-479A-8548-44F48F14A24C}">
    <text>Eimutis daro bylą pateikimui BE SUVA</text>
  </threadedComment>
  <threadedComment ref="K212" dT="2024-09-30T14:59:22.22" personId="{1AA69E5B-B443-4881-BBB8-C2908FF681E9}" id="{3611210C-254E-4057-BDF1-E07EE7200262}" parentId="{88407AC0-3FC5-479A-8548-44F48F14A24C}">
    <text>Pateiktas projektas</text>
  </threadedComment>
  <threadedComment ref="O212" dT="2024-06-21T09:38:08.16" personId="{516D2C5B-D67D-464E-9C67-108D937F77CE}" id="{862A7D4F-016B-4108-B009-4793EB4ECD3E}">
    <text>2024.06.21 Įkeltas pratesimas. Primeluota dėl dangų</text>
  </threadedComment>
  <threadedComment ref="O212" dT="2024-07-26T06:50:33.34" personId="{516D2C5B-D67D-464E-9C67-108D937F77CE}" id="{54967C4A-359F-47F9-863B-BF35EFD3CDD9}" parentId="{862A7D4F-016B-4108-B009-4793EB4ECD3E}">
    <text>2024.07.26 užsakovo raštu pratestas</text>
  </threadedComment>
  <threadedComment ref="O212" dT="2024-08-28T13:32:25.73" personId="{516D2C5B-D67D-464E-9C67-108D937F77CE}" id="{40C66417-5226-4C66-B4A2-D44186A163D0}" parentId="{862A7D4F-016B-4108-B009-4793EB4ECD3E}">
    <text>2024.08.28 įkeltas pratesimas</text>
  </threadedComment>
  <threadedComment ref="X212" dT="2024-08-21T13:48:57.28" personId="{516D2C5B-D67D-464E-9C67-108D937F77CE}" id="{10E00342-9765-4367-A5F0-D0BC0B0686A1}">
    <text>2024.08.21 pateikta</text>
  </threadedComment>
  <threadedComment ref="X212" dT="2024-08-28T13:13:08.19" personId="{516D2C5B-D67D-464E-9C67-108D937F77CE}" id="{3D242345-D097-4336-8746-5A0F40E1A90B}" parentId="{10E00342-9765-4367-A5F0-D0BC0B0686A1}">
    <text>2024.08.23 suderinta</text>
  </threadedComment>
  <threadedComment ref="Z212" dT="2024-08-21T13:49:48.56" personId="{516D2C5B-D67D-464E-9C67-108D937F77CE}" id="{7E90B073-66B5-4DFB-8789-516EF319F5BC}">
    <text>2024.08.21 pateikta  sigrida123@gmail.com</text>
  </threadedComment>
  <threadedComment ref="Z212" dT="2024-08-28T13:15:15.41" personId="{516D2C5B-D67D-464E-9C67-108D937F77CE}" id="{86643509-EB94-47BE-AF17-F73863231021}" parentId="{7E90B073-66B5-4DFB-8789-516EF319F5BC}">
    <text>Suderinta 2024.08.22</text>
  </threadedComment>
  <threadedComment ref="AB212" dT="2024-08-21T13:49:03.60" personId="{516D2C5B-D67D-464E-9C67-108D937F77CE}" id="{9FA14D4A-DE2A-49D2-AD48-88828920A960}">
    <text>2024.08.21 pateikta</text>
  </threadedComment>
  <threadedComment ref="AB212" dT="2024-08-28T13:16:37.97" personId="{516D2C5B-D67D-464E-9C67-108D937F77CE}" id="{F0D5D1A1-961E-4088-998A-2ADE02269BA6}" parentId="{9FA14D4A-DE2A-49D2-AD48-88828920A960}">
    <text>2024.08.23 pateikė pastabas</text>
  </threadedComment>
  <threadedComment ref="AB212" dT="2024-09-18T04:10:07.43" personId="{BF941DBC-49BC-4D35-B639-EC5DED99621C}" id="{62010CC4-DDB5-4F9C-9788-334557B53168}" parentId="{9FA14D4A-DE2A-49D2-AD48-88828920A960}">
    <text>2024.09.18 pateikta po pastabų</text>
  </threadedComment>
  <threadedComment ref="AB212" dT="2024-09-24T12:47:10.20" personId="{BF941DBC-49BC-4D35-B639-EC5DED99621C}" id="{693D9D54-6E9E-45AB-B7EC-84BADCBDF6FE}" parentId="{9FA14D4A-DE2A-49D2-AD48-88828920A960}">
    <text>2024.09.24 suderinta</text>
  </threadedComment>
  <threadedComment ref="AE212" dT="2024-08-21T13:49:09.52" personId="{516D2C5B-D67D-464E-9C67-108D937F77CE}" id="{B2D42A04-036D-4108-A035-167F3D9F9F53}">
    <text>2024.08.21 pateikta</text>
  </threadedComment>
  <threadedComment ref="AE212" dT="2024-08-22T05:50:17.54" personId="{516D2C5B-D67D-464E-9C67-108D937F77CE}" id="{019170F2-6B93-4D66-B5C3-C4DC185943D8}" parentId="{B2D42A04-036D-4108-A035-167F3D9F9F53}">
    <text xml:space="preserve">2024.08.22 suderinta
</text>
  </threadedComment>
  <threadedComment ref="AF212" dT="2024-08-21T13:49:14.54" personId="{516D2C5B-D67D-464E-9C67-108D937F77CE}" id="{86121E6E-8F24-4D2A-95B1-B60C6E0DDE61}">
    <text>2024.08.21 pateikta</text>
  </threadedComment>
  <threadedComment ref="AF212" dT="2024-08-26T04:22:10.43" personId="{516D2C5B-D67D-464E-9C67-108D937F77CE}" id="{E21B79D3-0873-4891-9AB8-4A26AC501938}" parentId="{86121E6E-8F24-4D2A-95B1-B60C6E0DDE61}">
    <text>2024.08.23 suderinta</text>
  </threadedComment>
  <threadedComment ref="AH212" dT="2024-09-30T05:09:52.62" personId="{BF941DBC-49BC-4D35-B639-EC5DED99621C}" id="{6E03909B-AFED-4A1C-A9EE-C9CE02D5272C}">
    <text xml:space="preserve">09.30. 
330433 </text>
  </threadedComment>
  <threadedComment ref="AJ212" dT="2024-08-21T13:49:23.96" personId="{516D2C5B-D67D-464E-9C67-108D937F77CE}" id="{03A46060-A262-4641-92EC-30CABC8F5848}">
    <text>2024.08.21 pateikta</text>
  </threadedComment>
  <threadedComment ref="AJ212" dT="2024-08-29T09:48:03.60" personId="{516D2C5B-D67D-464E-9C67-108D937F77CE}" id="{A13489D8-CA27-4095-8727-8E2DCFC37D73}" parentId="{03A46060-A262-4641-92EC-30CABC8F5848}">
    <text>2024.08.28 suderino</text>
  </threadedComment>
  <threadedComment ref="K213" dT="2024-05-17T06:26:11.71" personId="{4F58D8C9-2F20-4908-935A-6A7925D99F28}" id="{FEC214F3-E13C-4F9C-8D2B-6EEF304C2C08}">
    <text>Simonzenčiui parašyta dėl atvado</text>
  </threadedComment>
  <threadedComment ref="K213" dT="2024-05-21T09:26:58.62" personId="{516D2C5B-D67D-464E-9C67-108D937F77CE}" id="{9D3E3796-E2A2-4AA9-B226-7C08E1F2747D}" parentId="{FEC214F3-E13C-4F9C-8D2B-6EEF304C2C08}">
    <text>2024.05.21 pateiktas situacijos planas, dėl sąlygų keitimo</text>
  </threadedComment>
  <threadedComment ref="K213" dT="2024-09-17T06:50:06.88" personId="{275467A3-C35B-408D-BC09-980133BF36D1}" id="{2551A63D-2335-47E4-B90D-47C2854619A1}" parentId="{FEC214F3-E13C-4F9C-8D2B-6EEF304C2C08}">
    <text xml:space="preserve">Eimutis daro bylą
</text>
  </threadedComment>
  <threadedComment ref="K213" dT="2024-09-18T13:22:11.42" personId="{1AA69E5B-B443-4881-BBB8-C2908FF681E9}" id="{E0AB744D-8558-417B-873C-81984CA90057}" parentId="{FEC214F3-E13C-4F9C-8D2B-6EEF304C2C08}">
    <text>Pateiktas projektas</text>
  </threadedComment>
  <threadedComment ref="K213" dT="2024-09-19T15:25:37.98" personId="{1AA69E5B-B443-4881-BBB8-C2908FF681E9}" id="{EFA40AC4-850C-45B1-AD1E-A9CBE64EB0AE}" parentId="{FEC214F3-E13C-4F9C-8D2B-6EEF304C2C08}">
    <text>Pateiktas projektas po pastabu</text>
  </threadedComment>
  <threadedComment ref="O213" dT="2024-06-21T10:20:19.79" personId="{516D2C5B-D67D-464E-9C67-108D937F77CE}" id="{D3288705-A666-489F-AA8F-53041AAB54AF}">
    <text>2024.06.21 Įkeltas pratesimas</text>
  </threadedComment>
  <threadedComment ref="O213" dT="2024-08-28T13:47:19.88" personId="{516D2C5B-D67D-464E-9C67-108D937F77CE}" id="{B79A9A38-8454-4482-A5A7-5A50A385A699}" parentId="{D3288705-A666-489F-AA8F-53041AAB54AF}">
    <text>2024.08.28 įkeltas pratesimas</text>
  </threadedComment>
  <threadedComment ref="X213" dT="2024-06-17T06:26:45.54" personId="{516D2C5B-D67D-464E-9C67-108D937F77CE}" id="{8AD4ACD8-DA42-48BE-9DE3-DABCEAA1A9E4}">
    <text>2024.06.17 Pateikta</text>
  </threadedComment>
  <threadedComment ref="X213" dT="2024-07-11T06:25:17.35" personId="{516D2C5B-D67D-464E-9C67-108D937F77CE}" id="{49233514-DAAC-4DB6-9903-3824C37EDF64}" parentId="{8AD4ACD8-DA42-48BE-9DE3-DABCEAA1A9E4}">
    <text xml:space="preserve">
Jolita Aleknienė 2024-06-19 11:07:56 (Pirminis derinimas: Grąžinamų dokumentų tipas: Visi dokumentai)
Schemą papildykite L-200 prijungimo gr. MT-69 fragmentu ar MT-69 schema. Pridėkite skaičiavimus prie KAS-1 ir L-200 iki linijos galo.
</text>
  </threadedComment>
  <threadedComment ref="X213" dT="2024-07-11T12:50:59.09" personId="{516D2C5B-D67D-464E-9C67-108D937F77CE}" id="{770DCB0B-D996-427E-9B42-C13EDC387B16}" parentId="{8AD4ACD8-DA42-48BE-9DE3-DABCEAA1A9E4}">
    <text>2024.07.11 Pateikta po pastabų</text>
  </threadedComment>
  <threadedComment ref="X213" dT="2024-07-15T12:12:22.55" personId="{516D2C5B-D67D-464E-9C67-108D937F77CE}" id="{296B6D73-3742-439C-A702-209880EB48BE}" parentId="{8AD4ACD8-DA42-48BE-9DE3-DABCEAA1A9E4}">
    <text xml:space="preserve">2024.07.12 gautos pastabos
</text>
  </threadedComment>
  <threadedComment ref="X213" dT="2024-07-17T06:24:09.89" personId="{516D2C5B-D67D-464E-9C67-108D937F77CE}" id="{CD42C1C1-2439-44A1-9F25-9B4207F13EF0}" parentId="{8AD4ACD8-DA42-48BE-9DE3-DABCEAA1A9E4}">
    <text>2024.07.17 pateikta po pastabų</text>
  </threadedComment>
  <threadedComment ref="X213" dT="2024-07-18T04:48:33.63" personId="{516D2C5B-D67D-464E-9C67-108D937F77CE}" id="{049CAECA-8D20-471A-A60B-060AD73EC3BB}" parentId="{8AD4ACD8-DA42-48BE-9DE3-DABCEAA1A9E4}">
    <text xml:space="preserve">2024.07.17 suderino
</text>
  </threadedComment>
  <threadedComment ref="Z213" dT="2024-06-17T06:27:01.69" personId="{516D2C5B-D67D-464E-9C67-108D937F77CE}" id="{96F9CD31-F285-4342-86B9-8F50214A157D}">
    <text>2024.06.17 Pateikta  likarvelyte@gmail.com</text>
  </threadedComment>
  <threadedComment ref="Z213" dT="2024-06-27T13:47:02.24" personId="{516D2C5B-D67D-464E-9C67-108D937F77CE}" id="{FD0CEC59-9630-4C4D-8BD1-33639DF1E057}" parentId="{96F9CD31-F285-4342-86B9-8F50214A157D}">
    <text>2024.06.26 Suderino, bet reikės perderinti.</text>
  </threadedComment>
  <threadedComment ref="Z213" dT="2024-07-17T06:20:27.46" personId="{516D2C5B-D67D-464E-9C67-108D937F77CE}" id="{197E5970-268C-4DAD-89B2-9B6989140E41}" parentId="{96F9CD31-F285-4342-86B9-8F50214A157D}">
    <text>2024.07.17 priminta suderinti</text>
  </threadedComment>
  <threadedComment ref="Z213" dT="2024-07-18T05:45:49.12" personId="{516D2C5B-D67D-464E-9C67-108D937F77CE}" id="{5F32B1BA-A554-44A6-96C2-A6AF35932009}" parentId="{96F9CD31-F285-4342-86B9-8F50214A157D}">
    <text>2024.07.17 Gautas perderinimas</text>
  </threadedComment>
  <threadedComment ref="AB213" dT="2024-06-17T06:26:32.23" personId="{516D2C5B-D67D-464E-9C67-108D937F77CE}" id="{1C380350-11BE-4DB0-B75A-F02FEDF326D3}">
    <text>2024.06.17 Pateikta</text>
  </threadedComment>
  <threadedComment ref="AB213" dT="2024-06-18T06:24:46.76" personId="{516D2C5B-D67D-464E-9C67-108D937F77CE}" id="{EF95A575-816D-4CCD-8CA9-4797D70EE4EE}" parentId="{1C380350-11BE-4DB0-B75A-F02FEDF326D3}">
    <text>2024.06.18 Apskaitos spintą statyti ant sklypo ir valstybinės žemės ribos 50/50</text>
  </threadedComment>
  <threadedComment ref="AB213" dT="2024-07-09T06:49:08.86" personId="{516D2C5B-D67D-464E-9C67-108D937F77CE}" id="{7F076795-A3B6-4148-98D6-5B68D921EC0E}" parentId="{1C380350-11BE-4DB0-B75A-F02FEDF326D3}">
    <text>2024.07.09 Pateikta pakartotinai</text>
  </threadedComment>
  <threadedComment ref="AB213" dT="2024-07-12T05:15:02.39" personId="{516D2C5B-D67D-464E-9C67-108D937F77CE}" id="{6DCF2F19-3F15-4F36-AC70-BCDC3E122788}" parentId="{1C380350-11BE-4DB0-B75A-F02FEDF326D3}">
    <text xml:space="preserve">2024.07.12 suderinta
</text>
  </threadedComment>
  <threadedComment ref="AE213" dT="2024-06-17T06:26:26.97" personId="{516D2C5B-D67D-464E-9C67-108D937F77CE}" id="{D946A98A-7BF3-4DB3-99E3-D13EF5A1FDF6}">
    <text>2024.06.17 Pateikta</text>
  </threadedComment>
  <threadedComment ref="AE213" dT="2024-06-20T04:41:57.13" personId="{516D2C5B-D67D-464E-9C67-108D937F77CE}" id="{5FF13342-B429-40BB-9814-3C7DC4CF6C14}" parentId="{D946A98A-7BF3-4DB3-99E3-D13EF5A1FDF6}">
    <text>2024.06.19 suderino bet keisis KAS vieta</text>
  </threadedComment>
  <threadedComment ref="AF213" dT="2024-06-17T06:26:23.47" personId="{516D2C5B-D67D-464E-9C67-108D937F77CE}" id="{3D727237-5EE6-4C09-BF2E-4165D89D43A4}">
    <text>2024.06.17 Pateikta</text>
  </threadedComment>
  <threadedComment ref="AF213" dT="2024-06-20T04:38:37.73" personId="{516D2C5B-D67D-464E-9C67-108D937F77CE}" id="{171A7D88-A70C-496C-905A-C390070C407D}" parentId="{3D727237-5EE6-4C09-BF2E-4165D89D43A4}">
    <text>2024.06.19 suderino bet keisis KAS vieta</text>
  </threadedComment>
  <threadedComment ref="AH213" dT="2024-07-18T05:44:13.25" personId="{516D2C5B-D67D-464E-9C67-108D937F77CE}" id="{7EA6BC44-FE23-4908-9D66-874E6C82E57E}">
    <text>2024.07.18 pateikta 321786 (SAV-321786 )</text>
  </threadedComment>
  <threadedComment ref="AH213" dT="2024-09-14T11:47:40.97" personId="{516D2C5B-D67D-464E-9C67-108D937F77CE}" id="{2075E844-CFCD-469D-B1ED-77A304A7BF70}" parentId="{7EA6BC44-FE23-4908-9D66-874E6C82E57E}">
    <text>2024.09.09 gautas sutikimas</text>
  </threadedComment>
  <threadedComment ref="AN213" dT="2024-06-17T06:22:28.45" personId="{516D2C5B-D67D-464E-9C67-108D937F77CE}" id="{E645EC2A-9FA2-485A-9B0C-3DBE38C23938}">
    <text>2024.06.17 Pateikta</text>
  </threadedComment>
  <threadedComment ref="AN213" dT="2024-07-10T06:53:03.18" personId="{516D2C5B-D67D-464E-9C67-108D937F77CE}" id="{59EF82DB-0FB1-4BB0-9C14-90E2AAA83414}" parentId="{E645EC2A-9FA2-485A-9B0C-3DBE38C23938}">
    <text>2024.07.10 kartota</text>
  </threadedComment>
  <threadedComment ref="AN213" dT="2024-07-17T06:16:30.19" personId="{516D2C5B-D67D-464E-9C67-108D937F77CE}" id="{5738DF1D-F4D6-4679-A64D-42341CBA09DC}" parentId="{E645EC2A-9FA2-485A-9B0C-3DBE38C23938}">
    <text>2024.07.16 suderinta</text>
  </threadedComment>
  <threadedComment ref="K214" dT="2024-09-16T07:21:41.91" personId="{275467A3-C35B-408D-BC09-980133BF36D1}" id="{50CAE786-8D04-459A-8775-8710D5CDC3FE}">
    <text>Kokia situacija su kauno energija ?</text>
  </threadedComment>
  <threadedComment ref="K214" dT="2024-09-16T21:43:30.42" personId="{516D2C5B-D67D-464E-9C67-108D937F77CE}" id="{E61A2C6B-F791-4836-AF00-DE2E4459914A}" parentId="{50CAE786-8D04-459A-8775-8710D5CDC3FE}">
    <text>Pakartojai laišką ir tave pridėjau</text>
  </threadedComment>
  <threadedComment ref="K214" dT="2024-09-23T12:44:27.02" personId="{275467A3-C35B-408D-BC09-980133BF36D1}" id="{9D7EA4D1-C64D-4F26-B047-B97DFFE94DE6}" parentId="{50CAE786-8D04-459A-8775-8710D5CDC3FE}">
    <text>Pateikta SUVA 09-23</text>
  </threadedComment>
  <threadedComment ref="K214" dT="2024-09-25T09:13:58.06" personId="{1AA69E5B-B443-4881-BBB8-C2908FF681E9}" id="{28FAF17A-B23C-4509-9FAD-942B56DBEB6C}" parentId="{50CAE786-8D04-459A-8775-8710D5CDC3FE}">
    <text>Pateiktas projektas be SUVA</text>
  </threadedComment>
  <threadedComment ref="K214" dT="2024-09-30T06:26:13.80" personId="{275467A3-C35B-408D-BC09-980133BF36D1}" id="{D26CD84C-B068-4C76-B835-B304B5C84586}" parentId="{50CAE786-8D04-459A-8775-8710D5CDC3FE}">
    <text xml:space="preserve">Taisyti pastabas ir laukti SUVA (liko 5d.d.)
</text>
  </threadedComment>
  <threadedComment ref="K214" dT="2024-10-07T07:50:30.58" personId="{275467A3-C35B-408D-BC09-980133BF36D1}" id="{D9660548-9A3B-46D6-B94C-E85F262649CC}" parentId="{50CAE786-8D04-459A-8775-8710D5CDC3FE}">
    <text>SUVA 0d.d.</text>
  </threadedComment>
  <threadedComment ref="K214" dT="2024-10-18T04:22:39.08" personId="{B1C403DD-D624-4B2E-A4CE-E1329F3AF8BA}" id="{D54CC3D4-116C-42E2-88A4-BE2B215DF507}" parentId="{50CAE786-8D04-459A-8775-8710D5CDC3FE}">
    <text>Gautas SUVA 10-17</text>
  </threadedComment>
  <threadedComment ref="K214" dT="2024-10-21T06:59:17.72" personId="{275467A3-C35B-408D-BC09-980133BF36D1}" id="{4191D054-2AD5-43E3-9895-851F5ADF2E99}" parentId="{50CAE786-8D04-459A-8775-8710D5CDC3FE}">
    <text>Arnas turi pateikti projektą</text>
  </threadedComment>
  <threadedComment ref="K214" dT="2024-10-21T13:23:03.45" personId="{BF5C2520-4838-4933-8C2C-E9E069B8079F}" id="{188BF5A5-1B54-49EE-9644-559DC2C7C5F3}" parentId="{50CAE786-8D04-459A-8775-8710D5CDC3FE}">
    <text>Pateiktas projektas po pastabų</text>
  </threadedComment>
  <threadedComment ref="O214" dT="2024-06-21T11:26:51.31" personId="{516D2C5B-D67D-464E-9C67-108D937F77CE}" id="{7D67813C-88FF-49A6-B601-19CD8DBF63F1}">
    <text>2024.06.21 Įkeltas pratesimas primeluota</text>
  </threadedComment>
  <threadedComment ref="O214" dT="2024-07-25T05:05:40.80" personId="{516D2C5B-D67D-464E-9C67-108D937F77CE}" id="{B1E8F721-E424-46DA-99B9-87F459E734A2}" parentId="{7D67813C-88FF-49A6-B601-19CD8DBF63F1}">
    <text>2024.07.25 įkeltas pratesimas</text>
  </threadedComment>
  <threadedComment ref="O214" dT="2024-08-28T14:02:54.11" personId="{516D2C5B-D67D-464E-9C67-108D937F77CE}" id="{5323AA8F-974B-4B31-BFA4-EA9A62DD4624}" parentId="{7D67813C-88FF-49A6-B601-19CD8DBF63F1}">
    <text>2024.08.28 įkeltas pratesimas</text>
  </threadedComment>
  <threadedComment ref="O214" dT="2024-09-23T06:02:57.29" personId="{516D2C5B-D67D-464E-9C67-108D937F77CE}" id="{C0CA5D45-8A48-498B-AC5D-B48767503703}" parentId="{7D67813C-88FF-49A6-B601-19CD8DBF63F1}">
    <text>2024-09-23 Įkeltas pratesimas</text>
  </threadedComment>
  <threadedComment ref="AB214" dT="2024-09-17T07:29:25.51" personId="{516D2C5B-D67D-464E-9C67-108D937F77CE}" id="{3F3FE709-DCE3-4517-ABA2-E63A9135A363}">
    <text>Buvo suderinta bet pakartota Vainorui 2024.09.17</text>
  </threadedComment>
  <threadedComment ref="AB214" dT="2024-09-23T05:26:51.08" personId="{516D2C5B-D67D-464E-9C67-108D937F77CE}" id="{DADD1480-8A89-4846-A82A-037291461AFF}" parentId="{3F3FE709-DCE3-4517-ABA2-E63A9135A363}">
    <text>2024.09.23 gautas derinimas</text>
  </threadedComment>
  <threadedComment ref="AE214" dT="2024-07-16T04:29:54.98" personId="{09BE7D98-4DE0-4A95-BE21-8CDFB976921C}" id="{399E10A5-DE51-400B-9CDF-4213415E14E8}">
    <text>07-16 išsiųsta pakartotinai</text>
  </threadedComment>
  <threadedComment ref="AE214" dT="2024-07-29T12:45:50.03" personId="{516D2C5B-D67D-464E-9C67-108D937F77CE}" id="{5B7B7DC7-D417-438D-ADE8-070A4D0804FB}" parentId="{399E10A5-DE51-400B-9CDF-4213415E14E8}">
    <text>2024.07.29 suderino</text>
  </threadedComment>
  <threadedComment ref="AH214" dT="2024-09-23T05:52:31.86" personId="{516D2C5B-D67D-464E-9C67-108D937F77CE}" id="{FCC7EF4D-2F7E-4930-8EB0-473D9AFE97BE}">
    <text>2024.09.23 Pateikta 329398 (SAV-329398 )</text>
  </threadedComment>
  <threadedComment ref="AH214" dT="2024-10-14T11:14:19.72" personId="{275467A3-C35B-408D-BC09-980133BF36D1}" id="{C58B2F6F-234B-41FE-9D52-4CBCA10A90CE}" parentId="{FCC7EF4D-2F7E-4930-8EB0-473D9AFE97BE}">
    <text>Vėluoja 5d.d.</text>
  </threadedComment>
  <threadedComment ref="AJ214" dT="2024-07-16T04:29:49.50" personId="{09BE7D98-4DE0-4A95-BE21-8CDFB976921C}" id="{03F762D2-4427-41DE-B07B-942D9C834E88}">
    <text>07-16 išsiųsta pakartotinai</text>
  </threadedComment>
  <threadedComment ref="AJ214" dT="2024-08-12T06:07:33.42" personId="{516D2C5B-D67D-464E-9C67-108D937F77CE}" id="{955DBD81-A3AB-49D2-9EA9-773F8B7085A3}" parentId="{03F762D2-4427-41DE-B07B-942D9C834E88}">
    <text xml:space="preserve">2024.08.12 pakartota l.bliudziene@kaunoenergija.lt
</text>
    <extLst>
      <x:ext xmlns:xltc2="http://schemas.microsoft.com/office/spreadsheetml/2020/threadedcomments2" uri="{F7C98A9C-CBB3-438F-8F68-D28B6AF4A901}">
        <xltc2:checksum>3979428034</xltc2:checksum>
        <xltc2:hyperlink startIndex="21" length="29" url="mailto:l.bliudziene@kaunoenergija.lt"/>
      </x:ext>
    </extLst>
  </threadedComment>
  <threadedComment ref="AJ214" dT="2024-08-28T13:53:26.83" personId="{516D2C5B-D67D-464E-9C67-108D937F77CE}" id="{A8211F51-4647-44F2-9EB3-8C6B41579598}" parentId="{03F762D2-4427-41DE-B07B-942D9C834E88}">
    <text>2024.08.28 
Pakartota</text>
  </threadedComment>
  <threadedComment ref="AJ214" dT="2024-09-17T07:21:12.86" personId="{516D2C5B-D67D-464E-9C67-108D937F77CE}" id="{71D98467-074E-48A2-B7FF-C3AB74BCF951}" parentId="{03F762D2-4427-41DE-B07B-942D9C834E88}">
    <text>2024.09.17 suderinta</text>
  </threadedComment>
  <threadedComment ref="K215" dT="2024-09-16T07:24:58.72" personId="{275467A3-C35B-408D-BC09-980133BF36D1}" id="{45BC6D26-5F38-4D72-8AB0-616F97033F51}">
    <text>Kokia situacija su servitutu ar visa kita yra ?</text>
  </threadedComment>
  <threadedComment ref="K215" dT="2024-09-17T07:35:57.25" personId="{516D2C5B-D67D-464E-9C67-108D937F77CE}" id="{837D87A0-A0F3-4E27-B62C-248586BEBF91}" parentId="{45BC6D26-5F38-4D72-8AB0-616F97033F51}">
    <text>Reikia RAA skaičiuoti, kad ESO Pirminius pasitvirtinti. Priminiau vainorui apie derinimą</text>
  </threadedComment>
  <threadedComment ref="K215" dT="2024-09-17T07:43:53.90" personId="{516D2C5B-D67D-464E-9C67-108D937F77CE}" id="{5C6162AD-FF98-4D9C-A4F8-B2E4FC2DE535}" parentId="{45BC6D26-5F38-4D72-8AB0-616F97033F51}">
    <text>Žadėjo 24 dieną pasirašyti servitutą</text>
  </threadedComment>
  <threadedComment ref="K215" dT="2024-09-30T15:44:34.19" personId="{275467A3-C35B-408D-BC09-980133BF36D1}" id="{DF165E4D-49C0-4C9E-81BF-978382FF064A}" parentId="{45BC6D26-5F38-4D72-8AB0-616F97033F51}">
    <text>Laukiam Kosto kad užbaigti RAA.</text>
  </threadedComment>
  <threadedComment ref="K215" dT="2024-10-18T04:21:58.93" personId="{B1C403DD-D624-4B2E-A4CE-E1329F3AF8BA}" id="{76CE44B9-3C61-4BC6-96AE-71D2C0E60632}" parentId="{45BC6D26-5F38-4D72-8AB0-616F97033F51}">
    <text>10-17 gautas SUVA</text>
  </threadedComment>
  <threadedComment ref="K215" dT="2024-10-19T10:42:36.84" personId="{1AA69E5B-B443-4881-BBB8-C2908FF681E9}" id="{FF6DBE2D-061D-43C4-AD32-81D62B74B95E}" parentId="{45BC6D26-5F38-4D72-8AB0-616F97033F51}">
    <text>Pateikti pirminiai po pastabu</text>
  </threadedComment>
  <threadedComment ref="K215" dT="2024-11-11T13:22:43.47" personId="{1AA69E5B-B443-4881-BBB8-C2908FF681E9}" id="{5EAB9696-A81E-4398-892F-AC406FA2A5AE}" parentId="{45BC6D26-5F38-4D72-8AB0-616F97033F51}">
    <text>Vis dar laukiame pirminiu, parasytas priminimas</text>
  </threadedComment>
  <threadedComment ref="K215" dT="2024-12-21T06:18:04.03" personId="{275467A3-C35B-408D-BC09-980133BF36D1}" id="{4B4602BC-CFEE-4DB2-83E8-25207CC878D2}" parentId="{45BC6D26-5F38-4D72-8AB0-616F97033F51}">
    <text>Kokia situacija su RAA ?</text>
  </threadedComment>
  <threadedComment ref="K215" dT="2025-01-02T13:15:33.14" personId="{1AA69E5B-B443-4881-BBB8-C2908FF681E9}" id="{3F64DB63-8C30-4A7D-BB0C-CC733929E744}" parentId="{45BC6D26-5F38-4D72-8AB0-616F97033F51}">
    <text>Pateikti pirminiai, valciukas patvirtino RAA</text>
  </threadedComment>
  <threadedComment ref="O215" dT="2024-08-02T06:49:29.54" personId="{516D2C5B-D67D-464E-9C67-108D937F77CE}" id="{F7758AE8-E4AB-42CE-A02A-BBB8F432A59B}">
    <text>2024.08.02 įkeltas pratesimas</text>
  </threadedComment>
  <threadedComment ref="O215" dT="2024-09-20T11:33:44.95" personId="{516D2C5B-D67D-464E-9C67-108D937F77CE}" id="{6F32BEC4-72B3-43ED-B392-6006FA391500}" parentId="{F7758AE8-E4AB-42CE-A02A-BBB8F432A59B}">
    <text>2024.09.20 įkeltas pratęsimas</text>
  </threadedComment>
  <threadedComment ref="AB215" dT="2024-08-06T10:51:59.79" personId="{516D2C5B-D67D-464E-9C67-108D937F77CE}" id="{8391FAC6-B6EC-4E8C-B1FC-FD785D55586E}">
    <text>2024.08.06 pateikta</text>
  </threadedComment>
  <threadedComment ref="AB215" dT="2024-09-17T07:34:45.77" personId="{516D2C5B-D67D-464E-9C67-108D937F77CE}" id="{385FC774-71DB-4539-9D75-1C4EC331ADDA}" parentId="{8391FAC6-B6EC-4E8C-B1FC-FD785D55586E}">
    <text xml:space="preserve">2024.09.17 pakartota </text>
  </threadedComment>
  <threadedComment ref="AB215" dT="2024-09-23T12:34:25.00" personId="{516D2C5B-D67D-464E-9C67-108D937F77CE}" id="{55E9A644-C159-4482-BB88-516F09C02430}" parentId="{8391FAC6-B6EC-4E8C-B1FC-FD785D55586E}">
    <text>2024.09.23 suderino</text>
  </threadedComment>
  <threadedComment ref="AH215" dT="2024-09-25T07:49:29.12" personId="{516D2C5B-D67D-464E-9C67-108D937F77CE}" id="{3A3AFDD9-76EF-4160-A122-235BD0DE9057}">
    <text>2024.09.25 pateiktas NŽT 329851 (SAV-329851)</text>
  </threadedComment>
  <threadedComment ref="AH215" dT="2024-10-18T04:20:58.81" personId="{B1C403DD-D624-4B2E-A4CE-E1329F3AF8BA}" id="{BA578290-DD80-415D-96DE-EC8D271C6E28}" parentId="{3A3AFDD9-76EF-4160-A122-235BD0DE9057}">
    <text>Gautas 10-17</text>
  </threadedComment>
  <threadedComment ref="AK215" dT="2024-07-17T04:11:35.58" personId="{09BE7D98-4DE0-4A95-BE21-8CDFB976921C}" id="{3CE6C322-3F4F-4076-82DC-D597B7B5DEA6}">
    <text>07-16 įkeltas ESO pasirašyti</text>
  </threadedComment>
  <threadedComment ref="AK215" dT="2024-07-23T06:05:26.84" personId="{516D2C5B-D67D-464E-9C67-108D937F77CE}" id="{24436665-0CE6-4EA9-8FA3-B7903DDA668B}" parentId="{3CE6C322-3F4F-4076-82DC-D597B7B5DEA6}">
    <text>2024.07.17 pasirašė
2024.07.23 pateiktas kompensacijai</text>
  </threadedComment>
  <threadedComment ref="AK215" dT="2024-08-02T06:34:47.30" personId="{516D2C5B-D67D-464E-9C67-108D937F77CE}" id="{7396B175-7F37-4AA8-BB10-D14E9A27F5D7}" parentId="{3CE6C322-3F4F-4076-82DC-D597B7B5DEA6}">
    <text>2024.08.02 pateiktas kompensacijai dar kartą</text>
  </threadedComment>
  <threadedComment ref="AK215" dT="2024-08-06T09:30:16.16" personId="{516D2C5B-D67D-464E-9C67-108D937F77CE}" id="{6B9CAC36-9097-496A-BF50-7D620FA80198}" parentId="{3CE6C322-3F4F-4076-82DC-D597B7B5DEA6}">
    <text>2024.08.02 gautas aktas</text>
  </threadedComment>
  <threadedComment ref="AK215" dT="2024-08-06T10:29:12.72" personId="{516D2C5B-D67D-464E-9C67-108D937F77CE}" id="{A1CC6AE8-E0C3-4EC3-B988-9C458E9259AC}" parentId="{3CE6C322-3F4F-4076-82DC-D597B7B5DEA6}">
    <text xml:space="preserve">2024.08.06 SB perduotas notarams
</text>
  </threadedComment>
  <threadedComment ref="AK215" dT="2024-10-01T09:15:10.39" personId="{BF941DBC-49BC-4D35-B639-EC5DED99621C}" id="{F953DB9A-59E5-4481-BAE4-0832136E629C}" parentId="{3CE6C322-3F4F-4076-82DC-D597B7B5DEA6}">
    <text>10.01 pasirašytas</text>
  </threadedComment>
  <threadedComment ref="K216" dT="2024-09-16T07:26:16.15" personId="{275467A3-C35B-408D-BC09-980133BF36D1}" id="{4D4E5ABB-85D1-4439-ABB7-BEB1ACDB6B2A}">
    <text>Ar gavom info iš užsakovo dėl spintos vietos ?</text>
  </threadedComment>
  <threadedComment ref="K216" dT="2024-09-17T07:44:15.79" personId="{516D2C5B-D67D-464E-9C67-108D937F77CE}" id="{A94873F9-6403-4E38-A998-4C91C0D91060}" parentId="{4D4E5ABB-85D1-4439-ABB7-BEB1ACDB6B2A}">
    <text>negavome</text>
  </threadedComment>
  <threadedComment ref="K216" dT="2024-09-23T12:47:41.83" personId="{275467A3-C35B-408D-BC09-980133BF36D1}" id="{FD3529DE-F94E-43A2-BD98-E5F1F0874B15}" parentId="{4D4E5ABB-85D1-4439-ABB7-BEB1ACDB6B2A}">
    <text>Apskaitos vieta aiški, reikia daryti</text>
  </threadedComment>
  <threadedComment ref="K216" dT="2024-10-02T07:44:47.51" personId="{F5283759-9946-4865-A022-E520B30F9158}" id="{B9712CBA-B61E-47DA-B18E-7362CCA6E4A7}" parentId="{4D4E5ABB-85D1-4439-ABB7-BEB1ACDB6B2A}">
    <text>Apskaitos vieta neaiški. 10-02 bendravau su užsakovu tel nr. 069821129. Sakė laukia kitų pastato gyventojų. Jie ieškosi rangos, kas jiem atves kabelį nuo KAS viduj, jis prasives tuo pačiu ir nurodys apskaitos spintos vietą mums.</text>
  </threadedComment>
  <threadedComment ref="K216" dT="2024-10-07T07:51:21.80" personId="{275467A3-C35B-408D-BC09-980133BF36D1}" id="{8CF777EF-575E-41CE-BDCE-046CC17D5F92}" parentId="{4D4E5ABB-85D1-4439-ABB7-BEB1ACDB6B2A}">
    <text>Laukiam kol Užsakovas informuos kur stovės spinta</text>
  </threadedComment>
  <threadedComment ref="K216" dT="2024-10-14T11:32:55.24" personId="{F5283759-9946-4865-A022-E520B30F9158}" id="{F29AEFE0-840E-47EA-BBB2-84485ABA1AD3}" parentId="{4D4E5ABB-85D1-4439-ABB7-BEB1ACDB6B2A}">
    <text>10-14 skambinau, sakė 1-2sav turėtų būti aišku.</text>
  </threadedComment>
  <threadedComment ref="K216" dT="2024-10-28T08:56:01.62" personId="{F5283759-9946-4865-A022-E520B30F9158}" id="{98C3E5F7-410D-40CA-8853-A5641876C4E8}" parentId="{4D4E5ABB-85D1-4439-ABB7-BEB1ACDB6B2A}">
    <text>10-28 skambinau, sakė jau prasidėjo darbai, už savaitės sakė pateiks info paštu.</text>
  </threadedComment>
  <threadedComment ref="K216" dT="2024-11-11T05:23:06.50" personId="{F5283759-9946-4865-A022-E520B30F9158}" id="{6DEE097C-9E94-458D-A41E-56CC218572A1}" parentId="{4D4E5ABB-85D1-4439-ABB7-BEB1ACDB6B2A}">
    <text>11-08 pateikė ats apie spintos vietą. Šiandien gilinsiuos ir bandysim pateikt pirminius.</text>
  </threadedComment>
  <threadedComment ref="K216" dT="2024-11-13T05:15:47.85" personId="{F5283759-9946-4865-A022-E520B30F9158}" id="{2E150403-69FA-44CA-BD5A-F80E885FFAE9}" parentId="{4D4E5ABB-85D1-4439-ABB7-BEB1ACDB6B2A}">
    <text>11-12 pateikta užsakovui suderinimui.</text>
  </threadedComment>
  <threadedComment ref="K216" dT="2024-11-18T05:36:26.00" personId="{F5283759-9946-4865-A022-E520B30F9158}" id="{78E457D7-C0D2-4E09-9B14-7125B8745C4F}" parentId="{4D4E5ABB-85D1-4439-ABB7-BEB1ACDB6B2A}">
    <text>Iki trečiadienio (11-20) turi duot atsakymą.</text>
  </threadedComment>
  <threadedComment ref="K216" dT="2024-11-21T08:17:49.53" personId="{F5283759-9946-4865-A022-E520B30F9158}" id="{B47D097F-1E36-42E8-99DB-84F6D40EC4A4}" parentId="{4D4E5ABB-85D1-4439-ABB7-BEB1ACDB6B2A}">
    <text>11-21 davė atsakymą, kad tinka vieta.</text>
  </threadedComment>
  <threadedComment ref="K216" dT="2024-11-22T12:25:10.00" personId="{F5283759-9946-4865-A022-E520B30F9158}" id="{FCFAF586-D2E9-456F-B57E-2FA39DFBD68B}" parentId="{4D4E5ABB-85D1-4439-ABB7-BEB1ACDB6B2A}">
    <text>Pateikti pirminiai, išsiųsta derinti</text>
  </threadedComment>
  <threadedComment ref="K216" dT="2024-12-02T05:59:40.40" personId="{F5283759-9946-4865-A022-E520B30F9158}" id="{A50982E5-E92C-4178-867F-C03F5A26AA2C}" parentId="{4D4E5ABB-85D1-4439-ABB7-BEB1ACDB6B2A}">
    <text>Likęs Kauno energija sutikimas
Suva</text>
  </threadedComment>
  <threadedComment ref="K216" dT="2024-12-21T06:20:33.10" personId="{275467A3-C35B-408D-BC09-980133BF36D1}" id="{8C0153A3-08D1-4FEF-B4F9-F10B2EEA2FE4}" parentId="{4D4E5ABB-85D1-4439-ABB7-BEB1ACDB6B2A}">
    <text>Kokia situacija su KE ?</text>
  </threadedComment>
  <threadedComment ref="K216" dT="2024-12-23T05:13:51.79" personId="{F5283759-9946-4865-A022-E520B30F9158}" id="{D0B172C6-5828-4CBA-B1B2-6A2DE5CDE41F}" parentId="{4D4E5ABB-85D1-4439-ABB7-BEB1ACDB6B2A}">
    <text xml:space="preserve">Negautas, šiandien skambinsiu.
</text>
  </threadedComment>
  <threadedComment ref="K216" dT="2025-01-06T05:11:43.96" personId="{F5283759-9946-4865-A022-E520B30F9158}" id="{7524130F-5ABE-42B5-942F-40B80978A9CE}" parentId="{4D4E5ABB-85D1-4439-ABB7-BEB1ACDB6B2A}">
    <text>Tarp šventiniu laikotarpiu KE nekėlė, šiandien pasiskambinsiu.</text>
  </threadedComment>
  <threadedComment ref="K216" dT="2025-01-10T06:42:04.60" personId="{F5283759-9946-4865-A022-E520B30F9158}" id="{68E41168-8772-4C06-878A-C14CAA9F5249}" parentId="{4D4E5ABB-85D1-4439-ABB7-BEB1ACDB6B2A}">
    <text>Pateikta SUVA.
Paruošta pilna byla.</text>
  </threadedComment>
  <threadedComment ref="K216" dT="2025-01-13T12:45:55.50" personId="{BF5C2520-4838-4933-8C2C-E9E069B8079F}" id="{20BAE50A-DFD1-447D-811A-6DC2B3D26022}" parentId="{4D4E5ABB-85D1-4439-ABB7-BEB1ACDB6B2A}">
    <text>Pateikta byla be SUVA</text>
  </threadedComment>
  <threadedComment ref="K216" dT="2025-01-14T12:17:07.89" personId="{F5283759-9946-4865-A022-E520B30F9158}" id="{9D221757-07F6-4DE6-93B0-D5F42EC8EBE0}" parentId="{4D4E5ABB-85D1-4439-ABB7-BEB1ACDB6B2A}">
    <text>Buvo gauta pastabų. Pataisiau, likę gaut SUVA ir teiksim.</text>
  </threadedComment>
  <threadedComment ref="K216" dT="2025-01-27T10:38:20.25" personId="{275467A3-C35B-408D-BC09-980133BF36D1}" id="{D81DAEBC-2A1A-4B2E-A82D-5ECBBF8EB9E3}" parentId="{4D4E5ABB-85D1-4439-ABB7-BEB1ACDB6B2A}">
    <text>SUVA liko 1d.d.</text>
  </threadedComment>
  <threadedComment ref="K216" dT="2025-02-03T06:01:43.06" personId="{F5283759-9946-4865-A022-E520B30F9158}" id="{0CCF7231-F00C-4123-9FC9-A5773EBE2596}" parentId="{4D4E5ABB-85D1-4439-ABB7-BEB1ACDB6B2A}">
    <text>Pakoreguota byla, Arnas įkels</text>
  </threadedComment>
  <threadedComment ref="O216" dT="2024-07-26T12:53:42.46" personId="{516D2C5B-D67D-464E-9C67-108D937F77CE}" id="{30C1C1D9-5C9B-4AA5-B043-321EBBC05B7D}">
    <text>2024.07.26 įkeltas pratesimas</text>
  </threadedComment>
  <threadedComment ref="O216" dT="2024-08-29T09:40:37.39" personId="{516D2C5B-D67D-464E-9C67-108D937F77CE}" id="{A767C848-64CB-49FD-822D-5B651D8666B8}" parentId="{30C1C1D9-5C9B-4AA5-B043-321EBBC05B7D}">
    <text>2024.08.29 pratestas</text>
  </threadedComment>
  <threadedComment ref="Z216" dT="2024-11-21T08:19:52.50" personId="{F5283759-9946-4865-A022-E520B30F9158}" id="{1887C1CD-64EB-47DB-A3F2-C4672E0C60A3}">
    <text>11-21 pateikta</text>
  </threadedComment>
  <threadedComment ref="Z216" dT="2024-11-21T08:36:54.84" personId="{F5283759-9946-4865-A022-E520B30F9158}" id="{BAD7605E-D124-4B46-B51D-380D66334AD7}" parentId="{1887C1CD-64EB-47DB-A3F2-C4672E0C60A3}">
    <text>Suderinta 11-21</text>
  </threadedComment>
  <threadedComment ref="AB216" dT="2024-11-21T08:19:52.50" personId="{F5283759-9946-4865-A022-E520B30F9158}" id="{90143AED-6931-4A68-BD5B-700C4E30756A}">
    <text>11-21 pateikta</text>
  </threadedComment>
  <threadedComment ref="AB216" dT="2024-11-29T05:15:35.83" personId="{F5283759-9946-4865-A022-E520B30F9158}" id="{24C448AB-DC4D-44E0-B94F-00D10E3C9802}" parentId="{90143AED-6931-4A68-BD5B-700C4E30756A}">
    <text>11-28 suderinta</text>
  </threadedComment>
  <threadedComment ref="AE216" dT="2024-11-21T08:19:52.50" personId="{F5283759-9946-4865-A022-E520B30F9158}" id="{BECC1D17-130D-4DF5-9EF0-F19F5B65C3B4}">
    <text>11-21 pateikta</text>
  </threadedComment>
  <threadedComment ref="AE216" dT="2024-11-22T08:21:40.71" personId="{F5283759-9946-4865-A022-E520B30F9158}" id="{BF831227-B02C-4A92-8AAA-CFA10BB05728}" parentId="{BECC1D17-130D-4DF5-9EF0-F19F5B65C3B4}">
    <text>11-22 suderinta</text>
  </threadedComment>
  <threadedComment ref="AF216" dT="2024-11-21T08:19:52.50" personId="{F5283759-9946-4865-A022-E520B30F9158}" id="{FD9CB3A1-A8E0-4F34-A5C4-B1869035C247}">
    <text>11-21 pateikta</text>
  </threadedComment>
  <threadedComment ref="AF216" dT="2024-11-29T05:16:23.17" personId="{F5283759-9946-4865-A022-E520B30F9158}" id="{69B2FE05-055A-4FA5-9937-C9193985C58E}" parentId="{FD9CB3A1-A8E0-4F34-A5C4-B1869035C247}">
    <text>11-28 suderinta</text>
  </threadedComment>
  <threadedComment ref="AH216" dT="2025-01-10T05:29:42.31" personId="{F5283759-9946-4865-A022-E520B30F9158}" id="{BDA17259-4D1E-4308-BC4B-4112B4CF0794}">
    <text>342499 01-10</text>
  </threadedComment>
  <threadedComment ref="AH216" dT="2025-01-31T12:41:11.77" personId="{F5283759-9946-4865-A022-E520B30F9158}" id="{B9922524-402A-4384-916C-895DECDC07D1}" parentId="{BDA17259-4D1E-4308-BC4B-4112B4CF0794}">
    <text>01-31 gauta</text>
  </threadedComment>
  <threadedComment ref="AJ216" dT="2024-11-21T08:19:52.50" personId="{F5283759-9946-4865-A022-E520B30F9158}" id="{77D9462F-4D48-4418-86AE-D932B46062C2}">
    <text>11-21 pateikta</text>
  </threadedComment>
  <threadedComment ref="AJ216" dT="2024-12-04T08:48:12.74" personId="{F5283759-9946-4865-A022-E520B30F9158}" id="{013A71B0-3B81-45CF-8259-9C74DF86CEDE}" parentId="{77D9462F-4D48-4418-86AE-D932B46062C2}">
    <text>Prasileidau, nebuvau išsiuntęs pasirodo, išsiunčiau 12-04</text>
  </threadedComment>
  <threadedComment ref="AJ216" dT="2025-01-07T06:03:09.54" personId="{F5283759-9946-4865-A022-E520B30F9158}" id="{E960ABF4-920D-4744-833C-250472D55B90}" parentId="{77D9462F-4D48-4418-86AE-D932B46062C2}">
    <text xml:space="preserve">Turėjo pastabų, 01-07 pateikta atgal </text>
  </threadedComment>
  <threadedComment ref="AJ216" dT="2025-01-09T13:07:28.38" personId="{F5283759-9946-4865-A022-E520B30F9158}" id="{729065B8-FFF5-4099-B8CA-3ABC29212C8D}" parentId="{77D9462F-4D48-4418-86AE-D932B46062C2}">
    <text>01-09 suderinta</text>
  </threadedComment>
  <threadedComment ref="K217" dT="2024-09-17T06:50:24.46" personId="{275467A3-C35B-408D-BC09-980133BF36D1}" id="{EF6D7AC4-A937-41AA-A047-258B9298C017}">
    <text xml:space="preserve">Eimutis daro bylą
</text>
  </threadedComment>
  <threadedComment ref="K217" dT="2024-09-18T15:01:04.66" personId="{1AA69E5B-B443-4881-BBB8-C2908FF681E9}" id="{3621F24C-226E-4F2E-8638-02B0990CE1B3}" parentId="{EF6D7AC4-A937-41AA-A047-258B9298C017}">
    <text>Pateiktas projektas</text>
  </threadedComment>
  <threadedComment ref="K217" dT="2024-09-23T06:42:13.66" personId="{275467A3-C35B-408D-BC09-980133BF36D1}" id="{6FA28BCE-2058-4BFF-B1B4-AD0F49E37750}" parentId="{EF6D7AC4-A937-41AA-A047-258B9298C017}">
    <text>Taiso pastabas</text>
  </threadedComment>
  <threadedComment ref="O217" dT="2024-07-19T12:01:45.89" personId="{516D2C5B-D67D-464E-9C67-108D937F77CE}" id="{8CB813B8-CB4D-43DA-B441-0E28EEEF6BEE}">
    <text>2024.07.19 Įkeltas pratesimas</text>
  </threadedComment>
  <threadedComment ref="O217" dT="2024-08-12T07:48:39.68" personId="{516D2C5B-D67D-464E-9C67-108D937F77CE}" id="{40073DEA-3BE7-474C-A937-129CB70850CB}" parentId="{8CB813B8-CB4D-43DA-B441-0E28EEEF6BEE}">
    <text>2024.08.12 įkeltas pratesimas</text>
  </threadedComment>
  <threadedComment ref="O217" dT="2024-09-23T07:10:09.28" personId="{516D2C5B-D67D-464E-9C67-108D937F77CE}" id="{1B8FD861-913A-4366-BE44-65EF289948E2}" parentId="{8CB813B8-CB4D-43DA-B441-0E28EEEF6BEE}">
    <text>2024.09.23 Įkeltas pratesimas</text>
  </threadedComment>
  <threadedComment ref="Z217" dT="2024-07-11T05:24:12.43" personId="{09BE7D98-4DE0-4A95-BE21-8CDFB976921C}" id="{EC9C0B4E-C8A1-48EF-9B07-C62537242A50}">
    <text>Atostogauja iki 07-26</text>
  </threadedComment>
  <threadedComment ref="Z217" dT="2024-08-12T07:55:00.02" personId="{516D2C5B-D67D-464E-9C67-108D937F77CE}" id="{32EF5042-F270-4A7E-9493-47EE29FF8BBA}" parentId="{EC9C0B4E-C8A1-48EF-9B07-C62537242A50}">
    <text>2024.08.12 Pateikta pakartotinai  justas@jankauskas.eu</text>
  </threadedComment>
  <threadedComment ref="Z217" dT="2024-08-28T04:36:13.47" personId="{516D2C5B-D67D-464E-9C67-108D937F77CE}" id="{482A4611-7392-4C1C-9096-3BBD39C7B9A4}" parentId="{EC9C0B4E-C8A1-48EF-9B07-C62537242A50}">
    <text xml:space="preserve">2024.08.27 Gauta
</text>
  </threadedComment>
  <threadedComment ref="AA217" dT="2024-08-14T04:12:48.78" personId="{516D2C5B-D67D-464E-9C67-108D937F77CE}" id="{81A7DC59-5D33-4F6B-AF1B-CD6FE5048DAB}">
    <text xml:space="preserve">2024-08-14 paimtas
</text>
  </threadedComment>
  <threadedComment ref="AH217" dT="2024-07-23T05:46:17.44" personId="{516D2C5B-D67D-464E-9C67-108D937F77CE}" id="{6D1596C0-E92E-4FF9-9249-D2F13FF5EAB0}">
    <text>2024.07.23 pateikta 322328 (SAV-322328 )</text>
  </threadedComment>
  <threadedComment ref="AJ217" dT="2024-07-16T04:29:26.56" personId="{09BE7D98-4DE0-4A95-BE21-8CDFB976921C}" id="{0144FF9D-FFBD-4A9D-A327-73677A9A5A7E}">
    <text>07-16 išsiųsta pakartotinai</text>
  </threadedComment>
  <threadedComment ref="K218" dT="2024-09-16T07:27:36.32" personId="{275467A3-C35B-408D-BC09-980133BF36D1}" id="{6FCF6951-40D3-4A47-966C-524AB93C42DB}">
    <text>Kokia situacija su objektu ar išsiųsta derinti gavus naujas TS ?</text>
  </threadedComment>
  <threadedComment ref="K218" dT="2024-09-16T21:34:21.56" personId="{516D2C5B-D67D-464E-9C67-108D937F77CE}" id="{E95BF24F-6A68-42E6-9E13-02958607C87F}" parentId="{6FCF6951-40D3-4A47-966C-524AB93C42DB}">
    <text>Ne. Suderinta tik su užsakovu. Reikia perbraižyti pagal naujas sąlygas. Sąlygos įkeltos</text>
  </threadedComment>
  <threadedComment ref="K218" dT="2024-09-18T05:07:43.87" personId="{275467A3-C35B-408D-BC09-980133BF36D1}" id="{31F973EA-5F62-4102-B214-47BBAF0194B7}" parentId="{6FCF6951-40D3-4A47-966C-524AB93C42DB}">
    <text>Gytis perbraižo pagal naujas TS</text>
  </threadedComment>
  <threadedComment ref="K218" dT="2024-09-20T06:42:52.08" personId="{275467A3-C35B-408D-BC09-980133BF36D1}" id="{D3615845-9545-486E-AB0C-C9F23F04B218}" parentId="{6FCF6951-40D3-4A47-966C-524AB93C42DB}">
    <text>Gytis teiks institucijoms derinti</text>
  </threadedComment>
  <threadedComment ref="K218" dT="2024-09-23T10:58:05.83" personId="{1AA69E5B-B443-4881-BBB8-C2908FF681E9}" id="{2839B8AC-3CD7-4FB1-9F4C-2674B52AB64C}" parentId="{6FCF6951-40D3-4A47-966C-524AB93C42DB}">
    <text>Pateikti pirminiai</text>
  </threadedComment>
  <threadedComment ref="K218" dT="2024-09-30T08:03:07.36" personId="{275467A3-C35B-408D-BC09-980133BF36D1}" id="{059821B2-E892-4D54-8EFA-D4B36B800BF3}" parentId="{6FCF6951-40D3-4A47-966C-524AB93C42DB}">
    <text>Laukiam Vainoro deirnimo po pakeistų sprendinių</text>
  </threadedComment>
  <threadedComment ref="K218" dT="2024-10-07T08:05:22.37" personId="{275467A3-C35B-408D-BC09-980133BF36D1}" id="{A3ACDFB1-1D26-4785-B81A-D4D0E395D158}" parentId="{6FCF6951-40D3-4A47-966C-524AB93C42DB}">
    <text>Trūksta KPD ir SUVA</text>
  </threadedComment>
  <threadedComment ref="K218" dT="2024-11-04T05:19:12.50" personId="{BF941DBC-49BC-4D35-B639-EC5DED99621C}" id="{8021FAF3-E52B-4E1A-9D2B-BFE6B46A9F47}" parentId="{6FCF6951-40D3-4A47-966C-524AB93C42DB}">
    <text>Laukiam KPD</text>
  </threadedComment>
  <threadedComment ref="K218" dT="2024-11-05T08:42:17.04" personId="{BF941DBC-49BC-4D35-B639-EC5DED99621C}" id="{724F1945-DC0A-41CE-AF4B-7418F17A0E55}" parentId="{6FCF6951-40D3-4A47-966C-524AB93C42DB}">
    <text>Susisiekta su KPD, perduoti sprendiniai miesto paveldosaugos skyriui, turėtų suderinti iki 11.11</text>
  </threadedComment>
  <threadedComment ref="K218" dT="2024-11-11T13:25:22.50" personId="{1AA69E5B-B443-4881-BBB8-C2908FF681E9}" id="{03D20CAD-9BD3-4916-B6B3-C8E89E3D2CB0}" parentId="{6FCF6951-40D3-4A47-966C-524AB93C42DB}">
    <text>KPD nieko dar neatsiunte</text>
  </threadedComment>
  <threadedComment ref="K218" dT="2024-11-18T08:27:34.39" personId="{BF941DBC-49BC-4D35-B639-EC5DED99621C}" id="{945A8304-1E16-47E5-AF6A-5A9BA8FD11E5}" parentId="{6FCF6951-40D3-4A47-966C-524AB93C42DB}">
    <text>Susisiekiau su KPD, sakė pasidomės kodėl neturim dar atsakymo.</text>
  </threadedComment>
  <threadedComment ref="K218" dT="2024-11-20T12:51:37.71" personId="{BF941DBC-49BC-4D35-B639-EC5DED99621C}" id="{6CF19121-2EF9-4CF7-93FA-82F4A0CD1139}" parentId="{6FCF6951-40D3-4A47-966C-524AB93C42DB}">
    <text>Pateikta SUVA, paruošta byla</text>
  </threadedComment>
  <threadedComment ref="K218" dT="2024-11-25T05:45:48.49" personId="{BF941DBC-49BC-4D35-B639-EC5DED99621C}" id="{82C981FF-A152-4F41-9703-747847C8A9E2}" parentId="{6FCF6951-40D3-4A47-966C-524AB93C42DB}">
    <text>Paruošta byla be SUVA</text>
  </threadedComment>
  <threadedComment ref="K218" dT="2024-11-25T16:10:41.56" personId="{BF5C2520-4838-4933-8C2C-E9E069B8079F}" id="{B1928B53-EA1F-498C-B428-ADD1A83F0EC0}" parentId="{6FCF6951-40D3-4A47-966C-524AB93C42DB}">
    <text>Pateikta byla be SUVA</text>
  </threadedComment>
  <threadedComment ref="K218" dT="2024-12-20T10:54:46.38" personId="{BF5C2520-4838-4933-8C2C-E9E069B8079F}" id="{EC2CC4DF-CF86-4B85-A00D-40114AB4F921}" parentId="{6FCF6951-40D3-4A47-966C-524AB93C42DB}">
    <text>Pateikta byla su SUVA 12-19</text>
  </threadedComment>
  <threadedComment ref="K218" dT="2025-01-06T07:23:53.97" personId="{275467A3-C35B-408D-BC09-980133BF36D1}" id="{031CFF0D-0E57-4896-9B1C-AB8808196F86}" parentId="{6FCF6951-40D3-4A47-966C-524AB93C42DB}">
    <text>Taiso pastabas</text>
  </threadedComment>
  <threadedComment ref="O218" dT="2024-07-10T13:26:24.81" personId="{516D2C5B-D67D-464E-9C67-108D937F77CE}" id="{15F5A313-EB44-4A33-A547-CB0E111F8F60}">
    <text>2024.07.10 įkeltas pratesimas</text>
  </threadedComment>
  <threadedComment ref="O218" dT="2024-08-09T06:02:42.67" personId="{516D2C5B-D67D-464E-9C67-108D937F77CE}" id="{4E3469CD-7A4D-4DCB-8054-E6D816A73C00}" parentId="{15F5A313-EB44-4A33-A547-CB0E111F8F60}">
    <text>2024.08.09 įkeltas pratesimas</text>
  </threadedComment>
  <threadedComment ref="O218" dT="2024-09-23T05:24:40.13" personId="{516D2C5B-D67D-464E-9C67-108D937F77CE}" id="{DBF2052C-1D2C-4D54-AD12-20DF2F17F8A2}" parentId="{15F5A313-EB44-4A33-A547-CB0E111F8F60}">
    <text>2024.09.23 Įkeltas pratęsimas</text>
  </threadedComment>
  <threadedComment ref="Z218" dT="2024-08-09T05:43:43.80" personId="{516D2C5B-D67D-464E-9C67-108D937F77CE}" id="{CD0B757F-C77D-474B-B12E-BE0B511FB8B7}">
    <text>2024.08.09 pateikta  algbiex@gmail.com</text>
  </threadedComment>
  <threadedComment ref="Z218" dT="2024-08-12T04:15:50.62" personId="{516D2C5B-D67D-464E-9C67-108D937F77CE}" id="{92609F73-02D0-4DFD-AC9A-BEB8724AC6E0}" parentId="{CD0B757F-C77D-474B-B12E-BE0B511FB8B7}">
    <text>2024.08.09</text>
  </threadedComment>
  <threadedComment ref="AB218" dT="2024-09-20T07:46:35.11" personId="{BF941DBC-49BC-4D35-B639-EC5DED99621C}" id="{0F870D7F-20E8-4084-84C9-B7F09B870E7D}">
    <text xml:space="preserve">2024.09.20 pateikta
</text>
  </threadedComment>
  <threadedComment ref="AB218" dT="2024-09-24T07:49:13.10" personId="{BF941DBC-49BC-4D35-B639-EC5DED99621C}" id="{EC282DA1-3690-4923-897A-86F8B8285D77}" parentId="{0F870D7F-20E8-4084-84C9-B7F09B870E7D}">
    <text>2024.09.24 gautos pastabos ir išsiųsta pataisytas</text>
  </threadedComment>
  <threadedComment ref="AB218" dT="2024-09-25T09:32:40.17" personId="{BF941DBC-49BC-4D35-B639-EC5DED99621C}" id="{D05CCF2E-A888-415F-86AD-717E6485D361}" parentId="{0F870D7F-20E8-4084-84C9-B7F09B870E7D}">
    <text>2024.09.23 Neleidžia ardyti kelio
2024.09.24 pateikta pakeitus sprendinius</text>
  </threadedComment>
  <threadedComment ref="AB218" dT="2024-09-26T06:47:49.39" personId="{BF941DBC-49BC-4D35-B639-EC5DED99621C}" id="{E98787EA-F4D6-4288-9098-0E42E5CB0963}" parentId="{0F870D7F-20E8-4084-84C9-B7F09B870E7D}">
    <text/>
  </threadedComment>
  <threadedComment ref="AB218" dT="2024-10-02T12:30:56.98" personId="{BF941DBC-49BC-4D35-B639-EC5DED99621C}" id="{27CA563B-77E9-470E-810C-8F6EDDCD52A5}" parentId="{0F870D7F-20E8-4084-84C9-B7F09B870E7D}">
    <text>10.02 suderinta</text>
  </threadedComment>
  <threadedComment ref="AE218" dT="2024-09-20T07:46:35.11" personId="{BF941DBC-49BC-4D35-B639-EC5DED99621C}" id="{69A98546-835A-4769-9484-B6FB6AED225E}">
    <text xml:space="preserve">2024.09.20 pateikta
</text>
  </threadedComment>
  <threadedComment ref="AE218" dT="2024-10-03T07:19:19.38" personId="{BF941DBC-49BC-4D35-B639-EC5DED99621C}" id="{56A544F0-814C-40F5-B575-411E7BA89B25}" parentId="{69A98546-835A-4769-9484-B6FB6AED225E}">
    <text>10.03 suderinta</text>
  </threadedComment>
  <threadedComment ref="AF218" dT="2024-09-20T07:46:35.11" personId="{BF941DBC-49BC-4D35-B639-EC5DED99621C}" id="{0B897AC6-D812-4286-B5C8-E1B20B848BEA}">
    <text xml:space="preserve">2024.09.20 pateikta
</text>
  </threadedComment>
  <threadedComment ref="AF218" dT="2024-09-26T10:30:37.47" personId="{BF941DBC-49BC-4D35-B639-EC5DED99621C}" id="{FB2B9F61-6327-4E53-8EC1-131D5CC4669F}" parentId="{0B897AC6-D812-4286-B5C8-E1B20B848BEA}">
    <text>09.25 suderinta</text>
  </threadedComment>
  <threadedComment ref="AH218" dT="2024-11-19T13:51:07.08" personId="{BF941DBC-49BC-4D35-B639-EC5DED99621C}" id="{8E00BEDA-E9C3-4009-B60A-199442CC77D7}">
    <text>11.19
SAV-337054</text>
  </threadedComment>
  <threadedComment ref="AJ218" dT="2024-09-20T07:46:35.11" personId="{BF941DBC-49BC-4D35-B639-EC5DED99621C}" id="{7E6DD767-5D63-48D4-9654-F5943BBCC753}">
    <text xml:space="preserve">2024.09.20 pateikta
</text>
  </threadedComment>
  <threadedComment ref="AJ218" dT="2024-09-20T11:54:14.24" personId="{BF941DBC-49BC-4D35-B639-EC5DED99621C}" id="{4D2D677B-5509-4C10-8943-45C78077D681}" parentId="{7E6DD767-5D63-48D4-9654-F5943BBCC753}">
    <text>2024.09.20 suderinta</text>
  </threadedComment>
  <threadedComment ref="AN218" dT="2024-09-23T05:56:31.89" personId="{BF941DBC-49BC-4D35-B639-EC5DED99621C}" id="{39C7961E-A99F-44F7-9A56-8A2C8CE1BF79}">
    <text>2024.09.23 pateikta</text>
  </threadedComment>
  <threadedComment ref="AN218" dT="2024-09-23T07:14:31.12" personId="{BF941DBC-49BC-4D35-B639-EC5DED99621C}" id="{091115AE-BBCD-43EC-A36A-59A8ADA3ECC1}" parentId="{39C7961E-A99F-44F7-9A56-8A2C8CE1BF79}">
    <text>2024.09.23 gavo</text>
  </threadedComment>
  <threadedComment ref="AN218" dT="2024-10-24T10:32:13.70" personId="{BF941DBC-49BC-4D35-B639-EC5DED99621C}" id="{77AAC0B6-FA33-4049-8CBD-B9FC9270BAE3}" parentId="{39C7961E-A99F-44F7-9A56-8A2C8CE1BF79}">
    <text>10.24 priminta</text>
  </threadedComment>
  <threadedComment ref="AN218" dT="2024-11-05T05:22:36.46" personId="{BF941DBC-49BC-4D35-B639-EC5DED99621C}" id="{3AC533E8-168A-4D27-97E4-63E5D53D9A3A}" parentId="{39C7961E-A99F-44F7-9A56-8A2C8CE1BF79}">
    <text>11.04 kalbėta telefonu, pasimetė mūsų laiškas, po to atrado, perdavė tikrinimui</text>
  </threadedComment>
  <threadedComment ref="K219" dT="2024-09-16T07:29:05.78" personId="{275467A3-C35B-408D-BC09-980133BF36D1}" id="{4C5125F0-9B40-47A9-989D-F53397673D23}">
    <text>Ar gautas ligoninės pritarimas ?</text>
  </threadedComment>
  <threadedComment ref="K219" dT="2024-09-16T21:24:06.92" personId="{516D2C5B-D67D-464E-9C67-108D937F77CE}" id="{CB78C793-F6C3-4855-B6E0-E65B51C3A61C}" parentId="{4C5125F0-9B40-47A9-989D-F53397673D23}">
    <text>negautas</text>
  </threadedComment>
  <threadedComment ref="K219" dT="2024-09-17T06:53:57.06" personId="{275467A3-C35B-408D-BC09-980133BF36D1}" id="{70158451-4340-43D0-9A44-0896BB9C8056}" parentId="{4C5125F0-9B40-47A9-989D-F53397673D23}">
    <text>Ar siųsta jiems kažkas ?</text>
  </threadedComment>
  <threadedComment ref="K219" dT="2024-09-17T07:57:15.99" personId="{516D2C5B-D67D-464E-9C67-108D937F77CE}" id="{1AC1AF4D-11E2-4CF2-AECA-A0A1287F83B2}" parentId="{4C5125F0-9B40-47A9-989D-F53397673D23}">
    <text>Taip permečiau tau laiška</text>
  </threadedComment>
  <threadedComment ref="K219" dT="2024-10-07T09:46:27.94" personId="{B1C403DD-D624-4B2E-A4CE-E1329F3AF8BA}" id="{08FB84EF-58E6-4DD4-A425-FC02332A7942}" parentId="{4C5125F0-9B40-47A9-989D-F53397673D23}">
    <text>O buvo siųsta derinti sklypo 
 4400-5333-3361 bendrasavininkams dėl servituto pritarimo? Nes laiškų nerandu</text>
  </threadedComment>
  <threadedComment ref="K219" dT="2024-10-14T11:38:26.10" personId="{275467A3-C35B-408D-BC09-980133BF36D1}" id="{F2B6EF86-74A3-4FA4-80DE-445894FEF6D1}" parentId="{4C5125F0-9B40-47A9-989D-F53397673D23}">
    <text>Eimutis derina su sklp. Bendrasavininkiais dėl servituto</text>
  </threadedComment>
  <threadedComment ref="K219" dT="2024-10-18T09:44:09.20" personId="{B1C403DD-D624-4B2E-A4CE-E1329F3AF8BA}" id="{41D79B5C-3128-4F8C-835C-8973011D19C1}" parentId="{4C5125F0-9B40-47A9-989D-F53397673D23}">
    <text>Reik paskambint pirmadieni po pietu į kauno ligoninė dėl servituto pasirašymo klausimų</text>
  </threadedComment>
  <threadedComment ref="K219" dT="2024-11-04T16:46:07.51" personId="{BF5C2520-4838-4933-8C2C-E9E069B8079F}" id="{EA38991A-BC85-4D22-B2B3-D4B1408656E8}" parentId="{4C5125F0-9B40-47A9-989D-F53397673D23}">
    <text>Įkelti servitutai ESO pasirašymui</text>
  </threadedComment>
  <threadedComment ref="K219" dT="2024-11-05T07:34:14.08" personId="{BF941DBC-49BC-4D35-B639-EC5DED99621C}" id="{1C74CBB9-CA8D-44FD-B43F-D724EE041D9D}" parentId="{4C5125F0-9B40-47A9-989D-F53397673D23}">
    <text>Pateikti servitutai sklypų nuomininkams. Laukiama kontaktų dėl derinimo su 3 sklypu (11savininkų)</text>
  </threadedComment>
  <threadedComment ref="K219" dT="2024-11-11T05:23:55.32" personId="{BF941DBC-49BC-4D35-B639-EC5DED99621C}" id="{1CB945AD-E5FB-4EF9-A851-5293278613B1}" parentId="{4C5125F0-9B40-47A9-989D-F53397673D23}">
    <text>Įkelti servitutai ESO pasirašyt</text>
  </threadedComment>
  <threadedComment ref="K219" dT="2024-11-18T08:58:41.21" personId="{275467A3-C35B-408D-BC09-980133BF36D1}" id="{37B77E11-F4A7-45E4-8B70-9D4F7F05F9C0}" parentId="{4C5125F0-9B40-47A9-989D-F53397673D23}">
    <text>Pateikti Gyčiui pasirašyti servitutai</text>
  </threadedComment>
  <threadedComment ref="K219" dT="2024-11-18T10:01:40.73" personId="{BF941DBC-49BC-4D35-B639-EC5DED99621C}" id="{28E758DA-89FC-41F6-B0EF-4E1016AFF88F}" parentId="{4C5125F0-9B40-47A9-989D-F53397673D23}">
    <text>Servitutai pateikti kompensacijai</text>
  </threadedComment>
  <threadedComment ref="K219" dT="2024-11-25T05:46:46.73" personId="{BF941DBC-49BC-4D35-B639-EC5DED99621C}" id="{C1D2AC69-3699-4E9C-8281-D07CCA8A608B}" parentId="{4C5125F0-9B40-47A9-989D-F53397673D23}">
    <text>Kompensacijos gautos, vienas sklypas suderintas, likęs dar vienas</text>
  </threadedComment>
  <threadedComment ref="K219" dT="2024-11-28T05:27:39.56" personId="{BF941DBC-49BC-4D35-B639-EC5DED99621C}" id="{3FC838B7-41E3-4DB0-A1B7-C01D8D7588AE}" parentId="{4C5125F0-9B40-47A9-989D-F53397673D23}">
    <text>Perduota Arnui dėl kito sklypo nederinimo</text>
  </threadedComment>
  <threadedComment ref="K219" dT="2024-12-04T08:13:30.70" personId="{BF941DBC-49BC-4D35-B639-EC5DED99621C}" id="{0C6507E9-1B30-44F6-AE0E-BFE0D5875558}" parentId="{4C5125F0-9B40-47A9-989D-F53397673D23}">
    <text>Išsiųstas servitutas savivaldybei</text>
  </threadedComment>
  <threadedComment ref="K219" dT="2025-01-06T05:26:25.82" personId="{BF941DBC-49BC-4D35-B639-EC5DED99621C}" id="{8CDA48DE-5C85-4C2B-8788-B6D063F1CF38}" parentId="{4C5125F0-9B40-47A9-989D-F53397673D23}">
    <text>Surinkta AZ sutikimai, paklausta ESO ar užteks tiek, servitutas atmestas, savivaldybė nori pilnos kompensacijos.</text>
  </threadedComment>
  <threadedComment ref="K219" dT="2025-01-06T05:58:57.00" personId="{BF5C2520-4838-4933-8C2C-E9E069B8079F}" id="{3E770D0A-1613-4781-B42A-4CF5388EE92B}" parentId="{4C5125F0-9B40-47A9-989D-F53397673D23}">
    <text>Parašytas komentaras į TIVIS</text>
  </threadedComment>
  <threadedComment ref="K219" dT="2025-01-06T07:26:28.04" personId="{275467A3-C35B-408D-BC09-980133BF36D1}" id="{D38DF62E-F7ED-4B95-BC49-12E150D53881}" parentId="{4C5125F0-9B40-47A9-989D-F53397673D23}">
    <text>ESO turi sumokėti KMS už senas AZ. Laukiam ats iš ESO</text>
  </threadedComment>
  <threadedComment ref="K219" dT="2025-01-08T10:23:08.09" personId="{BF941DBC-49BC-4D35-B639-EC5DED99621C}" id="{581E0F45-57E5-4EB0-BDE6-A5EA2A944937}" parentId="{4C5125F0-9B40-47A9-989D-F53397673D23}">
    <text>Laukiam ats iš eso dėl senų AZ, taip pat dėl tolimesnių veiksmų su sutikimais.</text>
  </threadedComment>
  <threadedComment ref="K219" dT="2025-01-23T06:34:47.72" personId="{BF5C2520-4838-4933-8C2C-E9E069B8079F}" id="{3F6DD8C3-8FF6-4D82-8617-92EB1FDD7B96}" parentId="{4C5125F0-9B40-47A9-989D-F53397673D23}">
    <text>Pateikta byla be servituto</text>
  </threadedComment>
  <threadedComment ref="K219" dT="2025-01-27T10:37:10.88" personId="{BF941DBC-49BC-4D35-B639-EC5DED99621C}" id="{5F75D281-B838-461E-9C56-B8FF27CA502E}" parentId="{4C5125F0-9B40-47A9-989D-F53397673D23}">
    <text>Pastabos dėl informacinių įteikimo, perduota Arnui</text>
  </threadedComment>
  <threadedComment ref="K219" dT="2025-01-28T11:08:29.71" personId="{BF941DBC-49BC-4D35-B639-EC5DED99621C}" id="{A84F3EA1-9706-4401-ABD4-5518F51C39AC}" parentId="{4C5125F0-9B40-47A9-989D-F53397673D23}">
    <text>Parengtas servitutas geomatininke.</text>
  </threadedComment>
  <threadedComment ref="K219" dT="2025-02-03T07:24:29.46" personId="{BF941DBC-49BC-4D35-B639-EC5DED99621C}" id="{B4283E78-5BF7-42E0-8BF4-15B7D13604E5}" parentId="{4C5125F0-9B40-47A9-989D-F53397673D23}">
    <text>Pateikta kompensacijai</text>
  </threadedComment>
  <threadedComment ref="K219" dT="2025-02-05T05:41:37.20" personId="{BF941DBC-49BC-4D35-B639-EC5DED99621C}" id="{AA4E7CE6-A538-4A18-9DAB-F76499187E70}" parentId="{4C5125F0-9B40-47A9-989D-F53397673D23}">
    <text>Servitutas išsiųstas į savivaldybę</text>
  </threadedComment>
  <threadedComment ref="K219" dT="2025-02-10T05:37:30.88" personId="{BF941DBC-49BC-4D35-B639-EC5DED99621C}" id="{5D8227BF-5E81-4B12-856A-5BFB385A38BF}" parentId="{4C5125F0-9B40-47A9-989D-F53397673D23}">
    <text>Gauta pastaba kad servituto planai turi būti su ortofoto. 02.10 išsiųstas savivaldybei.</text>
  </threadedComment>
  <threadedComment ref="K219" dT="2025-02-11T13:51:39.54" personId="{BF941DBC-49BC-4D35-B639-EC5DED99621C}" id="{699D2894-52AF-4280-86A5-C4B3BBED1190}" parentId="{4C5125F0-9B40-47A9-989D-F53397673D23}">
    <text>02.11 išsiųsta Turto bankui, globos namams, ir negalios centrui servitutas.</text>
  </threadedComment>
  <threadedComment ref="K219" dT="2025-02-25T10:46:43.30" personId="{BF941DBC-49BC-4D35-B639-EC5DED99621C}" id="{41E72B56-BE97-407B-855B-A65B939A7734}" parentId="{4C5125F0-9B40-47A9-989D-F53397673D23}">
    <text xml:space="preserve">Turto banko ir globos namų atsakymą gavom. Globos namams skambinau, bet nieks neatsiliepia. </text>
  </threadedComment>
  <threadedComment ref="K219" dT="2025-02-27T10:54:39.68" personId="{BF941DBC-49BC-4D35-B639-EC5DED99621C}" id="{18315C14-57DB-48BD-8884-7EC9A48F64D5}" parentId="{4C5125F0-9B40-47A9-989D-F53397673D23}">
    <text>Vija centras suderins tik nuo kovo 10d.</text>
  </threadedComment>
  <threadedComment ref="K219" dT="2025-03-17T06:50:26.80" personId="{BF941DBC-49BC-4D35-B639-EC5DED99621C}" id="{CD562DAB-DFF9-49AE-8727-7F380006F674}" parentId="{4C5125F0-9B40-47A9-989D-F53397673D23}">
    <text>Pateikta savivaldybei servituto derinimai su naudotojais.</text>
  </threadedComment>
  <threadedComment ref="K219" dT="2025-04-01T09:24:05.39" personId="{BF941DBC-49BC-4D35-B639-EC5DED99621C}" id="{88DC0D27-9207-4299-9D74-A49E47203B55}" parentId="{4C5125F0-9B40-47A9-989D-F53397673D23}">
    <text>Servitutą sustabdė savivaldybės teisininkė, reikia ligoninės atstovų įgaliojimų. Pateikiau ligoninei 04-01, pasiskambinus sakė, kad eilės tvarka išnagrinės per pora savaičių.</text>
  </threadedComment>
  <threadedComment ref="K219" dT="2025-04-07T10:21:31.96" personId="{BF941DBC-49BC-4D35-B639-EC5DED99621C}" id="{41C544BB-819F-4DCF-BD34-2A03BD7E9339}" parentId="{4C5125F0-9B40-47A9-989D-F53397673D23}">
    <text>04.04 pateikiau servitutą savivaldybei su klinikų direktorės parašu</text>
  </threadedComment>
  <threadedComment ref="K219" dT="2025-04-10T04:55:54.57" personId="{BF941DBC-49BC-4D35-B639-EC5DED99621C}" id="{5B392C75-3294-4426-9D41-923E8294D0F6}" parentId="{4C5125F0-9B40-47A9-989D-F53397673D23}">
    <text xml:space="preserve">04-15 kompensacijos kopija bus įkelta į tivį.
</text>
  </threadedComment>
  <threadedComment ref="O219" dT="2024-07-23T09:21:43.84" personId="{516D2C5B-D67D-464E-9C67-108D937F77CE}" id="{9861FC9E-E1AB-4139-9EBF-626D72FAA562}">
    <text>2024.07.23 įkeltas pratesimas</text>
  </threadedComment>
  <threadedComment ref="O219" dT="2024-08-23T11:25:54.10" personId="{516D2C5B-D67D-464E-9C67-108D937F77CE}" id="{218EF013-35CE-4AA5-B30C-77189D1B7469}" parentId="{9861FC9E-E1AB-4139-9EBF-626D72FAA562}">
    <text>2024.08.23 Įkeltas pratyesimas</text>
  </threadedComment>
  <threadedComment ref="X219" dT="2024-07-08T13:57:02.58" personId="{516D2C5B-D67D-464E-9C67-108D937F77CE}" id="{875F6AED-2786-4D33-AEAE-EF4EA9B9E45D}">
    <text>2024.07.08 įkelkta po pastabų</text>
  </threadedComment>
  <threadedComment ref="X219" dT="2024-07-11T07:49:14.39" personId="{516D2C5B-D67D-464E-9C67-108D937F77CE}" id="{2DBA3367-92C0-4169-A40A-719445564352}" parentId="{875F6AED-2786-4D33-AEAE-EF4EA9B9E45D}">
    <text>2024.07.09 pastabos gautos
2024.07.11 pateikta po pastabų</text>
  </threadedComment>
  <threadedComment ref="X219" dT="2024-07-11T12:45:10.74" personId="{516D2C5B-D67D-464E-9C67-108D937F77CE}" id="{069FD40B-4D1B-46A8-9E9C-9E240ABEA752}" parentId="{875F6AED-2786-4D33-AEAE-EF4EA9B9E45D}">
    <text>2024.07.11 suderinta</text>
  </threadedComment>
  <threadedComment ref="AB219" dT="2024-12-03T13:10:00.76" personId="{BF941DBC-49BC-4D35-B639-EC5DED99621C}" id="{451AC9A6-2DE1-4A4D-B016-7135D73981BB}">
    <text>12.03 pateikta</text>
  </threadedComment>
  <threadedComment ref="AB219" dT="2024-12-06T06:12:38.20" personId="{BF941DBC-49BC-4D35-B639-EC5DED99621C}" id="{7397F396-B1CE-440D-8BD3-42B8E3572D03}" parentId="{451AC9A6-2DE1-4A4D-B016-7135D73981BB}">
    <text>12.06 suderinta</text>
  </threadedComment>
  <threadedComment ref="AN219" dT="2024-08-12T06:50:39.65" personId="{516D2C5B-D67D-464E-9C67-108D937F77CE}" id="{6459FB7D-F8F5-413B-8816-3C11401676A9}">
    <text>2024.08.07 suderinta</text>
  </threadedComment>
  <threadedComment ref="E220" dT="2024-09-05T04:29:21.46" personId="{516D2C5B-D67D-464E-9C67-108D937F77CE}" id="{3EEA1B15-8AF4-4CF9-8406-6F4D2739A02C}">
    <text>2024.08.21 Pateiktas projektas
2024.08.23 pateikti įkainiai</text>
  </threadedComment>
  <threadedComment ref="K220" dT="2024-09-05T04:29:53.79" personId="{516D2C5B-D67D-464E-9C67-108D937F77CE}" id="{A40D7653-33E1-4F05-9FD4-A32509DA8138}">
    <text>2024.07.16 Topo užsakymas perduotastomui.
Darom dabar ant MP, reiks pakeisim.
2024.07.16 Pateikti pirminiai
2024.07.17 Pateikta institucijoms
2024.07.23 Užsakyta topo
KPD atmetė (Reikia aprašo) (2024.07.23 pakartota)
2024.08.02 Gauta topo galima sukeisti</text>
  </threadedComment>
  <threadedComment ref="O220" dT="2024-07-23T10:25:45.74" personId="{516D2C5B-D67D-464E-9C67-108D937F77CE}" id="{E5E491C3-89E2-49B6-A483-316DAE80BBFA}">
    <text>2024.07.23 įkeltas pratesimas</text>
  </threadedComment>
  <threadedComment ref="O220" dT="2024-08-21T07:28:43.55" personId="{516D2C5B-D67D-464E-9C67-108D937F77CE}" id="{67B28435-604A-46AD-B3C5-A4278F916D6D}" parentId="{E5E491C3-89E2-49B6-A483-316DAE80BBFA}">
    <text>2024.08.21 Įkeltas pratesimas</text>
  </threadedComment>
  <threadedComment ref="X220" dT="2024-07-16T12:22:09.53" personId="{516D2C5B-D67D-464E-9C67-108D937F77CE}" id="{8593B528-5D73-4E4C-8F36-6CF3461F8C24}">
    <text>2024.07.16 pateikti pirminiai</text>
  </threadedComment>
  <threadedComment ref="X220" dT="2024-07-23T10:13:32.91" personId="{516D2C5B-D67D-464E-9C67-108D937F77CE}" id="{46BA0519-DAAD-4D6D-B918-A6AF3C21ED2E}" parentId="{8593B528-5D73-4E4C-8F36-6CF3461F8C24}">
    <text>2024.07.23 įkelta po pastabų</text>
  </threadedComment>
  <threadedComment ref="X220" dT="2024-07-26T04:04:30.82" personId="{516D2C5B-D67D-464E-9C67-108D937F77CE}" id="{458DB663-11CB-497B-9375-7F3A53610B99}" parentId="{8593B528-5D73-4E4C-8F36-6CF3461F8C24}">
    <text xml:space="preserve">2024.07.24 suderino
</text>
  </threadedComment>
  <threadedComment ref="Z220" dT="2024-07-26T04:09:04.61" personId="{516D2C5B-D67D-464E-9C67-108D937F77CE}" id="{DCA940D3-1021-4A85-93D2-0A15F5832FFC}">
    <text>2024.07.26 Užsakovui pateikta</text>
  </threadedComment>
  <threadedComment ref="Z220" dT="2024-07-29T12:45:31.84" personId="{516D2C5B-D67D-464E-9C67-108D937F77CE}" id="{6519BECB-789E-4D72-87E2-7BCBBF532029}" parentId="{DCA940D3-1021-4A85-93D2-0A15F5832FFC}">
    <text xml:space="preserve">2024.07.29 suderino
</text>
  </threadedComment>
  <threadedComment ref="AB220" dT="2024-07-17T11:06:10.63" personId="{516D2C5B-D67D-464E-9C67-108D937F77CE}" id="{C0945AC5-5913-4C59-B76E-C3918BA73D99}">
    <text>2024.07.17 pateikta</text>
  </threadedComment>
  <threadedComment ref="AE220" dT="2024-07-17T11:06:06.10" personId="{516D2C5B-D67D-464E-9C67-108D937F77CE}" id="{BEB0AE9E-6CC2-4B2C-B19C-754C0136A202}">
    <text>2024.07.17 pateikta</text>
  </threadedComment>
  <threadedComment ref="AE220" dT="2024-07-19T07:59:36.54" personId="{516D2C5B-D67D-464E-9C67-108D937F77CE}" id="{7F6189A5-263A-4C9D-8E3E-348BFD2AF6DD}" parentId="{BEB0AE9E-6CC2-4B2C-B19C-754C0136A202}">
    <text xml:space="preserve">2024.07.19 suderino
</text>
  </threadedComment>
  <threadedComment ref="AF220" dT="2024-07-17T11:05:59.89" personId="{516D2C5B-D67D-464E-9C67-108D937F77CE}" id="{F4E04B86-B7E2-4DCC-9D1C-00A8AC0D1AA6}">
    <text>2024.07.17 pateikta</text>
  </threadedComment>
  <threadedComment ref="AF220" dT="2024-07-24T12:18:16.05" personId="{516D2C5B-D67D-464E-9C67-108D937F77CE}" id="{9E241421-B7E0-449D-A3D2-BB4F433BDD41}" parentId="{F4E04B86-B7E2-4DCC-9D1C-00A8AC0D1AA6}">
    <text>2024.07.24 suderino</text>
  </threadedComment>
  <threadedComment ref="AJ220" dT="2024-07-17T11:05:51.01" personId="{516D2C5B-D67D-464E-9C67-108D937F77CE}" id="{1681C3D8-EAE0-457C-BFD1-1CE7F0277914}">
    <text>2024.07.17 pateikta</text>
  </threadedComment>
  <threadedComment ref="AJ220" dT="2024-08-23T06:53:43.76" personId="{516D2C5B-D67D-464E-9C67-108D937F77CE}" id="{63FE372C-12CA-4646-96CE-EDEF85E0048F}" parentId="{1681C3D8-EAE0-457C-BFD1-1CE7F0277914}">
    <text>2024.08.22 suderinta</text>
  </threadedComment>
  <threadedComment ref="AN220" dT="2024-07-16T18:15:04.29" personId="{516D2C5B-D67D-464E-9C67-108D937F77CE}" id="{8D883EFB-5760-4C47-8EC5-6FA1A243E03A}">
    <text xml:space="preserve">2024.07.16 pateikta
</text>
  </threadedComment>
  <threadedComment ref="AN220" dT="2024-07-17T06:53:48.71" personId="{516D2C5B-D67D-464E-9C67-108D937F77CE}" id="{1FA56FFF-5C4E-4364-B8AF-57C87C5F2F5D}" parentId="{8D883EFB-5760-4C47-8EC5-6FA1A243E03A}">
    <text>2024.07.17 pakartota</text>
  </threadedComment>
  <threadedComment ref="AN220" dT="2024-07-19T07:59:15.74" personId="{516D2C5B-D67D-464E-9C67-108D937F77CE}" id="{39CA7BCC-9712-43F3-A772-D18177339E02}" parentId="{8D883EFB-5760-4C47-8EC5-6FA1A243E03A}">
    <text>2024.07.19 pateikė augustas</text>
  </threadedComment>
  <threadedComment ref="AN220" dT="2024-07-23T06:48:52.04" personId="{516D2C5B-D67D-464E-9C67-108D937F77CE}" id="{7E7303B8-80AB-40BD-8523-CD0A72B71CD4}" parentId="{8D883EFB-5760-4C47-8EC5-6FA1A243E03A}">
    <text xml:space="preserve">2024.07.23 atmetė
</text>
  </threadedComment>
  <threadedComment ref="AN220" dT="2024-07-23T11:07:32.33" personId="{516D2C5B-D67D-464E-9C67-108D937F77CE}" id="{38716A22-1DD9-45AF-AFEA-CAA667558FB7}" parentId="{8D883EFB-5760-4C47-8EC5-6FA1A243E03A}">
    <text>2024.07.23 pakartota</text>
  </threadedComment>
  <threadedComment ref="AN220" dT="2024-08-02T06:06:28.46" personId="{516D2C5B-D67D-464E-9C67-108D937F77CE}" id="{00F4654F-0C8F-488A-A1C0-C93A42EEE86A}" parentId="{8D883EFB-5760-4C47-8EC5-6FA1A243E03A}">
    <text>2024.08.02 pakartota</text>
  </threadedComment>
  <threadedComment ref="AN220" dT="2024-08-28T07:54:25.89" personId="{516D2C5B-D67D-464E-9C67-108D937F77CE}" id="{24AB6944-B97C-41B5-9C7C-1B14DAF8D90C}" parentId="{8D883EFB-5760-4C47-8EC5-6FA1A243E03A}">
    <text>2024.08.28 Pakartota po pastabų</text>
  </threadedComment>
  <threadedComment ref="AN220" dT="2024-09-04T05:25:55.61" personId="{516D2C5B-D67D-464E-9C67-108D937F77CE}" id="{741C0803-9537-416A-BD2F-98F1F4309AD0}" parentId="{8D883EFB-5760-4C47-8EC5-6FA1A243E03A}">
    <text>2024.09.04 pateikta dar karta</text>
  </threadedComment>
  <threadedComment ref="AN220" dT="2024-09-05T04:28:33.45" personId="{516D2C5B-D67D-464E-9C67-108D937F77CE}" id="{9267930A-C0AE-4415-B5A5-3BFA589C5DBE}" parentId="{8D883EFB-5760-4C47-8EC5-6FA1A243E03A}">
    <text>2024.09.05 Gautas KPD derinimas</text>
  </threadedComment>
  <threadedComment ref="K221" dT="2024-09-18T15:22:44.16" personId="{1AA69E5B-B443-4881-BBB8-C2908FF681E9}" id="{B0707BD2-8C9B-4458-91D5-4E199F7A31A5}">
    <text>Pateikti pirminiai</text>
  </threadedComment>
  <threadedComment ref="K221" dT="2024-09-18T15:25:27.13" personId="{1AA69E5B-B443-4881-BBB8-C2908FF681E9}" id="{7EA5E000-3278-4FA9-AAFE-EB51B3C7924C}" parentId="{B0707BD2-8C9B-4458-91D5-4E199F7A31A5}">
    <text>Ka darom del 34 LR nuomininku?</text>
  </threadedComment>
  <threadedComment ref="K221" dT="2024-09-19T05:29:57.87" personId="{275467A3-C35B-408D-BC09-980133BF36D1}" id="{9D757C9B-E638-4401-9755-5C3B51CF58FD}" parentId="{B0707BD2-8C9B-4458-91D5-4E199F7A31A5}">
    <text>Kostas taiso trasą ir siunčia informacinius</text>
  </threadedComment>
  <threadedComment ref="K221" dT="2024-09-20T06:43:30.07" personId="{275467A3-C35B-408D-BC09-980133BF36D1}" id="{0F53C063-2015-489F-83E2-32A204EFABC9}" parentId="{B0707BD2-8C9B-4458-91D5-4E199F7A31A5}">
    <text>Tautvydas daro informacinius</text>
  </threadedComment>
  <threadedComment ref="K221" dT="2024-09-30T09:53:16.99" personId="{275467A3-C35B-408D-BC09-980133BF36D1}" id="{C4D5DDCE-3512-4BAA-B04D-40E1AAADA2C6}" parentId="{B0707BD2-8C9B-4458-91D5-4E199F7A31A5}">
    <text>Laukiam KPD derinimo</text>
  </threadedComment>
  <threadedComment ref="K221" dT="2024-10-21T07:07:19.09" personId="{275467A3-C35B-408D-BC09-980133BF36D1}" id="{DB95A0F9-E6FF-4586-9266-AF0F15317F5B}" parentId="{B0707BD2-8C9B-4458-91D5-4E199F7A31A5}">
    <text>Laukiam SUVA</text>
  </threadedComment>
  <threadedComment ref="K221" dT="2024-11-11T13:24:37.95" personId="{1AA69E5B-B443-4881-BBB8-C2908FF681E9}" id="{1E52127C-CB98-445B-A840-E66A846EFD03}" parentId="{B0707BD2-8C9B-4458-91D5-4E199F7A31A5}">
    <text xml:space="preserve">Reikia rengti byla, SUVA (vėluojama 8 d.d.) </text>
  </threadedComment>
  <threadedComment ref="K221" dT="2024-11-18T05:28:30.30" personId="{BF941DBC-49BC-4D35-B639-EC5DED99621C}" id="{7F629222-5A8D-4B78-8208-14D3FD9D45F8}" parentId="{B0707BD2-8C9B-4458-91D5-4E199F7A31A5}">
    <text>Parengta byla</text>
  </threadedComment>
  <threadedComment ref="K221" dT="2024-11-18T12:58:45.27" personId="{BF5C2520-4838-4933-8C2C-E9E069B8079F}" id="{8ABD6EAF-0B1C-4571-BFB7-F0CE2C74F40A}" parentId="{B0707BD2-8C9B-4458-91D5-4E199F7A31A5}">
    <text>Pateikta byla</text>
  </threadedComment>
  <threadedComment ref="K221" dT="2024-11-19T05:20:48.12" personId="{275467A3-C35B-408D-BC09-980133BF36D1}" id="{A008AAAC-D13A-46D4-A77D-0E0D1F44AF4C}" parentId="{B0707BD2-8C9B-4458-91D5-4E199F7A31A5}">
    <text>SUVA gautas</text>
  </threadedComment>
  <threadedComment ref="K221" dT="2024-11-22T05:41:48.06" personId="{BF941DBC-49BC-4D35-B639-EC5DED99621C}" id="{65140A7C-91C7-4AB1-9D15-686C3A2EFE48}" parentId="{B0707BD2-8C9B-4458-91D5-4E199F7A31A5}">
    <text>Pateikta servitutas kompensacijai 11.22</text>
  </threadedComment>
  <threadedComment ref="K221" dT="2024-11-28T05:21:18.72" personId="{BF941DBC-49BC-4D35-B639-EC5DED99621C}" id="{202B5DBB-7737-4A6F-A939-FCD5B5416494}" parentId="{B0707BD2-8C9B-4458-91D5-4E199F7A31A5}">
    <text>11.27 pateiktas servitutas savivaldybei</text>
  </threadedComment>
  <threadedComment ref="K221" dT="2024-12-23T05:49:01.44" personId="{BF5C2520-4838-4933-8C2C-E9E069B8079F}" id="{25D8C8C3-ED3A-40AA-A989-4AF4817708D7}" parentId="{B0707BD2-8C9B-4458-91D5-4E199F7A31A5}">
    <text>Gavus servituto derinimą, kelti byla su garantiniu raštu.</text>
  </threadedComment>
  <threadedComment ref="K221" dT="2025-01-06T11:50:13.79" personId="{BF941DBC-49BC-4D35-B639-EC5DED99621C}" id="{83F3CC70-32DE-448C-8221-3DF0B7FF782D}" parentId="{B0707BD2-8C9B-4458-91D5-4E199F7A31A5}">
    <text>Savivaldybė informavo, kad servitutas jau pas juos sistemoj, atsakymą turėtumėm šią savaitę gaut.</text>
  </threadedComment>
  <threadedComment ref="K221" dT="2025-01-09T11:56:02.99" personId="{BF941DBC-49BC-4D35-B639-EC5DED99621C}" id="{BC074E23-820F-465F-8B21-2696022297E5}" parentId="{B0707BD2-8C9B-4458-91D5-4E199F7A31A5}">
    <text>Gautas savivaldybės atsakymas, išsiunčiau notaram, bet atsiuntė raštą dėl naujos tvarkos servitutų teikimo.</text>
  </threadedComment>
  <threadedComment ref="K221" dT="2025-01-27T10:37:30.58" personId="{BF941DBC-49BC-4D35-B639-EC5DED99621C}" id="{62A34ECC-2AEA-4433-AC2D-EF6FC32C6528}" parentId="{B0707BD2-8C9B-4458-91D5-4E199F7A31A5}">
    <text>Rengiamas servitutas geomatininke</text>
  </threadedComment>
  <threadedComment ref="K221" dT="2025-01-27T10:39:18.70" personId="{275467A3-C35B-408D-BC09-980133BF36D1}" id="{0C60D96A-12B6-4E64-83FB-5294CEF53D1C}" parentId="{B0707BD2-8C9B-4458-91D5-4E199F7A31A5}">
    <text>01-27 pateiks per geomatininką Gytis</text>
  </threadedComment>
  <threadedComment ref="K221" dT="2025-01-27T11:11:15.42" personId="{BF941DBC-49BC-4D35-B639-EC5DED99621C}" id="{64F03EC5-46E2-4CAB-8269-DCC6C2A6EA42}" parentId="{B0707BD2-8C9B-4458-91D5-4E199F7A31A5}">
    <text>01.27 pateikta notaram</text>
  </threadedComment>
  <threadedComment ref="K221" dT="2025-02-18T06:22:51.90" personId="{BF5C2520-4838-4933-8C2C-E9E069B8079F}" id="{CEC4AD35-2D79-4D3A-8D11-B091D80CD345}" parentId="{B0707BD2-8C9B-4458-91D5-4E199F7A31A5}">
    <text>@Gytis Kazakevičius kada pasirašymas?</text>
    <mentions>
      <mention mentionpersonId="{261CABE5-07DA-45AC-BB0C-61EF5D6C7C4B}" mentionId="{7759D79A-C7E5-494D-BC1F-6F6E17E36871}" startIndex="0" length="19"/>
    </mentions>
  </threadedComment>
  <threadedComment ref="K221" dT="2025-02-24T07:26:06.89" personId="{BF941DBC-49BC-4D35-B639-EC5DED99621C}" id="{2AE3CC38-75F1-4C78-8120-849936B9A274}" parentId="{B0707BD2-8C9B-4458-91D5-4E199F7A31A5}">
    <text>03.05 15h pasirašymas</text>
  </threadedComment>
  <threadedComment ref="O221" dT="2024-07-29T07:59:18.81" personId="{516D2C5B-D67D-464E-9C67-108D937F77CE}" id="{40F54050-2E2C-471D-922A-BB14CF235984}">
    <text>2024.07.29 įkeltas pratesimas</text>
  </threadedComment>
  <threadedComment ref="O221" dT="2024-08-28T12:28:46.82" personId="{516D2C5B-D67D-464E-9C67-108D937F77CE}" id="{AAFD7CF8-79AD-4F8C-B919-5E571C8D5A2D}" parentId="{40F54050-2E2C-471D-922A-BB14CF235984}">
    <text>2024.08.28 įkeltas pratesimas</text>
  </threadedComment>
  <threadedComment ref="X221" dT="2024-08-28T13:33:06.29" personId="{516D2C5B-D67D-464E-9C67-108D937F77CE}" id="{A0E49365-D5A4-466F-A049-E3ACF3653501}">
    <text>2024.08.28 Pateikta</text>
  </threadedComment>
  <threadedComment ref="Z221" dT="2024-08-28T12:07:26.90" personId="{516D2C5B-D67D-464E-9C67-108D937F77CE}" id="{BD93C335-AF3D-4874-93EE-126382C6A044}">
    <text>2024.08.28 Pateikta  pirkimai@kmn.lt</text>
  </threadedComment>
  <threadedComment ref="Z221" dT="2024-09-24T11:27:19.04" personId="{516D2C5B-D67D-464E-9C67-108D937F77CE}" id="{DFD91407-EBDB-402E-949A-FDC84075E982}" parentId="{BD93C335-AF3D-4874-93EE-126382C6A044}">
    <text>Užsakovė Simona 862278274</text>
  </threadedComment>
  <threadedComment ref="AB221" dT="2024-09-04T04:33:51.51" personId="{516D2C5B-D67D-464E-9C67-108D937F77CE}" id="{553F525F-07CE-4493-8F39-5F4395B8285D}">
    <text>2024.08.28 Pateikta 
2024.09.03 suderinta</text>
  </threadedComment>
  <threadedComment ref="AE221" dT="2024-08-28T12:07:56.36" personId="{516D2C5B-D67D-464E-9C67-108D937F77CE}" id="{E5D330E4-1C5E-49B3-99C2-38046F5B0DFE}">
    <text xml:space="preserve">2024.08.28 Pateikta </text>
  </threadedComment>
  <threadedComment ref="AE221" dT="2024-08-29T09:54:37.45" personId="{516D2C5B-D67D-464E-9C67-108D937F77CE}" id="{4BF8576B-92F3-4E7A-8384-97B850580F89}" parentId="{E5D330E4-1C5E-49B3-99C2-38046F5B0DFE}">
    <text>2024.08.29 suderino</text>
  </threadedComment>
  <threadedComment ref="AF221" dT="2024-08-28T12:08:05.18" personId="{516D2C5B-D67D-464E-9C67-108D937F77CE}" id="{F16544DA-C7F6-43D2-81EB-46516A121D78}">
    <text xml:space="preserve">2024.08.28 Pateikta </text>
  </threadedComment>
  <threadedComment ref="AF221" dT="2024-09-04T04:35:05.88" personId="{516D2C5B-D67D-464E-9C67-108D937F77CE}" id="{9DE8C5F5-02DC-41BC-8EE7-B408A38BEFCF}" parentId="{F16544DA-C7F6-43D2-81EB-46516A121D78}">
    <text>2024.09.03 suderinta</text>
  </threadedComment>
  <threadedComment ref="AH221" dT="2024-10-15T11:40:57.98" personId="{BF941DBC-49BC-4D35-B639-EC5DED99621C}" id="{C3080990-A3AC-4319-94DC-86FA0C24F42E}">
    <text xml:space="preserve">10.15 
SAV-332624 </text>
  </threadedComment>
  <threadedComment ref="AJ221" dT="2024-08-28T12:08:30.72" personId="{516D2C5B-D67D-464E-9C67-108D937F77CE}" id="{26A4AF15-ABAF-4889-82C0-0EB939A43CE2}">
    <text xml:space="preserve">2024.08.28 Pateikta </text>
  </threadedComment>
  <threadedComment ref="AJ221" dT="2024-09-24T07:53:21.88" personId="{516D2C5B-D67D-464E-9C67-108D937F77CE}" id="{92A7395B-0C8E-419C-9A6F-493619FED6CA}" parentId="{26A4AF15-ABAF-4889-82C0-0EB939A43CE2}">
    <text>2024.09.24 pakartota</text>
  </threadedComment>
  <threadedComment ref="AJ221" dT="2024-09-24T11:32:59.60" personId="{516D2C5B-D67D-464E-9C67-108D937F77CE}" id="{1E088C9F-683A-4963-8CBF-7BED6DEB4992}" parentId="{26A4AF15-ABAF-4889-82C0-0EB939A43CE2}">
    <text xml:space="preserve">2024.09.24 suderino
</text>
  </threadedComment>
  <threadedComment ref="AN221" dT="2024-09-23T06:48:01.53" personId="{BF941DBC-49BC-4D35-B639-EC5DED99621C}" id="{946AAF2D-BA2D-45DE-BB38-F7B01F7C23E6}">
    <text>2024.09.23 pateikta</text>
  </threadedComment>
  <threadedComment ref="AN221" dT="2024-09-23T07:29:11.11" personId="{BF941DBC-49BC-4D35-B639-EC5DED99621C}" id="{79EC5598-0E4C-4563-B07B-0CCED22AA513}" parentId="{946AAF2D-BA2D-45DE-BB38-F7B01F7C23E6}">
    <text>2024.09.23 gavo</text>
  </threadedComment>
  <threadedComment ref="AN221" dT="2024-10-12T09:51:55.22" personId="{1AA69E5B-B443-4881-BBB8-C2908FF681E9}" id="{58689D9A-685E-495B-8AAE-DF8DD7D0315B}" parentId="{946AAF2D-BA2D-45DE-BB38-F7B01F7C23E6}">
    <text>*Uzregistruota 09.23</text>
  </threadedComment>
  <threadedComment ref="AN221" dT="2024-10-15T10:35:58.74" personId="{BF941DBC-49BC-4D35-B639-EC5DED99621C}" id="{11075E55-59B7-4C05-9CC3-A38B1767A348}" parentId="{946AAF2D-BA2D-45DE-BB38-F7B01F7C23E6}">
    <text>10.15 suderinta</text>
  </threadedComment>
  <threadedComment ref="K222" dT="2024-09-16T07:58:56.74" personId="{275467A3-C35B-408D-BC09-980133BF36D1}" id="{2A1D100A-4AB3-4D2D-A593-89FE6741E45E}">
    <text>Ar pateikta KPD ?</text>
  </threadedComment>
  <threadedComment ref="K222" dT="2024-09-16T21:22:21.02" personId="{516D2C5B-D67D-464E-9C67-108D937F77CE}" id="{72812073-FE70-47A1-8F72-DC6C3D4D4006}" parentId="{2A1D100A-4AB3-4D2D-A593-89FE6741E45E}">
    <text>ne</text>
  </threadedComment>
  <threadedComment ref="K222" dT="2024-09-18T15:37:20.93" personId="{1AA69E5B-B443-4881-BBB8-C2908FF681E9}" id="{3C756D96-FC6B-4B74-81B3-FFFC0598B36D}" parentId="{2A1D100A-4AB3-4D2D-A593-89FE6741E45E}">
    <text>Pateikti pirminiai po pastabu</text>
  </threadedComment>
  <threadedComment ref="K222" dT="2024-09-18T15:39:01.38" personId="{1AA69E5B-B443-4881-BBB8-C2908FF681E9}" id="{4534D6F7-8C7A-4AF4-854E-3F31CB63A870}" parentId="{2A1D100A-4AB3-4D2D-A593-89FE6741E45E}">
    <text>Pateikta KPD</text>
  </threadedComment>
  <threadedComment ref="K222" dT="2024-10-12T09:56:35.13" personId="{1AA69E5B-B443-4881-BBB8-C2908FF681E9}" id="{115F7680-F9C3-49DA-9F52-B1683511073E}" parentId="{2A1D100A-4AB3-4D2D-A593-89FE6741E45E}">
    <text>Servitutai? Trasos keitimas?</text>
  </threadedComment>
  <threadedComment ref="K222" dT="2024-10-17T10:02:28.71" personId="{BF941DBC-49BC-4D35-B639-EC5DED99621C}" id="{76653D8B-7D74-441D-A55D-1F4141230B17}" parentId="{2A1D100A-4AB3-4D2D-A593-89FE6741E45E}">
    <text>10.17 su 1901-0178-0017 savininke kalbėta, sakė atsiųs sutikimą iki 10.21</text>
  </threadedComment>
  <threadedComment ref="K222" dT="2024-10-21T07:11:57.13" personId="{275467A3-C35B-408D-BC09-980133BF36D1}" id="{BC168946-7F78-4A97-B9F5-C489E4CF7CEF}" parentId="{2A1D100A-4AB3-4D2D-A593-89FE6741E45E}">
    <text>Neatsiuntė derinimo, Gytis skambina</text>
  </threadedComment>
  <threadedComment ref="K222" dT="2024-10-21T07:36:39.91" personId="{BF941DBC-49BC-4D35-B639-EC5DED99621C}" id="{FE8A10A2-5CE7-41B0-B4E0-0809E34225B9}" parentId="{2A1D100A-4AB3-4D2D-A593-89FE6741E45E}">
    <text>Atsiuntė AZ derinimą.</text>
  </threadedComment>
  <threadedComment ref="K222" dT="2024-10-28T08:21:08.05" personId="{275467A3-C35B-408D-BC09-980133BF36D1}" id="{4A357218-9132-4834-8CE8-8FB9D05D91CB}" parentId="{2A1D100A-4AB3-4D2D-A593-89FE6741E45E}">
    <text>Laukiam Vainoro derinimo, po to bus teikiami servitutai</text>
  </threadedComment>
  <threadedComment ref="K222" dT="2024-10-30T09:01:37.96" personId="{65DA027D-5C49-4EE2-A34F-BC2FA0C6B7F3}" id="{DEA91439-D66F-4A6D-B7D7-5D96EBDBF8B2}" parentId="{2A1D100A-4AB3-4D2D-A593-89FE6741E45E}">
    <text>Rengiu servitutą</text>
  </threadedComment>
  <threadedComment ref="K222" dT="2024-10-31T15:11:38.55" personId="{BF5C2520-4838-4933-8C2C-E9E069B8079F}" id="{BE5CA985-B56E-47E7-A73E-C3CCFCE697E8}" parentId="{2A1D100A-4AB3-4D2D-A593-89FE6741E45E}">
    <text>Pateiktas servitutas ESO</text>
  </threadedComment>
  <threadedComment ref="K222" dT="2024-11-04T05:20:28.34" personId="{BF941DBC-49BC-4D35-B639-EC5DED99621C}" id="{B663570C-2FCF-4B05-B2B1-6E65A14EECBF}" parentId="{2A1D100A-4AB3-4D2D-A593-89FE6741E45E}">
    <text>11.04 važiuoju užsakovo parašo</text>
  </threadedComment>
  <threadedComment ref="K222" dT="2024-11-11T13:32:49.65" personId="{1AA69E5B-B443-4881-BBB8-C2908FF681E9}" id="{87646DAA-6F7D-4CDA-A3A0-40D56E35FB01}" parentId="{2A1D100A-4AB3-4D2D-A593-89FE6741E45E}">
    <text>SUVA liko 3dd, Laukiam kompensacijos, teiksim servituta KMS, kita servituta reikia derint su zmonem</text>
  </threadedComment>
  <threadedComment ref="K222" dT="2024-11-18T05:29:22.41" personId="{BF941DBC-49BC-4D35-B639-EC5DED99621C}" id="{6F72B2BF-EBCC-448B-BC21-8372F354FB80}" parentId="{2A1D100A-4AB3-4D2D-A593-89FE6741E45E}">
    <text>Pateiktas servitutas ESO</text>
  </threadedComment>
  <threadedComment ref="K222" dT="2024-11-19T06:56:29.76" personId="{BF941DBC-49BC-4D35-B639-EC5DED99621C}" id="{B0978A72-5698-4DAB-B43C-BE60DC99E13A}" parentId="{2A1D100A-4AB3-4D2D-A593-89FE6741E45E}">
    <text>Pateiktas servitutas kompensacijai</text>
  </threadedComment>
  <threadedComment ref="K222" dT="2024-11-21T08:47:28.53" personId="{BF941DBC-49BC-4D35-B639-EC5DED99621C}" id="{169277A2-5A10-40A6-8DEE-F9205B2013D8}" parentId="{2A1D100A-4AB3-4D2D-A593-89FE6741E45E}">
    <text>11.21 pateiktas servitutas savivaldybei</text>
  </threadedComment>
  <threadedComment ref="K222" dT="2024-12-04T08:14:00.79" personId="{BF941DBC-49BC-4D35-B639-EC5DED99621C}" id="{B22E7954-849F-45F6-91F5-D02A26B74A19}" parentId="{2A1D100A-4AB3-4D2D-A593-89FE6741E45E}">
    <text>Savivaldybė atmetė servituto pasirašymą 12.04</text>
  </threadedComment>
  <threadedComment ref="K222" dT="2024-12-11T08:03:55.92" personId="{BF941DBC-49BC-4D35-B639-EC5DED99621C}" id="{BCA2FDF4-188E-48A6-A193-DE7CB8B6BBC6}" parentId="{2A1D100A-4AB3-4D2D-A593-89FE6741E45E}">
    <text>Pateikta 2 pastatų savininkam 12-09, kitiem 12-11</text>
  </threadedComment>
  <threadedComment ref="K222" dT="2024-12-18T11:50:04.72" personId="{BF941DBC-49BC-4D35-B639-EC5DED99621C}" id="{489E2B4A-9196-45A1-8E15-45F1030CCA0A}" parentId="{2A1D100A-4AB3-4D2D-A593-89FE6741E45E}">
    <text>12-18 pateiktas servitutas savivaldybei</text>
  </threadedComment>
  <threadedComment ref="K222" dT="2025-01-06T06:50:05.96" personId="{BF941DBC-49BC-4D35-B639-EC5DED99621C}" id="{7EEBB494-3CF9-4D30-8FB6-5A0D1E848FC4}" parentId="{2A1D100A-4AB3-4D2D-A593-89FE6741E45E}">
    <text>01.03 skambino iš savivaldybės, gausim raštą, trūksta savininkų parašų.</text>
  </threadedComment>
  <threadedComment ref="K222" dT="2025-01-08T08:12:59.58" personId="{BF941DBC-49BC-4D35-B639-EC5DED99621C}" id="{F5878321-8BCC-4D53-9FBF-6E4F566290CC}" parentId="{2A1D100A-4AB3-4D2D-A593-89FE6741E45E}">
    <text>Atmetė servitutą, reikia papildomų derinimų.</text>
  </threadedComment>
  <threadedComment ref="K222" dT="2025-01-09T11:55:17.28" personId="{BF941DBC-49BC-4D35-B639-EC5DED99621C}" id="{97FD3A20-BF7E-43E1-B2DF-BBEE07AC0222}" parentId="{2A1D100A-4AB3-4D2D-A593-89FE6741E45E}">
    <text>01.09 išsiųsta Turto bankui servitutas pasirašyt</text>
  </threadedComment>
  <threadedComment ref="K222" dT="2025-01-23T07:26:36.15" personId="{BF941DBC-49BC-4D35-B639-EC5DED99621C}" id="{7A56EC70-634E-4E38-9C1F-1AE19E64C32C}" parentId="{2A1D100A-4AB3-4D2D-A593-89FE6741E45E}">
    <text>01.23 skambinau į Turto banką, sakė terminas 20d.d. Prašymas nagrinėjamas. Nagrinėja Simona Strazdienė +37065975201</text>
  </threadedComment>
  <threadedComment ref="K222" dT="2025-01-24T14:23:21.16" personId="{BF5C2520-4838-4933-8C2C-E9E069B8079F}" id="{7CFF78C0-7DE9-4B5F-813D-B0FB0033AB16}" parentId="{2A1D100A-4AB3-4D2D-A593-89FE6741E45E}">
    <text>Kodėl neteikiam bylos? Ko trūksta (be servituto)?</text>
  </threadedComment>
  <threadedComment ref="K222" dT="2025-01-27T10:37:42.57" personId="{BF941DBC-49BC-4D35-B639-EC5DED99621C}" id="{77BB083D-7222-4227-9B54-EDB2B3471921}" parentId="{2A1D100A-4AB3-4D2D-A593-89FE6741E45E}">
    <text>Parengta pilna byla</text>
  </threadedComment>
  <threadedComment ref="K222" dT="2025-01-27T12:01:15.94" personId="{275467A3-C35B-408D-BC09-980133BF36D1}" id="{914A5B3B-C176-4909-9E24-3737EF6C911B}" parentId="{2A1D100A-4AB3-4D2D-A593-89FE6741E45E}">
    <text xml:space="preserve">01-27 teiksim bylą be servituto. </text>
  </threadedComment>
  <threadedComment ref="K222" dT="2025-01-27T13:43:17.56" personId="{BF5C2520-4838-4933-8C2C-E9E069B8079F}" id="{6EA149FF-041C-49CC-9B5A-B6BB8A408EBB}" parentId="{2A1D100A-4AB3-4D2D-A593-89FE6741E45E}">
    <text>Išsiunčiau dar Znutui, kad pasižiūrėtų trasą, nes man ten atrodo, kad bus reikalų</text>
  </threadedComment>
  <threadedComment ref="K222" dT="2025-02-10T14:43:40.95" personId="{BF5C2520-4838-4933-8C2C-E9E069B8079F}" id="{EE73BBBE-691D-4AC3-89CE-9F3D853C9E40}" parentId="{2A1D100A-4AB3-4D2D-A593-89FE6741E45E}">
    <text>Projektas patvirtintas, bet dar nepasirašytas servitutas. Servitutas pateiktas ESO.</text>
  </threadedComment>
  <threadedComment ref="K222" dT="2025-02-11T13:43:55.92" personId="{BF941DBC-49BC-4D35-B639-EC5DED99621C}" id="{A84A7EAC-54D9-46AC-B0CD-4B7EAA17F4B3}" parentId="{2A1D100A-4AB3-4D2D-A593-89FE6741E45E}">
    <text>02.11 Servitutas pateiktas savivaldybei</text>
  </threadedComment>
  <threadedComment ref="K222" dT="2025-02-13T11:47:55.74" personId="{BF941DBC-49BC-4D35-B639-EC5DED99621C}" id="{846A3965-3C7C-484C-B9FD-A35B6DFF8C75}" parentId="{2A1D100A-4AB3-4D2D-A593-89FE6741E45E}">
    <text xml:space="preserve">Atmetė servitutą, trūksta dar derinimų.
</text>
  </threadedComment>
  <threadedComment ref="K222" dT="2025-02-18T06:24:12.21" personId="{BF5C2520-4838-4933-8C2C-E9E069B8079F}" id="{FA18C3F2-1F1A-49C1-A5B2-53B31E735D91}" parentId="{2A1D100A-4AB3-4D2D-A593-89FE6741E45E}">
    <text>Trūkstamų asmenų kontaktai perduoti. @Gytis Kazakevičius ar jau bandei susisiekti?</text>
    <mentions>
      <mention mentionpersonId="{261CABE5-07DA-45AC-BB0C-61EF5D6C7C4B}" mentionId="{962AE73A-8E27-469B-AEB0-5A5EA54FAD2C}" startIndex="37" length="19"/>
    </mentions>
  </threadedComment>
  <threadedComment ref="K222" dT="2025-02-19T12:46:25.30" personId="{BF941DBC-49BC-4D35-B639-EC5DED99621C}" id="{7D806606-6CB2-4C54-BBF5-E35F4CA4F3DE}" parentId="{2A1D100A-4AB3-4D2D-A593-89FE6741E45E}">
    <text>02.20 išsiųsti informaciniai, 03.06 galima teikt savivaldybei</text>
  </threadedComment>
  <threadedComment ref="K222" dT="2025-03-06T06:24:32.22" personId="{BF941DBC-49BC-4D35-B639-EC5DED99621C}" id="{B165E852-8081-4473-9F1E-344C2952770D}" parentId="{2A1D100A-4AB3-4D2D-A593-89FE6741E45E}">
    <text>03.06 Giedrei Genienei pateiktas prašymas</text>
  </threadedComment>
  <threadedComment ref="K222" dT="2025-04-04T11:17:44.41" personId="{BF941DBC-49BC-4D35-B639-EC5DED99621C}" id="{7B370D79-939F-4565-8B86-DCA4EDAEAB09}" parentId="{2A1D100A-4AB3-4D2D-A593-89FE6741E45E}">
    <text>04.08 pavedimo kopija bus įkelta į Tivis</text>
  </threadedComment>
  <threadedComment ref="K222" dT="2025-04-17T04:08:32.44" personId="{BF941DBC-49BC-4D35-B639-EC5DED99621C}" id="{088315D9-A142-4A9D-8030-3A724A55F8FF}" parentId="{2A1D100A-4AB3-4D2D-A593-89FE6741E45E}">
    <text>2025-04-29  13.00-13.30 pasirašymas</text>
  </threadedComment>
  <threadedComment ref="O222" dT="2024-07-08T10:01:22.93" personId="{516D2C5B-D67D-464E-9C67-108D937F77CE}" id="{B0F1C3D4-7C1C-4A75-A52B-998AC5DEE1DF}">
    <text>2024.07.08 pratestra dėl KPD</text>
  </threadedComment>
  <threadedComment ref="O222" dT="2024-07-29T07:18:52.01" personId="{516D2C5B-D67D-464E-9C67-108D937F77CE}" id="{3AEEFF01-0C39-4FA1-A8CA-32BAF853309B}" parentId="{B0F1C3D4-7C1C-4A75-A52B-998AC5DEE1DF}">
    <text>2024.07.29 įkeltas pratesimas (primeluota kad derinam su sklypo savininkais)</text>
  </threadedComment>
  <threadedComment ref="O222" dT="2024-08-30T06:01:43.42" personId="{516D2C5B-D67D-464E-9C67-108D937F77CE}" id="{D421358F-CAAD-499D-A73B-BFEBDD62A564}" parentId="{B0F1C3D4-7C1C-4A75-A52B-998AC5DEE1DF}">
    <text>2024.08.30 Įkeltas pratesimas</text>
  </threadedComment>
  <threadedComment ref="Q222" dT="2024-06-10T09:50:26.43" personId="{516D2C5B-D67D-464E-9C67-108D937F77CE}" id="{81B70045-301C-45DE-BF65-DD4C6F7915ED}">
    <text>2024.06.07</text>
  </threadedComment>
  <threadedComment ref="X222" dT="2024-08-06T13:11:20.12" personId="{516D2C5B-D67D-464E-9C67-108D937F77CE}" id="{CA2BAB0C-E0FD-49CA-AAB3-3B3FEECE96DF}">
    <text>2024.08.06 Įkelti pirminai</text>
  </threadedComment>
  <threadedComment ref="X222" dT="2024-08-30T05:46:41.51" personId="{516D2C5B-D67D-464E-9C67-108D937F77CE}" id="{0EB6F0D3-639E-4D60-8045-7D1A7F2C71E4}" parentId="{CA2BAB0C-E0FD-49CA-AAB3-3B3FEECE96DF}">
    <text>2024.08.07 gautos pastabos
2024.08.30 Pateikta po pastabų</text>
  </threadedComment>
  <threadedComment ref="Z222" dT="2024-08-30T05:48:41.96" personId="{516D2C5B-D67D-464E-9C67-108D937F77CE}" id="{A339E451-E7DF-43ED-AFD2-E94BC89EF1B9}">
    <text>2024.08.30 pateikta
 dalia.cesnaviciene@gmail.com</text>
  </threadedComment>
  <threadedComment ref="AB222" dT="2024-08-30T05:48:49.78" personId="{516D2C5B-D67D-464E-9C67-108D937F77CE}" id="{EC45801A-6905-42E5-BF4B-833CEFA0A7E8}">
    <text>2024.08.30 pateikta</text>
  </threadedComment>
  <threadedComment ref="AB222" dT="2024-09-06T05:40:25.93" personId="{516D2C5B-D67D-464E-9C67-108D937F77CE}" id="{6AC51486-C534-4784-8280-FD6AE84CD733}" parentId="{EC45801A-6905-42E5-BF4B-833CEFA0A7E8}">
    <text>2024.09.04 suderino</text>
  </threadedComment>
  <threadedComment ref="AB222" dT="2024-10-30T07:52:24.69" personId="{BF941DBC-49BC-4D35-B639-EC5DED99621C}" id="{FD0A8AFF-D5D3-4272-A033-0DB3CD584359}" parentId="{EC45801A-6905-42E5-BF4B-833CEFA0A7E8}">
    <text>10.29 suderinta</text>
  </threadedComment>
  <threadedComment ref="AE222" dT="2024-08-30T05:48:56.76" personId="{516D2C5B-D67D-464E-9C67-108D937F77CE}" id="{B4FAA429-693A-4096-A0D4-1C9A52C2289A}">
    <text>2024.08.30 pateikta</text>
  </threadedComment>
  <threadedComment ref="AE222" dT="2024-09-03T09:06:37.48" personId="{516D2C5B-D67D-464E-9C67-108D937F77CE}" id="{C47E1569-B8A7-49FB-94CF-7662F642F893}" parentId="{B4FAA429-693A-4096-A0D4-1C9A52C2289A}">
    <text xml:space="preserve">2024.09.03 suderino
</text>
  </threadedComment>
  <threadedComment ref="AF222" dT="2024-08-30T05:49:02.68" personId="{516D2C5B-D67D-464E-9C67-108D937F77CE}" id="{A4312C71-B49F-492D-BFAB-04BB4AEC3525}">
    <text>2024.08.30 pateikta</text>
  </threadedComment>
  <threadedComment ref="AF222" dT="2024-09-06T05:41:49.84" personId="{516D2C5B-D67D-464E-9C67-108D937F77CE}" id="{7A949EEA-764E-411F-9CF1-0A57EC54467C}" parentId="{A4312C71-B49F-492D-BFAB-04BB4AEC3525}">
    <text>2024.09.04 suderino</text>
  </threadedComment>
  <threadedComment ref="AH222" dT="2024-10-30T08:45:13.93" personId="{BF941DBC-49BC-4D35-B639-EC5DED99621C}" id="{C8138E09-A967-47CC-83C7-11532862EC55}">
    <text>10.30
SAV-334594</text>
  </threadedComment>
  <threadedComment ref="AH222" dT="2024-11-28T05:26:25.44" personId="{BF941DBC-49BC-4D35-B639-EC5DED99621C}" id="{F1387F51-2D67-4B56-96AA-6D624F0C31AC}" parentId="{C8138E09-A967-47CC-83C7-11532862EC55}">
    <text>11.27 
SAV-338075</text>
  </threadedComment>
  <threadedComment ref="AJ222" dT="2024-08-30T05:49:08.02" personId="{516D2C5B-D67D-464E-9C67-108D937F77CE}" id="{6747787D-CF79-47FA-8B15-2C9B6AADEBE9}">
    <text>2024.08.30 pateikta</text>
  </threadedComment>
  <threadedComment ref="AJ222" dT="2024-09-24T11:27:36.75" personId="{516D2C5B-D67D-464E-9C67-108D937F77CE}" id="{FAD1A704-8BB1-47A4-8983-6E298C2D8536}" parentId="{6747787D-CF79-47FA-8B15-2C9B6AADEBE9}">
    <text>2024.09.24 Pateikta po pastabų</text>
  </threadedComment>
  <threadedComment ref="AJ222" dT="2024-10-22T07:08:11.58" personId="{BF941DBC-49BC-4D35-B639-EC5DED99621C}" id="{02FE110A-5F25-4FB2-B39F-2810EA560FED}" parentId="{6747787D-CF79-47FA-8B15-2C9B6AADEBE9}">
    <text>10.22 suderinta</text>
  </threadedComment>
  <threadedComment ref="AN222" dT="2024-09-24T08:00:21.02" personId="{1AA69E5B-B443-4881-BBB8-C2908FF681E9}" id="{761DA223-AA7D-4DFA-9931-92C76099D4DD}">
    <text>09.18 pateikta KPD</text>
  </threadedComment>
  <threadedComment ref="O223" dT="2024-07-08T09:34:59.50" personId="{516D2C5B-D67D-464E-9C67-108D937F77CE}" id="{48E2DF4B-8D90-4E70-B82F-7ABDA3DA66CC}">
    <text>2024.07.08 pratestra dėl servituto primeluota</text>
  </threadedComment>
  <threadedComment ref="O223" dT="2024-08-06T11:26:09.12" personId="{516D2C5B-D67D-464E-9C67-108D937F77CE}" id="{D5D14114-B833-4BC3-93B2-B1A1B5AF7F6B}" parentId="{48E2DF4B-8D90-4E70-B82F-7ABDA3DA66CC}">
    <text xml:space="preserve">2024.08.06 pratestra dėl servituto </text>
  </threadedComment>
  <threadedComment ref="K224" dT="2024-09-16T09:16:27.65" personId="{275467A3-C35B-408D-BC09-980133BF36D1}" id="{482AF240-8B97-4955-88DD-090C2B35E17A}">
    <text>Ar užsakovas atsiuntė derinimą ?</text>
  </threadedComment>
  <threadedComment ref="K224" dT="2024-09-16T21:21:08.41" personId="{516D2C5B-D67D-464E-9C67-108D937F77CE}" id="{7E9FBD48-8CF7-40FE-B757-40EAC83D2802}" parentId="{482AF240-8B97-4955-88DD-090C2B35E17A}">
    <text xml:space="preserve">Užsakovas atsakė&gt; Dėkoju, projektą gavome. Kai tik tūrėsiu patvirtinimą, kad tinkams-atsisiųsiu
Dar nieko negavome
</text>
  </threadedComment>
  <threadedComment ref="K224" dT="2024-10-07T10:31:53.17" personId="{275467A3-C35B-408D-BC09-980133BF36D1}" id="{A123D786-FB47-41A3-AF0C-83CE767A9DBE}" parentId="{482AF240-8B97-4955-88DD-090C2B35E17A}">
    <text>Iki 10-10turi pateikti sutikimą</text>
  </threadedComment>
  <threadedComment ref="K224" dT="2024-11-04T13:07:21.22" personId="{275467A3-C35B-408D-BC09-980133BF36D1}" id="{37BD558D-C1AF-4AC0-BA3D-FBE21A7D992F}" parentId="{482AF240-8B97-4955-88DD-090C2B35E17A}">
    <text>Gytis derina su institucijomis</text>
  </threadedComment>
  <threadedComment ref="K224" dT="2024-11-12T05:43:21.21" personId="{1AA69E5B-B443-4881-BBB8-C2908FF681E9}" id="{B7B97DA4-A256-44B9-8A93-4E74328543AF}" parentId="{482AF240-8B97-4955-88DD-090C2B35E17A}">
    <text>Ne visi derinimai gauti, servitutas nedarytas</text>
  </threadedComment>
  <threadedComment ref="K224" dT="2024-11-18T05:29:48.06" personId="{BF941DBC-49BC-4D35-B639-EC5DED99621C}" id="{DE87CC12-6A1D-491A-AD33-9B8F06876928}" parentId="{482AF240-8B97-4955-88DD-090C2B35E17A}">
    <text>Parengtas servitutas, laukiam likusių derinimų</text>
  </threadedComment>
  <threadedComment ref="K224" dT="2024-11-19T12:19:28.18" personId="{BF941DBC-49BC-4D35-B639-EC5DED99621C}" id="{ABBA5721-A3BC-4B48-A321-59AD3E9E9FDF}" parentId="{482AF240-8B97-4955-88DD-090C2B35E17A}">
    <text>11.19 Gauti derinimai, SUVA pateikta, ESO pasirašymui servitutai pateikti</text>
  </threadedComment>
  <threadedComment ref="K224" dT="2024-11-21T10:47:57.15" personId="{BF941DBC-49BC-4D35-B639-EC5DED99621C}" id="{144C6158-EF17-4C32-AA3D-F945A0D506E2}" parentId="{482AF240-8B97-4955-88DD-090C2B35E17A}">
    <text>11.21 pateikta kompensacijai</text>
  </threadedComment>
  <threadedComment ref="K224" dT="2024-11-25T05:47:28.57" personId="{BF941DBC-49BC-4D35-B639-EC5DED99621C}" id="{5E910D50-EC5A-4AC9-9698-B61D30F8562D}" parentId="{482AF240-8B97-4955-88DD-090C2B35E17A}">
    <text>11.25 pateiktas servitutas nuomininkams</text>
  </threadedComment>
  <threadedComment ref="K224" dT="2024-11-25T16:32:11.04" personId="{BF5C2520-4838-4933-8C2C-E9E069B8079F}" id="{A799E449-6943-4B71-8F4F-DCF122442081}" parentId="{482AF240-8B97-4955-88DD-090C2B35E17A}">
    <text>Pateikta byla</text>
  </threadedComment>
  <threadedComment ref="K224" dT="2024-11-29T07:38:11.76" personId="{BF941DBC-49BC-4D35-B639-EC5DED99621C}" id="{FD8EDFB3-BA46-4574-845A-BEC2C55DCCD6}" parentId="{482AF240-8B97-4955-88DD-090C2B35E17A}">
    <text>Sklypo nuomininkai servitutinį brėžinį kelią į savo vidaus sistemą, todėl patvirtinimas gali užtrukti iki 10 d.d.</text>
  </threadedComment>
  <threadedComment ref="K224" dT="2024-12-09T05:40:22.43" personId="{BF941DBC-49BC-4D35-B639-EC5DED99621C}" id="{6B4BA9C6-13DC-4472-BA1B-24767FC76DEA}" parentId="{482AF240-8B97-4955-88DD-090C2B35E17A}">
    <text>12.05 susisiekiau, sakė nesupranta kur užstrigo, pasižiūrės ir informuos</text>
  </threadedComment>
  <threadedComment ref="K224" dT="2024-12-11T07:35:27.36" personId="{BF941DBC-49BC-4D35-B639-EC5DED99621C}" id="{FBE02221-B16A-49D7-8B92-37D3BC1AB5E8}" parentId="{482AF240-8B97-4955-88DD-090C2B35E17A}">
    <text>12.11 susisiekta, sakė strigo statybų priežiūros žmogų.</text>
  </threadedComment>
  <threadedComment ref="K224" dT="2024-12-11T11:40:52.67" personId="{BF941DBC-49BC-4D35-B639-EC5DED99621C}" id="{7D54CFC8-73B4-4ECB-8DF0-E438CD0EEA8A}" parentId="{482AF240-8B97-4955-88DD-090C2B35E17A}">
    <text>12.11 servitutas pateiktas savivaldybei</text>
  </threadedComment>
  <threadedComment ref="K224" dT="2024-12-19T06:38:54.15" personId="{BF941DBC-49BC-4D35-B639-EC5DED99621C}" id="{CC958092-5A35-435E-9960-A8F814D90622}" parentId="{482AF240-8B97-4955-88DD-090C2B35E17A}">
    <text>Gauta SUVA, servitutas išsiųstas savivaldybei</text>
  </threadedComment>
  <threadedComment ref="K224" dT="2025-01-15T07:26:19.84" personId="{BF941DBC-49BC-4D35-B639-EC5DED99621C}" id="{E0A29186-0FCC-46DB-BA27-27F7C62A0D80}" parentId="{482AF240-8B97-4955-88DD-090C2B35E17A}">
    <text>Savivaldybė susisiekė dėl servituto, visi dokai geri, reikia tik pateikt geomatininke sugeneruota brėžinį. Laikinai uždeda užklausa kaip laukiama. +37065230903</text>
  </threadedComment>
  <threadedComment ref="K224" dT="2025-01-27T10:38:09.16" personId="{BF941DBC-49BC-4D35-B639-EC5DED99621C}" id="{A49F0B1D-1340-4EDB-9EFD-3A58EC515AC6}" parentId="{482AF240-8B97-4955-88DD-090C2B35E17A}">
    <text>Rengiamas servitutas geomatininke.</text>
  </threadedComment>
  <threadedComment ref="K224" dT="2025-01-27T13:11:57.60" personId="{BF941DBC-49BC-4D35-B639-EC5DED99621C}" id="{AB189F3C-5557-4400-A511-70EDA88B9C7E}" parentId="{482AF240-8B97-4955-88DD-090C2B35E17A}">
    <text>Servitutas pateiktas savivaldybei</text>
  </threadedComment>
  <threadedComment ref="K224" dT="2025-02-11T07:47:08.17" personId="{BF941DBC-49BC-4D35-B639-EC5DED99621C}" id="{AC4E633E-0894-4193-8F1F-6B16AC43E5E6}" parentId="{482AF240-8B97-4955-88DD-090C2B35E17A}">
    <text>Skambinau į savivaldybę, gavo dokus, dar net nepriskirta niekam, 20dd terminą turi.</text>
  </threadedComment>
  <threadedComment ref="K224" dT="2025-02-18T10:17:59.38" personId="{BF941DBC-49BC-4D35-B639-EC5DED99621C}" id="{FBB2149B-234C-4F89-B64A-6F2144B376DC}" parentId="{482AF240-8B97-4955-88DD-090C2B35E17A}">
    <text>02.18 savivaldybė nagrinės servitutą, kitoj savaitėj gausim atsakymą.</text>
  </threadedComment>
  <threadedComment ref="K224" dT="2025-02-26T12:13:26.11" personId="{BF941DBC-49BC-4D35-B639-EC5DED99621C}" id="{14AB7452-EDBF-4B09-B3DE-2585D237B97C}" parentId="{482AF240-8B97-4955-88DD-090C2B35E17A}">
    <text>02.26 Pateikta notaram</text>
  </threadedComment>
  <threadedComment ref="K224" dT="2025-03-03T09:46:38.33" personId="{BF941DBC-49BC-4D35-B639-EC5DED99621C}" id="{E0E90BB0-8493-4070-A5B0-FA31FF6F78D8}" parentId="{482AF240-8B97-4955-88DD-090C2B35E17A}">
    <text>03-13 10:30 pasirašymas</text>
  </threadedComment>
  <threadedComment ref="O224" dT="2024-07-08T13:12:55.25" personId="{516D2C5B-D67D-464E-9C67-108D937F77CE}" id="{AB53878A-2056-48CB-8C46-0E16CB5CF4DD}">
    <text xml:space="preserve">2024.07.08 įkeltas pratesimas primeluota dėl dangų
</text>
  </threadedComment>
  <threadedComment ref="O224" dT="2024-08-06T09:20:35.81" personId="{516D2C5B-D67D-464E-9C67-108D937F77CE}" id="{DBC1CC93-2AEC-4EF0-AA92-4826EF0C343C}" parentId="{AB53878A-2056-48CB-8C46-0E16CB5CF4DD}">
    <text>2024.08.06 Įkeltas pratesimas</text>
  </threadedComment>
  <threadedComment ref="O224" dT="2024-09-19T09:20:16.11" personId="{516D2C5B-D67D-464E-9C67-108D937F77CE}" id="{23AEE9A2-42C7-46A6-BB31-774FD9A71281}" parentId="{AB53878A-2056-48CB-8C46-0E16CB5CF4DD}">
    <text>2024.09.19 įkeltas pratęsimas</text>
  </threadedComment>
  <threadedComment ref="X224" dT="2024-07-16T05:27:34.96" personId="{516D2C5B-D67D-464E-9C67-108D937F77CE}" id="{547A0CFC-B67C-4AA4-A22D-0E3B67B84302}">
    <text>2024.07.16 pateikti pirminiai</text>
  </threadedComment>
  <threadedComment ref="X224" dT="2024-07-29T05:12:43.91" personId="{516D2C5B-D67D-464E-9C67-108D937F77CE}" id="{5EBDEE6C-3C4E-4C04-8D94-DD41C2A5E7B2}" parentId="{547A0CFC-B67C-4AA4-A22D-0E3B67B84302}">
    <text>2024-07-18 pastabos
2024.07.29 pateikta po pastabų</text>
  </threadedComment>
  <threadedComment ref="X224" dT="2024-07-30T13:03:09.34" personId="{516D2C5B-D67D-464E-9C67-108D937F77CE}" id="{6A216B8A-ABDC-43C0-BB76-C34D44ABE63F}" parentId="{547A0CFC-B67C-4AA4-A22D-0E3B67B84302}">
    <text>2024.07.30 suderinta</text>
  </threadedComment>
  <threadedComment ref="Z224" dT="2024-07-16T12:23:53.30" personId="{516D2C5B-D67D-464E-9C67-108D937F77CE}" id="{D9C68E74-816E-4796-80B0-16BD042326E7}">
    <text>Pateikteikė karolis 2024.07.15</text>
  </threadedComment>
  <threadedComment ref="Z224" dT="2024-07-29T05:12:04.34" personId="{516D2C5B-D67D-464E-9C67-108D937F77CE}" id="{964D072B-E66A-4FEC-90C1-8CD14084DA90}" parentId="{D9C68E74-816E-4796-80B0-16BD042326E7}">
    <text xml:space="preserve">2024.07.26: Negalime patvirtinti projekto, nes iškilo keletas klausimų dėl esamo seno įvado. Ribų akte rodomas senas alyvinis kabelis, nors esančioje elektros skydinėje yra įvestas naujas kebelis (čia kalbama apie vieną iš įvadų). Buvo pateikta užklausa „ESO“. Inžinierius tūrėtu atvykti 2024-07-29 apžiūrėti. 
</text>
  </threadedComment>
  <threadedComment ref="Z224" dT="2024-07-30T13:03:30.63" personId="{516D2C5B-D67D-464E-9C67-108D937F77CE}" id="{95454B59-1AD0-4226-B3CF-BDDFF4F6D8E8}" parentId="{D9C68E74-816E-4796-80B0-16BD042326E7}">
    <text>2024.07.30 Pateikta užsakovui</text>
  </threadedComment>
  <threadedComment ref="Z224" dT="2024-08-02T04:55:49.32" personId="{516D2C5B-D67D-464E-9C67-108D937F77CE}" id="{31FE6061-80A7-42E4-AE6E-FEA81682E3F4}" parentId="{D9C68E74-816E-4796-80B0-16BD042326E7}">
    <text>2024.07.31</text>
  </threadedComment>
  <threadedComment ref="Z224" dT="2024-08-12T04:48:37.41" personId="{516D2C5B-D67D-464E-9C67-108D937F77CE}" id="{7715D014-A88B-4F99-8511-5F498120FDE7}" parentId="{D9C68E74-816E-4796-80B0-16BD042326E7}">
    <text>2024.08.008 atsiuntė kita vietą</text>
  </threadedComment>
  <threadedComment ref="Z224" dT="2024-09-06T05:34:05.94" personId="{516D2C5B-D67D-464E-9C67-108D937F77CE}" id="{A7D93F27-1BC9-45D6-92A3-280D9845329A}" parentId="{D9C68E74-816E-4796-80B0-16BD042326E7}">
    <text>2024.09.02 pateikti nauji sprendiniai</text>
  </threadedComment>
  <threadedComment ref="Z224" dT="2024-09-06T05:34:48.78" personId="{516D2C5B-D67D-464E-9C67-108D937F77CE}" id="{7D8F3B5D-ACFB-4B4D-8EC1-EB0871170479}" parentId="{D9C68E74-816E-4796-80B0-16BD042326E7}">
    <text>2024.09.05 užsakovas informavo kad arimiausiu laiku patvirtins KAS vietą</text>
  </threadedComment>
  <threadedComment ref="AB224" dT="2024-11-11T05:19:02.85" personId="{BF941DBC-49BC-4D35-B639-EC5DED99621C}" id="{58621876-66E3-49C3-98DB-767A9051F872}">
    <text>11.04 pateikta</text>
  </threadedComment>
  <threadedComment ref="AB224" dT="2024-11-11T05:19:20.68" personId="{BF941DBC-49BC-4D35-B639-EC5DED99621C}" id="{11A0B380-6FB9-48C6-A285-A3EBA8E80768}" parentId="{58621876-66E3-49C3-98DB-767A9051F872}">
    <text>11.08 gauta</text>
  </threadedComment>
  <threadedComment ref="AE224" dT="2024-11-11T05:19:02.85" personId="{BF941DBC-49BC-4D35-B639-EC5DED99621C}" id="{718D1F68-B716-4255-8E23-5E465C9F0FCB}">
    <text>11.04 pateikta</text>
  </threadedComment>
  <threadedComment ref="AE224" dT="2024-11-11T11:00:13.89" personId="{BF941DBC-49BC-4D35-B639-EC5DED99621C}" id="{B9AC5464-0E6C-4F29-B58E-5A6D0092131F}" parentId="{718D1F68-B716-4255-8E23-5E465C9F0FCB}">
    <text>11.11 suderinta</text>
  </threadedComment>
  <threadedComment ref="AF224" dT="2024-11-11T05:19:02.85" personId="{BF941DBC-49BC-4D35-B639-EC5DED99621C}" id="{34E1E047-44E8-4E32-AF61-A911C9EC964B}">
    <text>11.04 pateikta</text>
  </threadedComment>
  <threadedComment ref="AH224" dT="2024-11-19T12:16:18.59" personId="{BF941DBC-49BC-4D35-B639-EC5DED99621C}" id="{21E2A467-A0DE-46E2-BD87-70630289E02D}">
    <text xml:space="preserve">11.19
SAV-337015 </text>
  </threadedComment>
  <threadedComment ref="AJ224" dT="2024-11-11T05:19:02.85" personId="{BF941DBC-49BC-4D35-B639-EC5DED99621C}" id="{B54D0435-45D3-42D5-9ECD-E3E9BBA2D1B8}">
    <text>11.04 pateikta</text>
  </threadedComment>
  <threadedComment ref="AJ224" dT="2024-11-19T08:32:56.23" personId="{BF941DBC-49BC-4D35-B639-EC5DED99621C}" id="{9B9467E5-5C55-4A3B-8B0C-40A3ACAEA84C}" parentId="{B54D0435-45D3-42D5-9ECD-E3E9BBA2D1B8}">
    <text>11.19 priminta</text>
  </threadedComment>
  <threadedComment ref="AK224" dT="2024-12-11T12:45:10.84" personId="{BF941DBC-49BC-4D35-B639-EC5DED99621C}" id="{B11C4F96-A317-4CF3-948C-F67D2CC8EE19}">
    <text xml:space="preserve">Reg.data 2024-12-11, Reg. Nr. R12-9619.
</text>
  </threadedComment>
  <threadedComment ref="K225" dT="2024-09-18T13:30:31.63" personId="{1AA69E5B-B443-4881-BBB8-C2908FF681E9}" id="{AACECE9A-DC89-4070-9E5D-4DF2DD2D2D0F}">
    <text>Pateikti pirminiai po pastabu</text>
  </threadedComment>
  <threadedComment ref="K225" dT="2024-09-20T05:47:21.62" personId="{275467A3-C35B-408D-BC09-980133BF36D1}" id="{CD09D000-0954-45A0-B957-7961BDD2B46B}" parentId="{AACECE9A-DC89-4070-9E5D-4DF2DD2D2D0F}">
    <text>Pirminiai patvirtinti</text>
  </threadedComment>
  <threadedComment ref="K225" dT="2024-09-30T13:25:54.07" personId="{275467A3-C35B-408D-BC09-980133BF36D1}" id="{947C996C-EDB1-4F7D-B499-DAE22D9A218A}" parentId="{AACECE9A-DC89-4070-9E5D-4DF2DD2D2D0F}">
    <text>Derinama su institucijomis</text>
  </threadedComment>
  <threadedComment ref="K225" dT="2024-10-07T08:16:05.60" personId="{275467A3-C35B-408D-BC09-980133BF36D1}" id="{FB82DD92-B3F3-4E5F-A659-5562D32ACC4D}" parentId="{AACECE9A-DC89-4070-9E5D-4DF2DD2D2D0F}">
    <text>Gytis skambina Telia + KPD</text>
  </threadedComment>
  <threadedComment ref="K225" dT="2024-10-14T11:33:44.79" personId="{275467A3-C35B-408D-BC09-980133BF36D1}" id="{6C7583C3-1C62-41B6-88D6-4718A9181FD6}" parentId="{AACECE9A-DC89-4070-9E5D-4DF2DD2D2D0F}">
    <text>Lauykiam KPD</text>
  </threadedComment>
  <threadedComment ref="K225" dT="2024-10-21T07:20:18.38" personId="{275467A3-C35B-408D-BC09-980133BF36D1}" id="{D4564E79-534A-4D3C-8F62-3AA71A5E3C0F}" parentId="{AACECE9A-DC89-4070-9E5D-4DF2DD2D2D0F}">
    <text>Laukiam SUVA</text>
  </threadedComment>
  <threadedComment ref="K225" dT="2024-11-04T05:22:04.67" personId="{BF941DBC-49BC-4D35-B639-EC5DED99621C}" id="{54165168-7C46-44B2-952F-5D3B53C2F2DA}" parentId="{AACECE9A-DC89-4070-9E5D-4DF2DD2D2D0F}">
    <text>Laukiam SUVA</text>
  </threadedComment>
  <threadedComment ref="K225" dT="2024-11-08T09:03:06.76" personId="{275467A3-C35B-408D-BC09-980133BF36D1}" id="{F4397AAD-8817-4BF3-9133-02B5F1300742}" parentId="{AACECE9A-DC89-4070-9E5D-4DF2DD2D2D0F}">
    <text xml:space="preserve">Teikiam bylą be SUVA. </text>
  </threadedComment>
  <threadedComment ref="K225" dT="2024-11-14T19:26:11.74" personId="{BF5C2520-4838-4933-8C2C-E9E069B8079F}" id="{CB040D4B-0F76-4572-BA9C-3B7E4BC919EB}" parentId="{AACECE9A-DC89-4070-9E5D-4DF2DD2D2D0F}">
    <text>Pateikta byla</text>
  </threadedComment>
  <threadedComment ref="K225" dT="2024-11-18T05:40:30.11" personId="{BF941DBC-49BC-4D35-B639-EC5DED99621C}" id="{E5C1800B-245A-4547-8DBF-53D67BBB209A}" parentId="{AACECE9A-DC89-4070-9E5D-4DF2DD2D2D0F}">
    <text>Ištaisytos bylos pastabos</text>
  </threadedComment>
  <threadedComment ref="K225" dT="2024-11-19T05:19:49.69" personId="{275467A3-C35B-408D-BC09-980133BF36D1}" id="{2D0AA30B-2643-4414-B052-FB42AA7B68C3}" parentId="{AACECE9A-DC89-4070-9E5D-4DF2DD2D2D0F}">
    <text>SUVA gautas teikiam pilną bylą</text>
  </threadedComment>
  <threadedComment ref="O225" dT="2024-07-11T07:54:03.81" personId="{516D2C5B-D67D-464E-9C67-108D937F77CE}" id="{A8053B23-41EC-42D2-9E0D-CD23FC75DECE}">
    <text>2024.07.11 įkeltas pratesimas</text>
  </threadedComment>
  <threadedComment ref="O225" dT="2024-08-12T12:09:10.35" personId="{516D2C5B-D67D-464E-9C67-108D937F77CE}" id="{B761B392-0267-4D43-872C-F2A7CB28E143}" parentId="{A8053B23-41EC-42D2-9E0D-CD23FC75DECE}">
    <text xml:space="preserve">2024.08.12 Įkeltas pratesimas
</text>
  </threadedComment>
  <threadedComment ref="O225" dT="2024-09-19T07:49:33.42" personId="{516D2C5B-D67D-464E-9C67-108D937F77CE}" id="{6E28D6E9-A9D6-4090-AF8B-EBB401D2ADF8}" parentId="{A8053B23-41EC-42D2-9E0D-CD23FC75DECE}">
    <text>2024.09.19 Įkeltas pratesimas</text>
  </threadedComment>
  <threadedComment ref="Z225" dT="2024-08-12T12:03:54.39" personId="{516D2C5B-D67D-464E-9C67-108D937F77CE}" id="{EF0ADC49-370B-46B7-8198-81A08B28A66B}">
    <text>2024.08.12 E paštu užklausta vietos  info@santermita.lt</text>
  </threadedComment>
  <threadedComment ref="Z225" dT="2024-09-26T10:58:11.48" personId="{BF941DBC-49BC-4D35-B639-EC5DED99621C}" id="{8D290BBC-23B2-4BF9-97E8-CF980DA6A149}" parentId="{EF0ADC49-370B-46B7-8198-81A08B28A66B}">
    <text>2024.09.26 pateikta</text>
  </threadedComment>
  <threadedComment ref="Z225" dT="2024-09-30T11:38:16.22" personId="{BF941DBC-49BC-4D35-B639-EC5DED99621C}" id="{8834BDB0-9B54-4FEE-8502-AD0D44D5466A}" parentId="{EF0ADC49-370B-46B7-8198-81A08B28A66B}">
    <text xml:space="preserve">09.30 suderinta
</text>
  </threadedComment>
  <threadedComment ref="AB225" dT="2024-09-13T11:25:55.80" personId="{BF941DBC-49BC-4D35-B639-EC5DED99621C}" id="{72CCC1DE-2B06-4DBE-B260-FAAB6D62D263}">
    <text>2024.09.13 pateikta</text>
  </threadedComment>
  <threadedComment ref="AB225" dT="2024-09-19T12:30:23.01" personId="{BF941DBC-49BC-4D35-B639-EC5DED99621C}" id="{A91162F7-DA33-4E87-A8E6-1715D3D8C21D}" parentId="{72CCC1DE-2B06-4DBE-B260-FAAB6D62D263}">
    <text>2024.09.19 suderinta</text>
  </threadedComment>
  <threadedComment ref="AE225" dT="2024-09-13T11:25:55.80" personId="{BF941DBC-49BC-4D35-B639-EC5DED99621C}" id="{93E7B239-B2DD-405F-9986-0616F9CB1654}">
    <text>2024.09.13 pateikta</text>
  </threadedComment>
  <threadedComment ref="AE225" dT="2024-10-01T09:28:02.77" personId="{BF941DBC-49BC-4D35-B639-EC5DED99621C}" id="{89DA92DC-7703-4980-9760-FA0932350A0B}" parentId="{93E7B239-B2DD-405F-9986-0616F9CB1654}">
    <text xml:space="preserve">10.01 suderinta
</text>
  </threadedComment>
  <threadedComment ref="AF225" dT="2024-09-13T11:25:55.80" personId="{BF941DBC-49BC-4D35-B639-EC5DED99621C}" id="{496360CD-DBE7-4B98-A83C-B60781410832}">
    <text>2024.09.13 pateikta</text>
  </threadedComment>
  <threadedComment ref="AF225" dT="2024-09-23T04:16:37.79" personId="{BF941DBC-49BC-4D35-B639-EC5DED99621C}" id="{EAC53803-7225-4C85-B7B9-973D30B57D6E}" parentId="{496360CD-DBE7-4B98-A83C-B60781410832}">
    <text>2024.09.20 gautos pastabos</text>
  </threadedComment>
  <threadedComment ref="AF225" dT="2024-09-23T04:16:49.54" personId="{BF941DBC-49BC-4D35-B639-EC5DED99621C}" id="{0D830B29-0332-4574-9725-F21BD1FDC32C}" parentId="{496360CD-DBE7-4B98-A83C-B60781410832}">
    <text>2024.09.23 pateikta po pastabų</text>
  </threadedComment>
  <threadedComment ref="AF225" dT="2024-09-27T04:36:40.45" personId="{BF941DBC-49BC-4D35-B639-EC5DED99621C}" id="{4ED525B8-E6DB-4633-8B38-64FFF400FCE7}" parentId="{496360CD-DBE7-4B98-A83C-B60781410832}">
    <text>09.26 gauta pastabos</text>
  </threadedComment>
  <threadedComment ref="AF225" dT="2024-09-27T04:36:48.00" personId="{BF941DBC-49BC-4D35-B639-EC5DED99621C}" id="{98786852-A55D-4859-925B-2F3EDE64DF3B}" parentId="{496360CD-DBE7-4B98-A83C-B60781410832}">
    <text>09.27 pateikta po pastabų</text>
  </threadedComment>
  <threadedComment ref="AF225" dT="2024-10-10T09:19:47.35" personId="{BF941DBC-49BC-4D35-B639-EC5DED99621C}" id="{EC69D6A8-99CF-4D91-B171-601016F2922A}" parentId="{496360CD-DBE7-4B98-A83C-B60781410832}">
    <text>10.10 suderinta</text>
  </threadedComment>
  <threadedComment ref="AH225" dT="2024-10-16T12:13:05.22" personId="{BF941DBC-49BC-4D35-B639-EC5DED99621C}" id="{DCC95275-0C70-45CB-AA3E-DCA7B50944A4}">
    <text xml:space="preserve">10.16
SAV-332809 </text>
  </threadedComment>
  <threadedComment ref="AJ225" dT="2024-09-13T11:25:55.80" personId="{BF941DBC-49BC-4D35-B639-EC5DED99621C}" id="{3B777A2B-0D04-4657-9C53-BECE32E3A9A7}">
    <text>2024.09.13 pateikta</text>
  </threadedComment>
  <threadedComment ref="AJ225" dT="2024-09-26T04:08:50.03" personId="{BF941DBC-49BC-4D35-B639-EC5DED99621C}" id="{7F1E4E9F-ECC6-4B68-B0A4-1A25E25AE0B0}" parentId="{3B777A2B-0D04-4657-9C53-BECE32E3A9A7}">
    <text xml:space="preserve">09.25 suderinta
</text>
  </threadedComment>
  <threadedComment ref="AN225" dT="2024-09-19T07:32:20.11" personId="{516D2C5B-D67D-464E-9C67-108D937F77CE}" id="{4D80FAAC-B788-4477-BBE6-4A52355FCC9B}">
    <text xml:space="preserve">2024.09.19 pateikta </text>
  </threadedComment>
  <threadedComment ref="AN225" dT="2024-10-07T10:17:11.02" personId="{516D2C5B-D67D-464E-9C67-108D937F77CE}" id="{A65ABBE6-4B9F-4799-BD40-E947E3E65517}" parentId="{4D80FAAC-B788-4477-BBE6-4A52355FCC9B}">
    <text>Atostogauja iki 10-07</text>
  </threadedComment>
  <threadedComment ref="K226" dT="2024-09-16T09:18:32.59" personId="{275467A3-C35B-408D-BC09-980133BF36D1}" id="{DD4205FD-0A8C-4557-8DB2-1F3FAA2795D6}">
    <text>Ar esam gavę sutikimą iš sklypų savininkų ?</text>
  </threadedComment>
  <threadedComment ref="K226" dT="2024-09-16T21:14:25.75" personId="{516D2C5B-D67D-464E-9C67-108D937F77CE}" id="{16099AAC-A79F-4D77-A2D8-A6AC527E5051}" parentId="{DD4205FD-0A8C-4557-8DB2-1F3FAA2795D6}">
    <text>Savivaldėbė pateikė atsakymą kad reikia papildomos info, permečiau laišką, o kito sklypo savininkas pasiuntė nachui, sako mes statom. Permečiau laišką</text>
  </threadedComment>
  <threadedComment ref="K226" dT="2024-09-20T06:46:30.82" personId="{275467A3-C35B-408D-BC09-980133BF36D1}" id="{B0CD7019-0FB4-48EF-8B69-2E80673AE70A}" parentId="{DD4205FD-0A8C-4557-8DB2-1F3FAA2795D6}">
    <text>Perduota ESO PV, kad paragintų sklp. Sav.</text>
  </threadedComment>
  <threadedComment ref="K226" dT="2024-09-30T10:31:58.28" personId="{275467A3-C35B-408D-BC09-980133BF36D1}" id="{05EA459D-4877-47AE-8EFA-BF4DC145D752}" parentId="{DD4205FD-0A8C-4557-8DB2-1F3FAA2795D6}">
    <text>Laukiam iš sklypo sav. Sudeirnimo dėl trasos arba nepritarimo.</text>
  </threadedComment>
  <threadedComment ref="K226" dT="2024-10-07T08:25:39.31" personId="{275467A3-C35B-408D-BC09-980133BF36D1}" id="{AB4B5C81-6D0C-4679-A02F-6582C773954F}" parentId="{DD4205FD-0A8C-4557-8DB2-1F3FAA2795D6}">
    <text>ESO TURI PAKEISTI TS</text>
  </threadedComment>
  <threadedComment ref="K226" dT="2024-10-28T07:24:25.98" personId="{1AA69E5B-B443-4881-BBB8-C2908FF681E9}" id="{D595502E-5E41-4076-9851-3F457F28C3AC}" parentId="{DD4205FD-0A8C-4557-8DB2-1F3FAA2795D6}">
    <text>Pakeisto TS</text>
  </threadedComment>
  <threadedComment ref="K226" dT="2024-10-29T07:07:33.74" personId="{F5283759-9946-4865-A022-E520B30F9158}" id="{761123E7-BA69-4BE7-A6DA-74BBE4BD5089}" parentId="{DD4205FD-0A8C-4557-8DB2-1F3FAA2795D6}">
    <text>10-29 nusiunčiau preliminarius sprendinius Vainorui, jei sakys, kad ok, važiuosim į vietą pasižiūrėt kaip ten kas ir reikės užsisakyti topo. Bet turbūt, kad Vainorui netiks toks sprendinys.</text>
  </threadedComment>
  <threadedComment ref="K226" dT="2024-11-04T08:35:29.77" personId="{F5283759-9946-4865-A022-E520B30F9158}" id="{DF452210-ABAF-42BC-9928-7D5DEB8C5F73}" parentId="{DD4205FD-0A8C-4557-8DB2-1F3FAA2795D6}">
    <text>Vainoras sakė ok,  reik užsakyti topo.</text>
  </threadedComment>
  <threadedComment ref="K226" dT="2024-11-04T13:57:55.67" personId="{275467A3-C35B-408D-BC09-980133BF36D1}" id="{48B124D3-C991-475C-8663-2FF18BC48022}" parentId="{DD4205FD-0A8C-4557-8DB2-1F3FAA2795D6}">
    <text>Užsakyta Egidijus 11-04</text>
  </threadedComment>
  <threadedComment ref="K226" dT="2024-11-11T05:28:15.83" personId="{275467A3-C35B-408D-BC09-980133BF36D1}" id="{BE2A1878-467B-4ACD-A4E2-C6D7A64F6071}" parentId="{DD4205FD-0A8C-4557-8DB2-1F3FAA2795D6}">
    <text>Įkelta topo</text>
  </threadedComment>
  <threadedComment ref="K226" dT="2024-11-13T08:54:36.75" personId="{F5283759-9946-4865-A022-E520B30F9158}" id="{253769E7-340C-4508-87D1-36E5A3BCACD1}" parentId="{DD4205FD-0A8C-4557-8DB2-1F3FAA2795D6}">
    <text>Parašiau laišką Gailiūnui dėl esamų vamzdžių Laisvės al.</text>
  </threadedComment>
  <threadedComment ref="K226" dT="2024-11-18T05:36:53.81" personId="{F5283759-9946-4865-A022-E520B30F9158}" id="{106C4A55-1F04-4D50-A73C-AE9A095FAE7C}" parentId="{DD4205FD-0A8C-4557-8DB2-1F3FAA2795D6}">
    <text>11-18d skambinsiuos Znutui, pasitarsiu dėl važiavimo į vietą.</text>
  </threadedComment>
  <threadedComment ref="K226" dT="2024-11-18T14:51:01.41" personId="{F5283759-9946-4865-A022-E520B30F9158}" id="{5B358930-875C-49BF-BB63-D5175F2E2121}" parentId="{DD4205FD-0A8C-4557-8DB2-1F3FAA2795D6}">
    <text>Znutas sakė duos žinot, kada galim važiuot iki vietos.</text>
  </threadedComment>
  <threadedComment ref="K226" dT="2024-11-19T13:41:04.32" personId="{F5283759-9946-4865-A022-E520B30F9158}" id="{B0C694BC-912C-45EC-A916-CB4D5EE634C7}" parentId="{DD4205FD-0A8C-4557-8DB2-1F3FAA2795D6}">
    <text>Geriausiu atveju pavyks nuvažiuot kitą sav. (nuo 25d)</text>
  </threadedComment>
  <threadedComment ref="K226" dT="2024-11-22T11:58:24.76" personId="{BF5C2520-4838-4933-8C2C-E9E069B8079F}" id="{D2B3A766-E29D-45B2-9803-60B70C1A0699}" parentId="{DD4205FD-0A8C-4557-8DB2-1F3FAA2795D6}">
    <text>Pateikta pirminiams</text>
  </threadedComment>
  <threadedComment ref="K226" dT="2024-12-02T06:00:04.45" personId="{F5283759-9946-4865-A022-E520B30F9158}" id="{35227C35-86C4-441B-BA9B-D929BC3F65F4}" parentId="{DD4205FD-0A8C-4557-8DB2-1F3FAA2795D6}">
    <text>Gautos pirminių pastabos. Bet kol su Znutu nenuvažiavom, netaisau.</text>
  </threadedComment>
  <threadedComment ref="K226" dT="2025-01-06T05:12:01.98" personId="{F5283759-9946-4865-A022-E520B30F9158}" id="{33EDD4EC-D88E-4546-A94E-F31FD173134C}" parentId="{DD4205FD-0A8C-4557-8DB2-1F3FAA2795D6}">
    <text>Tarsiuos su Znutu kada galim nuvažiuot</text>
  </threadedComment>
  <threadedComment ref="K226" dT="2025-01-07T08:17:43.82" personId="{BF5C2520-4838-4933-8C2C-E9E069B8079F}" id="{58ADF3A2-F263-4582-8E5F-EB9398D50F93}" parentId="{DD4205FD-0A8C-4557-8DB2-1F3FAA2795D6}">
    <text>Pateikta pirminiai po pastabų</text>
  </threadedComment>
  <threadedComment ref="K226" dT="2025-01-17T07:57:58.12" personId="{F5283759-9946-4865-A022-E520B30F9158}" id="{34F791C0-20A9-49BA-82D0-B1F03F454B31}" parentId="{DD4205FD-0A8C-4557-8DB2-1F3FAA2795D6}">
    <text xml:space="preserve">KE 01-10 parašė kad reik važiuot į vietą.
01-15 buvau vietoj, pateikiau pjūvi ir sprendinius.
</text>
  </threadedComment>
  <threadedComment ref="K226" dT="2025-01-27T08:23:41.22" personId="{F5283759-9946-4865-A022-E520B30F9158}" id="{3AEAF415-92A8-4266-96D0-572624F767C2}" parentId="{DD4205FD-0A8C-4557-8DB2-1F3FAA2795D6}">
    <text>Šiandien pasuksiu KE
Likę servitutai ir SUVA</text>
  </threadedComment>
  <threadedComment ref="K226" dT="2025-01-27T13:55:37.15" personId="{F5283759-9946-4865-A022-E520B30F9158}" id="{607F6490-48E0-4D40-93A2-6EA3F006DA61}" parentId="{DD4205FD-0A8C-4557-8DB2-1F3FAA2795D6}">
    <text>KE suderino.
01-28 pateiksiu SUVA ir likę bus servitutai</text>
  </threadedComment>
  <threadedComment ref="K226" dT="2025-01-29T14:00:42.72" personId="{F5283759-9946-4865-A022-E520B30F9158}" id="{0358F4B0-062B-4907-921D-B947C055F42D}" parentId="{DD4205FD-0A8C-4557-8DB2-1F3FAA2795D6}">
    <text>01-29 pateikta SUVA, likę servitutai (5vnt.)</text>
  </threadedComment>
  <threadedComment ref="K226" dT="2025-02-03T08:54:57.25" personId="{F5283759-9946-4865-A022-E520B30F9158}" id="{368E444C-975B-4C0B-8123-E1AC38E99416}" parentId="{DD4205FD-0A8C-4557-8DB2-1F3FAA2795D6}">
    <text>Servitutai padaryti per geomatininką (Arnas sukels į TIVI)</text>
  </threadedComment>
  <threadedComment ref="K226" dT="2025-02-10T12:28:54.58" personId="{F5283759-9946-4865-A022-E520B30F9158}" id="{109EFC75-999A-4C89-A39C-DBF4EC2E2D8B}" parentId="{DD4205FD-0A8C-4557-8DB2-1F3FAA2795D6}">
    <text>Servitutai pateikti kompensacijai</text>
  </threadedComment>
  <threadedComment ref="K226" dT="2025-02-13T05:26:04.73" personId="{F5283759-9946-4865-A022-E520B30F9158}" id="{AF66EF38-3E2C-4D49-8AB0-7A5D5901E9B9}" parentId="{DD4205FD-0A8C-4557-8DB2-1F3FAA2795D6}">
    <text>Gautos kompensacijos</text>
  </threadedComment>
  <threadedComment ref="K226" dT="2025-02-18T09:44:39.76" personId="{BF5C2520-4838-4933-8C2C-E9E069B8079F}" id="{1B912BE0-B3E9-42DD-9308-62C7F28E312F}" parentId="{DD4205FD-0A8C-4557-8DB2-1F3FAA2795D6}">
    <text>@Augustas Motiejūnas tai kas šiuo metu vyksta? Būtų gerai, kad nestovėtų pas tave tas kamuolys ilgai.</text>
    <mentions>
      <mention mentionpersonId="{182DB1AE-E541-4B58-A02B-106B4190BB4B}" mentionId="{A2568D6B-9AC7-44EA-BEF4-162A4CCC18E5}" startIndex="0" length="20"/>
    </mentions>
  </threadedComment>
  <threadedComment ref="K226" dT="2025-02-25T10:38:59.46" personId="{F5283759-9946-4865-A022-E520B30F9158}" id="{CAECF1EA-C791-4F27-A3EF-3CCAA03DDA11}" parentId="{DD4205FD-0A8C-4557-8DB2-1F3FAA2795D6}">
    <text>Reiks kažkurią dieną sėst ir atsikapstyt tuos NTRC, daug ten tų savininkų ir tada bandyt skambinėtis.</text>
  </threadedComment>
  <threadedComment ref="K226" dT="2025-03-10T07:27:34.44" personId="{F5283759-9946-4865-A022-E520B30F9158}" id="{CCA377DF-98FD-4C3D-B0AD-C5D839471D3F}" parentId="{DD4205FD-0A8C-4557-8DB2-1F3FAA2795D6}">
    <text xml:space="preserve">Šią savaitę prieisiu ir surašysiu Arnui dėl servitutų derinimų (su kiek žmonių reik suderint) </text>
  </threadedComment>
  <threadedComment ref="K226" dT="2025-04-08T12:13:22.79" personId="{BF5C2520-4838-4933-8C2C-E9E069B8079F}" id="{6A52CB23-46F1-425A-B5C5-DCC8716E01E1}" parentId="{DD4205FD-0A8C-4557-8DB2-1F3FAA2795D6}">
    <text>Laukiam 04-15, siųsim informacinius dėl servitutų</text>
  </threadedComment>
  <threadedComment ref="K226" dT="2025-04-11T11:59:26.62" personId="{F5283759-9946-4865-A022-E520B30F9158}" id="{B7DD3394-F0FB-414E-953F-775F5BD38337}" parentId="{DD4205FD-0A8C-4557-8DB2-1F3FAA2795D6}">
    <text>Išsiųsta užsakovui principinė 04-11, šnekėta su juo, perspėta dėl servitutų.</text>
  </threadedComment>
  <threadedComment ref="K226" dT="2025-04-16T10:04:30.50" personId="{F5283759-9946-4865-A022-E520B30F9158}" id="{8A6B8430-A9EC-41F2-8AF9-257CDE1B71B8}" parentId="{DD4205FD-0A8C-4557-8DB2-1F3FAA2795D6}">
    <text>Pradėti derint servitutai</text>
  </threadedComment>
  <threadedComment ref="K226" dT="2025-05-09T07:17:22.20" personId="{BF5C2520-4838-4933-8C2C-E9E069B8079F}" id="{29B2070F-9EA6-4D2C-A223-CC57196A89F8}" parentId="{DD4205FD-0A8C-4557-8DB2-1F3FAA2795D6}">
    <text>Augustai, kitos savaitės pradžioje planuokis nuvažiuot į sklypo savininkės deklaruotą gyv. Vietą aptarti klausimus, jeigu sunku susikalbėti, prašyk giminaičių kontaktų reikia išspręsti užsitęsusį klausimą. Ieškok sklypų nuomininkų, kadangi jų ne vienas ir ne du, tai gal kažkas nesutiks ir tuom pasibaigs tas derinimas. Paskirk pusdienį, kad išjudinti objektą.</text>
  </threadedComment>
  <threadedComment ref="K226" dT="2025-05-16T11:28:30.49" personId="{BF5C2520-4838-4933-8C2C-E9E069B8079F}" id="{71F63F9B-CA5C-40FF-A0FF-42650BDE0B0C}" parentId="{DD4205FD-0A8C-4557-8DB2-1F3FAA2795D6}">
    <text>Dingo sklypo savininkė. Perdaviau info ESO, kad keistų TS</text>
  </threadedComment>
  <threadedComment ref="K226" dT="2025-05-21T10:10:08.00" personId="{BF5C2520-4838-4933-8C2C-E9E069B8079F}" id="{234C9E7A-4851-4AD0-8262-7388312442C3}" parentId="{DD4205FD-0A8C-4557-8DB2-1F3FAA2795D6}">
    <text>Yra naujos TS, reikia topo</text>
  </threadedComment>
  <threadedComment ref="K226" dT="2025-06-16T11:09:28.47" personId="{BF5C2520-4838-4933-8C2C-E9E069B8079F}" id="{106CAA3C-184B-4A0B-B416-D7EDB2EABFD3}" parentId="{DD4205FD-0A8C-4557-8DB2-1F3FAA2795D6}">
    <text>Pateikti nauji sprendiniai ESO</text>
  </threadedComment>
  <threadedComment ref="K226" dT="2025-06-20T07:49:39.74" personId="{BF5C2520-4838-4933-8C2C-E9E069B8079F}" id="{9F056904-64B0-439A-8EAD-A5E1843D003B}" parentId="{DD4205FD-0A8C-4557-8DB2-1F3FAA2795D6}">
    <text>ESO suderinta, pateikta institucijoms</text>
  </threadedComment>
  <threadedComment ref="K226" dT="2025-07-14T06:32:20.85" personId="{BF5C2520-4838-4933-8C2C-E9E069B8079F}" id="{C559E3F6-39D0-4AA9-B0DD-C9F17F5C1A2A}" parentId="{DD4205FD-0A8C-4557-8DB2-1F3FAA2795D6}">
    <text>Trūksta KE</text>
  </threadedComment>
  <threadedComment ref="K226" dT="2025-07-17T05:53:22.33" personId="{BF5C2520-4838-4933-8C2C-E9E069B8079F}" id="{41B092F5-21C9-407B-94FD-8B53E6B13A06}" parentId="{DD4205FD-0A8C-4557-8DB2-1F3FAA2795D6}">
    <text>Trūksta KE, derinami servitutai</text>
  </threadedComment>
  <threadedComment ref="K226" dT="2025-07-21T05:38:27.81" personId="{BF5C2520-4838-4933-8C2C-E9E069B8079F}" id="{7C23F4F3-DC69-4B0B-ABC6-F7CE84993F6D}" parentId="{DD4205FD-0A8C-4557-8DB2-1F3FAA2795D6}">
    <text>Romuva prašo patikslinti kasimo zonas, perduota statybai, kad įvertintų esamų vamzdžių panaudojimo galimybes ir patikslintų ar nereikės daugiau ardymo nei buvo numatyta.</text>
  </threadedComment>
  <threadedComment ref="K226" dT="2025-07-28T07:14:23.40" personId="{BF5C2520-4838-4933-8C2C-E9E069B8079F}" id="{90E49779-1120-4EF7-ACB9-8787A8E59692}" parentId="{DD4205FD-0A8C-4557-8DB2-1F3FAA2795D6}">
    <text>07-22 pateikta papildyta info sklypo nuomininkui (Romuva)</text>
  </threadedComment>
  <threadedComment ref="K226" dT="2025-09-09T05:07:12.35" personId="{BF5C2520-4838-4933-8C2C-E9E069B8079F}" id="{B7C3C3EF-70C1-43B6-9E5C-3E35AE18B35A}" parentId="{DD4205FD-0A8C-4557-8DB2-1F3FAA2795D6}">
    <text>Dar vis trūksta servituto derinimo.</text>
  </threadedComment>
  <threadedComment ref="K226" dT="2025-09-29T04:57:42.55" personId="{BF5C2520-4838-4933-8C2C-E9E069B8079F}" id="{91D68B8C-E952-4C3F-AB05-8B15EA4D7268}" parentId="{DD4205FD-0A8C-4557-8DB2-1F3FAA2795D6}">
    <text>Servitutas pateiktas savivaldybei 09-16</text>
  </threadedComment>
  <threadedComment ref="K226" dT="2025-10-29T13:11:26.86" personId="{BF5C2520-4838-4933-8C2C-E9E069B8079F}" id="{D9AC6C97-B3F6-42C8-A30C-9F21FAC7433E}" parentId="{DD4205FD-0A8C-4557-8DB2-1F3FAA2795D6}">
    <text>Likę tik servituto ir SUVA klausimai</text>
  </threadedComment>
  <threadedComment ref="K226" dT="2025-11-26T11:43:27.25" personId="{BF941DBC-49BC-4D35-B639-EC5DED99621C}" id="{3DBCA466-6BBD-4AC5-BE22-17F7754E1CAE}" parentId="{DD4205FD-0A8C-4557-8DB2-1F3FAA2795D6}">
    <text>2025-11-26 pateikti servitutai notaram</text>
  </threadedComment>
  <threadedComment ref="K226" dT="2025-12-17T05:58:25.34" personId="{BF941DBC-49BC-4D35-B639-EC5DED99621C}" id="{A5B34878-540F-4025-BB52-C17BDDAB5A3F}" parentId="{DD4205FD-0A8C-4557-8DB2-1F3FAA2795D6}">
    <text>Projektavimo įkainį įsivertint ant naujos sutarties, paleistas objektas darbams. Perduota Vaidai.</text>
  </threadedComment>
  <threadedComment ref="O226" dT="2024-07-19T12:36:51.03" personId="{516D2C5B-D67D-464E-9C67-108D937F77CE}" id="{4674AD62-A433-4158-9B87-912E303B1C2E}">
    <text>2024.07.19 Įkeltas pratesimas</text>
  </threadedComment>
  <threadedComment ref="O226" dT="2024-08-14T07:26:41.42" personId="{516D2C5B-D67D-464E-9C67-108D937F77CE}" id="{AC515141-36FC-43FC-8D78-03752CB2BFF5}" parentId="{4674AD62-A433-4158-9B87-912E303B1C2E}">
    <text>2024.08.14 Įkeltas pratesimas</text>
  </threadedComment>
  <threadedComment ref="O226" dT="2024-09-25T05:23:41.72" personId="{516D2C5B-D67D-464E-9C67-108D937F77CE}" id="{6FDDDA8A-4E3F-49A1-BF74-A21DD800DA74}" parentId="{4674AD62-A433-4158-9B87-912E303B1C2E}">
    <text>2024.09.25 pateiktas pratęsimas</text>
  </threadedComment>
  <threadedComment ref="AB226" dT="2024-11-19T13:40:36.12" personId="{F5283759-9946-4865-A022-E520B30F9158}" id="{7963AE42-74E4-4CF9-8C1D-49290C24806B}">
    <text>11-19 išsiųsta</text>
  </threadedComment>
  <threadedComment ref="AB226" dT="2024-11-26T14:58:29.39" personId="{F5283759-9946-4865-A022-E520B30F9158}" id="{FF00DF96-8C8D-448B-9451-FFFD9E8725C7}" parentId="{7963AE42-74E4-4CF9-8C1D-49290C24806B}">
    <text>11-26 suderinta</text>
  </threadedComment>
  <threadedComment ref="AE226" dT="2024-11-19T13:40:36.12" personId="{F5283759-9946-4865-A022-E520B30F9158}" id="{1D8ADF99-AFC6-46F4-91FF-B7B0BE815C7F}">
    <text>11-19 išsiųsta</text>
  </threadedComment>
  <threadedComment ref="AF226" dT="2024-11-19T13:40:36.12" personId="{F5283759-9946-4865-A022-E520B30F9158}" id="{FFE32A2C-7B36-45EE-8DAF-EDC6FC5F320E}">
    <text>11-19 išsiųsta</text>
  </threadedComment>
  <threadedComment ref="AF226" dT="2024-11-27T13:27:10.41" personId="{F5283759-9946-4865-A022-E520B30F9158}" id="{1E12875E-3A14-4CB7-9454-D4C4BDC15C2F}" parentId="{FFE32A2C-7B36-45EE-8DAF-EDC6FC5F320E}">
    <text>11-27 suderinta</text>
  </threadedComment>
  <threadedComment ref="AH226" dT="2025-10-02T06:16:01.61" personId="{BF5C2520-4838-4933-8C2C-E9E069B8079F}" id="{3B4AE131-10B6-4624-9CF3-4AF7999F6D16}">
    <text>25SUT-10917</text>
  </threadedComment>
  <threadedComment ref="AJ226" dT="2024-11-19T13:40:36.12" personId="{F5283759-9946-4865-A022-E520B30F9158}" id="{5F225658-EB36-4EC7-A635-1A64FCCF1F91}">
    <text>11-19 išsiųsta</text>
  </threadedComment>
  <threadedComment ref="AJ226" dT="2025-01-08T10:11:00.90" personId="{F5283759-9946-4865-A022-E520B30F9158}" id="{68970A70-C6F8-432B-9E09-EA995C84721F}" parentId="{5F225658-EB36-4EC7-A635-1A64FCCF1F91}">
    <text>01-06 gautos pastabos, nusiųsta atgal</text>
  </threadedComment>
  <threadedComment ref="AJ226" dT="2025-01-10T06:20:10.80" personId="{F5283759-9946-4865-A022-E520B30F9158}" id="{72BBA439-6C3A-4B34-894F-863096814D6D}" parentId="{5F225658-EB36-4EC7-A635-1A64FCCF1F91}">
    <text>09 gautos pastabos, 01-10 pateikta atgal</text>
  </threadedComment>
  <threadedComment ref="AJ226" dT="2025-01-15T13:41:13.42" personId="{F5283759-9946-4865-A022-E520B30F9158}" id="{14CC2619-F331-4E60-809A-197B28CD8ABA}" parentId="{5F225658-EB36-4EC7-A635-1A64FCCF1F91}">
    <text>01-10 parašė kad reik važiuot į vietą.
01-15 buvau vietoj, pateikiau pjūvi ir sprendinius.</text>
  </threadedComment>
  <threadedComment ref="AJ226" dT="2025-01-27T13:10:50.83" personId="{F5283759-9946-4865-A022-E520B30F9158}" id="{4FD1EFD3-5172-4D88-B26C-CD29E427F89F}" parentId="{5F225658-EB36-4EC7-A635-1A64FCCF1F91}">
    <text>Šiandien turi atsiųsti</text>
  </threadedComment>
  <threadedComment ref="AJ226" dT="2025-01-27T13:55:12.20" personId="{F5283759-9946-4865-A022-E520B30F9158}" id="{67A53EC0-7CBD-426C-A072-7FDB552BC5CA}" parentId="{5F225658-EB36-4EC7-A635-1A64FCCF1F91}">
    <text>01-27 gauta</text>
  </threadedComment>
  <threadedComment ref="AN226" dT="2024-11-19T13:40:36.12" personId="{F5283759-9946-4865-A022-E520B30F9158}" id="{0D52EB4B-7394-4B5C-BD87-40DA38208D04}">
    <text>11-19 išsiųsta</text>
  </threadedComment>
  <threadedComment ref="AN226" dT="2024-11-29T12:20:49.48" personId="{F5283759-9946-4865-A022-E520B30F9158}" id="{9D017014-D76D-43A1-956A-E88752E06BDF}" parentId="{0D52EB4B-7394-4B5C-BD87-40DA38208D04}">
    <text>11-29 suderinta</text>
  </threadedComment>
  <threadedComment ref="O227" dT="2024-07-24T06:00:39.59" personId="{516D2C5B-D67D-464E-9C67-108D937F77CE}" id="{A146A39F-8115-4104-BD1E-ACA9570C3147}">
    <text>2024.07.24 įkeltas pratyesimas (Primeluota kad su užsakovu nepavyko susisiekti)</text>
  </threadedComment>
  <threadedComment ref="O227" dT="2024-08-21T13:28:09.95" personId="{516D2C5B-D67D-464E-9C67-108D937F77CE}" id="{07A37F80-D661-4642-B63B-DDBBFB83D6D3}" parentId="{A146A39F-8115-4104-BD1E-ACA9570C3147}">
    <text xml:space="preserve">2024.08.21 įkeltas pratesimas </text>
  </threadedComment>
  <threadedComment ref="X227" dT="2024-07-24T05:31:03.87" personId="{516D2C5B-D67D-464E-9C67-108D937F77CE}" id="{5F81C484-F5E5-4617-8451-EA1A57CFAF77}">
    <text>2024.07.24</text>
  </threadedComment>
  <threadedComment ref="X227" dT="2024-07-29T04:29:19.81" personId="{516D2C5B-D67D-464E-9C67-108D937F77CE}" id="{BDE50B28-688C-4966-961E-04467BE560B6}" parentId="{5F81C484-F5E5-4617-8451-EA1A57CFAF77}">
    <text>2024.07.26 pastabos gautos</text>
  </threadedComment>
  <threadedComment ref="X227" dT="2024-07-29T04:50:13.94" personId="{516D2C5B-D67D-464E-9C67-108D937F77CE}" id="{93279218-6FB6-4BA6-A8E0-14F6E7D59F85}" parentId="{5F81C484-F5E5-4617-8451-EA1A57CFAF77}">
    <text>2024.07.29 pakartota po pastabų</text>
  </threadedComment>
  <threadedComment ref="X227" dT="2024-07-31T09:56:13.81" personId="{516D2C5B-D67D-464E-9C67-108D937F77CE}" id="{B495D20F-7875-4A94-932C-0A21ED0B22D0}" parentId="{5F81C484-F5E5-4617-8451-EA1A57CFAF77}">
    <text>2024.07.29 suderinta</text>
  </threadedComment>
  <threadedComment ref="Z227" dT="2024-07-24T05:40:45.52" personId="{516D2C5B-D67D-464E-9C67-108D937F77CE}" id="{DEF01280-6C37-4D8A-BCAC-13BB43F9E4FD}">
    <text>2024.07.24 pateikta</text>
  </threadedComment>
  <threadedComment ref="Z227" dT="2024-08-08T06:19:51.75" personId="{516D2C5B-D67D-464E-9C67-108D937F77CE}" id="{E178FACB-D5A3-4A67-A647-AE289F2A7347}" parentId="{DEF01280-6C37-4D8A-BCAC-13BB43F9E4FD}">
    <text>2024.07.25 gautas užsakovo derinimas</text>
  </threadedComment>
  <threadedComment ref="AB227" dT="2024-08-08T06:28:42.51" personId="{516D2C5B-D67D-464E-9C67-108D937F77CE}" id="{7F1EBB0E-CFE6-4BF9-A7F1-15A1470D6365}">
    <text xml:space="preserve">2024.08.08 pateikta Vainorui
</text>
  </threadedComment>
  <threadedComment ref="AF227" dT="2024-08-28T05:55:40.92" personId="{516D2C5B-D67D-464E-9C67-108D937F77CE}" id="{C8E88EDA-D1C9-42D4-97A0-435232A5969E}">
    <text>2024.08.28 pateikta</text>
  </threadedComment>
  <threadedComment ref="K228" dT="2024-09-20T05:52:00.30" personId="{275467A3-C35B-408D-BC09-980133BF36D1}" id="{9DCDF56C-C211-499F-BFAB-57B97851CCF2}">
    <text>Yra pasiūlymas dėl TS keitimo, ar žiūrėta ?</text>
  </threadedComment>
  <threadedComment ref="K228" dT="2024-10-07T08:28:38.36" personId="{275467A3-C35B-408D-BC09-980133BF36D1}" id="{3EA44454-DE44-44F0-8B8D-1CAD4FF94316}" parentId="{9DCDF56C-C211-499F-BFAB-57B97851CCF2}">
    <text>Perduota Eimučiui pažiūrėti</text>
  </threadedComment>
  <threadedComment ref="K228" dT="2024-10-14T09:29:11.30" personId="{275467A3-C35B-408D-BC09-980133BF36D1}" id="{0F399769-A21F-441D-A21E-070EFF44E42A}" parentId="{9DCDF56C-C211-499F-BFAB-57B97851CCF2}">
    <text>Pateikta Vainorui vizualizacija</text>
  </threadedComment>
  <threadedComment ref="K228" dT="2024-10-21T12:33:48.54" personId="{1AA69E5B-B443-4881-BBB8-C2908FF681E9}" id="{CE833218-E5CE-4547-894A-4AB51CE5CD34}" parentId="{9DCDF56C-C211-499F-BFAB-57B97851CCF2}">
    <text>Derinama su pastato savininku, vainoras derins jei suderins pastato savininkas</text>
  </threadedComment>
  <threadedComment ref="K228" dT="2024-11-04T06:38:52.37" personId="{65DA027D-5C49-4EE2-A34F-BC2FA0C6B7F3}" id="{1E4FDFC5-785D-4B7E-BA0A-8A24DEED9DF4}" parentId="{9DCDF56C-C211-499F-BFAB-57B97851CCF2}">
    <text>Susisiekta su savininku., laukiama atsakymo</text>
  </threadedComment>
  <threadedComment ref="K228" dT="2024-11-11T05:23:56.00" personId="{65DA027D-5C49-4EE2-A34F-BC2FA0C6B7F3}" id="{91DE521F-1CA4-43CB-88DF-7F31D956E482}" parentId="{9DCDF56C-C211-499F-BFAB-57B97851CCF2}">
    <text>Reikia nuvažiuoti į objektą ir pažiūrėt ar tikrai reikia naujos spintos</text>
  </threadedComment>
  <threadedComment ref="K228" dT="2024-11-18T09:16:46.02" personId="{275467A3-C35B-408D-BC09-980133BF36D1}" id="{250CDAAD-888C-480B-9534-AE3EBAEC268F}" parentId="{9DCDF56C-C211-499F-BFAB-57B97851CCF2}">
    <text>11-18 Tautvydas vyksta į vietą dėl spintos</text>
  </threadedComment>
  <threadedComment ref="K228" dT="2024-11-25T05:14:34.16" personId="{65DA027D-5C49-4EE2-A34F-BC2FA0C6B7F3}" id="{086BB662-4B0E-45EA-90A4-A7233F0AE5FF}" parentId="{9DCDF56C-C211-499F-BFAB-57B97851CCF2}">
    <text>Parašytas komentaras į TIVIS dėl esamų rezervinių apskaitos vietų</text>
  </threadedComment>
  <threadedComment ref="O228" dT="2024-07-22T13:54:50.07" personId="{516D2C5B-D67D-464E-9C67-108D937F77CE}" id="{2D7D9E78-C7DE-40D5-9D08-08FC0D2BE7B3}">
    <text>2024.07.22 Įkeltas pratesimas</text>
  </threadedComment>
  <threadedComment ref="O228" dT="2024-08-23T11:43:59.29" personId="{516D2C5B-D67D-464E-9C67-108D937F77CE}" id="{93F58E80-0E51-4AAE-914D-57321A7D960F}" parentId="{2D7D9E78-C7DE-40D5-9D08-08FC0D2BE7B3}">
    <text>2024.08.21 Įkeltas pratyesimas</text>
  </threadedComment>
  <threadedComment ref="K229" dT="2024-09-16T09:32:14.25" personId="{275467A3-C35B-408D-BC09-980133BF36D1}" id="{735BD1AE-E50A-4A22-BBAE-4258E480FE5E}">
    <text>Taisomos pirminių pastabos- Gytis</text>
  </threadedComment>
  <threadedComment ref="K229" dT="2024-09-16T12:17:32.91" personId="{1AA69E5B-B443-4881-BBB8-C2908FF681E9}" id="{C7D367A4-9EFA-449A-BD4B-0C4720660646}" parentId="{735BD1AE-E50A-4A22-BBAE-4258E480FE5E}">
    <text>Pateikti pirminiai po pastabu</text>
  </threadedComment>
  <threadedComment ref="K229" dT="2024-09-20T06:49:40.61" personId="{275467A3-C35B-408D-BC09-980133BF36D1}" id="{671B0E31-9743-4CF5-BE7F-2C6A7FCDC0B9}" parentId="{735BD1AE-E50A-4A22-BBAE-4258E480FE5E}">
    <text>Teikti SUVA</text>
  </threadedComment>
  <threadedComment ref="K229" dT="2024-09-20T13:13:18.59" personId="{1AA69E5B-B443-4881-BBB8-C2908FF681E9}" id="{53785889-D915-4CE9-BF38-33C4F83E71C4}" parentId="{735BD1AE-E50A-4A22-BBAE-4258E480FE5E}">
    <text>SUVA pateikta</text>
  </threadedComment>
  <threadedComment ref="K229" dT="2024-09-30T09:54:59.92" personId="{275467A3-C35B-408D-BC09-980133BF36D1}" id="{0BD57E61-7D78-4FB0-86E7-FEE3403A85FF}" parentId="{735BD1AE-E50A-4A22-BBAE-4258E480FE5E}">
    <text xml:space="preserve">Laukiam KPD </text>
  </threadedComment>
  <threadedComment ref="K229" dT="2024-10-21T07:27:22.43" personId="{275467A3-C35B-408D-BC09-980133BF36D1}" id="{9615DA39-6571-42A2-A739-E20954E86B7F}" parentId="{735BD1AE-E50A-4A22-BBAE-4258E480FE5E}">
    <text>Gytis daro bylą</text>
  </threadedComment>
  <threadedComment ref="K229" dT="2024-10-21T11:50:24.77" personId="{275467A3-C35B-408D-BC09-980133BF36D1}" id="{2BE54379-ABB7-4166-953E-752DE4644E3C}" parentId="{735BD1AE-E50A-4A22-BBAE-4258E480FE5E}">
    <text>Pateikta byla</text>
  </threadedComment>
  <threadedComment ref="K229" dT="2024-10-24T13:59:48.28" personId="{BF5C2520-4838-4933-8C2C-E9E069B8079F}" id="{D6BB88FD-5C44-4B55-B4AB-90DC2024B124}" parentId="{735BD1AE-E50A-4A22-BBAE-4258E480FE5E}">
    <text>Pateikta byla po pastabų</text>
  </threadedComment>
  <threadedComment ref="O229" dT="2024-07-25T14:25:23.00" personId="{516D2C5B-D67D-464E-9C67-108D937F77CE}" id="{48B2802C-6099-40B3-866F-8CC5BD073C3A}">
    <text>2024.07.25 įkeltas pratesimas primeluota dėl dangų</text>
  </threadedComment>
  <threadedComment ref="O229" dT="2024-08-27T13:37:26.51" personId="{516D2C5B-D67D-464E-9C67-108D937F77CE}" id="{B58B1F95-CEAE-4AD6-916C-E98919D45EA9}" parentId="{48B2802C-6099-40B3-866F-8CC5BD073C3A}">
    <text>2024.08.27 įkeltas pratesimas</text>
  </threadedComment>
  <threadedComment ref="X229" dT="2024-09-09T04:20:56.21" personId="{516D2C5B-D67D-464E-9C67-108D937F77CE}" id="{CEA2DAD6-A3BE-4F2E-A802-B8C085A6D67D}">
    <text>2024.09.09 Įkelti pirminiai</text>
  </threadedComment>
  <threadedComment ref="Z229" dT="2024-09-09T06:25:46.22" personId="{BF941DBC-49BC-4D35-B639-EC5DED99621C}" id="{BFBCA5C7-7C37-4449-9983-FA96F8F2FCDC}">
    <text>Pateikta 2024.09.09 
jolanta.dumciene@inbox.lt</text>
    <extLst>
      <x:ext xmlns:xltc2="http://schemas.microsoft.com/office/spreadsheetml/2020/threadedcomments2" uri="{F7C98A9C-CBB3-438F-8F68-D28B6AF4A901}">
        <xltc2:checksum>1588510835</xltc2:checksum>
        <xltc2:hyperlink startIndex="21" length="25" url="jolanta.dumciene@inbox.lt"/>
      </x:ext>
    </extLst>
  </threadedComment>
  <threadedComment ref="Z229" dT="2024-09-20T11:52:10.97" personId="{BF941DBC-49BC-4D35-B639-EC5DED99621C}" id="{9D3D235A-C164-41EC-B3A8-336C5650C413}" parentId="{BFBCA5C7-7C37-4449-9983-FA96F8F2FCDC}">
    <text>2024.09.20 suderinta</text>
  </threadedComment>
  <threadedComment ref="AB229" dT="2024-09-09T05:02:38.68" personId="{BF941DBC-49BC-4D35-B639-EC5DED99621C}" id="{F6FE59E5-C0DC-4034-B7CC-B7D68B599815}">
    <text>2024.09.09 pateikta</text>
  </threadedComment>
  <threadedComment ref="AB229" dT="2024-09-16T05:01:53.58" personId="{BF941DBC-49BC-4D35-B639-EC5DED99621C}" id="{BE47B84F-3628-4AA0-8337-AAED5792B59E}" parentId="{F6FE59E5-C0DC-4034-B7CC-B7D68B599815}">
    <text>2024.09.16 suderinta</text>
  </threadedComment>
  <threadedComment ref="AE229" dT="2024-09-09T05:03:10.07" personId="{BF941DBC-49BC-4D35-B639-EC5DED99621C}" id="{304A3EA1-03E6-4622-9981-3451D42F529F}">
    <text xml:space="preserve">2024.09.09 pateikta
</text>
  </threadedComment>
  <threadedComment ref="AE229" dT="2024-09-17T11:49:37.83" personId="{BF941DBC-49BC-4D35-B639-EC5DED99621C}" id="{8A4619DE-75DC-48A0-83F7-29AE8F5713A1}" parentId="{304A3EA1-03E6-4622-9981-3451D42F529F}">
    <text xml:space="preserve">2024.09.17 suderinta
</text>
  </threadedComment>
  <threadedComment ref="AF229" dT="2024-09-13T04:07:43.63" personId="{BF941DBC-49BC-4D35-B639-EC5DED99621C}" id="{B0F66714-532C-404E-B92B-51A7CEE747EF}">
    <text xml:space="preserve">2024.09.12 suderinta
</text>
  </threadedComment>
  <threadedComment ref="AH229" dT="2024-09-20T07:24:12.03" personId="{BF941DBC-49BC-4D35-B639-EC5DED99621C}" id="{C7B9923D-B345-4208-810C-3442504142C4}">
    <text>Nr. 329248</text>
  </threadedComment>
  <threadedComment ref="AH229" dT="2024-10-18T04:24:15.36" personId="{B1C403DD-D624-4B2E-A4CE-E1329F3AF8BA}" id="{02B96935-FF44-4F75-BC76-E338B5E00D18}" parentId="{C7B9923D-B345-4208-810C-3442504142C4}">
    <text>Gautas 10-17</text>
  </threadedComment>
  <threadedComment ref="AJ229" dT="2024-09-09T05:03:19.59" personId="{BF941DBC-49BC-4D35-B639-EC5DED99621C}" id="{3DFE56FD-42E2-42F8-ACE4-8434125C7CF9}">
    <text xml:space="preserve">2024.09.09 pateikta
</text>
  </threadedComment>
  <threadedComment ref="AJ229" dT="2024-09-18T05:59:25.68" personId="{BF941DBC-49BC-4D35-B639-EC5DED99621C}" id="{32E8C7E4-82FD-43A1-A867-3C8A31313994}" parentId="{3DFE56FD-42E2-42F8-ACE4-8434125C7CF9}">
    <text xml:space="preserve">2024.09.18 suderinta
</text>
  </threadedComment>
  <threadedComment ref="K230" dT="2024-09-16T09:34:17.52" personId="{275467A3-C35B-408D-BC09-980133BF36D1}" id="{D796592F-410F-41C4-9861-5EBD857ADE9D}">
    <text>Gytis taiso pirminius</text>
  </threadedComment>
  <threadedComment ref="K230" dT="2024-09-16T09:34:28.92" personId="{275467A3-C35B-408D-BC09-980133BF36D1}" id="{D78597D9-B4AA-44E8-A7B8-7B79D5999485}" parentId="{D796592F-410F-41C4-9861-5EBD857ADE9D}">
    <text>Ar susisiekta su užsakovu VYTAI ?</text>
  </threadedComment>
  <threadedComment ref="K230" dT="2024-09-16T21:12:55.56" personId="{516D2C5B-D67D-464E-9C67-108D937F77CE}" id="{43034230-6865-48E1-A080-2D8A6D24C694}" parentId="{D796592F-410F-41C4-9861-5EBD857ADE9D}">
    <text>ne</text>
  </threadedComment>
  <threadedComment ref="K230" dT="2024-09-17T10:37:53.87" personId="{1AA69E5B-B443-4881-BBB8-C2908FF681E9}" id="{C14D5808-208C-4D57-A608-ADF659298C7E}" parentId="{D796592F-410F-41C4-9861-5EBD857ADE9D}">
    <text>Pateikti pirminiai po pastabu</text>
  </threadedComment>
  <threadedComment ref="K230" dT="2024-09-18T04:25:06.52" personId="{1AA69E5B-B443-4881-BBB8-C2908FF681E9}" id="{EB40C08B-44F4-48EC-9621-48DF6792D9BB}" parentId="{D796592F-410F-41C4-9861-5EBD857ADE9D}">
    <text>Pateikta SUVA</text>
  </threadedComment>
  <threadedComment ref="K230" dT="2024-09-30T08:05:54.45" personId="{275467A3-C35B-408D-BC09-980133BF36D1}" id="{41ACB445-906B-47BF-A238-3F77C159402C}" parentId="{D796592F-410F-41C4-9861-5EBD857ADE9D}">
    <text>Tautvydas formuos bylą pateikimui į TIVĮ be SUVA</text>
  </threadedComment>
  <threadedComment ref="K230" dT="2024-09-30T15:51:29.81" personId="{1AA69E5B-B443-4881-BBB8-C2908FF681E9}" id="{5B757B91-82D6-4373-AEDF-B0E5B9D11BA3}" parentId="{D796592F-410F-41C4-9861-5EBD857ADE9D}">
    <text>Pateiktas projektas</text>
  </threadedComment>
  <threadedComment ref="K230" dT="2024-10-04T11:14:53.47" personId="{275467A3-C35B-408D-BC09-980133BF36D1}" id="{BE38D80F-F03C-4911-A08C-6B7542BE21DB}" parentId="{D796592F-410F-41C4-9861-5EBD857ADE9D}">
    <text>Gytis taiso pastabas. Eimutis turi sukelti projektą.</text>
  </threadedComment>
  <threadedComment ref="K230" dT="2024-10-08T05:47:44.56" personId="{275467A3-C35B-408D-BC09-980133BF36D1}" id="{589586CD-BE4E-4E2D-8A1A-BEFBCA035B6A}" parentId="{D796592F-410F-41C4-9861-5EBD857ADE9D}">
    <text>Pateiktas projektas be SUVA</text>
  </threadedComment>
  <threadedComment ref="K230" dT="2024-10-14T06:01:28.23" personId="{275467A3-C35B-408D-BC09-980133BF36D1}" id="{A1287AD4-B390-47EB-A794-96A6FC5865BD}" parentId="{D796592F-410F-41C4-9861-5EBD857ADE9D}">
    <text>10-14 pateiks pilną projektą</text>
  </threadedComment>
  <threadedComment ref="K230" dT="2024-10-14T11:19:41.73" personId="{1AA69E5B-B443-4881-BBB8-C2908FF681E9}" id="{F9BD3AC9-3693-4917-BAAA-37CBD6F5CCBD}" parentId="{D796592F-410F-41C4-9861-5EBD857ADE9D}">
    <text>Pateiktas projektas po pastabu</text>
  </threadedComment>
  <threadedComment ref="O230" dT="2024-07-23T12:13:31.40" personId="{516D2C5B-D67D-464E-9C67-108D937F77CE}" id="{9EAFD33E-9B59-4D8C-A6B4-62DE6D8BAA92}">
    <text>2024.07.23 įkieltas pratesimas primeluota dėl dangų</text>
  </threadedComment>
  <threadedComment ref="O230" dT="2024-08-28T09:37:43.69" personId="{516D2C5B-D67D-464E-9C67-108D937F77CE}" id="{FF0D915C-943C-45DE-B16D-579F06FAFF62}" parentId="{9EAFD33E-9B59-4D8C-A6B4-62DE6D8BAA92}">
    <text>2024.08.28 įkeltas pratesimas</text>
  </threadedComment>
  <threadedComment ref="X230" dT="2024-09-05T12:42:54.53" personId="{516D2C5B-D67D-464E-9C67-108D937F77CE}" id="{3D15636B-8644-46A4-AC19-D01E317F4EF0}">
    <text>2024.09.05</text>
  </threadedComment>
  <threadedComment ref="Z230" dT="2024-09-24T11:18:24.16" personId="{BF941DBC-49BC-4D35-B639-EC5DED99621C}" id="{868AA2BC-EDCF-4F6E-BFBB-4F483118F31E}">
    <text>09.24 suderinta</text>
  </threadedComment>
  <threadedComment ref="AB230" dT="2024-08-28T10:36:20.42" personId="{516D2C5B-D67D-464E-9C67-108D937F77CE}" id="{C6A2CB23-A715-4F2F-B4DA-E1744F904937}">
    <text>2024.08.28 pateikta</text>
  </threadedComment>
  <threadedComment ref="AB230" dT="2024-09-03T12:24:28.38" personId="{516D2C5B-D67D-464E-9C67-108D937F77CE}" id="{74ECCFCD-8A50-4BB6-B247-DBB5C8320402}" parentId="{C6A2CB23-A715-4F2F-B4DA-E1744F904937}">
    <text xml:space="preserve">2024.09.03 suderinta
</text>
  </threadedComment>
  <threadedComment ref="AE230" dT="2024-08-28T10:36:14.22" personId="{516D2C5B-D67D-464E-9C67-108D937F77CE}" id="{E5D4452F-7D66-4894-95AB-2E8382CE7D57}">
    <text>2024.08.28 pateikta</text>
  </threadedComment>
  <threadedComment ref="AE230" dT="2024-08-29T09:49:06.64" personId="{516D2C5B-D67D-464E-9C67-108D937F77CE}" id="{40751508-A429-4F5A-B050-A8A1BB4726A1}" parentId="{E5D4452F-7D66-4894-95AB-2E8382CE7D57}">
    <text>2024.08.28 suderinta</text>
  </threadedComment>
  <threadedComment ref="AF230" dT="2024-08-28T10:36:10.22" personId="{516D2C5B-D67D-464E-9C67-108D937F77CE}" id="{84891EA9-EB9A-4361-ACA0-2632AF3CAB77}">
    <text>2024.08.28 pateikta</text>
  </threadedComment>
  <threadedComment ref="AF230" dT="2024-09-04T04:31:15.61" personId="{516D2C5B-D67D-464E-9C67-108D937F77CE}" id="{03226394-A5A4-4015-8605-E7C0C3D69C69}" parentId="{84891EA9-EB9A-4361-ACA0-2632AF3CAB77}">
    <text>2024.09.03 suderinta</text>
  </threadedComment>
  <threadedComment ref="AH230" dT="2024-09-17T12:54:54.88" personId="{09BE7D98-4DE0-4A95-BE21-8CDFB976921C}" id="{AFCB01E7-DC3E-443C-AE3E-23C250A4A1BB}">
    <text>NŽT NR 328807 
2024-09-17 pateikta</text>
  </threadedComment>
  <threadedComment ref="AJ230" dT="2024-08-28T10:36:06.63" personId="{516D2C5B-D67D-464E-9C67-108D937F77CE}" id="{AFB9880E-59A0-4FD7-9144-FE77D29ADB02}">
    <text>2024.08.28 pateikta</text>
  </threadedComment>
  <threadedComment ref="AJ230" dT="2024-09-16T21:07:12.61" personId="{516D2C5B-D67D-464E-9C67-108D937F77CE}" id="{1C802DC7-4EE7-4551-9F63-36E7CA5BB780}" parentId="{AFB9880E-59A0-4FD7-9144-FE77D29ADB02}">
    <text>2024.09.06 suderino</text>
  </threadedComment>
  <threadedComment ref="K231" dT="2024-09-13T13:44:09.26" personId="{1AA69E5B-B443-4881-BBB8-C2908FF681E9}" id="{0B0AF893-15F3-4790-9B3F-935841E216A3}">
    <text>Reikia Gyciui nulekt pasifotkint esama skydeli ir parasyti komentara i TIVIS</text>
  </threadedComment>
  <threadedComment ref="K231" dT="2024-09-16T09:35:58.24" personId="{275467A3-C35B-408D-BC09-980133BF36D1}" id="{D172376B-9936-4EB8-925F-E3CE51254631}" parentId="{0B0AF893-15F3-4790-9B3F-935841E216A3}">
    <text>Kostas parašys komentarą dėl TS keitimo</text>
  </threadedComment>
  <threadedComment ref="K231" dT="2024-09-20T06:00:16.59" personId="{275467A3-C35B-408D-BC09-980133BF36D1}" id="{5C7712C0-D4D7-4097-BC96-0703A21759AF}" parentId="{0B0AF893-15F3-4790-9B3F-935841E216A3}">
    <text>Pateiktas komentaras ESO dėl TS keitimo</text>
  </threadedComment>
  <threadedComment ref="O231" dT="2024-07-26T07:10:49.11" personId="{516D2C5B-D67D-464E-9C67-108D937F77CE}" id="{78591E5E-2E5B-4F97-BC12-E7F61218DC11}">
    <text>2024.07.26 Įkeltas pratesimas (primeluota dėl dangų)</text>
  </threadedComment>
  <threadedComment ref="O231" dT="2024-08-30T11:10:32.20" personId="{516D2C5B-D67D-464E-9C67-108D937F77CE}" id="{F2F3AB59-9CE9-4660-9A72-015C6CD06C0E}" parentId="{78591E5E-2E5B-4F97-BC12-E7F61218DC11}">
    <text>2024.08.30 Įkeltas pratesimas</text>
  </threadedComment>
  <threadedComment ref="K232" dT="2024-09-16T09:40:06.06" personId="{275467A3-C35B-408D-BC09-980133BF36D1}" id="{F02C88BC-A250-45DD-A19D-5A006E9FE529}">
    <text>Gytis siunčia institucijoms derinti.</text>
  </threadedComment>
  <threadedComment ref="K232" dT="2024-09-16T09:40:24.91" personId="{275467A3-C35B-408D-BC09-980133BF36D1}" id="{3EC456DB-50DA-44C4-B32E-B91E82927F7D}" parentId="{F02C88BC-A250-45DD-A19D-5A006E9FE529}">
    <text>VYTAI kokia situacija su užsakovu ir lifto apskaita ? Ar galim toliau vykdyti objektą ?</text>
  </threadedComment>
  <threadedComment ref="K232" dT="2024-09-16T20:54:37.67" personId="{516D2C5B-D67D-464E-9C67-108D937F77CE}" id="{832C2661-EDF0-4CE2-8E99-513AAE5727A5}" parentId="{F02C88BC-A250-45DD-A19D-5A006E9FE529}">
    <text>Gytis viską žino. Jeigu užsakovas suderino judam toliau</text>
  </threadedComment>
  <threadedComment ref="K232" dT="2024-09-16T21:00:36.44" personId="{516D2C5B-D67D-464E-9C67-108D937F77CE}" id="{D7CCB24B-39FE-4F59-8237-901A45091F56}" parentId="{F02C88BC-A250-45DD-A19D-5A006E9FE529}">
    <text>Gautos ESO PASTABOS. Perdaviau Gyčiui</text>
  </threadedComment>
  <threadedComment ref="K232" dT="2024-09-17T06:59:07.68" personId="{275467A3-C35B-408D-BC09-980133BF36D1}" id="{082A41A1-4440-4B97-BB80-20EF2B2C32E3}" parentId="{F02C88BC-A250-45DD-A19D-5A006E9FE529}">
    <text>Gytis nieko nežino iki galo šitoj situacijoj, reikia su VYTU susėsti ir išsiaiškinti</text>
  </threadedComment>
  <threadedComment ref="K232" dT="2024-09-17T07:55:46.31" personId="{516D2C5B-D67D-464E-9C67-108D937F77CE}" id="{8B3F213C-D55E-4801-867A-48DA6943B35A}" parentId="{F02C88BC-A250-45DD-A19D-5A006E9FE529}">
    <text>Viskas gerai jau pateikta derinti. O kostas važiuos į vietą pasižiūrėti ar tilps saugikliai</text>
  </threadedComment>
  <threadedComment ref="K232" dT="2024-10-17T11:45:25.52" personId="{1AA69E5B-B443-4881-BBB8-C2908FF681E9}" id="{419AC85F-24EB-458F-A9ED-E38595481F85}" parentId="{F02C88BC-A250-45DD-A19D-5A006E9FE529}">
    <text>Informuotas ESO PV, kad truksta vietos skirstykloj, pasiulyta panaudoti Vytritos sprendinius, salygistai turi duoti atsakyma</text>
  </threadedComment>
  <threadedComment ref="K232" dT="2024-10-28T12:12:25.56" personId="{1AA69E5B-B443-4881-BBB8-C2908FF681E9}" id="{9872F378-60C2-4070-B4A2-7E613CD1CB7D}" parentId="{F02C88BC-A250-45DD-A19D-5A006E9FE529}">
    <text>Gautos pakoreguotos TS, reikia daryti pagal Vytritos paregta projekta</text>
  </threadedComment>
  <threadedComment ref="K232" dT="2024-11-11T05:24:51.46" personId="{65DA027D-5C49-4EE2-A34F-BC2FA0C6B7F3}" id="{DC279C12-93B6-4002-9566-AFF423CA2FBB}" parentId="{F02C88BC-A250-45DD-A19D-5A006E9FE529}">
    <text>Pasikeitė spintų skaičius, perderint su klientu jų vietą</text>
  </threadedComment>
  <threadedComment ref="K232" dT="2024-11-18T05:44:22.25" personId="{65DA027D-5C49-4EE2-A34F-BC2FA0C6B7F3}" id="{514C0B88-3CE2-4F51-8C60-2E825DBC9B66}" parentId="{F02C88BC-A250-45DD-A19D-5A006E9FE529}">
    <text>Nusiųsta derint institucijoms</text>
  </threadedComment>
  <threadedComment ref="K232" dT="2024-11-19T06:48:32.12" personId="{BF5C2520-4838-4933-8C2C-E9E069B8079F}" id="{60E413F3-C48D-4895-938C-5EA11B8D2145}" parentId="{F02C88BC-A250-45DD-A19D-5A006E9FE529}">
    <text>Pateikti pirminiai</text>
  </threadedComment>
  <threadedComment ref="K232" dT="2024-11-25T05:49:13.11" personId="{65DA027D-5C49-4EE2-A34F-BC2FA0C6B7F3}" id="{0F08D58C-1AAB-4E6D-9F7F-0FA62B83689B}" parentId="{F02C88BC-A250-45DD-A19D-5A006E9FE529}">
    <text>Taisomos pirminių pastabos, 11-25 važiuosiu į Tr-945 dėl KSB vizualizacijos</text>
  </threadedComment>
  <threadedComment ref="K232" dT="2024-11-27T06:05:55.19" personId="{65DA027D-5C49-4EE2-A34F-BC2FA0C6B7F3}" id="{A2A1B138-1E27-4BBF-A1F6-523FC3B2D148}" parentId="{F02C88BC-A250-45DD-A19D-5A006E9FE529}">
    <text>Laukiu kol ESO zoninis atsiųs TR-945 nuotraukas</text>
  </threadedComment>
  <threadedComment ref="K232" dT="2024-12-02T06:04:49.02" personId="{65DA027D-5C49-4EE2-A34F-BC2FA0C6B7F3}" id="{BE7ED486-40D7-4F01-92CB-1C5DB0AC3F8A}" parentId="{F02C88BC-A250-45DD-A19D-5A006E9FE529}">
    <text>Rengiamas šilumos tinklų kirtimo pjūvis</text>
  </threadedComment>
  <threadedComment ref="K232" dT="2024-12-21T06:24:44.30" personId="{275467A3-C35B-408D-BC09-980133BF36D1}" id="{482581F5-4C9B-4B64-97FA-89E971789DCE}" parentId="{F02C88BC-A250-45DD-A19D-5A006E9FE529}">
    <text>Kokia situacija su KE ?</text>
  </threadedComment>
  <threadedComment ref="K232" dT="2024-12-23T05:07:42.03" personId="{65DA027D-5C49-4EE2-A34F-BC2FA0C6B7F3}" id="{FC0F6FD0-058A-42CD-B585-C021D63828F3}" parentId="{F02C88BC-A250-45DD-A19D-5A006E9FE529}">
    <text>KE sprendinius suderino</text>
  </threadedComment>
  <threadedComment ref="K232" dT="2024-12-23T06:32:31.93" personId="{BF5C2520-4838-4933-8C2C-E9E069B8079F}" id="{845267EC-3017-4BFF-8669-B4333DF3ECBF}" parentId="{F02C88BC-A250-45DD-A19D-5A006E9FE529}">
    <text>Išsiunčiau 12-23 derinti kitoms institucijoms.</text>
  </threadedComment>
  <threadedComment ref="K232" dT="2025-01-09T05:31:35.76" personId="{65DA027D-5C49-4EE2-A34F-BC2FA0C6B7F3}" id="{E062AB51-F81B-47A2-9D60-F915C7BE14BB}" parentId="{F02C88BC-A250-45DD-A19D-5A006E9FE529}">
    <text>Pateikta suva 01.07; nusiųstas informacinis į kms; pateikta derint užsakovui ir pasirašyt sutikimą dėl AZ.</text>
  </threadedComment>
  <threadedComment ref="K232" dT="2025-01-16T08:50:40.72" personId="{BF5C2520-4838-4933-8C2C-E9E069B8079F}" id="{63D70082-11A7-4E69-882F-9502207755BB}" parentId="{F02C88BC-A250-45DD-A19D-5A006E9FE529}">
    <text>Sutikimas gautas</text>
  </threadedComment>
  <threadedComment ref="K232" dT="2025-01-16T09:01:16.31" personId="{BF5C2520-4838-4933-8C2C-E9E069B8079F}" id="{CD85C7CC-B475-4F0C-9DCE-C45293B3EEF3}" parentId="{F02C88BC-A250-45DD-A19D-5A006E9FE529}">
    <text>Pateikti pirminiai po pastabų</text>
  </threadedComment>
  <threadedComment ref="K232" dT="2025-01-21T14:25:45.89" personId="{BF5C2520-4838-4933-8C2C-E9E069B8079F}" id="{07D5E1B0-FA4C-4352-AB49-727300CF1921}" parentId="{F02C88BC-A250-45DD-A19D-5A006E9FE529}">
    <text>Pateikti pirminiai po pastabų</text>
  </threadedComment>
  <threadedComment ref="K232" dT="2025-01-23T13:31:07.13" personId="{BF5C2520-4838-4933-8C2C-E9E069B8079F}" id="{D24E2605-3680-4E31-9106-BD27D2A79724}" parentId="{F02C88BC-A250-45DD-A19D-5A006E9FE529}">
    <text>Pateikti pirminiai po pastabų</text>
  </threadedComment>
  <threadedComment ref="K232" dT="2025-01-27T10:42:53.28" personId="{275467A3-C35B-408D-BC09-980133BF36D1}" id="{F567A939-0184-49D8-B008-1A9B92617A49}" parentId="{F02C88BC-A250-45DD-A19D-5A006E9FE529}">
    <text>Taiso pastabas Gytis</text>
  </threadedComment>
  <threadedComment ref="K232" dT="2025-01-28T10:38:58.71" personId="{BF5C2520-4838-4933-8C2C-E9E069B8079F}" id="{7D10D54F-5824-4898-B93A-42B9D2C64D8B}" parentId="{F02C88BC-A250-45DD-A19D-5A006E9FE529}">
    <text>Gauta SUVA</text>
  </threadedComment>
  <threadedComment ref="K232" dT="2025-02-06T09:02:03.17" personId="{BF5C2520-4838-4933-8C2C-E9E069B8079F}" id="{D8D03E84-33FC-4971-AF87-5EB95D3110F2}" parentId="{F02C88BC-A250-45DD-A19D-5A006E9FE529}">
    <text>Pateiktas projektas tvirtinimui</text>
  </threadedComment>
  <threadedComment ref="K232" dT="2025-02-11T12:19:06.64" personId="{BF5C2520-4838-4933-8C2C-E9E069B8079F}" id="{21B74C68-E8B6-413E-BE89-16FCE85215F0}" parentId="{F02C88BC-A250-45DD-A19D-5A006E9FE529}">
    <text>Pateiktas po pastabų</text>
  </threadedComment>
  <threadedComment ref="O232" dT="2024-07-24T14:09:11.07" personId="{516D2C5B-D67D-464E-9C67-108D937F77CE}" id="{BE9D71B2-75FF-4E2E-8325-CCA1FD825139}">
    <text>2024.07.24 Įkeltas pratesimas</text>
  </threadedComment>
  <threadedComment ref="O232" dT="2024-08-27T13:22:41.23" personId="{516D2C5B-D67D-464E-9C67-108D937F77CE}" id="{209E8D1F-6D13-4AE6-A7AA-4507A1D69188}" parentId="{BE9D71B2-75FF-4E2E-8325-CCA1FD825139}">
    <text>2024.08.27 įkeltas pratesimas</text>
  </threadedComment>
  <threadedComment ref="U232" dT="2025-01-06T12:05:48.00" personId="{65DA027D-5C49-4EE2-A34F-BC2FA0C6B7F3}" id="{5AC0D359-85F4-4286-A2CF-197C8D5380AF}">
    <text>Išsiųstas į KMS 01.06</text>
  </threadedComment>
  <threadedComment ref="X232" dT="2024-09-10T09:41:41.99" personId="{516D2C5B-D67D-464E-9C67-108D937F77CE}" id="{67F27E44-095D-4D49-8058-C51D9598600F}">
    <text>2024.09.10 pateikta</text>
  </threadedComment>
  <threadedComment ref="Z232" dT="2024-09-10T11:26:32.31" personId="{BF941DBC-49BC-4D35-B639-EC5DED99621C}" id="{87EEF359-6FC8-4C57-83AA-D9096FFFF7E1}">
    <text>2024.09.10 pateikta 
a.petretis@agili.lt
gvaclovas@gmail.com</text>
    <extLst>
      <x:ext xmlns:xltc2="http://schemas.microsoft.com/office/spreadsheetml/2020/threadedcomments2" uri="{F7C98A9C-CBB3-438F-8F68-D28B6AF4A901}">
        <xltc2:checksum>1065567292</xltc2:checksum>
        <xltc2:hyperlink startIndex="21" length="19" url="mailto:a.petretis@agili.lt"/>
        <xltc2:hyperlink startIndex="41" length="19" url="mailto:gvaclovas@gmail.com"/>
      </x:ext>
    </extLst>
  </threadedComment>
  <threadedComment ref="Z232" dT="2024-09-11T09:08:30.92" personId="{BF941DBC-49BC-4D35-B639-EC5DED99621C}" id="{C72C5D6F-A6C7-4F46-A375-8322DAE6972D}" parentId="{87EEF359-6FC8-4C57-83AA-D9096FFFF7E1}">
    <text>2024.09.11 suderinta</text>
  </threadedComment>
  <threadedComment ref="AB232" dT="2024-09-16T12:49:24.67" personId="{BF941DBC-49BC-4D35-B639-EC5DED99621C}" id="{5DC1A3ED-575D-45DA-8738-C3C2B2365578}">
    <text>2024.09.16 pateikta</text>
  </threadedComment>
  <threadedComment ref="AB232" dT="2024-09-23T12:35:18.33" personId="{BF941DBC-49BC-4D35-B639-EC5DED99621C}" id="{1AEEE3A7-ABE2-4FE6-85DD-D54450FE45FD}" parentId="{5DC1A3ED-575D-45DA-8738-C3C2B2365578}">
    <text>2024.09.23 suderinta</text>
  </threadedComment>
  <threadedComment ref="AB232" dT="2024-11-12T12:14:09.87" personId="{65DA027D-5C49-4EE2-A34F-BC2FA0C6B7F3}" id="{DE194717-8215-48D6-AF98-BBD54C18B5F1}" parentId="{5DC1A3ED-575D-45DA-8738-C3C2B2365578}">
    <text>11,12 pateikta</text>
  </threadedComment>
  <threadedComment ref="AB232" dT="2025-01-06T11:25:11.90" personId="{65DA027D-5C49-4EE2-A34F-BC2FA0C6B7F3}" id="{B43765B2-2066-45F7-B122-EE67127CB465}" parentId="{5DC1A3ED-575D-45DA-8738-C3C2B2365578}">
    <text>Suderinta 12.30</text>
  </threadedComment>
  <threadedComment ref="AE232" dT="2024-09-16T12:49:24.67" personId="{BF941DBC-49BC-4D35-B639-EC5DED99621C}" id="{0A23F24B-5C87-47C0-B697-1A568CEB6361}">
    <text>2024.09.16 pateikta</text>
  </threadedComment>
  <threadedComment ref="AE232" dT="2024-10-11T11:38:20.18" personId="{BF941DBC-49BC-4D35-B639-EC5DED99621C}" id="{1A0F2999-56B5-473B-B19D-C5A761AF4AA2}" parentId="{0A23F24B-5C87-47C0-B697-1A568CEB6361}">
    <text>10.11 suderinta</text>
  </threadedComment>
  <threadedComment ref="AE232" dT="2024-11-12T12:14:26.86" personId="{65DA027D-5C49-4EE2-A34F-BC2FA0C6B7F3}" id="{DC486A39-BB90-4440-A63F-A36602A160F9}" parentId="{0A23F24B-5C87-47C0-B697-1A568CEB6361}">
    <text>11,12 pateikta</text>
  </threadedComment>
  <threadedComment ref="AE232" dT="2024-11-22T09:06:32.40" personId="{65DA027D-5C49-4EE2-A34F-BC2FA0C6B7F3}" id="{54949CCA-B433-4B46-A167-9125BF5E9B4A}" parentId="{0A23F24B-5C87-47C0-B697-1A568CEB6361}">
    <text>Suderinta 11.14</text>
  </threadedComment>
  <threadedComment ref="AE232" dT="2025-01-06T11:25:52.34" personId="{65DA027D-5C49-4EE2-A34F-BC2FA0C6B7F3}" id="{44BA495A-664C-45B6-BD67-F2E158D2A53D}" parentId="{0A23F24B-5C87-47C0-B697-1A568CEB6361}">
    <text>Suderinta 12.27</text>
  </threadedComment>
  <threadedComment ref="AF232" dT="2024-09-16T12:49:24.67" personId="{BF941DBC-49BC-4D35-B639-EC5DED99621C}" id="{F45EDB7D-88AC-4A20-AB86-A9DB1646F397}">
    <text>2024.09.16 pateikta</text>
  </threadedComment>
  <threadedComment ref="AF232" dT="2024-09-30T08:44:11.72" personId="{BF941DBC-49BC-4D35-B639-EC5DED99621C}" id="{4BE341CF-0203-4AB8-92BE-2458355183D2}" parentId="{F45EDB7D-88AC-4A20-AB86-A9DB1646F397}">
    <text>09.30 suderinta</text>
  </threadedComment>
  <threadedComment ref="AF232" dT="2024-11-12T12:14:41.22" personId="{65DA027D-5C49-4EE2-A34F-BC2FA0C6B7F3}" id="{55A3204E-371E-43A8-BDF3-2A7C027E4DEF}" parentId="{F45EDB7D-88AC-4A20-AB86-A9DB1646F397}">
    <text>11,12 pateikta</text>
  </threadedComment>
  <threadedComment ref="AF232" dT="2024-11-22T09:06:17.28" personId="{65DA027D-5C49-4EE2-A34F-BC2FA0C6B7F3}" id="{9F3DA53B-D145-4CF7-9188-7BE7A7630F4C}" parentId="{F45EDB7D-88AC-4A20-AB86-A9DB1646F397}">
    <text>suderinta 11.21</text>
  </threadedComment>
  <threadedComment ref="AF232" dT="2025-01-07T11:48:53.39" personId="{65DA027D-5C49-4EE2-A34F-BC2FA0C6B7F3}" id="{EFB0FC78-4854-49D0-9716-76D8AE1E13CE}" parentId="{F45EDB7D-88AC-4A20-AB86-A9DB1646F397}">
    <text>Suderinta 2025.01.07</text>
  </threadedComment>
  <threadedComment ref="AH232" dT="2025-01-07T14:35:15.29" personId="{65DA027D-5C49-4EE2-A34F-BC2FA0C6B7F3}" id="{B4498EDD-0148-4472-9D04-283D69497057}">
    <text>01.07 342141</text>
  </threadedComment>
  <threadedComment ref="AJ232" dT="2024-09-16T12:49:24.67" personId="{BF941DBC-49BC-4D35-B639-EC5DED99621C}" id="{F1253C34-B88B-4551-9F74-2047C38D3762}">
    <text>2024.09.16 pateikta</text>
  </threadedComment>
  <threadedComment ref="AJ232" dT="2024-11-12T12:14:57.83" personId="{65DA027D-5C49-4EE2-A34F-BC2FA0C6B7F3}" id="{1EA805C7-2A05-4178-9CA5-5F5475E2BCEC}" parentId="{F1253C34-B88B-4551-9F74-2047C38D3762}">
    <text>11,12 pateikta</text>
  </threadedComment>
  <threadedComment ref="AJ232" dT="2025-01-06T11:24:26.68" personId="{65DA027D-5C49-4EE2-A34F-BC2FA0C6B7F3}" id="{D5FC68CA-EE12-4819-A741-345FFAF83F66}" parentId="{F1253C34-B88B-4551-9F74-2047C38D3762}">
    <text>Suderinta 12.20</text>
  </threadedComment>
  <threadedComment ref="K233" dT="2024-10-07T08:35:46.57" personId="{275467A3-C35B-408D-BC09-980133BF36D1}" id="{71F84AEA-5CB7-4913-800A-AFBE70212B7C}">
    <text>Darom pirminius</text>
  </threadedComment>
  <threadedComment ref="K233" dT="2024-10-21T09:14:23.04" personId="{275467A3-C35B-408D-BC09-980133BF36D1}" id="{9595AD11-2726-4CDA-A995-831073FEDFFB}" parentId="{71F84AEA-5CB7-4913-800A-AFBE70212B7C}">
    <text>Pateikti pirminiai</text>
  </threadedComment>
  <threadedComment ref="K233" dT="2024-10-28T12:13:41.72" personId="{1AA69E5B-B443-4881-BBB8-C2908FF681E9}" id="{1FC9207D-B754-4A08-8DDC-8ACAE7E95035}" parentId="{71F84AEA-5CB7-4913-800A-AFBE70212B7C}">
    <text>Taisomi pirminiai sprendiniai, pateikta institucijoms ir LIDL suderinti</text>
  </threadedComment>
  <threadedComment ref="K233" dT="2024-11-04T05:22:47.36" personId="{BF941DBC-49BC-4D35-B639-EC5DED99621C}" id="{F15382CE-6B39-4FA8-8D44-F3EDF209B95A}" parentId="{71F84AEA-5CB7-4913-800A-AFBE70212B7C}">
    <text>Susisiekt su LIDL dėl sprendimo</text>
  </threadedComment>
  <threadedComment ref="K233" dT="2024-11-05T08:39:46.37" personId="{BF5C2520-4838-4933-8C2C-E9E069B8079F}" id="{8998F2E2-8D79-4C57-9E38-09ED91337AD7}" parentId="{71F84AEA-5CB7-4913-800A-AFBE70212B7C}">
    <text>Parašytas laiškas šaligatvio projektuotojam dėl troleibusų stulpų vietų</text>
  </threadedComment>
  <threadedComment ref="K233" dT="2024-11-07T08:03:54.51" personId="{BF941DBC-49BC-4D35-B639-EC5DED99621C}" id="{D2236F39-09F9-4EB2-9ED8-2A1889307992}" parentId="{71F84AEA-5CB7-4913-800A-AFBE70212B7C}">
    <text>Pateikti pirminiai</text>
  </threadedComment>
  <threadedComment ref="K233" dT="2024-11-08T09:31:42.52" personId="{275467A3-C35B-408D-BC09-980133BF36D1}" id="{CED9CD64-92B8-48B4-B87A-8086377F968B}" parentId="{71F84AEA-5CB7-4913-800A-AFBE70212B7C}">
    <text>Taiso pastabas</text>
  </threadedComment>
  <threadedComment ref="K233" dT="2024-11-11T05:24:56.29" personId="{BF941DBC-49BC-4D35-B639-EC5DED99621C}" id="{E81618B9-5D42-4C35-8393-19D21BDF1A87}" parentId="{71F84AEA-5CB7-4913-800A-AFBE70212B7C}">
    <text>Ištaisytos pastabos</text>
  </threadedComment>
  <threadedComment ref="K233" dT="2024-11-18T05:39:49.49" personId="{BF941DBC-49BC-4D35-B639-EC5DED99621C}" id="{1CFE44EC-D52A-4CFF-9FE6-AEB2D1D3C2A1}" parentId="{71F84AEA-5CB7-4913-800A-AFBE70212B7C}">
    <text>11.15 pateikta Telia po pastabų</text>
  </threadedComment>
  <threadedComment ref="K233" dT="2024-11-21T11:03:43.21" personId="{BF941DBC-49BC-4D35-B639-EC5DED99621C}" id="{729D816C-30D3-4905-8D39-E3BF415306F4}" parentId="{71F84AEA-5CB7-4913-800A-AFBE70212B7C}">
    <text>Įkelta SUVA, ruošiama byla, laukiam užsakovo derinimo.</text>
  </threadedComment>
  <threadedComment ref="K233" dT="2024-11-25T05:47:52.29" personId="{BF941DBC-49BC-4D35-B639-EC5DED99621C}" id="{3941B966-5553-41F1-96EB-1D072093567F}" parentId="{71F84AEA-5CB7-4913-800A-AFBE70212B7C}">
    <text>Gautas užsakovo derinimas, paruošta pilna byla be SUVA</text>
  </threadedComment>
  <threadedComment ref="K233" dT="2024-11-26T14:34:59.47" personId="{BF5C2520-4838-4933-8C2C-E9E069B8079F}" id="{B060A594-5983-4A35-B97E-62739E37348A}" parentId="{71F84AEA-5CB7-4913-800A-AFBE70212B7C}">
    <text>Pateikta byla</text>
  </threadedComment>
  <threadedComment ref="K233" dT="2024-11-28T07:30:07.26" personId="{BF941DBC-49BC-4D35-B639-EC5DED99621C}" id="{686AB0E7-05F5-40F8-A2A8-9B4B8866B276}" parentId="{71F84AEA-5CB7-4913-800A-AFBE70212B7C}">
    <text>Išsiųstas informacinis, trūksta SUVA</text>
  </threadedComment>
  <threadedComment ref="K233" dT="2025-01-06T05:37:43.00" personId="{BF941DBC-49BC-4D35-B639-EC5DED99621C}" id="{65A8B68D-D6D8-4C05-AD1C-B893D56003F4}" parentId="{71F84AEA-5CB7-4913-800A-AFBE70212B7C}">
    <text>Paruošta pilna byla.</text>
  </threadedComment>
  <threadedComment ref="K233" dT="2025-01-07T15:32:23.31" personId="{BF5C2520-4838-4933-8C2C-E9E069B8079F}" id="{9F30E8A6-98BD-4C06-B9C3-2B24650AC727}" parentId="{71F84AEA-5CB7-4913-800A-AFBE70212B7C}">
    <text>Pateikta byla</text>
  </threadedComment>
  <threadedComment ref="K233" dT="2025-01-13T11:40:47.79" personId="{BF5C2520-4838-4933-8C2C-E9E069B8079F}" id="{E989D92A-375F-4BAD-8CF7-A66A169200EF}" parentId="{71F84AEA-5CB7-4913-800A-AFBE70212B7C}">
    <text>Pateikta byla po pastabų</text>
  </threadedComment>
  <threadedComment ref="O233" dT="2024-07-29T06:53:12.57" personId="{516D2C5B-D67D-464E-9C67-108D937F77CE}" id="{55258DF3-CAFD-4FFB-BC86-BC8CA12FD1A5}">
    <text>2024.07.29 Įkeltas pratesimas meluota dėl dangų</text>
  </threadedComment>
  <threadedComment ref="O233" dT="2024-08-30T11:18:00.33" personId="{516D2C5B-D67D-464E-9C67-108D937F77CE}" id="{63FD203F-A395-41A9-B40F-01297660D8F7}" parentId="{55258DF3-CAFD-4FFB-BC86-BC8CA12FD1A5}">
    <text>2024.08.30 Įkeltas pratesimas</text>
  </threadedComment>
  <threadedComment ref="Z233" dT="2024-11-21T10:40:13.59" personId="{BF941DBC-49BC-4D35-B639-EC5DED99621C}" id="{7C83C5FE-7391-4829-9812-734271A0B3F4}">
    <text>10.21 pateikta</text>
  </threadedComment>
  <threadedComment ref="AB233" dT="2024-10-21T06:01:28.05" personId="{BF941DBC-49BC-4D35-B639-EC5DED99621C}" id="{F6F04A5B-C357-494D-8552-88C1D31F52C3}">
    <text>10.21 pateikta</text>
  </threadedComment>
  <threadedComment ref="AB233" dT="2024-11-19T07:57:33.06" personId="{BF941DBC-49BC-4D35-B639-EC5DED99621C}" id="{EDD6EFA7-6BDD-4C8D-845B-F66F3ED177E5}" parentId="{F6F04A5B-C357-494D-8552-88C1D31F52C3}">
    <text>11.19 Vainoras atsakė, kad galioja senasis derinimas</text>
  </threadedComment>
  <threadedComment ref="AE233" dT="2024-10-21T06:01:28.05" personId="{BF941DBC-49BC-4D35-B639-EC5DED99621C}" id="{D3AEC099-E389-4B95-B81A-5E576929DA41}">
    <text>10.21 pateikta</text>
  </threadedComment>
  <threadedComment ref="AF233" dT="2024-10-21T06:01:28.05" personId="{BF941DBC-49BC-4D35-B639-EC5DED99621C}" id="{BA991F94-644C-40B1-B288-6A6CBEF6F42E}">
    <text>10.21 pateikta</text>
  </threadedComment>
  <threadedComment ref="AF233" dT="2024-11-19T07:59:43.56" personId="{BF941DBC-49BC-4D35-B639-EC5DED99621C}" id="{EAC433A5-1A0A-46BF-ADEB-D8C158366753}" parentId="{BA991F94-644C-40B1-B288-6A6CBEF6F42E}">
    <text>11.15 gautos telia pastabos</text>
  </threadedComment>
  <threadedComment ref="AF233" dT="2024-11-21T05:21:20.50" personId="{BF941DBC-49BC-4D35-B639-EC5DED99621C}" id="{29C0AF07-A9F4-486E-9C49-435CC2F3CB0B}" parentId="{BA991F94-644C-40B1-B288-6A6CBEF6F42E}">
    <text>11.20 suderinta</text>
  </threadedComment>
  <threadedComment ref="AH233" dT="2024-11-21T06:57:12.93" personId="{BF941DBC-49BC-4D35-B639-EC5DED99621C}" id="{D3E9F5B6-F278-45F6-8754-17DEAC935741}">
    <text xml:space="preserve">11.21
SAV-337292 </text>
  </threadedComment>
  <threadedComment ref="K234" dT="2024-09-20T07:26:31.40" personId="{275467A3-C35B-408D-BC09-980133BF36D1}" id="{EC639BC6-0233-4B07-B68E-3BDD274FE54F}">
    <text>Gytis turi padaryti skydo nuotraukas</text>
  </threadedComment>
  <threadedComment ref="K234" dT="2024-09-20T13:45:27.75" personId="{1AA69E5B-B443-4881-BBB8-C2908FF681E9}" id="{8DB65748-E2BD-4CFF-A041-02BB825994B5}" parentId="{EC639BC6-0233-4B07-B68E-3BDD274FE54F}">
    <text>Parasytas komentaras, kad spinta yra daugiabutyje</text>
  </threadedComment>
  <threadedComment ref="O234" dT="2024-07-26T10:24:02.81" personId="{516D2C5B-D67D-464E-9C67-108D937F77CE}" id="{C140F5A7-2022-4A9C-AAF1-C308773D9321}">
    <text>2024.07.26 įkeltas pratesimas (primeluota dėl derinimo su sklypo savininku)</text>
  </threadedComment>
  <threadedComment ref="O234" dT="2024-09-06T10:50:55.59" personId="{516D2C5B-D67D-464E-9C67-108D937F77CE}" id="{8D288186-F3BF-4293-A886-19F0FAAD3E1C}" parentId="{C140F5A7-2022-4A9C-AAF1-C308773D9321}">
    <text>2024.09.06 įkeltas pratesimas (primeluota dėl derinimo su sklypo savininku)</text>
  </threadedComment>
  <threadedComment ref="K235" dT="2024-09-16T09:49:40.90" personId="{275467A3-C35B-408D-BC09-980133BF36D1}" id="{757984A9-FE2A-477E-8637-DB9676BEA03C}">
    <text>ESO turi pakeisti TS</text>
  </threadedComment>
  <threadedComment ref="K235" dT="2024-09-19T15:51:39.55" personId="{1AA69E5B-B443-4881-BBB8-C2908FF681E9}" id="{BA91E0B0-C711-4B76-B515-BACA82F52652}" parentId="{757984A9-FE2A-477E-8637-DB9676BEA03C}">
    <text>Pakeistos salygos, reikia daryti</text>
  </threadedComment>
  <threadedComment ref="K235" dT="2024-09-24T04:45:07.33" personId="{1AA69E5B-B443-4881-BBB8-C2908FF681E9}" id="{7BCD93A5-DA43-42BC-8157-32D1E7500647}" parentId="{757984A9-FE2A-477E-8637-DB9676BEA03C}">
    <text>Daro augustas</text>
  </threadedComment>
  <threadedComment ref="K235" dT="2024-09-30T06:30:30.01" personId="{275467A3-C35B-408D-BC09-980133BF36D1}" id="{91455137-FAF6-4C2B-B141-BF3D3DBBE01C}" parentId="{757984A9-FE2A-477E-8637-DB9676BEA03C}">
    <text>Pateikta institucijoms</text>
  </threadedComment>
  <threadedComment ref="K235" dT="2024-10-03T09:27:31.22" personId="{F5283759-9946-4865-A022-E520B30F9158}" id="{2BB150FC-5618-4246-AA2C-614F6A524114}" parentId="{757984A9-FE2A-477E-8637-DB9676BEA03C}">
    <text>Tomas parašė į TIVĮ dėl kontaktų. Vainoras nori eit per sklypą, reik kontaktų ir bandysiu derinti.</text>
  </threadedComment>
  <threadedComment ref="K235" dT="2024-10-07T11:47:13.37" personId="{275467A3-C35B-408D-BC09-980133BF36D1}" id="{D59A6E51-E861-478C-AADC-982D07F1A26F}" parentId="{757984A9-FE2A-477E-8637-DB9676BEA03C}">
    <text>Derina su sklp. Sav. 10-08</text>
  </threadedComment>
  <threadedComment ref="K235" dT="2024-10-14T09:58:22.31" personId="{F5283759-9946-4865-A022-E520B30F9158}" id="{E52D7E1D-19FB-458E-BFE9-AA9691585333}" parentId="{757984A9-FE2A-477E-8637-DB9676BEA03C}">
    <text>Su savininku suderinta, derinama su institucijomis.</text>
  </threadedComment>
  <threadedComment ref="K235" dT="2024-10-28T08:43:01.31" personId="{275467A3-C35B-408D-BC09-980133BF36D1}" id="{8E3CB527-7D9E-4D69-976F-AC728ACB6688}" parentId="{757984A9-FE2A-477E-8637-DB9676BEA03C}">
    <text>Telia/SUVA/BYLA</text>
  </threadedComment>
  <threadedComment ref="K235" dT="2024-11-04T05:19:21.96" personId="{F5283759-9946-4865-A022-E520B30F9158}" id="{650DDDB4-60F3-44DB-8BC0-1318139D5C3E}" parentId="{757984A9-FE2A-477E-8637-DB9676BEA03C}">
    <text>10-31 gavau telia
Ruošiu pilną bylą ir šiandien pateiksiu SUVA</text>
  </threadedComment>
  <threadedComment ref="K235" dT="2024-11-04T10:59:49.56" personId="{F5283759-9946-4865-A022-E520B30F9158}" id="{A3CB6188-AA76-4A74-9A57-83E462EE8F1D}" parentId="{757984A9-FE2A-477E-8637-DB9676BEA03C}">
    <text>Pateikta SUVA, Arnas pateiks į TIVI pilną projektą.</text>
  </threadedComment>
  <threadedComment ref="K235" dT="2024-11-13T13:37:35.09" personId="{BF5C2520-4838-4933-8C2C-E9E069B8079F}" id="{4254B227-B51A-4FA6-A611-E8C42CF4FCC6}" parentId="{757984A9-FE2A-477E-8637-DB9676BEA03C}">
    <text>Pateikta byla</text>
  </threadedComment>
  <threadedComment ref="K235" dT="2024-11-18T05:37:21.77" personId="{F5283759-9946-4865-A022-E520B30F9158}" id="{1BC3CA45-7985-4656-BD48-C32F1D93A437}" parentId="{757984A9-FE2A-477E-8637-DB9676BEA03C}">
    <text>Arnas pateikė bylą. Likę sulaukt SUVA</text>
  </threadedComment>
  <threadedComment ref="K235" dT="2024-11-19T08:20:11.99" personId="{F5283759-9946-4865-A022-E520B30F9158}" id="{3893C190-56AB-4C18-981F-031FFE6B7DE0}" parentId="{757984A9-FE2A-477E-8637-DB9676BEA03C}">
    <text>Pataisytos pastabos pilno proj., likę gaut SUVA</text>
  </threadedComment>
  <threadedComment ref="K235" dT="2024-11-26T06:44:14.39" personId="{F5283759-9946-4865-A022-E520B30F9158}" id="{9ABAAD7C-17A9-418E-98F6-AC371FB8F2CA}" parentId="{757984A9-FE2A-477E-8637-DB9676BEA03C}">
    <text xml:space="preserve">Suformavo sklypą šalia trasos 11-07, ko pasekoje, atmetė SUVA. Atsirado servitutas su KMS. </text>
  </threadedComment>
  <threadedComment ref="K235" dT="2024-12-03T11:48:33.64" personId="{F5283759-9946-4865-A022-E520B30F9158}" id="{11CA0BF0-83A0-467B-880F-2D622F40EE68}" parentId="{757984A9-FE2A-477E-8637-DB9676BEA03C}">
    <text>ESO turi pasirašyti servitutą</text>
  </threadedComment>
  <threadedComment ref="K235" dT="2024-12-09T12:55:34.03" personId="{F5283759-9946-4865-A022-E520B30F9158}" id="{C43C3ED3-A99A-48C3-9CA5-10C85C1B86A1}" parentId="{757984A9-FE2A-477E-8637-DB9676BEA03C}">
    <text>Arnas parašęs priminimą į TIVĮ</text>
  </threadedComment>
  <threadedComment ref="K235" dT="2024-12-09T13:31:04.37" personId="{F5283759-9946-4865-A022-E520B30F9158}" id="{E467844A-5DBA-4A8C-8499-A3BC742660BE}" parentId="{757984A9-FE2A-477E-8637-DB9676BEA03C}">
    <text>Gavau pasirašytą servitutą iš TIVIO, 12-09d pateikta kompensacijai</text>
  </threadedComment>
  <threadedComment ref="K235" dT="2024-12-11T10:21:55.25" personId="{F5283759-9946-4865-A022-E520B30F9158}" id="{0B70C650-2016-4502-AFC2-BE5825195DC8}" parentId="{757984A9-FE2A-477E-8637-DB9676BEA03C}">
    <text>Gavau kompensaciją, išsiunčiau savivaldybei 12-11 pasirašymui.</text>
  </threadedComment>
  <threadedComment ref="K235" dT="2024-12-21T06:25:58.55" personId="{275467A3-C35B-408D-BC09-980133BF36D1}" id="{EADC809B-A64F-40EE-8414-CB489A1B760B}" parentId="{757984A9-FE2A-477E-8637-DB9676BEA03C}">
    <text>Kokia situacija su servitutu ?</text>
  </threadedComment>
  <threadedComment ref="K235" dT="2024-12-23T05:13:16.59" personId="{F5283759-9946-4865-A022-E520B30F9158}" id="{9F641786-E412-4EA7-994D-08B72319CCB8}" parentId="{757984A9-FE2A-477E-8637-DB9676BEA03C}">
    <text>12-11 pateikta savivaldybei (servitutas)</text>
  </threadedComment>
  <threadedComment ref="K235" dT="2025-01-06T05:12:23.63" personId="{F5283759-9946-4865-A022-E520B30F9158}" id="{12D59275-799C-4FAE-936F-F1CDB346BC6E}" parentId="{757984A9-FE2A-477E-8637-DB9676BEA03C}">
    <text>Gauta pastaba suderint su sklp. nuomininku. Šiom dienom skambinsiu (bendrijai)</text>
  </threadedComment>
  <threadedComment ref="K235" dT="2025-01-08T11:19:55.81" personId="{F5283759-9946-4865-A022-E520B30F9158}" id="{0C7817D2-C627-4C6F-89EA-F1279ADC4265}" parentId="{757984A9-FE2A-477E-8637-DB9676BEA03C}">
    <text>01-06 pateikta nuomininkui, sakė šiom dienom pasirašys</text>
  </threadedComment>
  <threadedComment ref="K235" dT="2025-01-17T07:41:18.78" personId="{F5283759-9946-4865-A022-E520B30F9158}" id="{828FF449-C29C-41B2-800E-6DB3B61650FB}" parentId="{757984A9-FE2A-477E-8637-DB9676BEA03C}">
    <text>01-17 skambinau, sakė neturėjo laiko prisijungt prie pašto. Šiom dienom pažiūrės.</text>
  </threadedComment>
  <threadedComment ref="K235" dT="2025-01-27T10:38:03.32" personId="{F5283759-9946-4865-A022-E520B30F9158}" id="{C8CB63C7-2641-4F28-ABA7-5677B31A80ED}" parentId="{757984A9-FE2A-477E-8637-DB9676BEA03C}">
    <text>Šiandien pasuksiu nuomininkui.</text>
  </threadedComment>
  <threadedComment ref="K235" dT="2025-01-27T10:45:10.49" personId="{275467A3-C35B-408D-BC09-980133BF36D1}" id="{DD16EE44-FCE4-4CD0-82EE-F3209FDACE01}" parentId="{757984A9-FE2A-477E-8637-DB9676BEA03C}">
    <text>Parašų neatsiuntė, Augustas skambina</text>
  </threadedComment>
  <threadedComment ref="K235" dT="2025-02-03T06:02:12.52" personId="{F5283759-9946-4865-A022-E520B30F9158}" id="{CBFF7B5B-EE22-4386-B1E2-C35FD7C10C6D}" parentId="{757984A9-FE2A-477E-8637-DB9676BEA03C}">
    <text>28d. Skambinau, nekėlė, šiandien pasuksiu vėl.</text>
  </threadedComment>
  <threadedComment ref="K235" dT="2025-02-03T07:45:00.83" personId="{F5283759-9946-4865-A022-E520B30F9158}" id="{340332BA-2472-4887-9266-B4DCAECF6C70}" parentId="{757984A9-FE2A-477E-8637-DB9676BEA03C}">
    <text>Šiandien skambinau sklp. nuomininkui, sakė šiandien vakare pasirašys. Jei nepasirašys, ryt vėl skambinu.</text>
  </threadedComment>
  <threadedComment ref="K235" dT="2025-02-03T08:55:03.39" personId="{F5283759-9946-4865-A022-E520B30F9158}" id="{718EC1F7-6FCF-4E22-B9E6-4343DEEC96C6}" parentId="{757984A9-FE2A-477E-8637-DB9676BEA03C}">
    <text>Servitutai padaryti per geomatininką (Arnas sukels į TIVI)</text>
  </threadedComment>
  <threadedComment ref="K235" dT="2025-02-05T13:12:06.76" personId="{F5283759-9946-4865-A022-E520B30F9158}" id="{0D018296-7A4A-484A-AD67-155DDE65F26E}" parentId="{757984A9-FE2A-477E-8637-DB9676BEA03C}">
    <text>Iš savivaldybės gavau raštą, kad pateikt per geomatininką ir suderint su nuomininku. Nuomininkas (bendrijos pirmininkas) nekėlė (šiandien skambinau). Skambinsiu ryt dar kartą.</text>
  </threadedComment>
  <threadedComment ref="K235" dT="2025-02-06T13:13:27.68" personId="{F5283759-9946-4865-A022-E520B30F9158}" id="{1AFE31F7-3C54-4D17-A065-392499B5E1DC}" parentId="{757984A9-FE2A-477E-8637-DB9676BEA03C}">
    <text>Nuomininkas nepritaria sprendiniams. Keičiam trasą, išsiunčiau 02-06 savivaldybei persiderint sprendinius, reiks ir su kitais, bet pradžiai reik gaut jų suderinimą dėl ardomo asfalto.</text>
  </threadedComment>
  <threadedComment ref="K235" dT="2025-02-17T05:20:55.96" personId="{F5283759-9946-4865-A022-E520B30F9158}" id="{C3EAD457-5004-4DF0-A1B8-33BC2B779397}" parentId="{757984A9-FE2A-477E-8637-DB9676BEA03C}">
    <text xml:space="preserve">Likę telios ir KE sutikimai. Tada SUVA ir pilna byla. </text>
  </threadedComment>
  <threadedComment ref="K235" dT="2025-02-18T06:28:55.66" personId="{BF5C2520-4838-4933-8C2C-E9E069B8079F}" id="{13E4BD2D-082F-4361-BEC2-D4628809E568}" parentId="{757984A9-FE2A-477E-8637-DB9676BEA03C}">
    <text>@Augustas Motiejūnas kai gausi derinimus, padaryk bylą, kelsim be SUVA</text>
    <mentions>
      <mention mentionpersonId="{182DB1AE-E541-4B58-A02B-106B4190BB4B}" mentionId="{33833D27-2121-4D29-836B-08DA0B5F006D}" startIndex="0" length="20"/>
    </mentions>
  </threadedComment>
  <threadedComment ref="K235" dT="2025-02-19T12:45:59.39" personId="{F5283759-9946-4865-A022-E520B30F9158}" id="{D68F49DE-922F-4DBB-ABF2-510E35A61F77}" parentId="{757984A9-FE2A-477E-8637-DB9676BEA03C}">
    <text>Arnas pateiks bylą. SUVA pateikta.</text>
  </threadedComment>
  <threadedComment ref="K235" dT="2025-02-24T07:06:42.78" personId="{BF5C2520-4838-4933-8C2C-E9E069B8079F}" id="{8BB7F402-42DB-4FAA-B8FB-EC4AD800E236}" parentId="{757984A9-FE2A-477E-8637-DB9676BEA03C}">
    <text>Pateikta byla</text>
  </threadedComment>
  <threadedComment ref="K235" dT="2025-02-26T13:11:24.52" personId="{F5283759-9946-4865-A022-E520B30F9158}" id="{E97998F3-4FAB-4C15-B74A-6C096FDFED3C}" parentId="{757984A9-FE2A-477E-8637-DB9676BEA03C}">
    <text>Buvo pastabų, pataisiau, Likę SUVA gaut.</text>
  </threadedComment>
  <threadedComment ref="K235" dT="2025-03-10T07:28:03.68" personId="{F5283759-9946-4865-A022-E520B30F9158}" id="{CD8B1E4B-D244-4DB5-AB17-E3DC3EE6AFBA}" parentId="{757984A9-FE2A-477E-8637-DB9676BEA03C}">
    <text>SUVA likę gaut</text>
  </threadedComment>
  <threadedComment ref="O235" dT="2024-08-02T12:39:55.35" personId="{516D2C5B-D67D-464E-9C67-108D937F77CE}" id="{279429C4-8753-4041-9B5E-2FFCAD4ACC64}">
    <text>2024.08.02 Įkeltas pratesimas (primeluota dėl dangų)</text>
  </threadedComment>
  <threadedComment ref="O235" dT="2024-09-20T11:49:11.68" personId="{516D2C5B-D67D-464E-9C67-108D937F77CE}" id="{869F3C63-14AB-497B-A77C-275CE769AB2B}" parentId="{279429C4-8753-4041-9B5E-2FFCAD4ACC64}">
    <text>2024.09.20 Įkeltas pratęsimas</text>
  </threadedComment>
  <threadedComment ref="X235" dT="2024-08-02T12:40:23.31" personId="{516D2C5B-D67D-464E-9C67-108D937F77CE}" id="{266E67EC-358C-4A18-B98A-AA9D000F02F2}">
    <text>2024.08.02 Įkelti pirminiai</text>
  </threadedComment>
  <threadedComment ref="X235" dT="2024-09-25T11:54:17.58" personId="{516D2C5B-D67D-464E-9C67-108D937F77CE}" id="{2B01D71A-A4F7-4056-8D6D-60A748BDF462}" parentId="{266E67EC-358C-4A18-B98A-AA9D000F02F2}">
    <text>204.09.25 patrvirtinta</text>
  </threadedComment>
  <threadedComment ref="AA235" dT="2024-10-09T04:12:45.15" personId="{F5283759-9946-4865-A022-E520B30F9158}" id="{B9619102-F1C0-46DE-9116-6EF5D452BD3F}">
    <text>10-08 suderinta</text>
  </threadedComment>
  <threadedComment ref="AB235" dT="2024-08-02T11:25:14.75" personId="{516D2C5B-D67D-464E-9C67-108D937F77CE}" id="{E49F1A1A-E082-43A5-9C33-40FF3D477DCA}">
    <text>2024.08.02 pateikta</text>
  </threadedComment>
  <threadedComment ref="AB235" dT="2024-08-02T11:32:07.22" personId="{516D2C5B-D67D-464E-9C67-108D937F77CE}" id="{EE05A8B1-CA77-4DD3-9FAA-FEDC8EA73549}" parentId="{E49F1A1A-E082-43A5-9C33-40FF3D477DCA}">
    <text xml:space="preserve">mts.isankstiniaiderinimai@kaunas.lt
</text>
    <extLst>
      <x:ext xmlns:xltc2="http://schemas.microsoft.com/office/spreadsheetml/2020/threadedcomments2" uri="{F7C98A9C-CBB3-438F-8F68-D28B6AF4A901}">
        <xltc2:checksum>566862695</xltc2:checksum>
        <xltc2:hyperlink startIndex="0" length="35" url="mailto:mts.isankstiniaiderinimai@kaunas.lt"/>
      </x:ext>
    </extLst>
  </threadedComment>
  <threadedComment ref="AB235" dT="2024-08-12T04:51:15.80" personId="{516D2C5B-D67D-464E-9C67-108D937F77CE}" id="{10CE9746-0B19-4763-AD15-8FCD9CA04E2C}" parentId="{E49F1A1A-E082-43A5-9C33-40FF3D477DCA}">
    <text>2024.08.06 suderino</text>
  </threadedComment>
  <threadedComment ref="AB235" dT="2024-09-30T04:59:00.08" personId="{F5283759-9946-4865-A022-E520B30F9158}" id="{DCE7F572-8357-4D2A-BB49-E1CFEE4519F9}" parentId="{E49F1A1A-E082-43A5-9C33-40FF3D477DCA}">
    <text xml:space="preserve">Pateikta po pakoreguotų sprendinių 09-30
</text>
  </threadedComment>
  <threadedComment ref="AB235" dT="2024-10-03T09:27:21.15" personId="{F5283759-9946-4865-A022-E520B30F9158}" id="{A4E2F4CB-C10B-489D-8F18-B8E42AE87E13}" parentId="{E49F1A1A-E082-43A5-9C33-40FF3D477DCA}">
    <text>Nederina Vainoras, aptart su Tomu.</text>
  </threadedComment>
  <threadedComment ref="AB235" dT="2024-10-08T10:51:35.20" personId="{F5283759-9946-4865-A022-E520B30F9158}" id="{FE071C18-BEEF-4A9C-BB63-CCAC6D25702E}" parentId="{E49F1A1A-E082-43A5-9C33-40FF3D477DCA}">
    <text>Nesuderino sprendinių. 
Išsiųsta po pastabų 10-08</text>
  </threadedComment>
  <threadedComment ref="AB235" dT="2024-10-16T04:20:12.31" personId="{F5283759-9946-4865-A022-E520B30F9158}" id="{5FA69AD2-72A9-447C-9DDF-E6385964F331}" parentId="{E49F1A1A-E082-43A5-9C33-40FF3D477DCA}">
    <text>10-15 suderinta</text>
  </threadedComment>
  <threadedComment ref="AB235" dT="2025-02-13T12:38:16.31" personId="{F5283759-9946-4865-A022-E520B30F9158}" id="{29052FCF-9B2D-4DC4-B1E0-746F981ED88E}" parentId="{E49F1A1A-E082-43A5-9C33-40FF3D477DCA}">
    <text>Per nauja suderinta nes keitėsi trasa 02-13</text>
  </threadedComment>
  <threadedComment ref="AE235" dT="2024-08-02T11:25:24.52" personId="{516D2C5B-D67D-464E-9C67-108D937F77CE}" id="{E5016363-D14E-4D8E-80C3-226317D448C3}">
    <text xml:space="preserve">2024.08.02 pateikta
</text>
  </threadedComment>
  <threadedComment ref="AE235" dT="2024-09-30T04:58:37.57" personId="{F5283759-9946-4865-A022-E520B30F9158}" id="{341D7D58-79D7-448E-93B2-D279D813F328}" parentId="{E5016363-D14E-4D8E-80C3-226317D448C3}">
    <text>Pateikta po pakoreguotų sprendinių 09-30</text>
  </threadedComment>
  <threadedComment ref="AE235" dT="2024-10-01T10:28:00.54" personId="{F5283759-9946-4865-A022-E520B30F9158}" id="{7AC945D3-6187-4AC9-8694-520B9F044D99}" parentId="{E5016363-D14E-4D8E-80C3-226317D448C3}">
    <text>10-01 suderinta</text>
  </threadedComment>
  <threadedComment ref="AE235" dT="2024-10-08T10:51:50.42" personId="{F5283759-9946-4865-A022-E520B30F9158}" id="{910D44CA-AB51-47EC-8EA2-42889B73D278}" parentId="{E5016363-D14E-4D8E-80C3-226317D448C3}">
    <text>Išsiųsta po pakoreguotų sprendinių 10-08</text>
  </threadedComment>
  <threadedComment ref="AE235" dT="2024-10-16T04:20:20.14" personId="{F5283759-9946-4865-A022-E520B30F9158}" id="{8CEA23F4-27E8-41AE-94EA-11FAA1F17F6B}" parentId="{E5016363-D14E-4D8E-80C3-226317D448C3}">
    <text>10-11 suderinta</text>
  </threadedComment>
  <threadedComment ref="AE235" dT="2025-02-13T12:38:43.53" personId="{F5283759-9946-4865-A022-E520B30F9158}" id="{5CBDCD3A-B30C-4BA4-8D33-1E7F5004C4B8}" parentId="{E5016363-D14E-4D8E-80C3-226317D448C3}">
    <text>Išsiųsta dėl pasikeitusios trasos 02-13</text>
  </threadedComment>
  <threadedComment ref="AE235" dT="2025-02-14T07:38:02.74" personId="{F5283759-9946-4865-A022-E520B30F9158}" id="{306FAC0B-9E33-4542-B89C-796FAEC07243}" parentId="{E5016363-D14E-4D8E-80C3-226317D448C3}">
    <text>02-13</text>
  </threadedComment>
  <threadedComment ref="AF235" dT="2024-08-02T11:25:37.03" personId="{516D2C5B-D67D-464E-9C67-108D937F77CE}" id="{FF6A511C-EAAF-4357-9168-6646807E29F0}">
    <text>2024.08.02 pateikta</text>
  </threadedComment>
  <threadedComment ref="AF235" dT="2024-08-12T04:52:49.68" personId="{516D2C5B-D67D-464E-9C67-108D937F77CE}" id="{8C88E0F7-D90F-44F4-85CF-ECE2F2CA897A}" parentId="{FF6A511C-EAAF-4357-9168-6646807E29F0}">
    <text>2024.08.06 suderinta</text>
  </threadedComment>
  <threadedComment ref="AF235" dT="2024-09-30T04:58:43.56" personId="{F5283759-9946-4865-A022-E520B30F9158}" id="{1180FC2E-AE01-42A0-BCCA-9D618A8F8EAA}" parentId="{FF6A511C-EAAF-4357-9168-6646807E29F0}">
    <text xml:space="preserve">Pateikta po pakoreguotų sprendinių 09-30
</text>
  </threadedComment>
  <threadedComment ref="AF235" dT="2024-10-08T10:52:07.74" personId="{F5283759-9946-4865-A022-E520B30F9158}" id="{84C0FC4F-ED28-4235-A05F-92E4D57B6F5C}" parentId="{FF6A511C-EAAF-4357-9168-6646807E29F0}">
    <text>Išsiųsta po pakoreguotų sprendinių 10-08</text>
  </threadedComment>
  <threadedComment ref="AF235" dT="2024-10-14T12:52:27.60" personId="{F5283759-9946-4865-A022-E520B30F9158}" id="{59BA172C-6228-480B-A312-2BD5F4BDA725}" parentId="{FF6A511C-EAAF-4357-9168-6646807E29F0}">
    <text>10-14 gavau pastabas, pateikiau po pastabų.</text>
  </threadedComment>
  <threadedComment ref="AF235" dT="2024-10-18T09:03:13.89" personId="{F5283759-9946-4865-A022-E520B30F9158}" id="{62E4459B-6838-409D-94B6-598D2FFF4D66}" parentId="{FF6A511C-EAAF-4357-9168-6646807E29F0}">
    <text>10-18 gauta pastabų, 10-18 išsiųsta po pastabų.</text>
  </threadedComment>
  <threadedComment ref="AF235" dT="2024-10-26T08:57:50.38" personId="{F5283759-9946-4865-A022-E520B30F9158}" id="{DDF85FE5-5C92-43AB-A36D-5E3FBD7DE216}" parentId="{FF6A511C-EAAF-4357-9168-6646807E29F0}">
    <text>10-24d. Išsiųsta vėl po pastabų.</text>
  </threadedComment>
  <threadedComment ref="AF235" dT="2024-11-04T05:07:06.14" personId="{F5283759-9946-4865-A022-E520B30F9158}" id="{86A1BDE8-1CBC-4EA4-A5D4-62C84633E032}" parentId="{FF6A511C-EAAF-4357-9168-6646807E29F0}">
    <text>10-31 gauta</text>
  </threadedComment>
  <threadedComment ref="AF235" dT="2025-02-13T12:38:40.45" personId="{F5283759-9946-4865-A022-E520B30F9158}" id="{8B9D88B4-29CB-4D44-9DC6-0418991C59D9}" parentId="{FF6A511C-EAAF-4357-9168-6646807E29F0}">
    <text>Išsiųsta dėl pasikeitusios trasos 02-13</text>
  </threadedComment>
  <threadedComment ref="AF235" dT="2025-02-19T10:49:22.24" personId="{F5283759-9946-4865-A022-E520B30F9158}" id="{6B69D589-406A-4DA1-921A-369A9105E083}" parentId="{FF6A511C-EAAF-4357-9168-6646807E29F0}">
    <text>01-17 gauta</text>
  </threadedComment>
  <threadedComment ref="AH235" dT="2024-11-04T10:33:40.18" personId="{F5283759-9946-4865-A022-E520B30F9158}" id="{D4932813-E3AC-4D67-AF04-077C8DBF0BD5}">
    <text>334924 11-04 pateikta</text>
  </threadedComment>
  <threadedComment ref="AH235" dT="2024-11-26T07:58:40.74" personId="{F5283759-9946-4865-A022-E520B30F9158}" id="{9724B514-5A71-4787-AA91-2015F2FB74A7}" parentId="{D4932813-E3AC-4D67-AF04-077C8DBF0BD5}">
    <text>337930 11-26 po pastabų, nes 11-07 suformavo vieną sklypą, ko pasekoje, reikėjo perteikt per naują.</text>
  </threadedComment>
  <threadedComment ref="AH235" dT="2024-12-23T08:02:07.96" personId="{F5283759-9946-4865-A022-E520B30F9158}" id="{B3EBB1DA-8F47-432A-A1A8-E3E54CD419D1}" parentId="{D4932813-E3AC-4D67-AF04-077C8DBF0BD5}">
    <text>12-23 gauta</text>
  </threadedComment>
  <threadedComment ref="AH235" dT="2025-02-13T12:38:51.25" personId="{F5283759-9946-4865-A022-E520B30F9158}" id="{D6AB5456-1BE5-4D17-A540-6345D6FBE967}" parentId="{D4932813-E3AC-4D67-AF04-077C8DBF0BD5}">
    <text>Reiks teikt per nauja</text>
  </threadedComment>
  <threadedComment ref="AH235" dT="2025-02-19T12:02:27.83" personId="{F5283759-9946-4865-A022-E520B30F9158}" id="{83CAE3A6-BFD5-4A51-89E3-9898CBD8C02A}" parentId="{D4932813-E3AC-4D67-AF04-077C8DBF0BD5}">
    <text>347642 02-19</text>
  </threadedComment>
  <threadedComment ref="AJ235" dT="2024-08-02T11:25:31.36" personId="{516D2C5B-D67D-464E-9C67-108D937F77CE}" id="{BE687DE6-DEE8-4FDC-9E2A-BA43B83457D8}">
    <text xml:space="preserve">2024.08.02 pateikta
</text>
  </threadedComment>
  <threadedComment ref="AJ235" dT="2024-09-30T04:59:28.42" personId="{F5283759-9946-4865-A022-E520B30F9158}" id="{FA580AA3-CC81-4507-885B-850F429C1145}" parentId="{BE687DE6-DEE8-4FDC-9E2A-BA43B83457D8}">
    <text>Pateikta po pakoreguotų sprendinių 09-30</text>
  </threadedComment>
  <threadedComment ref="AJ235" dT="2024-10-08T10:52:29.22" personId="{F5283759-9946-4865-A022-E520B30F9158}" id="{F54B8DBB-2CDE-4E37-A196-CDC9FFD5D546}" parentId="{BE687DE6-DEE8-4FDC-9E2A-BA43B83457D8}">
    <text>Išsiųsta po pakoreguotų sprendinių 10-08</text>
  </threadedComment>
  <threadedComment ref="AJ235" dT="2024-10-26T08:58:07.46" personId="{F5283759-9946-4865-A022-E520B30F9158}" id="{399748FB-AB30-44F5-9403-8A37670B774B}" parentId="{BE687DE6-DEE8-4FDC-9E2A-BA43B83457D8}">
    <text>Paprašė padaryt pjūvi, 10-25d. nusiųsta.</text>
  </threadedComment>
  <threadedComment ref="AJ235" dT="2024-10-28T08:23:31.24" personId="{F5283759-9946-4865-A022-E520B30F9158}" id="{B6D8C477-72DD-444E-9698-93D4EE201115}" parentId="{BE687DE6-DEE8-4FDC-9E2A-BA43B83457D8}">
    <text>10-28 suderinta</text>
  </threadedComment>
  <threadedComment ref="AJ235" dT="2025-02-13T12:38:35.51" personId="{F5283759-9946-4865-A022-E520B30F9158}" id="{9CBC41BC-89EA-4627-BA6C-39C85B4EA68A}" parentId="{BE687DE6-DEE8-4FDC-9E2A-BA43B83457D8}">
    <text>Išsiųsta dėl pasikeitusios trasos 02-13</text>
  </threadedComment>
  <threadedComment ref="AJ235" dT="2025-02-19T12:01:56.28" personId="{F5283759-9946-4865-A022-E520B30F9158}" id="{F9D71A02-2981-4005-BAD2-15890F2E3AE1}" parentId="{BE687DE6-DEE8-4FDC-9E2A-BA43B83457D8}">
    <text>02-19 suderinta</text>
  </threadedComment>
  <threadedComment ref="AK235" dT="2024-11-26T06:44:31.82" personId="{F5283759-9946-4865-A022-E520B30F9158}" id="{C6562D92-B562-4B05-AF92-100730DFAC2B}">
    <text>Su KMS</text>
  </threadedComment>
  <threadedComment ref="AK235" dT="2024-11-27T05:11:40.02" personId="{F5283759-9946-4865-A022-E520B30F9158}" id="{39DB34DF-A5AF-47CD-BD88-F8EAE544FB9D}" parentId="{C6562D92-B562-4B05-AF92-100730DFAC2B}">
    <text>11-26 pateikta ESO pasirašymui</text>
  </threadedComment>
  <threadedComment ref="AK235" dT="2024-12-10T05:22:17.61" personId="{F5283759-9946-4865-A022-E520B30F9158}" id="{9525A324-589A-4036-8FBA-6602E51274DF}" parentId="{C6562D92-B562-4B05-AF92-100730DFAC2B}">
    <text>12-09 pateikta kompensacijai</text>
  </threadedComment>
  <threadedComment ref="AK235" dT="2024-12-11T10:22:12.69" personId="{F5283759-9946-4865-A022-E520B30F9158}" id="{4A356971-79E4-40DB-BFAB-1EAA794343C9}" parentId="{C6562D92-B562-4B05-AF92-100730DFAC2B}">
    <text>Išsiunčiau savivaldybei 12-11 pasirašymui.</text>
  </threadedComment>
  <threadedComment ref="AK235" dT="2024-12-11T11:06:32.70" personId="{F5283759-9946-4865-A022-E520B30F9158}" id="{EF0D5BF7-F21C-4822-97B2-0DB567F56BA4}" parentId="{C6562D92-B562-4B05-AF92-100730DFAC2B}">
    <text xml:space="preserve">Reg.data 2024-12-11, Reg. Nr. R12-9613.
</text>
  </threadedComment>
  <threadedComment ref="AK235" dT="2025-02-24T09:57:47.40" personId="{F5283759-9946-4865-A022-E520B30F9158}" id="{FF20895F-F425-49E1-8455-394C61C46E45}" parentId="{C6562D92-B562-4B05-AF92-100730DFAC2B}">
    <text>Servituto nebebus, nes nuominkas sklp. nepasirašė.</text>
  </threadedComment>
  <threadedComment ref="K236" dT="2024-09-16T09:51:03.84" personId="{275467A3-C35B-408D-BC09-980133BF36D1}" id="{6B681D53-AF78-446C-AE3B-1F7C624CF717}">
    <text>Laukiam derinimų</text>
  </threadedComment>
  <threadedComment ref="K236" dT="2024-09-20T07:27:36.68" personId="{275467A3-C35B-408D-BC09-980133BF36D1}" id="{EFDAE12B-9598-4E46-B323-AEB94B9C3244}" parentId="{6B681D53-AF78-446C-AE3B-1F7C624CF717}">
    <text>Teikiam lygiagrečiai ir SUVA ir projekto pilną bylą</text>
  </threadedComment>
  <threadedComment ref="K236" dT="2024-10-07T09:47:35.31" personId="{B1C403DD-D624-4B2E-A4CE-E1329F3AF8BA}" id="{46B0940C-9D40-4909-9F84-3EB21AAE7FD2}" parentId="{6B681D53-AF78-446C-AE3B-1F7C624CF717}">
    <text>10-08 Gytis važiuoja paimti derinimų</text>
  </threadedComment>
  <threadedComment ref="K236" dT="2024-10-14T06:06:29.54" personId="{275467A3-C35B-408D-BC09-980133BF36D1}" id="{EED9DB6B-BF72-4B45-A5EF-FADD2B188683}" parentId="{6B681D53-AF78-446C-AE3B-1F7C624CF717}">
    <text>Gytis turi susisiekti su užsakovu kuriam palikti brėžiniai dėl parašų iš bendrasavininkių surinkimui. Po parašų gavimo teikti pilną projektą</text>
  </threadedComment>
  <threadedComment ref="K236" dT="2024-10-21T09:16:15.00" personId="{275467A3-C35B-408D-BC09-980133BF36D1}" id="{BCA1F468-F1BE-49E4-8D8E-56E5F204AFBC}" parentId="{6B681D53-AF78-446C-AE3B-1F7C624CF717}">
    <text>10-21 užsakovas turi pateikti sutikimus</text>
  </threadedComment>
  <threadedComment ref="K236" dT="2024-10-28T08:43:33.27" personId="{275467A3-C35B-408D-BC09-980133BF36D1}" id="{ECBC8CFD-F3A5-4FE9-9717-D927ABABCCFE}" parentId="{6B681D53-AF78-446C-AE3B-1F7C624CF717}">
    <text>KPD</text>
  </threadedComment>
  <threadedComment ref="K236" dT="2024-11-04T05:24:10.54" personId="{BF941DBC-49BC-4D35-B639-EC5DED99621C}" id="{7082DF32-FFA8-42A0-95B2-F8F42B412FCD}" parentId="{6B681D53-AF78-446C-AE3B-1F7C624CF717}">
    <text>Paruošta pilna byla.</text>
  </threadedComment>
  <threadedComment ref="K236" dT="2024-11-06T15:06:56.29" personId="{BF5C2520-4838-4933-8C2C-E9E069B8079F}" id="{1432FCAC-D8E4-4C71-A42E-3075F48AD16A}" parentId="{6B681D53-AF78-446C-AE3B-1F7C624CF717}">
    <text>Pateikta po pastabų</text>
  </threadedComment>
  <threadedComment ref="O236" dT="2024-08-02T13:17:57.79" personId="{516D2C5B-D67D-464E-9C67-108D937F77CE}" id="{322E2903-3D9A-49EC-AA5B-C65D59636109}">
    <text>2024.08.02 įkeltas pratesima primeluota dėl sklypo savininkų</text>
  </threadedComment>
  <threadedComment ref="O236" dT="2024-09-09T12:34:39.43" personId="{516D2C5B-D67D-464E-9C67-108D937F77CE}" id="{46FB5446-EB5C-4E5F-9433-48E6E5A0908D}" parentId="{322E2903-3D9A-49EC-AA5B-C65D59636109}">
    <text>2024.09.09 pateiktas pratęsimas</text>
  </threadedComment>
  <threadedComment ref="X236" dT="2024-09-09T12:35:21.80" personId="{516D2C5B-D67D-464E-9C67-108D937F77CE}" id="{EBCD9CD2-5FFC-4D0A-9E75-A0270CE62B05}">
    <text>2024.09.09 pateikti pirminiai</text>
  </threadedComment>
  <threadedComment ref="X236" dT="2024-09-10T09:49:58.76" personId="{516D2C5B-D67D-464E-9C67-108D937F77CE}" id="{1088DEE0-D657-4C0E-A917-6F695A327698}" parentId="{EBCD9CD2-5FFC-4D0A-9E75-A0270CE62B05}">
    <text>2024.09.10 Suderinta</text>
  </threadedComment>
  <threadedComment ref="Z236" dT="2024-09-09T12:25:45.05" personId="{BF941DBC-49BC-4D35-B639-EC5DED99621C}" id="{EFAFAA77-25F2-4188-A944-8F75684D10DF}">
    <text>2024.09.09 pateikta
egle.meskauskiene@gmail.com</text>
  </threadedComment>
  <threadedComment ref="Z236" dT="2024-09-10T11:09:06.13" personId="{BF941DBC-49BC-4D35-B639-EC5DED99621C}" id="{F243E42F-2DB2-41D8-8626-7A5EAF0BDE76}" parentId="{EFAFAA77-25F2-4188-A944-8F75684D10DF}">
    <text>2024.09.11 suderinta</text>
  </threadedComment>
  <threadedComment ref="AB236" dT="2024-09-09T12:26:06.77" personId="{BF941DBC-49BC-4D35-B639-EC5DED99621C}" id="{67C10944-D1AB-44BC-9BB8-AF900CFBC4E1}">
    <text xml:space="preserve">2024.09.09 pateikta
</text>
  </threadedComment>
  <threadedComment ref="AB236" dT="2024-09-16T05:02:09.62" personId="{BF941DBC-49BC-4D35-B639-EC5DED99621C}" id="{1EF2FB4F-78E0-4F1B-A3C1-A29DAFA8BA27}" parentId="{67C10944-D1AB-44BC-9BB8-AF900CFBC4E1}">
    <text xml:space="preserve">2024.09.16 suderinta
</text>
  </threadedComment>
  <threadedComment ref="AE236" dT="2024-09-09T12:26:26.85" personId="{BF941DBC-49BC-4D35-B639-EC5DED99621C}" id="{325791C9-6CB4-4CA6-B8F9-E6A5A29FD973}">
    <text>2024.09.09 pateikta</text>
  </threadedComment>
  <threadedComment ref="AE236" dT="2024-09-18T06:08:32.96" personId="{BF941DBC-49BC-4D35-B639-EC5DED99621C}" id="{C46BC9EF-3567-4F9A-84BF-763224637062}" parentId="{325791C9-6CB4-4CA6-B8F9-E6A5A29FD973}">
    <text>2024.09.18 pateikta pakartotinai po pastabų</text>
  </threadedComment>
  <threadedComment ref="AE236" dT="2024-10-04T08:51:58.50" personId="{BF941DBC-49BC-4D35-B639-EC5DED99621C}" id="{2F811534-580C-42A1-8B07-0D9624A298BF}" parentId="{325791C9-6CB4-4CA6-B8F9-E6A5A29FD973}">
    <text>10.04 priminta.</text>
  </threadedComment>
  <threadedComment ref="AE236" dT="2024-10-11T11:37:42.91" personId="{BF941DBC-49BC-4D35-B639-EC5DED99621C}" id="{E9B58547-9457-44A4-B84E-795247EFB931}" parentId="{325791C9-6CB4-4CA6-B8F9-E6A5A29FD973}">
    <text>10.11 suderinta</text>
  </threadedComment>
  <threadedComment ref="AF236" dT="2024-09-09T12:26:34.37" personId="{BF941DBC-49BC-4D35-B639-EC5DED99621C}" id="{08C819DE-73BD-4489-9063-CC0B6895F21D}">
    <text xml:space="preserve">2024.09.09 pateikta
</text>
  </threadedComment>
  <threadedComment ref="AF236" dT="2024-09-17T04:10:01.25" personId="{BF941DBC-49BC-4D35-B639-EC5DED99621C}" id="{00E46FC3-B504-4010-9642-4F62EC504481}" parentId="{08C819DE-73BD-4489-9063-CC0B6895F21D}">
    <text>2024.09.16 suderinta</text>
  </threadedComment>
  <threadedComment ref="AJ236" dT="2024-09-09T12:27:41.38" personId="{BF941DBC-49BC-4D35-B639-EC5DED99621C}" id="{85ACEFEB-CD84-4E68-ADD2-225FF9EBEBE3}">
    <text xml:space="preserve">2024.09.09 pateikta
</text>
  </threadedComment>
  <threadedComment ref="AJ236" dT="2024-09-18T11:24:47.18" personId="{BF941DBC-49BC-4D35-B639-EC5DED99621C}" id="{632988C0-FCE3-487C-B2B8-26A2A0F72E8B}" parentId="{85ACEFEB-CD84-4E68-ADD2-225FF9EBEBE3}">
    <text>2024.09.18 suderinta</text>
  </threadedComment>
  <threadedComment ref="AN236" dT="2024-10-24T05:58:01.91" personId="{BF941DBC-49BC-4D35-B639-EC5DED99621C}" id="{E87CA760-2EC3-4712-B9A7-506756FD2955}">
    <text xml:space="preserve">10.24 pateikta
</text>
  </threadedComment>
  <threadedComment ref="AN236" dT="2024-10-28T13:24:47.57" personId="{BF941DBC-49BC-4D35-B639-EC5DED99621C}" id="{32C1EF4B-53E3-437C-9056-6E29742E7116}" parentId="{E87CA760-2EC3-4712-B9A7-506756FD2955}">
    <text>10.28 suderinta</text>
  </threadedComment>
  <threadedComment ref="K237" dT="2024-09-16T09:54:47.50" personId="{275467A3-C35B-408D-BC09-980133BF36D1}" id="{4DA5AC3A-C3B5-448A-AB0D-1B6D91417DFF}">
    <text>Kostas perkels pirminius ir atsakys į Povilavcičiaus pastabas</text>
  </threadedComment>
  <threadedComment ref="K237" dT="2024-10-08T13:01:41.56" personId="{1AA69E5B-B443-4881-BBB8-C2908FF681E9}" id="{9D820217-6B18-49BC-9FF0-425374CE9372}" parentId="{4DA5AC3A-C3B5-448A-AB0D-1B6D91417DFF}">
    <text>Pateikti pirminiai po pastabu</text>
  </threadedComment>
  <threadedComment ref="K237" dT="2024-10-10T10:09:15.60" personId="{1AA69E5B-B443-4881-BBB8-C2908FF681E9}" id="{FF2CBEBF-F7C2-462C-BC84-17F9A2438F0A}" parentId="{4DA5AC3A-C3B5-448A-AB0D-1B6D91417DFF}">
    <text>Pateikti pirminiai po pastabu</text>
  </threadedComment>
  <threadedComment ref="K237" dT="2024-10-14T09:21:06.95" personId="{275467A3-C35B-408D-BC09-980133BF36D1}" id="{23C06B85-F726-428C-B7C4-D26DCC5036B9}" parentId="{4DA5AC3A-C3B5-448A-AB0D-1B6D91417DFF}">
    <text>Taiso pastabas</text>
  </threadedComment>
  <threadedComment ref="K237" dT="2024-10-28T12:18:37.21" personId="{1AA69E5B-B443-4881-BBB8-C2908FF681E9}" id="{B1070DE4-A691-493F-97E4-77A7F05D620D}" parentId="{4DA5AC3A-C3B5-448A-AB0D-1B6D91417DFF}">
    <text>Reikia atrasyti Povilaviciui, nes jis nenori taip leisti kloti kabelio</text>
  </threadedComment>
  <threadedComment ref="K237" dT="2024-11-08T09:32:30.46" personId="{275467A3-C35B-408D-BC09-980133BF36D1}" id="{C24F3D19-C4AB-4044-857B-F1EC72E233ED}" parentId="{4DA5AC3A-C3B5-448A-AB0D-1B6D91417DFF}">
    <text>Derinama su vandenim</text>
  </threadedComment>
  <threadedComment ref="K237" dT="2024-11-25T05:48:18.16" personId="{BF941DBC-49BC-4D35-B639-EC5DED99621C}" id="{F7C6250D-BE1F-4573-817D-E34A4F8C9C89}" parentId="{4DA5AC3A-C3B5-448A-AB0D-1B6D91417DFF}">
    <text>Išsiųsta derint.</text>
  </threadedComment>
  <threadedComment ref="K237" dT="2024-11-28T06:53:12.75" personId="{BF941DBC-49BC-4D35-B639-EC5DED99621C}" id="{CABA097C-8285-4CA1-87D6-834781B7091B}" parentId="{4DA5AC3A-C3B5-448A-AB0D-1B6D91417DFF}">
    <text>Vainoro pastaba, kodėl neklojame kita puse, pabandyta pagrįsti, jei netiks reikia su Znutu aptarti situaciją ar šlaite pavyks padaryti</text>
  </threadedComment>
  <threadedComment ref="K237" dT="2024-12-09T13:11:37.69" personId="{BF941DBC-49BC-4D35-B639-EC5DED99621C}" id="{248E00E8-F927-48F9-8809-D2B89261D9CE}" parentId="{4DA5AC3A-C3B5-448A-AB0D-1B6D91417DFF}">
    <text>Pateikta Vainorui su nuotraukomis, kodėl negalime eiti kita puse.</text>
  </threadedComment>
  <threadedComment ref="K237" dT="2024-12-11T13:21:42.86" personId="{BF941DBC-49BC-4D35-B639-EC5DED99621C}" id="{9786EABE-40F6-455E-837A-259FE48BA6CE}" parentId="{4DA5AC3A-C3B5-448A-AB0D-1B6D91417DFF}">
    <text>Vainoras pasiūlė eiti per 111 sklypą.</text>
  </threadedComment>
  <threadedComment ref="K237" dT="2024-12-21T06:26:51.52" personId="{275467A3-C35B-408D-BC09-980133BF36D1}" id="{79CE1340-FEAC-47E3-9C7D-3620688F6578}" parentId="{4DA5AC3A-C3B5-448A-AB0D-1B6D91417DFF}">
    <text>Kokia situacija ?</text>
  </threadedComment>
  <threadedComment ref="K237" dT="2024-12-23T05:59:21.81" personId="{BF941DBC-49BC-4D35-B639-EC5DED99621C}" id="{3303D445-32EA-4CB5-A691-C4CEF4236845}" parentId="{4DA5AC3A-C3B5-448A-AB0D-1B6D91417DFF}">
    <text>Laukiu vainoro atsakymo</text>
  </threadedComment>
  <threadedComment ref="K237" dT="2025-01-15T07:09:21.65" personId="{BF941DBC-49BC-4D35-B639-EC5DED99621C}" id="{24B8BFDD-1BBC-47E4-9BA3-5790AE8DB14F}" parentId="{4DA5AC3A-C3B5-448A-AB0D-1B6D91417DFF}">
    <text>Gauta Vainoro derinimas, pateikta SUVA, užsakovui, paruošta byla.</text>
  </threadedComment>
  <threadedComment ref="K237" dT="2025-01-16T07:06:48.70" personId="{BF5C2520-4838-4933-8C2C-E9E069B8079F}" id="{4428153A-270E-4FBB-879B-FC4BA201DC15}" parentId="{4DA5AC3A-C3B5-448A-AB0D-1B6D91417DFF}">
    <text>Pateikta byla be SUVA</text>
  </threadedComment>
  <threadedComment ref="K237" dT="2025-01-27T10:46:37.25" personId="{275467A3-C35B-408D-BC09-980133BF36D1}" id="{33947580-404F-4006-BF60-93917BE21139}" parentId="{4DA5AC3A-C3B5-448A-AB0D-1B6D91417DFF}">
    <text>SUVA liko 2d.d.</text>
  </threadedComment>
  <threadedComment ref="K237" dT="2025-02-03T10:42:32.09" personId="{275467A3-C35B-408D-BC09-980133BF36D1}" id="{0A88060C-406D-44A5-BA65-CC37F7D087E7}" parentId="{4DA5AC3A-C3B5-448A-AB0D-1B6D91417DFF}">
    <text>SUVA vėluoja 3d.d.</text>
  </threadedComment>
  <threadedComment ref="K237" dT="2025-02-11T15:15:53.92" personId="{BF5C2520-4838-4933-8C2C-E9E069B8079F}" id="{BAC66702-F2D2-489B-A984-8D4EE1785106}" parentId="{4DA5AC3A-C3B5-448A-AB0D-1B6D91417DFF}">
    <text>Pateiktas projektas su SUVA</text>
  </threadedComment>
  <threadedComment ref="O237" dT="2024-08-07T12:51:17.31" personId="{516D2C5B-D67D-464E-9C67-108D937F77CE}" id="{0A366D3C-5CBE-4C6F-85DC-4A3EAB036BAF}">
    <text>2024.08.07 Įkeltas pratesimas</text>
  </threadedComment>
  <threadedComment ref="O237" dT="2024-09-23T08:03:03.50" personId="{516D2C5B-D67D-464E-9C67-108D937F77CE}" id="{E456F373-C867-4586-985B-1E1E979FD1DB}" parentId="{0A366D3C-5CBE-4C6F-85DC-4A3EAB036BAF}">
    <text>2024.09.23 Įkeltas pratesimas</text>
  </threadedComment>
  <threadedComment ref="X237" dT="2024-09-05T12:36:40.46" personId="{516D2C5B-D67D-464E-9C67-108D937F77CE}" id="{F62A3049-F250-492E-8FCC-7C601FBF8A85}">
    <text xml:space="preserve">2024.09.05 pateikta
</text>
  </threadedComment>
  <threadedComment ref="X237" dT="2024-09-14T12:44:40.31" personId="{516D2C5B-D67D-464E-9C67-108D937F77CE}" id="{56E1BD92-61EF-4BFA-B877-A505FA0ACD40}" parentId="{F62A3049-F250-492E-8FCC-7C601FBF8A85}">
    <text>2024.09.10 Gautos ESO PASTBOS</text>
  </threadedComment>
  <threadedComment ref="AB237" dT="2024-11-22T12:40:36.31" personId="{BF941DBC-49BC-4D35-B639-EC5DED99621C}" id="{1593B0D5-B406-4A87-9433-85EADEDF59C1}">
    <text>11.22 pateikta</text>
  </threadedComment>
  <threadedComment ref="AB237" dT="2024-12-12T05:55:16.18" personId="{BF941DBC-49BC-4D35-B639-EC5DED99621C}" id="{BCC7674D-430A-4150-AEEB-CC2859B7AADF}" parentId="{1593B0D5-B406-4A87-9433-85EADEDF59C1}">
    <text>12.11 Vainoras siūlo ieškoti alternatyvų, neleidžia kloti aplink.</text>
  </threadedComment>
  <threadedComment ref="AB237" dT="2025-01-14T13:50:39.49" personId="{BF941DBC-49BC-4D35-B639-EC5DED99621C}" id="{91970313-AB9A-4C3D-82A3-9A34463AB645}" parentId="{1593B0D5-B406-4A87-9433-85EADEDF59C1}">
    <text>01.14 suderinta</text>
  </threadedComment>
  <threadedComment ref="AE237" dT="2024-11-08T08:05:21.01" personId="{BF941DBC-49BC-4D35-B639-EC5DED99621C}" id="{F7FA7C51-316B-44E7-B727-EBD6336D1F23}">
    <text>11.08 pateikta</text>
  </threadedComment>
  <threadedComment ref="AE237" dT="2024-11-19T08:14:31.28" personId="{BF941DBC-49BC-4D35-B639-EC5DED99621C}" id="{68D9BC8F-56DA-422F-B219-224AEB8B2602}" parentId="{F7FA7C51-316B-44E7-B727-EBD6336D1F23}">
    <text>11.19 priminta</text>
  </threadedComment>
  <threadedComment ref="AE237" dT="2024-11-22T05:32:55.55" personId="{BF941DBC-49BC-4D35-B639-EC5DED99621C}" id="{23BDCB5F-C958-40D7-B22A-72CDA3518A4D}" parentId="{F7FA7C51-316B-44E7-B727-EBD6336D1F23}">
    <text>11.21 suderinta</text>
  </threadedComment>
  <threadedComment ref="AF237" dT="2024-11-22T12:40:36.31" personId="{BF941DBC-49BC-4D35-B639-EC5DED99621C}" id="{D95FF9D4-F202-4F69-91BF-7D3C756BF67F}">
    <text>11.22 pateikta</text>
  </threadedComment>
  <threadedComment ref="AF237" dT="2024-11-29T13:01:18.38" personId="{BF941DBC-49BC-4D35-B639-EC5DED99621C}" id="{D6E00722-8044-4B47-8A78-1D7741B19D95}" parentId="{D95FF9D4-F202-4F69-91BF-7D3C756BF67F}">
    <text>11.29 suderinta</text>
  </threadedComment>
  <threadedComment ref="AH237" dT="2025-01-15T05:36:03.09" personId="{BF941DBC-49BC-4D35-B639-EC5DED99621C}" id="{F64AEA98-CBD1-4AA6-A34C-A5723C3A2100}">
    <text>2025.01.15
SAV-343001</text>
  </threadedComment>
  <threadedComment ref="AJ237" dT="2024-11-22T12:40:36.31" personId="{BF941DBC-49BC-4D35-B639-EC5DED99621C}" id="{298348E5-0F6C-4951-866F-CC2D0AFDB8FC}">
    <text>11.22 pateikta</text>
  </threadedComment>
  <threadedComment ref="K238" dT="2024-09-16T09:56:04.66" personId="{275467A3-C35B-408D-BC09-980133BF36D1}" id="{299B49B3-9E20-4B32-A2D6-A08BCC508E6F}">
    <text>VYTAI ar gauti derinimai ? Teikta jau prieš mėnesį, turėtų visi būti</text>
  </threadedComment>
  <threadedComment ref="K238" dT="2024-09-16T20:50:37.90" personId="{516D2C5B-D67D-464E-9C67-108D937F77CE}" id="{6D256733-6FF6-4551-8B82-BD13D9E0BE0A}" parentId="{299B49B3-9E20-4B32-A2D6-A08BCC508E6F}">
    <text>Telia ir H2O suderino. Vainorui ir užsakovui pakartojau</text>
  </threadedComment>
  <threadedComment ref="K238" dT="2024-10-07T08:42:08.25" personId="{275467A3-C35B-408D-BC09-980133BF36D1}" id="{0B7EBEC0-3200-49B4-A074-CCB088419C28}" parentId="{299B49B3-9E20-4B32-A2D6-A08BCC508E6F}">
    <text>SUVA vėluoja 3d.d.</text>
  </threadedComment>
  <threadedComment ref="K238" dT="2024-10-14T06:05:02.43" personId="{275467A3-C35B-408D-BC09-980133BF36D1}" id="{70866463-C334-4883-8202-56334FC76989}" parentId="{299B49B3-9E20-4B32-A2D6-A08BCC508E6F}">
    <text>10-14 teiks pilną bylą</text>
  </threadedComment>
  <threadedComment ref="K238" dT="2024-10-14T06:24:00.96" personId="{1AA69E5B-B443-4881-BBB8-C2908FF681E9}" id="{13184208-FC2C-46D7-8D1A-7BC10243E0A8}" parentId="{299B49B3-9E20-4B32-A2D6-A08BCC508E6F}">
    <text>Pateiktas projektas</text>
  </threadedComment>
  <threadedComment ref="K238" dT="2024-10-16T05:42:12.89" personId="{1AA69E5B-B443-4881-BBB8-C2908FF681E9}" id="{1E2BB297-F9E7-4376-B8A8-64C2A22C7103}" parentId="{299B49B3-9E20-4B32-A2D6-A08BCC508E6F}">
    <text>Pateikta po pastabu</text>
  </threadedComment>
  <threadedComment ref="O238" dT="2024-08-12T08:13:30.73" personId="{516D2C5B-D67D-464E-9C67-108D937F77CE}" id="{F58C4F60-C779-4F10-A417-369DCFA40A68}">
    <text xml:space="preserve">2024.08.09 įkeltas pratesimas
</text>
  </threadedComment>
  <threadedComment ref="O238" dT="2024-09-18T05:42:59.85" personId="{516D2C5B-D67D-464E-9C67-108D937F77CE}" id="{9BCFEAFA-B4AE-4CFB-8A2D-8021A51629A1}" parentId="{F58C4F60-C779-4F10-A417-369DCFA40A68}">
    <text>2024.09.18 Įkeltas pratesimas</text>
  </threadedComment>
  <threadedComment ref="X238" dT="2024-08-12T08:10:34.49" personId="{516D2C5B-D67D-464E-9C67-108D937F77CE}" id="{EE292A9C-5722-4783-972C-C5392C507AE3}">
    <text>2024.08.09 pateikti pirminiai</text>
  </threadedComment>
  <threadedComment ref="X238" dT="2024-09-19T13:01:53.98" personId="{516D2C5B-D67D-464E-9C67-108D937F77CE}" id="{5ECF4CE0-F86C-43E1-91AF-334CA918B78E}" parentId="{EE292A9C-5722-4783-972C-C5392C507AE3}">
    <text xml:space="preserve">2024.08.18 patvirtino
</text>
  </threadedComment>
  <threadedComment ref="Z238" dT="2024-08-12T08:17:59.83" personId="{516D2C5B-D67D-464E-9C67-108D937F77CE}" id="{A181016C-F812-4C7B-9B9E-85E2C31ACA4B}">
    <text xml:space="preserve">2024.08.12 pateikta  vilija.ramanauskiene987@gmail.com
</text>
    <extLst>
      <x:ext xmlns:xltc2="http://schemas.microsoft.com/office/spreadsheetml/2020/threadedcomments2" uri="{F7C98A9C-CBB3-438F-8F68-D28B6AF4A901}">
        <xltc2:checksum>3153570317</xltc2:checksum>
        <xltc2:hyperlink startIndex="21" length="33" url="vilija.ramanauskiene987@gmail.com"/>
      </x:ext>
    </extLst>
  </threadedComment>
  <threadedComment ref="Z238" dT="2024-09-16T20:49:20.59" personId="{516D2C5B-D67D-464E-9C67-108D937F77CE}" id="{ADF4C665-1A8D-4F70-BDA3-25ACC2343408}" parentId="{A181016C-F812-4C7B-9B9E-85E2C31ACA4B}">
    <text>2024.09.16 pakartota</text>
  </threadedComment>
  <threadedComment ref="Z238" dT="2024-09-18T10:54:07.50" personId="{516D2C5B-D67D-464E-9C67-108D937F77CE}" id="{4AB2EA12-6B58-4996-AB00-E92EC9CC0D1D}" parentId="{A181016C-F812-4C7B-9B9E-85E2C31ACA4B}">
    <text>2024.09.18 gautas derinimas</text>
  </threadedComment>
  <threadedComment ref="AB238" dT="2024-08-13T10:26:58.52" personId="{516D2C5B-D67D-464E-9C67-108D937F77CE}" id="{DA5066E8-E338-4BFF-9963-B23D189C2076}">
    <text xml:space="preserve">2024.08.09 pateikta
</text>
  </threadedComment>
  <threadedComment ref="AB238" dT="2024-09-16T20:49:25.85" personId="{516D2C5B-D67D-464E-9C67-108D937F77CE}" id="{EDCE2B7C-AC4D-4180-B453-89B4DC434E62}" parentId="{DA5066E8-E338-4BFF-9963-B23D189C2076}">
    <text>2024.09.16 pakartota</text>
  </threadedComment>
  <threadedComment ref="AB238" dT="2024-09-18T04:15:51.24" personId="{516D2C5B-D67D-464E-9C67-108D937F77CE}" id="{B632B820-087B-4F42-90F9-C5DBBC965446}" parentId="{DA5066E8-E338-4BFF-9963-B23D189C2076}">
    <text>2024.09.17 suderino</text>
  </threadedComment>
  <threadedComment ref="AE238" dT="2024-08-13T10:24:52.89" personId="{516D2C5B-D67D-464E-9C67-108D937F77CE}" id="{8FE9904A-197E-4FAC-977D-5731774ABC1B}">
    <text xml:space="preserve">2024.08.13 suderinta
</text>
  </threadedComment>
  <threadedComment ref="AF238" dT="2024-08-13T10:27:10.44" personId="{516D2C5B-D67D-464E-9C67-108D937F77CE}" id="{9F2CAFDA-E59D-4E48-835B-D8AB84DE37C5}">
    <text>2024.08.09 pateikta</text>
  </threadedComment>
  <threadedComment ref="AF238" dT="2024-08-14T06:59:28.44" personId="{516D2C5B-D67D-464E-9C67-108D937F77CE}" id="{CFF199E6-96FA-41B4-B455-578DDDD0AD14}" parentId="{9F2CAFDA-E59D-4E48-835B-D8AB84DE37C5}">
    <text>2024.08.13</text>
  </threadedComment>
  <threadedComment ref="AH238" dT="2024-09-18T05:19:59.89" personId="{516D2C5B-D67D-464E-9C67-108D937F77CE}" id="{DD3C93EF-CCE4-4A8B-BCDA-5C027B9F2469}">
    <text>2024.09.18 Pateikta NŽT 328863 (SAV-328863 )</text>
  </threadedComment>
  <threadedComment ref="K239" dT="2024-09-16T09:58:11.65" personId="{275467A3-C35B-408D-BC09-980133BF36D1}" id="{EDC158B4-9B5C-40CE-80EB-FEB29C14BE9F}">
    <text>Laukiam derinimų. Gytis pateikęs</text>
  </threadedComment>
  <threadedComment ref="K239" dT="2024-10-07T08:44:12.03" personId="{275467A3-C35B-408D-BC09-980133BF36D1}" id="{668518C4-38B2-4C24-B0E5-0C2D4BF7640D}" parentId="{EDC158B4-9B5C-40CE-80EB-FEB29C14BE9F}">
    <text>Laukiam SUVA</text>
  </threadedComment>
  <threadedComment ref="K239" dT="2024-10-14T05:52:08.56" personId="{275467A3-C35B-408D-BC09-980133BF36D1}" id="{F221DC64-23AC-4B19-9800-3CCE03C9E21F}" parentId="{EDC158B4-9B5C-40CE-80EB-FEB29C14BE9F}">
    <text>10-14 teiks bylą be SUVA</text>
  </threadedComment>
  <threadedComment ref="K239" dT="2024-10-14T11:22:16.59" personId="{1AA69E5B-B443-4881-BBB8-C2908FF681E9}" id="{A3DC11C3-6AFE-4D68-97C0-3A4D58C4F41F}" parentId="{EDC158B4-9B5C-40CE-80EB-FEB29C14BE9F}">
    <text>Pateiktas projektas</text>
  </threadedComment>
  <threadedComment ref="K239" dT="2024-10-21T09:21:03.50" personId="{275467A3-C35B-408D-BC09-980133BF36D1}" id="{ED75E9CA-AF55-4F46-8007-C526ADF41680}" parentId="{EDC158B4-9B5C-40CE-80EB-FEB29C14BE9F}">
    <text>Pateiktas po pastabų projektas</text>
  </threadedComment>
  <threadedComment ref="O239" dT="2024-08-12T08:20:48.52" personId="{516D2C5B-D67D-464E-9C67-108D937F77CE}" id="{455FBEBC-FA78-4BB1-963F-8CC2797F3089}">
    <text xml:space="preserve">2024.08.09 įkeltas pratesimas
</text>
  </threadedComment>
  <threadedComment ref="O239" dT="2024-09-24T12:38:22.92" personId="{516D2C5B-D67D-464E-9C67-108D937F77CE}" id="{3859A160-060B-45B6-BB2A-5AB33581E1FD}" parentId="{455FBEBC-FA78-4BB1-963F-8CC2797F3089}">
    <text>2024.09.24 Įkeltas pratesimas</text>
  </threadedComment>
  <threadedComment ref="X239" dT="2024-09-05T12:49:03.18" personId="{516D2C5B-D67D-464E-9C67-108D937F77CE}" id="{19330D65-55F9-4972-A8BB-3053F12E6CCC}">
    <text>2024.09.05 pateikta</text>
  </threadedComment>
  <threadedComment ref="X239" dT="2024-09-10T12:28:47.53" personId="{516D2C5B-D67D-464E-9C67-108D937F77CE}" id="{07AD89D8-BF53-49D7-9BCE-08FA2AB61F0E}" parentId="{19330D65-55F9-4972-A8BB-3053F12E6CCC}">
    <text xml:space="preserve">2024.09.10 suderino
</text>
  </threadedComment>
  <threadedComment ref="Z239" dT="2024-09-10T12:47:26.92" personId="{BF941DBC-49BC-4D35-B639-EC5DED99621C}" id="{1E8857F6-5AAA-4C27-BC27-24CA15F934B2}">
    <text>2024.09.10 pateikta
valdas@kleboniskis.lt</text>
    <extLst>
      <x:ext xmlns:xltc2="http://schemas.microsoft.com/office/spreadsheetml/2020/threadedcomments2" uri="{F7C98A9C-CBB3-438F-8F68-D28B6AF4A901}">
        <xltc2:checksum>3171350332</xltc2:checksum>
        <xltc2:hyperlink startIndex="20" length="21" url="valdas@kleboniskis.lt"/>
      </x:ext>
    </extLst>
  </threadedComment>
  <threadedComment ref="Z239" dT="2024-09-13T04:06:34.03" personId="{BF941DBC-49BC-4D35-B639-EC5DED99621C}" id="{98B296B4-109F-49E6-AAEF-2BBC5436428A}" parentId="{1E8857F6-5AAA-4C27-BC27-24CA15F934B2}">
    <text>2024.09.12 suderinta</text>
  </threadedComment>
  <threadedComment ref="AB239" dT="2024-09-10T12:43:32.66" personId="{BF941DBC-49BC-4D35-B639-EC5DED99621C}" id="{13724732-4FCF-418B-B744-8C1EBB1D8935}">
    <text>2024.09.10 pateikta</text>
  </threadedComment>
  <threadedComment ref="AB239" dT="2024-09-16T12:38:41.13" personId="{BF941DBC-49BC-4D35-B639-EC5DED99621C}" id="{9A36C29D-64D8-4667-9043-6E4E2E6DDEBC}" parentId="{13724732-4FCF-418B-B744-8C1EBB1D8935}">
    <text>2024.09.16 suderinta</text>
  </threadedComment>
  <threadedComment ref="AE239" dT="2024-09-10T12:43:42.24" personId="{BF941DBC-49BC-4D35-B639-EC5DED99621C}" id="{0E885BE0-4586-4832-B82D-E1F6A686E6E2}">
    <text xml:space="preserve">2024.09.10 pateikta
</text>
  </threadedComment>
  <threadedComment ref="AE239" dT="2024-09-18T05:33:33.55" personId="{BF941DBC-49BC-4D35-B639-EC5DED99621C}" id="{E548F2FF-61D3-4C0D-94D0-B51E9AFB1939}" parentId="{0E885BE0-4586-4832-B82D-E1F6A686E6E2}">
    <text xml:space="preserve">2024.09.18 Pateikta per naujo po telia pastabų.
</text>
  </threadedComment>
  <threadedComment ref="AE239" dT="2024-10-01T07:53:07.59" personId="{BF941DBC-49BC-4D35-B639-EC5DED99621C}" id="{6613114F-0471-40A8-840F-2CF2812B94E2}" parentId="{0E885BE0-4586-4832-B82D-E1F6A686E6E2}">
    <text>09.24 pateikta po pastabų</text>
  </threadedComment>
  <threadedComment ref="AE239" dT="2024-10-10T06:00:32.44" personId="{BF941DBC-49BC-4D35-B639-EC5DED99621C}" id="{276B1276-CDF3-4DA7-81A4-EE0B767DE4CD}" parentId="{0E885BE0-4586-4832-B82D-E1F6A686E6E2}">
    <text>10-10 suderinta</text>
  </threadedComment>
  <threadedComment ref="AF239" dT="2024-09-10T12:43:48.40" personId="{BF941DBC-49BC-4D35-B639-EC5DED99621C}" id="{8D034D9A-DDD2-4114-88C2-5BB951BB6048}">
    <text xml:space="preserve">2024.09.10 pateikta
</text>
  </threadedComment>
  <threadedComment ref="AF239" dT="2024-09-18T05:33:39.52" personId="{BF941DBC-49BC-4D35-B639-EC5DED99621C}" id="{788D46C0-118C-4451-9381-B86A081D174C}" parentId="{8D034D9A-DDD2-4114-88C2-5BB951BB6048}">
    <text xml:space="preserve">2024.09.18 Pateikta per naujo po telia pastabų.
</text>
  </threadedComment>
  <threadedComment ref="AF239" dT="2024-09-23T11:23:04.87" personId="{BF941DBC-49BC-4D35-B639-EC5DED99621C}" id="{0A8D138C-7ADF-466F-9F39-D6A805C82151}" parentId="{8D034D9A-DDD2-4114-88C2-5BB951BB6048}">
    <text>2024.09.23 suderinta</text>
  </threadedComment>
  <threadedComment ref="AH239" dT="2024-10-03T11:41:35.85" personId="{BF941DBC-49BC-4D35-B639-EC5DED99621C}" id="{92411E07-0B89-4CD5-ABB1-5B227BA10688}">
    <text>10.03 
SAV-331135</text>
  </threadedComment>
  <threadedComment ref="AJ239" dT="2024-09-10T12:44:03.19" personId="{BF941DBC-49BC-4D35-B639-EC5DED99621C}" id="{AFDFE41C-CC76-4ABE-9451-616B18D2FF7C}">
    <text xml:space="preserve">2024.09.10 pateikta
</text>
  </threadedComment>
  <threadedComment ref="AJ239" dT="2024-09-18T05:33:46.02" personId="{BF941DBC-49BC-4D35-B639-EC5DED99621C}" id="{752EC770-F730-43A6-9C45-0640CD22103D}" parentId="{AFDFE41C-CC76-4ABE-9451-616B18D2FF7C}">
    <text>2024.09.18 Pateikta per naujo po telia pastabų.</text>
  </threadedComment>
  <threadedComment ref="AJ239" dT="2024-09-26T04:09:28.54" personId="{BF941DBC-49BC-4D35-B639-EC5DED99621C}" id="{9A288490-7DCA-48EA-8B22-C50B055367C4}" parentId="{AFDFE41C-CC76-4ABE-9451-616B18D2FF7C}">
    <text xml:space="preserve">09.25 suderinta
</text>
  </threadedComment>
  <threadedComment ref="K240" dT="2024-09-16T10:00:54.48" personId="{275467A3-C35B-408D-BC09-980133BF36D1}" id="{E52BAB7A-E176-43D2-ADF4-BE92054174A7}">
    <text>Kostas taiso pirminių pastabas</text>
  </threadedComment>
  <threadedComment ref="K240" dT="2024-09-19T15:45:13.15" personId="{1AA69E5B-B443-4881-BBB8-C2908FF681E9}" id="{57CE6570-66BC-431F-BDED-226D50F950AC}" parentId="{E52BAB7A-E176-43D2-ADF4-BE92054174A7}">
    <text>Pateikti pirminiai po pastabu</text>
  </threadedComment>
  <threadedComment ref="K240" dT="2024-09-30T13:40:45.43" personId="{275467A3-C35B-408D-BC09-980133BF36D1}" id="{B58EAF95-B666-4978-A719-4F9A10DFB5C2}" parentId="{E52BAB7A-E176-43D2-ADF4-BE92054174A7}">
    <text>Gytis turi sužiūrėti derinimus</text>
  </threadedComment>
  <threadedComment ref="K240" dT="2024-10-07T08:45:17.02" personId="{275467A3-C35B-408D-BC09-980133BF36D1}" id="{ADC39E0F-3A51-4615-9143-4D091029597B}" parentId="{E52BAB7A-E176-43D2-ADF4-BE92054174A7}">
    <text>Laukiam SUVA</text>
  </threadedComment>
  <threadedComment ref="K240" dT="2024-10-09T08:08:59.42" personId="{275467A3-C35B-408D-BC09-980133BF36D1}" id="{68AAB5BE-4060-44A4-B9E8-B9464E4D22BF}" parentId="{E52BAB7A-E176-43D2-ADF4-BE92054174A7}">
    <text>Pateikta byla be SUVA</text>
  </threadedComment>
  <threadedComment ref="K240" dT="2024-10-14T06:04:02.00" personId="{275467A3-C35B-408D-BC09-980133BF36D1}" id="{68E991D0-A9FA-4FFA-9472-74D1ED437F61}" parentId="{E52BAB7A-E176-43D2-ADF4-BE92054174A7}">
    <text>Laukiam SUVA 10-17 terminas</text>
  </threadedComment>
  <threadedComment ref="K240" dT="2024-10-28T06:52:22.74" personId="{275467A3-C35B-408D-BC09-980133BF36D1}" id="{D3A5F834-6E09-4DEB-A194-023AD366EA2E}" parentId="{E52BAB7A-E176-43D2-ADF4-BE92054174A7}">
    <text>SUVA vėluoja</text>
  </threadedComment>
  <threadedComment ref="K240" dT="2024-11-08T06:23:40.49" personId="{275467A3-C35B-408D-BC09-980133BF36D1}" id="{B2FFD744-E080-46DB-931A-310F33A857C5}" parentId="{E52BAB7A-E176-43D2-ADF4-BE92054174A7}">
    <text>Sukeltas SUVA</text>
  </threadedComment>
  <threadedComment ref="K240" dT="2024-11-08T13:54:30.09" personId="{BF5C2520-4838-4933-8C2C-E9E069B8079F}" id="{D81AC2A9-B3EE-417E-92D4-DD199E511F09}" parentId="{E52BAB7A-E176-43D2-ADF4-BE92054174A7}">
    <text>Pateikta byla</text>
  </threadedComment>
  <threadedComment ref="K240" dT="2024-11-12T16:01:36.81" personId="{BF5C2520-4838-4933-8C2C-E9E069B8079F}" id="{B435A5D9-828F-4EDF-911D-ACF6295EEFA5}" parentId="{E52BAB7A-E176-43D2-ADF4-BE92054174A7}">
    <text>Pateikta byla po pastabu</text>
  </threadedComment>
  <threadedComment ref="O240" dT="2024-08-13T04:31:43.07" personId="{516D2C5B-D67D-464E-9C67-108D937F77CE}" id="{075C3AF2-AA89-46B3-890E-4D6E6AAD11EA}">
    <text>2024.08.13 Įkeltas pratesimas</text>
  </threadedComment>
  <threadedComment ref="O240" dT="2024-09-24T13:00:01.20" personId="{516D2C5B-D67D-464E-9C67-108D937F77CE}" id="{78808B62-7E6B-4AC9-9891-8BB42DBFC105}" parentId="{075C3AF2-AA89-46B3-890E-4D6E6AAD11EA}">
    <text>2024.09.24 įkeltas pratęsimas</text>
  </threadedComment>
  <threadedComment ref="X240" dT="2024-08-12T14:21:02.06" personId="{516D2C5B-D67D-464E-9C67-108D937F77CE}" id="{AB0ACFD5-E4C0-475B-BD6F-5E6383AE369D}">
    <text>2024.08.12 Pateikta</text>
  </threadedComment>
  <threadedComment ref="Z240" dT="2024-08-12T14:20:56.96" personId="{516D2C5B-D67D-464E-9C67-108D937F77CE}" id="{2D30B43E-F13D-4205-A16E-231BEDDCB35C}">
    <text>2024.08.12 Pateikta</text>
  </threadedComment>
  <threadedComment ref="Z240" dT="2024-08-13T04:17:48.22" personId="{516D2C5B-D67D-464E-9C67-108D937F77CE}" id="{541618CC-18E2-45E7-8600-94DF1969D982}" parentId="{2D30B43E-F13D-4205-A16E-231BEDDCB35C}">
    <text>2024.08.12 suderino</text>
  </threadedComment>
  <threadedComment ref="AA240" dT="2024-10-03T10:41:37.88" personId="{BF941DBC-49BC-4D35-B639-EC5DED99621C}" id="{D9E1C599-E0E2-49BA-BBCE-9872FF259EAF}">
    <text xml:space="preserve">10.03 išsiųsta AZ
</text>
  </threadedComment>
  <threadedComment ref="AA240" dT="2024-10-03T11:17:39.44" personId="{BF941DBC-49BC-4D35-B639-EC5DED99621C}" id="{C67DE9FC-A391-47FD-AA7C-6E086FADE262}" parentId="{D9E1C599-E0E2-49BA-BBCE-9872FF259EAF}">
    <text>10.03 suderinta</text>
  </threadedComment>
  <threadedComment ref="AB240" dT="2024-08-12T14:20:50.54" personId="{516D2C5B-D67D-464E-9C67-108D937F77CE}" id="{ED5166B1-9D4E-48D6-91A1-3C68FD7CE15F}">
    <text>2024.08.12 Pateikta</text>
  </threadedComment>
  <threadedComment ref="AB240" dT="2024-10-01T09:01:39.12" personId="{BF941DBC-49BC-4D35-B639-EC5DED99621C}" id="{04305D76-5159-4F98-AE34-29C515D92301}" parentId="{ED5166B1-9D4E-48D6-91A1-3C68FD7CE15F}">
    <text>09/26 pateikta pakartotinai Vytauto</text>
  </threadedComment>
  <threadedComment ref="AB240" dT="2024-10-01T12:01:41.00" personId="{516D2C5B-D67D-464E-9C67-108D937F77CE}" id="{A9B68B3D-2012-4173-BC02-330EC67B6557}" parentId="{ED5166B1-9D4E-48D6-91A1-3C68FD7CE15F}">
    <text>10.01 suderinta</text>
  </threadedComment>
  <threadedComment ref="AE240" dT="2024-08-12T14:20:34.36" personId="{516D2C5B-D67D-464E-9C67-108D937F77CE}" id="{D21E86AC-918A-41B0-A235-79482E243870}">
    <text xml:space="preserve">2024.08.12 Pateikta
</text>
  </threadedComment>
  <threadedComment ref="AE240" dT="2024-08-13T10:23:44.48" personId="{516D2C5B-D67D-464E-9C67-108D937F77CE}" id="{F8F3F754-722D-4B35-B53A-03024A0D352B}" parentId="{D21E86AC-918A-41B0-A235-79482E243870}">
    <text>2024.08.13 suderinta</text>
  </threadedComment>
  <threadedComment ref="AF240" dT="2024-08-12T14:20:27.80" personId="{516D2C5B-D67D-464E-9C67-108D937F77CE}" id="{9665C3A5-51ED-4FDB-BF4A-55F004465F74}">
    <text>2024.08.12 Pateikta</text>
  </threadedComment>
  <threadedComment ref="AF240" dT="2024-08-19T05:35:19.41" personId="{516D2C5B-D67D-464E-9C67-108D937F77CE}" id="{56C63DAF-25A5-40D7-B463-1F51D23948D6}" parentId="{9665C3A5-51ED-4FDB-BF4A-55F004465F74}">
    <text>2024.08.16 suderinta</text>
  </threadedComment>
  <threadedComment ref="AH240" dT="2024-10-03T10:19:22.08" personId="{BF941DBC-49BC-4D35-B639-EC5DED99621C}" id="{71C45B4E-CB96-4410-8EAD-6A8B4D703E3A}">
    <text xml:space="preserve">10.03 331107 
SAV-331107 </text>
  </threadedComment>
  <threadedComment ref="AJ240" dT="2024-08-12T14:20:44.69" personId="{516D2C5B-D67D-464E-9C67-108D937F77CE}" id="{D036422E-5D02-4D1D-B1D1-C468A55F6B95}">
    <text>2024.08.12 Pateikta</text>
  </threadedComment>
  <threadedComment ref="AJ240" dT="2024-08-26T04:24:10.19" personId="{516D2C5B-D67D-464E-9C67-108D937F77CE}" id="{FA176D75-F294-465B-BD03-55A1B3908938}" parentId="{D036422E-5D02-4D1D-B1D1-C468A55F6B95}">
    <text>2024.08.23 suderinta</text>
  </threadedComment>
  <threadedComment ref="K241" dT="2024-09-16T10:02:05.24" personId="{275467A3-C35B-408D-BC09-980133BF36D1}" id="{AC8A96E0-B1EF-4078-87B2-02F6A223D1E0}">
    <text>Laukiam ESO atsakymo tivyje</text>
  </threadedComment>
  <threadedComment ref="K241" dT="2024-09-17T15:12:01.21" personId="{1AA69E5B-B443-4881-BBB8-C2908FF681E9}" id="{2A1E0CD2-25C8-4EB6-8A6A-5F193E6E43D6}" parentId="{AC8A96E0-B1EF-4078-87B2-02F6A223D1E0}">
    <text>Gautos pakoreguotos TS</text>
  </threadedComment>
  <threadedComment ref="K241" dT="2024-09-24T06:22:29.87" personId="{1AA69E5B-B443-4881-BBB8-C2908FF681E9}" id="{3F53FDA3-64BC-4323-A758-92B4C5F127AA}" parentId="{AC8A96E0-B1EF-4078-87B2-02F6A223D1E0}">
    <text>Pateikti pirminiai</text>
  </threadedComment>
  <threadedComment ref="K241" dT="2024-09-27T11:36:15.27" personId="{1AA69E5B-B443-4881-BBB8-C2908FF681E9}" id="{2B12A251-9EBB-40DE-9069-F611843AF431}" parentId="{AC8A96E0-B1EF-4078-87B2-02F6A223D1E0}">
    <text>Gavus Vainoro derinima, daryti/teikti byla</text>
  </threadedComment>
  <threadedComment ref="K241" dT="2024-10-07T08:47:35.76" personId="{275467A3-C35B-408D-BC09-980133BF36D1}" id="{60D09E27-631E-4572-B6C8-AC248BD8C537}" parentId="{AC8A96E0-B1EF-4078-87B2-02F6A223D1E0}">
    <text>Pateiktas projektas</text>
  </threadedComment>
  <threadedComment ref="O241" dT="2024-08-19T12:10:50.90" personId="{516D2C5B-D67D-464E-9C67-108D937F77CE}" id="{5BD81F29-77C6-49BE-A16C-C156D6CD71BC}">
    <text>2024.08.19 Įkeltas pratesimas
primeluota dėl dangų</text>
  </threadedComment>
  <threadedComment ref="O241" dT="2024-09-26T09:30:45.91" personId="{516D2C5B-D67D-464E-9C67-108D937F77CE}" id="{C7015DF5-1A88-4468-AD68-8C4EC463627C}" parentId="{5BD81F29-77C6-49BE-A16C-C156D6CD71BC}">
    <text>2024.09.26 įkeltas pratesimas</text>
  </threadedComment>
  <threadedComment ref="Z241" dT="2024-09-24T06:59:34.90" personId="{BF941DBC-49BC-4D35-B639-EC5DED99621C}" id="{C875CE3E-484F-48DF-93B3-B8EA168E2AF6}">
    <text xml:space="preserve">2024.09.24 pateikta
laiptai@laiptai.pro
</text>
    <extLst>
      <x:ext xmlns:xltc2="http://schemas.microsoft.com/office/spreadsheetml/2020/threadedcomments2" uri="{F7C98A9C-CBB3-438F-8F68-D28B6AF4A901}">
        <xltc2:checksum>1683321274</xltc2:checksum>
        <xltc2:hyperlink startIndex="20" length="19" url="laiptai@laiptai.pro"/>
      </x:ext>
    </extLst>
  </threadedComment>
  <threadedComment ref="Z241" dT="2024-09-24T11:18:06.09" personId="{BF941DBC-49BC-4D35-B639-EC5DED99621C}" id="{D9672A24-392F-48C1-BE5A-1F817BF7B6A8}" parentId="{C875CE3E-484F-48DF-93B3-B8EA168E2AF6}">
    <text>09.24 suderinta</text>
  </threadedComment>
  <threadedComment ref="AB241" dT="2024-09-24T06:59:55.19" personId="{BF941DBC-49BC-4D35-B639-EC5DED99621C}" id="{C6F3376E-F446-46DA-B66F-8DD01C507DD3}">
    <text>Pateikta 2024.09.24</text>
  </threadedComment>
  <threadedComment ref="AB241" dT="2024-09-30T12:10:32.51" personId="{BF941DBC-49BC-4D35-B639-EC5DED99621C}" id="{9006B379-E533-425D-A1A1-AF62A4C18892}" parentId="{C6F3376E-F446-46DA-B66F-8DD01C507DD3}">
    <text>09.30 suderinta</text>
  </threadedComment>
  <threadedComment ref="K242" dT="2024-09-20T06:12:05.74" personId="{275467A3-C35B-408D-BC09-980133BF36D1}" id="{6B921148-CF97-4023-A2B7-333E77F952C8}">
    <text>Patvirtinti pirminiai</text>
  </threadedComment>
  <threadedComment ref="K242" dT="2024-09-24T05:41:37.36" personId="{1AA69E5B-B443-4881-BBB8-C2908FF681E9}" id="{95C4AE97-D4E0-44FD-8EF8-E601243ED57C}" parentId="{6B921148-CF97-4023-A2B7-333E77F952C8}">
    <text>Reikia koreguoti sprendinius, laukiam nauju TS</text>
  </threadedComment>
  <threadedComment ref="K242" dT="2024-09-30T07:18:10.85" personId="{275467A3-C35B-408D-BC09-980133BF36D1}" id="{5A53B41E-8524-40A2-9606-89003D2E6DD2}" parentId="{6B921148-CF97-4023-A2B7-333E77F952C8}">
    <text>Padaryta pagal naujas TS, Gytis siunčia perderinti</text>
  </threadedComment>
  <threadedComment ref="K242" dT="2024-10-01T15:55:01.39" personId="{275467A3-C35B-408D-BC09-980133BF36D1}" id="{041319D2-48B5-41C8-ABFA-0FFF3FF5992A}" parentId="{6B921148-CF97-4023-A2B7-333E77F952C8}">
    <text>Pateiktas SB</text>
  </threadedComment>
  <threadedComment ref="K242" dT="2024-10-14T11:49:06.99" personId="{275467A3-C35B-408D-BC09-980133BF36D1}" id="{C1CC4BE3-911A-49A6-9453-13AB6E0F2421}" parentId="{6B921148-CF97-4023-A2B7-333E77F952C8}">
    <text>Gytis teikia SUVA, teikia servitutą savivaldybei</text>
  </threadedComment>
  <threadedComment ref="K242" dT="2024-10-21T11:18:47.35" personId="{275467A3-C35B-408D-BC09-980133BF36D1}" id="{1CB55752-A6AD-41F5-8904-85DFCB7F6043}" parentId="{6B921148-CF97-4023-A2B7-333E77F952C8}">
    <text>SUVA, Servitutai (laukiam kol eso pasirašys)</text>
  </threadedComment>
  <threadedComment ref="K242" dT="2024-11-04T05:24:58.36" personId="{BF941DBC-49BC-4D35-B639-EC5DED99621C}" id="{312F45D9-D23D-4F27-8CF8-15564813D54C}" parentId="{6B921148-CF97-4023-A2B7-333E77F952C8}">
    <text>Pateiktas servitutas ESO</text>
  </threadedComment>
  <threadedComment ref="K242" dT="2024-11-12T05:30:30.64" personId="{1AA69E5B-B443-4881-BBB8-C2908FF681E9}" id="{78465860-BB9E-449D-B1C3-E85619749314}" parentId="{6B921148-CF97-4023-A2B7-333E77F952C8}">
    <text>11.11 pateiktas servitutas kompensacijai, gavus komp. teikti KMS</text>
  </threadedComment>
  <threadedComment ref="K242" dT="2024-11-13T05:49:05.86" personId="{BF941DBC-49BC-4D35-B639-EC5DED99621C}" id="{AA415C8B-E4FD-4901-A212-F563C5BD68AB}" parentId="{6B921148-CF97-4023-A2B7-333E77F952C8}">
    <text xml:space="preserve">Įkeltas servitutas į TIVĮ </text>
  </threadedComment>
  <threadedComment ref="K242" dT="2024-11-19T05:58:37.43" personId="{BF941DBC-49BC-4D35-B639-EC5DED99621C}" id="{A5E6A5DF-F524-4BDC-BE3A-4E16170489F8}" parentId="{6B921148-CF97-4023-A2B7-333E77F952C8}">
    <text>11.19 Pateiktas servitutas kompensacijai</text>
  </threadedComment>
  <threadedComment ref="K242" dT="2024-11-22T05:53:35.98" personId="{BF941DBC-49BC-4D35-B639-EC5DED99621C}" id="{9D324421-098F-48AA-B52B-C33A19A8908F}" parentId="{6B921148-CF97-4023-A2B7-333E77F952C8}">
    <text>Servitutas išsiųstas savivaldybei</text>
  </threadedComment>
  <threadedComment ref="K242" dT="2024-12-21T06:27:15.56" personId="{275467A3-C35B-408D-BC09-980133BF36D1}" id="{87A3A6B9-2775-409A-82CE-B32BFF2D6BA0}" parentId="{6B921148-CF97-4023-A2B7-333E77F952C8}">
    <text>Kokia situacija su servitutu ?</text>
  </threadedComment>
  <threadedComment ref="K242" dT="2024-12-23T05:20:28.97" personId="{BF941DBC-49BC-4D35-B639-EC5DED99621C}" id="{AF288AD3-8762-44C9-A386-EF47C47C3C72}" parentId="{6B921148-CF97-4023-A2B7-333E77F952C8}">
    <text>12.20 atmetė savivaldybė, prašo kompensacijos už visus esamus elektros tinklus</text>
  </threadedComment>
  <threadedComment ref="K242" dT="2024-12-23T07:24:47.57" personId="{BF5C2520-4838-4933-8C2C-E9E069B8079F}" id="{8BD0EBDB-B9FD-4407-8819-5ADCF1C17293}" parentId="{6B921148-CF97-4023-A2B7-333E77F952C8}">
    <text>Įkeltas raštas į Tivis</text>
  </threadedComment>
  <threadedComment ref="K242" dT="2025-01-27T10:50:28.49" personId="{275467A3-C35B-408D-BC09-980133BF36D1}" id="{5A564657-18C3-460B-B01F-F3C0202C55D8}" parentId="{6B921148-CF97-4023-A2B7-333E77F952C8}">
    <text>Laukiam ESO atsakymo dėl visų AZ apmokėjimo ( kreipėsi KMS)</text>
  </threadedComment>
  <threadedComment ref="K242" dT="2025-01-28T11:09:06.70" personId="{BF941DBC-49BC-4D35-B639-EC5DED99621C}" id="{D8A89934-7AB5-4DE7-B976-7861C24739D6}" parentId="{6B921148-CF97-4023-A2B7-333E77F952C8}">
    <text>Parengti servitutai, reikia pateikt ESO pasirašyt</text>
  </threadedComment>
  <threadedComment ref="K242" dT="2025-02-04T14:48:49.81" personId="{BF941DBC-49BC-4D35-B639-EC5DED99621C}" id="{75751CF1-6AEA-4603-8E99-9EFC3B4343B0}" parentId="{6B921148-CF97-4023-A2B7-333E77F952C8}">
    <text>Išsiųsta derint dėl gręžimo keitimo.</text>
  </threadedComment>
  <threadedComment ref="K242" dT="2025-02-14T12:37:24.69" personId="{BF941DBC-49BC-4D35-B639-EC5DED99621C}" id="{6956C08F-C01B-4766-A299-029F16C75126}" parentId="{6B921148-CF97-4023-A2B7-333E77F952C8}">
    <text>Telia suderino, laukiam Vainoro</text>
  </threadedComment>
  <threadedComment ref="K242" dT="2025-02-18T06:34:05.05" personId="{BF5C2520-4838-4933-8C2C-E9E069B8079F}" id="{CE1DE621-9DC6-4748-8ED4-FA7F42246342}" parentId="{6B921148-CF97-4023-A2B7-333E77F952C8}">
    <text>@Gytis Kazakevičius pabandyk pasisukt Vainorui</text>
    <mentions>
      <mention mentionpersonId="{261CABE5-07DA-45AC-BB0C-61EF5D6C7C4B}" mentionId="{9F5A12E3-D2BF-44D8-85B8-F66049960BD7}" startIndex="0" length="19"/>
    </mentions>
  </threadedComment>
  <threadedComment ref="K242" dT="2025-02-20T13:11:51.66" personId="{BF941DBC-49BC-4D35-B639-EC5DED99621C}" id="{799FC8DE-F3BA-4C92-87CB-AE57783F695B}" parentId="{6B921148-CF97-4023-A2B7-333E77F952C8}">
    <text>Gauti derinimai, sutvarkyta byla</text>
  </threadedComment>
  <threadedComment ref="K242" dT="2025-02-25T11:38:15.20" personId="{BF5C2520-4838-4933-8C2C-E9E069B8079F}" id="{7C428911-2475-45BA-B26C-A8EDC168B9B6}" parentId="{6B921148-CF97-4023-A2B7-333E77F952C8}">
    <text>Pateiktas servitutas ESO</text>
  </threadedComment>
  <threadedComment ref="K242" dT="2025-02-28T15:00:10.06" personId="{BF5C2520-4838-4933-8C2C-E9E069B8079F}" id="{3EF3933F-8B8E-42B7-86FC-80A971191FDF}" parentId="{6B921148-CF97-4023-A2B7-333E77F952C8}">
    <text>Pateiktas su garantiniu</text>
  </threadedComment>
  <threadedComment ref="K242" dT="2025-04-10T04:55:41.69" personId="{BF941DBC-49BC-4D35-B639-EC5DED99621C}" id="{501CDCD1-3A3E-4CF8-8C88-5996C9097FD2}" parentId="{6B921148-CF97-4023-A2B7-333E77F952C8}">
    <text>04-15 kompensacijos kopija bus įkelta į tivį.</text>
  </threadedComment>
  <threadedComment ref="O242" dT="2024-08-19T12:39:43.94" personId="{516D2C5B-D67D-464E-9C67-108D937F77CE}" id="{693FE880-04E3-4238-8275-B546442543D5}">
    <text>Įkeltas pratesimas primeluota dėl savinikų
2024.08.19</text>
  </threadedComment>
  <threadedComment ref="Z242" dT="2024-09-20T11:48:01.78" personId="{BF941DBC-49BC-4D35-B639-EC5DED99621C}" id="{B968962B-1429-4A79-9A81-72A2BAABAA77}">
    <text>2024.09.20 pateikta
'butenas2010@gmail.com'</text>
    <extLst>
      <x:ext xmlns:xltc2="http://schemas.microsoft.com/office/spreadsheetml/2020/threadedcomments2" uri="{F7C98A9C-CBB3-438F-8F68-D28B6AF4A901}">
        <xltc2:checksum>3719810733</xltc2:checksum>
        <xltc2:hyperlink startIndex="21" length="21" url="butenas2010@gmail.com"/>
      </x:ext>
    </extLst>
  </threadedComment>
  <threadedComment ref="AB242" dT="2024-09-20T11:48:01.78" personId="{BF941DBC-49BC-4D35-B639-EC5DED99621C}" id="{492677E6-ACB8-4885-9DE1-EF6E53C2A37F}">
    <text>2024.09.20 pateikta</text>
  </threadedComment>
  <threadedComment ref="AB242" dT="2024-09-27T04:14:21.40" personId="{BF941DBC-49BC-4D35-B639-EC5DED99621C}" id="{53239033-3D39-42A5-9C0E-7DB61F10AEBA}" parentId="{492677E6-ACB8-4885-9DE1-EF6E53C2A37F}">
    <text>09.26 suderinta</text>
  </threadedComment>
  <threadedComment ref="AB242" dT="2024-09-30T07:28:39.50" personId="{BF941DBC-49BC-4D35-B639-EC5DED99621C}" id="{F6164079-941B-48E2-880D-D70525F684AE}" parentId="{492677E6-ACB8-4885-9DE1-EF6E53C2A37F}">
    <text>09.30 po TS keitimo pateikta</text>
  </threadedComment>
  <threadedComment ref="AB242" dT="2024-10-21T06:22:52.27" personId="{BF941DBC-49BC-4D35-B639-EC5DED99621C}" id="{90F11AD0-D2D4-4982-AF9A-4BFA3CB29FCC}" parentId="{492677E6-ACB8-4885-9DE1-EF6E53C2A37F}">
    <text xml:space="preserve">Atsakė, kad galioja senasis derinimas.
</text>
  </threadedComment>
  <threadedComment ref="AE242" dT="2024-09-20T11:48:01.78" personId="{BF941DBC-49BC-4D35-B639-EC5DED99621C}" id="{5CEE4B2A-D03E-48EB-922B-953D58FBCF97}">
    <text xml:space="preserve">2024.09.20 pateikta
</text>
  </threadedComment>
  <threadedComment ref="AE242" dT="2024-10-02T04:17:52.18" personId="{BF941DBC-49BC-4D35-B639-EC5DED99621C}" id="{B4AE3896-2774-4B57-8214-F67F7E6210C4}" parentId="{5CEE4B2A-D03E-48EB-922B-953D58FBCF97}">
    <text>10.02 suderinta</text>
  </threadedComment>
  <threadedComment ref="AF242" dT="2024-09-20T11:48:01.78" personId="{BF941DBC-49BC-4D35-B639-EC5DED99621C}" id="{9F4768E5-BC1C-46C3-9484-D2833A6E150C}">
    <text xml:space="preserve">2024.09.20 pateikta
</text>
  </threadedComment>
  <threadedComment ref="AF242" dT="2024-09-26T05:28:36.05" personId="{BF941DBC-49BC-4D35-B639-EC5DED99621C}" id="{7326B164-B7F2-43E5-923C-9363A663A777}" parentId="{9F4768E5-BC1C-46C3-9484-D2833A6E150C}">
    <text>2024.09.26 pateikta</text>
  </threadedComment>
  <threadedComment ref="AF242" dT="2024-09-30T07:28:48.99" personId="{BF941DBC-49BC-4D35-B639-EC5DED99621C}" id="{53D10B41-246D-4D08-A361-81F513B5353E}" parentId="{9F4768E5-BC1C-46C3-9484-D2833A6E150C}">
    <text>09.30 po TS keitimo pateikta</text>
  </threadedComment>
  <threadedComment ref="AF242" dT="2024-10-04T11:50:51.62" personId="{BF941DBC-49BC-4D35-B639-EC5DED99621C}" id="{9BFD45C3-8FB7-438C-BEC4-FA9D3992438E}" parentId="{9F4768E5-BC1C-46C3-9484-D2833A6E150C}">
    <text>10.04 suderinta</text>
  </threadedComment>
  <threadedComment ref="AH242" dT="2024-10-21T12:47:38.39" personId="{BF941DBC-49BC-4D35-B639-EC5DED99621C}" id="{4619C013-0120-4BAF-A66C-2158C3429DD9}">
    <text xml:space="preserve">10.21
SAV-333409 </text>
  </threadedComment>
  <threadedComment ref="AK242" dT="2024-08-19T12:41:30.60" personId="{516D2C5B-D67D-464E-9C67-108D937F77CE}" id="{4B0878CE-D3F8-40CF-951E-D19783426305}">
    <text>LR, Numininkas:  346-oji daugiabučio namo savininkų bendrija, a.k. 135393429</text>
  </threadedComment>
  <threadedComment ref="AK242" dT="2024-10-01T15:55:40.30" personId="{275467A3-C35B-408D-BC09-980133BF36D1}" id="{985543D0-DFA2-466A-8DF9-C5972BDC9012}" parentId="{4B0878CE-D3F8-40CF-951E-D19783426305}">
    <text>bendrija.ona@gmail.com</text>
    <extLst>
      <x:ext xmlns:xltc2="http://schemas.microsoft.com/office/spreadsheetml/2020/threadedcomments2" uri="{F7C98A9C-CBB3-438F-8F68-D28B6AF4A901}">
        <xltc2:checksum>3600087737</xltc2:checksum>
        <xltc2:hyperlink startIndex="0" length="22" url="bendrija.ona@gmail.com"/>
      </x:ext>
    </extLst>
  </threadedComment>
  <threadedComment ref="AK242" dT="2024-10-08T07:31:03.07" personId="{BF941DBC-49BC-4D35-B639-EC5DED99621C}" id="{0CCCE5E0-EDAE-4E61-829B-91F90EB16C50}" parentId="{4B0878CE-D3F8-40CF-951E-D19783426305}">
    <text>Susiekė bendrijos pirmininkė, perdavė savo architektui susipažinti su sprendiniais. Algimantas Strašunskas +37067214493
10-08</text>
  </threadedComment>
  <threadedComment ref="AK242" dT="2024-10-14T08:44:17.05" personId="{BF941DBC-49BC-4D35-B639-EC5DED99621C}" id="{B543AE88-7365-4C9C-87A1-03AC5D4FE263}" parentId="{4B0878CE-D3F8-40CF-951E-D19783426305}">
    <text>10-14. Bendrija atsiuntė pasirašyta</text>
  </threadedComment>
  <threadedComment ref="K243" dT="2024-09-16T10:04:17.65" personId="{275467A3-C35B-408D-BC09-980133BF36D1}" id="{D671540D-84DB-4740-B25F-0DF42872F05D}">
    <text>Kostas susižiūri kam teikti derinti + pirminiai</text>
  </threadedComment>
  <threadedComment ref="K243" dT="2024-09-17T08:07:20.95" personId="{1AA69E5B-B443-4881-BBB8-C2908FF681E9}" id="{20D7F947-4F78-4509-B85B-A76651187C24}" parentId="{D671540D-84DB-4740-B25F-0DF42872F05D}">
    <text>Uzklausta TIVIS del 4.3 TS punkto</text>
  </threadedComment>
  <threadedComment ref="K243" dT="2024-09-17T15:47:02.00" personId="{1AA69E5B-B443-4881-BBB8-C2908FF681E9}" id="{7842A0DC-0B00-4309-AF8B-0DEFE5C56B7F}" parentId="{D671540D-84DB-4740-B25F-0DF42872F05D}">
    <text>Pakeistos TS, reikia testi projektavima</text>
  </threadedComment>
  <threadedComment ref="K243" dT="2024-09-20T07:30:26.61" personId="{275467A3-C35B-408D-BC09-980133BF36D1}" id="{DD94C783-C49C-4C21-896B-70D04D924D37}" parentId="{D671540D-84DB-4740-B25F-0DF42872F05D}">
    <text>Gytis važiuoja į vietą susitikslinti situaciją</text>
  </threadedComment>
  <threadedComment ref="K243" dT="2024-09-24T06:47:48.54" personId="{1AA69E5B-B443-4881-BBB8-C2908FF681E9}" id="{1FFCFF95-3C6C-488F-A007-7D7901B77022}" parentId="{D671540D-84DB-4740-B25F-0DF42872F05D}">
    <text>Sklp savininkas atostogauja iki 10.07, jam yra pateiktas sutikimas ir brezinys</text>
  </threadedComment>
  <threadedComment ref="K243" dT="2024-10-01T12:34:43.49" personId="{BF941DBC-49BC-4D35-B639-EC5DED99621C}" id="{366C673F-4EE7-496D-BED2-CD378BC69A99}" parentId="{D671540D-84DB-4740-B25F-0DF42872F05D}">
    <text>Tauris ukvedys 868616328</text>
  </threadedComment>
  <threadedComment ref="K243" dT="2024-10-14T11:55:57.84" personId="{275467A3-C35B-408D-BC09-980133BF36D1}" id="{5DACDE34-5889-4706-B3A2-65887212B02B}" parentId="{D671540D-84DB-4740-B25F-0DF42872F05D}">
    <text>Derina su sklp. Sav.</text>
  </threadedComment>
  <threadedComment ref="K243" dT="2024-10-28T13:00:00.18" personId="{1AA69E5B-B443-4881-BBB8-C2908FF681E9}" id="{2181C6D6-17E8-4FED-97ED-9A182F3C68D8}" parentId="{D671540D-84DB-4740-B25F-0DF42872F05D}">
    <text>Ryt bendrauja su atsakingu asmeniu, nes su paciu Klientu nepavyksta susisiekti</text>
  </threadedComment>
  <threadedComment ref="K243" dT="2024-10-30T12:37:01.33" personId="{BF941DBC-49BC-4D35-B639-EC5DED99621C}" id="{1DD6717E-3547-41F3-86A1-0330CD813EBD}" parentId="{D671540D-84DB-4740-B25F-0DF42872F05D}">
    <text>+37069831018 Marius direktorius, pasigilins į situaciją, 11.07 susisiekt dėl sprendimo</text>
  </threadedComment>
  <threadedComment ref="K243" dT="2024-11-07T10:46:28.47" personId="{BF941DBC-49BC-4D35-B639-EC5DED99621C}" id="{FA669EFD-6C8B-47E3-944D-D12DADB1B1CE}" parentId="{D671540D-84DB-4740-B25F-0DF42872F05D}">
    <text xml:space="preserve">11.11 paskambinti dėl klinikų sprendinių.
</text>
  </threadedComment>
  <threadedComment ref="K243" dT="2024-11-11T11:12:30.83" personId="{BF941DBC-49BC-4D35-B639-EC5DED99621C}" id="{EF47E1BF-9996-4E4F-98CA-60CB6BCD0AEA}" parentId="{D671540D-84DB-4740-B25F-0DF42872F05D}">
    <text>11.13 Susisiekt</text>
  </threadedComment>
  <threadedComment ref="K243" dT="2024-11-13T09:57:47.60" personId="{BF941DBC-49BC-4D35-B639-EC5DED99621C}" id="{CD0CFA6E-F817-4A61-B12D-03239D80098D}" parentId="{D671540D-84DB-4740-B25F-0DF42872F05D}">
    <text>11.19 paskambint dėl sutikimo</text>
  </threadedComment>
  <threadedComment ref="K243" dT="2024-11-19T08:08:07.34" personId="{BF941DBC-49BC-4D35-B639-EC5DED99621C}" id="{E609D325-6F8D-4F40-8EE9-BB461E0CF2BC}" parentId="{D671540D-84DB-4740-B25F-0DF42872F05D}">
    <text>11.26 paskambint</text>
  </threadedComment>
  <threadedComment ref="K243" dT="2024-11-26T12:33:07.23" personId="{BF941DBC-49BC-4D35-B639-EC5DED99621C}" id="{94D7F595-98DD-4A8C-897E-AAD8D560D41C}" parentId="{D671540D-84DB-4740-B25F-0DF42872F05D}">
    <text>12.03 paskambint, kolega serga dar.</text>
  </threadedComment>
  <threadedComment ref="K243" dT="2024-12-21T06:28:54.61" personId="{275467A3-C35B-408D-BC09-980133BF36D1}" id="{2692800D-7E0A-412B-A992-A6E5D2473F1D}" parentId="{D671540D-84DB-4740-B25F-0DF42872F05D}">
    <text>Ar projektuojama pagal naujas sąlygas?</text>
  </threadedComment>
  <threadedComment ref="K243" dT="2025-01-06T07:37:33.10" personId="{275467A3-C35B-408D-BC09-980133BF36D1}" id="{C9F3CC4C-A9A3-49EA-A6D7-22134EFFD34A}" parentId="{D671540D-84DB-4740-B25F-0DF42872F05D}">
    <text>Laukiam iš Edgaro topo papildymo.</text>
  </threadedComment>
  <threadedComment ref="K243" dT="2025-01-13T11:15:46.80" personId="{BF941DBC-49BC-4D35-B639-EC5DED99621C}" id="{9DB46059-E34A-44A5-BD84-EC4C73BD9B21}" parentId="{D671540D-84DB-4740-B25F-0DF42872F05D}">
    <text>Laukiam atsakymo iš ESO dėl oro linijos demontavimo.</text>
  </threadedComment>
  <threadedComment ref="K243" dT="2025-01-16T06:30:24.28" personId="{BF5C2520-4838-4933-8C2C-E9E069B8079F}" id="{BBF546A2-9838-4895-80C3-01703822D544}" parentId="{D671540D-84DB-4740-B25F-0DF42872F05D}">
    <text>Pateikti pirminiai</text>
  </threadedComment>
  <threadedComment ref="K243" dT="2025-01-20T05:44:58.36" personId="{275467A3-C35B-408D-BC09-980133BF36D1}" id="{96A90D4E-BB72-4FE8-BACD-E8766DB27702}" parentId="{D671540D-84DB-4740-B25F-0DF42872F05D}">
    <text>Taiso pastabas</text>
  </threadedComment>
  <threadedComment ref="K243" dT="2025-01-21T11:43:55.95" personId="{BF941DBC-49BC-4D35-B639-EC5DED99621C}" id="{757F614C-888A-4310-A3EB-FA28ABD29B98}" parentId="{D671540D-84DB-4740-B25F-0DF42872F05D}">
    <text>Ištaisytos pastabos</text>
  </threadedComment>
  <threadedComment ref="K243" dT="2025-01-23T12:47:48.03" personId="{BF5C2520-4838-4933-8C2C-E9E069B8079F}" id="{9B911C60-0DAE-452D-96C8-87E716705BA7}" parentId="{D671540D-84DB-4740-B25F-0DF42872F05D}">
    <text>Pateikta po pastabų</text>
  </threadedComment>
  <threadedComment ref="K243" dT="2025-01-27T10:38:35.44" personId="{BF941DBC-49BC-4D35-B639-EC5DED99621C}" id="{7F49C676-9FEC-4E60-9C69-B94C8F482A08}" parentId="{D671540D-84DB-4740-B25F-0DF42872F05D}">
    <text>Parengta vizualizacija ir pjūviai</text>
  </threadedComment>
  <threadedComment ref="K243" dT="2025-01-27T10:51:56.53" personId="{275467A3-C35B-408D-BC09-980133BF36D1}" id="{CD31BCC3-C3DC-45DA-AD10-B2907BA0192A}" parentId="{D671540D-84DB-4740-B25F-0DF42872F05D}">
    <text>Pastabos pataisytos 01-27 bus pateikta pakartotinai</text>
  </threadedComment>
  <threadedComment ref="K243" dT="2025-01-27T14:07:51.01" personId="{BF5C2520-4838-4933-8C2C-E9E069B8079F}" id="{B70BA1B1-B862-46E6-9D2D-81C53BD38434}" parentId="{D671540D-84DB-4740-B25F-0DF42872F05D}">
    <text>Pateikta po pastabų</text>
  </threadedComment>
  <threadedComment ref="K243" dT="2025-02-03T10:44:58.37" personId="{275467A3-C35B-408D-BC09-980133BF36D1}" id="{1052C306-DC98-4FD8-B970-8FF7F86F3D44}" parentId="{D671540D-84DB-4740-B25F-0DF42872F05D}">
    <text>Teikia derinti Gytis 02-03</text>
  </threadedComment>
  <threadedComment ref="K243" dT="2025-02-10T05:38:43.80" personId="{BF941DBC-49BC-4D35-B639-EC5DED99621C}" id="{8F8DDF79-D04F-45FF-9E2A-BEA15B341F14}" parentId="{D671540D-84DB-4740-B25F-0DF42872F05D}">
    <text>Vainoras nederina, liepė pirma su aplinkosaugos skyrium susiderinti, 02.06 pateikta</text>
  </threadedComment>
  <threadedComment ref="K243" dT="2025-02-10T15:03:12.35" personId="{BF5C2520-4838-4933-8C2C-E9E069B8079F}" id="{609181D5-21E1-417D-8CCC-AA31EA832E86}" parentId="{D671540D-84DB-4740-B25F-0DF42872F05D}">
    <text>Ar gautas iš skyriaus atgalinis ryšys dėl laiško? Reikia pasitikslinti ar tikrai gavo ir ar klausimas sprendžiamas.</text>
  </threadedComment>
  <threadedComment ref="K243" dT="2025-02-11T06:15:16.91" personId="{BF941DBC-49BC-4D35-B639-EC5DED99621C}" id="{9B7D48F1-501B-48B3-AAAA-3C856CB1BB08}" parentId="{D671540D-84DB-4740-B25F-0DF42872F05D}">
    <text>02.11 skambinsiu i aplinkosaugos skyrių</text>
  </threadedComment>
  <threadedComment ref="K243" dT="2025-02-14T12:31:07.20" personId="{BF941DBC-49BC-4D35-B639-EC5DED99621C}" id="{0EFBD397-290A-4514-AF17-2C737D945A21}" parentId="{D671540D-84DB-4740-B25F-0DF42872F05D}">
    <text>Iki 02-19 Kauno energija sprendinių nederina, nes neveikia jų sistema.</text>
  </threadedComment>
  <threadedComment ref="K243" dT="2025-02-18T12:11:25.92" personId="{BF941DBC-49BC-4D35-B639-EC5DED99621C}" id="{F7770F69-A68E-4FCE-B8AF-FD550DEAFFB2}" parentId="{D671540D-84DB-4740-B25F-0DF42872F05D}">
    <text>02.18 aplinkos tvarkymo skyrius parašė raštą ir perdavė sprendinius toliau nagrinėti Vainorui.</text>
  </threadedComment>
  <threadedComment ref="K243" dT="2025-02-25T08:58:47.68" personId="{BF941DBC-49BC-4D35-B639-EC5DED99621C}" id="{9D4DA3E7-FD1E-4EAA-BE91-98F319E9D568}" parentId="{D671540D-84DB-4740-B25F-0DF42872F05D}">
    <text>Vainoras nederina sprendinių.</text>
  </threadedComment>
  <threadedComment ref="K243" dT="2025-03-05T05:31:51.16" personId="{BF941DBC-49BC-4D35-B639-EC5DED99621C}" id="{5D53F759-5CDE-4DEB-8883-A13129B42F26}" parentId="{D671540D-84DB-4740-B25F-0DF42872F05D}">
    <text>03.05 pateikta nauja trasa Vainorui</text>
  </threadedComment>
  <threadedComment ref="K243" dT="2025-03-20T12:35:44.03" personId="{BF941DBC-49BC-4D35-B639-EC5DED99621C}" id="{5FCF29DD-3616-4CAC-9668-0EC9DEAA35F1}" parentId="{D671540D-84DB-4740-B25F-0DF42872F05D}">
    <text>03.20 priminta Vainorui.</text>
  </threadedComment>
  <threadedComment ref="K243" dT="2025-03-25T08:42:18.05" personId="{BF941DBC-49BC-4D35-B639-EC5DED99621C}" id="{43978E90-F407-4947-9FB3-2B580104731F}" parentId="{D671540D-84DB-4740-B25F-0DF42872F05D}">
    <text>Nederina Vainoras</text>
  </threadedComment>
  <threadedComment ref="K243" dT="2025-03-26T12:07:07.48" personId="{BF941DBC-49BC-4D35-B639-EC5DED99621C}" id="{D158222B-8D81-49F9-8EDA-B8B2F1B8AD8F}" parentId="{D671540D-84DB-4740-B25F-0DF42872F05D}">
    <text>Vainoras suderino, pateikta energijai</text>
  </threadedComment>
  <threadedComment ref="K243" dT="2025-03-31T12:09:30.32" personId="{BF941DBC-49BC-4D35-B639-EC5DED99621C}" id="{8C045281-9690-4F81-AB41-3134BB9776EC}" parentId="{D671540D-84DB-4740-B25F-0DF42872F05D}">
    <text>Laukiu Telia derinimo ir teiksiu SUVA</text>
  </threadedComment>
  <threadedComment ref="K243" dT="2025-04-02T04:30:29.94" personId="{BF941DBC-49BC-4D35-B639-EC5DED99621C}" id="{AD20CAA6-70BF-4500-B8D5-B5EE5CF0C4B5}" parentId="{D671540D-84DB-4740-B25F-0DF42872F05D}">
    <text>04.02 pateikta suva, ruošiu bylą.</text>
  </threadedComment>
  <threadedComment ref="K243" dT="2025-04-02T09:46:45.49" personId="{275467A3-C35B-408D-BC09-980133BF36D1}" id="{13B6458B-D8E6-4F47-B821-43DF9B843C6F}" parentId="{D671540D-84DB-4740-B25F-0DF42872F05D}">
    <text>Pateiktas projektas be SUVA</text>
  </threadedComment>
  <threadedComment ref="K243" dT="2025-04-04T10:01:39.91" personId="{BF941DBC-49BC-4D35-B639-EC5DED99621C}" id="{581B1DF1-CFAA-41D3-959D-A550CF407433}" parentId="{D671540D-84DB-4740-B25F-0DF42872F05D}">
    <text>Ištaisyta pastaba dėl sklypų, trūksta tik suvos</text>
  </threadedComment>
  <threadedComment ref="K243" dT="2025-04-07T12:02:32.20" personId="{BF941DBC-49BC-4D35-B639-EC5DED99621C}" id="{12F3A2F4-3C89-46A2-8355-4FEB3D3BD90C}" parentId="{D671540D-84DB-4740-B25F-0DF42872F05D}">
    <text>Pateikta suva</text>
  </threadedComment>
  <threadedComment ref="O243" dT="2024-08-19T12:57:16.40" personId="{516D2C5B-D67D-464E-9C67-108D937F77CE}" id="{CD075454-B9E0-40D6-AE31-C99869BD2D8D}">
    <text xml:space="preserve">2024.08.19 Įkeltas pratesimas
primeluota dėl dangų
</text>
  </threadedComment>
  <threadedComment ref="AA243" dT="2025-01-23T09:00:04.96" personId="{BF941DBC-49BC-4D35-B639-EC5DED99621C}" id="{201C5E08-CFBE-4F94-B1C4-A832F5C6602F}">
    <text>GIEDRIUS LAPIENIS +37068830783
 Dėl gręžimo iš jo sklypo</text>
  </threadedComment>
  <threadedComment ref="AB243" dT="2025-02-03T11:57:06.91" personId="{BF941DBC-49BC-4D35-B639-EC5DED99621C}" id="{BACD0626-B0EA-4A55-974B-6F82542FA47C}">
    <text>02.03 pateikta</text>
  </threadedComment>
  <threadedComment ref="AE243" dT="2025-02-03T11:57:06.91" personId="{BF941DBC-49BC-4D35-B639-EC5DED99621C}" id="{D276DAB0-4E7B-4719-8EDF-0D50CCC6BB4F}">
    <text>02.03 pateikta</text>
  </threadedComment>
  <threadedComment ref="AF243" dT="2025-02-03T11:57:06.91" personId="{BF941DBC-49BC-4D35-B639-EC5DED99621C}" id="{0E9BE23A-C59D-4388-BD28-6C0C21BC274E}">
    <text>02.03 pateikta</text>
  </threadedComment>
  <threadedComment ref="AH243" dT="2025-04-02T04:30:51.81" personId="{BF941DBC-49BC-4D35-B639-EC5DED99621C}" id="{847822B0-EA82-44E4-BFFD-D7695F050B67}">
    <text>04.02
SAV-353475</text>
  </threadedComment>
  <threadedComment ref="AH243" dT="2025-04-07T12:01:58.67" personId="{BF941DBC-49BC-4D35-B639-EC5DED99621C}" id="{9BC3650D-ACCA-4CF7-97A5-1C9E8B16E3D3}" parentId="{847822B0-EA82-44E4-BFFD-D7695F050B67}">
    <text>04.07 
SAV-354261</text>
  </threadedComment>
  <threadedComment ref="AJ243" dT="2025-02-03T11:57:06.91" personId="{BF941DBC-49BC-4D35-B639-EC5DED99621C}" id="{52A0FDB8-6894-4BBB-9C9C-11389135DBE7}">
    <text>02.03 pateikta</text>
  </threadedComment>
  <threadedComment ref="AN243" dT="2025-04-03T05:53:05.69" personId="{BF941DBC-49BC-4D35-B639-EC5DED99621C}" id="{533FD830-4909-4668-93E9-20B7A92762BA}">
    <text>04-03 pateikta</text>
  </threadedComment>
  <threadedComment ref="K244" dT="2024-09-16T10:07:00.58" personId="{275467A3-C35B-408D-BC09-980133BF36D1}" id="{9E68CB70-D6EB-45C6-88D0-6C5AC69027FE}">
    <text>ESO TURI ATŠAUKTI UŽDUOTĮ</text>
  </threadedComment>
  <threadedComment ref="O244" dT="2024-08-19T11:25:26.16" personId="{516D2C5B-D67D-464E-9C67-108D937F77CE}" id="{552B8438-DC2D-48B7-8172-CE8645C6F85C}">
    <text>2024.08.19 Įkeltas pratesimas</text>
  </threadedComment>
  <threadedComment ref="K245" dT="2024-09-16T10:08:54.17" personId="{275467A3-C35B-408D-BC09-980133BF36D1}" id="{1EC2DA65-9CD4-4E04-84CD-95AB65C701F2}">
    <text>Kostas turi patikrinti naujas TS</text>
  </threadedComment>
  <threadedComment ref="K245" dT="2024-09-17T15:39:21.04" personId="{1AA69E5B-B443-4881-BBB8-C2908FF681E9}" id="{94EA37D2-F2D4-4279-8EB9-0B5BB24BC587}" parentId="{1EC2DA65-9CD4-4E04-84CD-95AB65C701F2}">
    <text>Uzsakytas topo palidymas pas Ovidiju</text>
  </threadedComment>
  <threadedComment ref="K245" dT="2024-09-27T10:24:40.90" personId="{1AA69E5B-B443-4881-BBB8-C2908FF681E9}" id="{70CA00D2-9978-469B-A74A-288F424CA32B}" parentId="{1EC2DA65-9CD4-4E04-84CD-95AB65C701F2}">
    <text>Pateikti pirminiai po pastabu</text>
  </threadedComment>
  <threadedComment ref="K245" dT="2024-10-01T15:54:18.78" personId="{275467A3-C35B-408D-BC09-980133BF36D1}" id="{E69C7639-B64B-41EB-8702-D64C7EBD1FCA}" parentId="{1EC2DA65-9CD4-4E04-84CD-95AB65C701F2}">
    <text>Pateikti pirminiai po pastabų</text>
  </threadedComment>
  <threadedComment ref="K245" dT="2024-10-04T10:58:02.69" personId="{275467A3-C35B-408D-BC09-980133BF36D1}" id="{8092BE62-E69E-4B34-829C-9348DA86A615}" parentId="{1EC2DA65-9CD4-4E04-84CD-95AB65C701F2}">
    <text>Gytis ragina derintojus</text>
  </threadedComment>
  <threadedComment ref="K245" dT="2024-10-14T12:01:15.58" personId="{275467A3-C35B-408D-BC09-980133BF36D1}" id="{B94A1E4D-9331-4493-9273-87A38EECD3FC}" parentId="{1EC2DA65-9CD4-4E04-84CD-95AB65C701F2}">
    <text>Laukiam Vainoro deirnimo, tada teiksim užsakovui</text>
  </threadedComment>
  <threadedComment ref="K245" dT="2024-10-21T11:26:30.03" personId="{275467A3-C35B-408D-BC09-980133BF36D1}" id="{0A6FE95A-48AA-4797-8CB2-2FA245E07BAC}" parentId="{1EC2DA65-9CD4-4E04-84CD-95AB65C701F2}">
    <text>Gytis reiki SUVA, laukiam užsakovo derinimo dėl AZ</text>
  </threadedComment>
  <threadedComment ref="K245" dT="2024-10-22T04:26:42.91" personId="{BF941DBC-49BC-4D35-B639-EC5DED99621C}" id="{4281D67B-C0A9-4C46-8B73-F49624122BD8}" parentId="{1EC2DA65-9CD4-4E04-84CD-95AB65C701F2}">
    <text>Išsiųsta Vainorui ar galime patraukti projektuojamą KAS iki sklypo ribos 10.22</text>
  </threadedComment>
  <threadedComment ref="K245" dT="2024-11-04T05:25:32.01" personId="{BF941DBC-49BC-4D35-B639-EC5DED99621C}" id="{7991A425-A99D-4593-BBE6-F1023708A4A4}" parentId="{1EC2DA65-9CD4-4E04-84CD-95AB65C701F2}">
    <text>Laukiam Vainoro atsakymo</text>
  </threadedComment>
  <threadedComment ref="K245" dT="2024-11-05T05:37:06.81" personId="{BF941DBC-49BC-4D35-B639-EC5DED99621C}" id="{4231C72A-EDCD-4BE0-BBC2-4307B6A2E37A}" parentId="{1EC2DA65-9CD4-4E04-84CD-95AB65C701F2}">
    <text>11.04 priminta Vainorui</text>
  </threadedComment>
  <threadedComment ref="K245" dT="2024-11-06T06:52:09.06" personId="{BF941DBC-49BC-4D35-B639-EC5DED99621C}" id="{CC046E78-181A-44F6-ABC0-9B318B9B0D6C}" parentId="{1EC2DA65-9CD4-4E04-84CD-95AB65C701F2}">
    <text>06.11 Vainoras nederina sprendinio patraukti KAS iš sklypo, rengti informacinius.</text>
  </threadedComment>
  <threadedComment ref="K245" dT="2024-11-08T13:48:46.33" personId="{BF5C2520-4838-4933-8C2C-E9E069B8079F}" id="{D2C38055-B8DA-42FB-B08F-42BD57FE83DF}" parentId="{1EC2DA65-9CD4-4E04-84CD-95AB65C701F2}">
    <text>Pateikta byla</text>
  </threadedComment>
  <threadedComment ref="K245" dT="2024-11-18T05:46:38.12" personId="{BF941DBC-49BC-4D35-B639-EC5DED99621C}" id="{D76837EF-4D7C-44FB-A1C9-35B05BC074E7}" parentId="{1EC2DA65-9CD4-4E04-84CD-95AB65C701F2}">
    <text>Ištaisytos pastabos, paruošta vizualizacija</text>
  </threadedComment>
  <threadedComment ref="K245" dT="2024-12-12T15:36:39.36" personId="{BF5C2520-4838-4933-8C2C-E9E069B8079F}" id="{D18401B9-20E9-453E-9611-60EDC3D72B2C}" parentId="{1EC2DA65-9CD4-4E04-84CD-95AB65C701F2}">
    <text>Pateikta byla su SUVA</text>
  </threadedComment>
  <threadedComment ref="O245" dT="2024-08-20T10:50:30.88" personId="{516D2C5B-D67D-464E-9C67-108D937F77CE}" id="{C8644C7A-5989-4A0F-BBBB-756287B7ED44}">
    <text>2024.08.20 įkeltas pratesimas</text>
  </threadedComment>
  <threadedComment ref="X245" dT="2024-08-20T09:26:25.01" personId="{516D2C5B-D67D-464E-9C67-108D937F77CE}" id="{2493E950-1FA7-4780-A2D4-2AB7C5E8BB2C}">
    <text>2024.08.20 Įkelti pirminiai</text>
  </threadedComment>
  <threadedComment ref="Z245" dT="2024-08-20T09:33:22.72" personId="{516D2C5B-D67D-464E-9C67-108D937F77CE}" id="{E125EE83-7B3A-465E-8CB8-4F4C9D5A7FF2}">
    <text>2024.08.20 pateikta
 vilijasme@gmail.com</text>
  </threadedComment>
  <threadedComment ref="Z245" dT="2024-10-15T05:41:03.28" personId="{BF941DBC-49BC-4D35-B639-EC5DED99621C}" id="{066BF3A8-35DD-4682-9D9D-06E7128B3087}" parentId="{E125EE83-7B3A-465E-8CB8-4F4C9D5A7FF2}">
    <text xml:space="preserve">2024.10.15 pateikta
 vilijasme@gmail.com
</text>
  </threadedComment>
  <threadedComment ref="Z245" dT="2024-10-16T04:21:02.51" personId="{BF941DBC-49BC-4D35-B639-EC5DED99621C}" id="{C797C4E5-CB1A-4AFE-8301-C7E084817EC2}" parentId="{E125EE83-7B3A-465E-8CB8-4F4C9D5A7FF2}">
    <text>10.15 suderinta</text>
  </threadedComment>
  <threadedComment ref="Z245" dT="2024-11-06T13:33:13.81" personId="{BF941DBC-49BC-4D35-B639-EC5DED99621C}" id="{B099F611-DCFF-4A30-B923-3041C0376284}" parentId="{E125EE83-7B3A-465E-8CB8-4F4C9D5A7FF2}">
    <text>Pasirašytas, matosi per gosign.lt</text>
  </threadedComment>
  <threadedComment ref="AB245" dT="2024-08-20T09:35:59.46" personId="{516D2C5B-D67D-464E-9C67-108D937F77CE}" id="{790D8255-28C9-4F06-874E-20C05192F89B}">
    <text>2024.08.20 pateikta</text>
  </threadedComment>
  <threadedComment ref="AB245" dT="2024-08-22T05:40:10.78" personId="{516D2C5B-D67D-464E-9C67-108D937F77CE}" id="{707739EA-6645-4067-AC21-E89D0FF6EF8D}" parentId="{790D8255-28C9-4F06-874E-20C05192F89B}">
    <text xml:space="preserve">2024.08.22 nederina: Asfaltuotos dangos ardyti neleisime.
</text>
  </threadedComment>
  <threadedComment ref="AB245" dT="2024-09-13T11:51:48.54" personId="{BF941DBC-49BC-4D35-B639-EC5DED99621C}" id="{B379CA86-F8F6-46B9-B13C-256B4435E23A}" parentId="{790D8255-28C9-4F06-874E-20C05192F89B}">
    <text>2024.09.13 išsiųsta preliminarus brėžinys 'paulius.vainoras@kaunas.lt'</text>
    <extLst>
      <x:ext xmlns:xltc2="http://schemas.microsoft.com/office/spreadsheetml/2020/threadedcomments2" uri="{F7C98A9C-CBB3-438F-8F68-D28B6AF4A901}">
        <xltc2:checksum>875018940</xltc2:checksum>
        <xltc2:hyperlink startIndex="43" length="26" url="paulius.vainoras@kaunas.lt"/>
      </x:ext>
    </extLst>
  </threadedComment>
  <threadedComment ref="AB245" dT="2024-09-27T10:15:11.30" personId="{BF941DBC-49BC-4D35-B639-EC5DED99621C}" id="{B3FF17AF-0257-40C0-B8DF-B0C661A4639B}" parentId="{790D8255-28C9-4F06-874E-20C05192F89B}">
    <text>2024.09.27 pateikta</text>
  </threadedComment>
  <threadedComment ref="AB245" dT="2024-10-10T11:04:07.51" personId="{BF941DBC-49BC-4D35-B639-EC5DED99621C}" id="{D8B08610-217B-4559-9ED9-EC19DDF81519}" parentId="{790D8255-28C9-4F06-874E-20C05192F89B}">
    <text>10.01 pateikta po pastabų</text>
  </threadedComment>
  <threadedComment ref="AB245" dT="2024-10-18T04:08:14.62" personId="{BF941DBC-49BC-4D35-B639-EC5DED99621C}" id="{6C8E385D-1099-44F1-BD31-92FCFF609298}" parentId="{790D8255-28C9-4F06-874E-20C05192F89B}">
    <text>10.18 suderinta</text>
  </threadedComment>
  <threadedComment ref="AE245" dT="2024-08-20T09:36:04.95" personId="{516D2C5B-D67D-464E-9C67-108D937F77CE}" id="{C2A940CD-7C6D-4324-874C-3AE7B1CD2B6B}">
    <text>2024.08.20 pateikta</text>
  </threadedComment>
  <threadedComment ref="AE245" dT="2024-08-23T06:51:02.76" personId="{516D2C5B-D67D-464E-9C67-108D937F77CE}" id="{4ABA23C4-D65E-48F9-87AC-F6F4B23258EB}" parentId="{C2A940CD-7C6D-4324-874C-3AE7B1CD2B6B}">
    <text>2024.08.22 suderinta</text>
  </threadedComment>
  <threadedComment ref="AF245" dT="2024-08-20T09:36:10.28" personId="{516D2C5B-D67D-464E-9C67-108D937F77CE}" id="{DC3943F1-D412-452A-8F7D-EE4B3E20D6BF}">
    <text>2024.08.20 pateikta</text>
  </threadedComment>
  <threadedComment ref="AF245" dT="2024-09-27T10:19:06.46" personId="{BF941DBC-49BC-4D35-B639-EC5DED99621C}" id="{7B9784BC-9B67-4495-B246-15DA257E5248}" parentId="{DC3943F1-D412-452A-8F7D-EE4B3E20D6BF}">
    <text>09.27 pateikta</text>
  </threadedComment>
  <threadedComment ref="AF245" dT="2024-10-10T11:04:24.74" personId="{BF941DBC-49BC-4D35-B639-EC5DED99621C}" id="{FF02EC39-C08C-4484-8BB6-584A7737D750}" parentId="{DC3943F1-D412-452A-8F7D-EE4B3E20D6BF}">
    <text>10.07d pateikta po pastabų</text>
  </threadedComment>
  <threadedComment ref="AF245" dT="2024-10-17T09:02:50.55" personId="{BF941DBC-49BC-4D35-B639-EC5DED99621C}" id="{797D03F4-5397-46F0-8C32-5D4FD6B6F890}" parentId="{DC3943F1-D412-452A-8F7D-EE4B3E20D6BF}">
    <text>10.17 suderinta</text>
  </threadedComment>
  <threadedComment ref="AH245" dT="2024-11-06T08:10:42.19" personId="{BF941DBC-49BC-4D35-B639-EC5DED99621C}" id="{79F13E59-20F8-4FBB-ADE3-7B81A8B1C930}">
    <text>11.06
SAV-335299</text>
  </threadedComment>
  <threadedComment ref="AJ245" dT="2024-08-20T09:36:16.43" personId="{516D2C5B-D67D-464E-9C67-108D937F77CE}" id="{58AC0BB6-4C29-4C19-AF56-1A8F4B5673D7}">
    <text>2024.08.20 pateikta</text>
  </threadedComment>
  <threadedComment ref="AJ245" dT="2024-09-10T10:56:29.92" personId="{516D2C5B-D67D-464E-9C67-108D937F77CE}" id="{8B739792-F267-4E3B-B3D5-8754E9A78948}" parentId="{58AC0BB6-4C29-4C19-AF56-1A8F4B5673D7}">
    <text>2024.09.12 pateikė tinklų gylius. Reikės, jeigu kabelį klosim er kelia nuo TR</text>
  </threadedComment>
  <threadedComment ref="AN245" dT="2024-08-20T10:41:02.11" personId="{516D2C5B-D67D-464E-9C67-108D937F77CE}" id="{9A14CEAF-062F-4119-B0CC-95467662F88D}">
    <text>2024-08-20 pateikta</text>
  </threadedComment>
  <threadedComment ref="AN245" dT="2024-08-20T12:12:49.29" personId="{516D2C5B-D67D-464E-9C67-108D937F77CE}" id="{AA371E36-5B59-4D56-8565-427CD422B252}" parentId="{9A14CEAF-062F-4119-B0CC-95467662F88D}">
    <text>gavo</text>
  </threadedComment>
  <threadedComment ref="K246" dT="2024-09-16T10:10:52.90" personId="{275467A3-C35B-408D-BC09-980133BF36D1}" id="{335FB8A6-EAAC-43DB-A3BF-91BD0AF5ACC1}">
    <text>Laukiam rangos atsakymo dėl skydo vietos. Taisyti pirminių pastabas</text>
  </threadedComment>
  <threadedComment ref="K246" dT="2024-09-20T07:31:38.19" personId="{275467A3-C35B-408D-BC09-980133BF36D1}" id="{F68B0819-BDDE-4885-960D-406C5EF53875}" parentId="{335FB8A6-EAAC-43DB-A3BF-91BD0AF5ACC1}">
    <text>Gytis perdavė derinti sprendinius</text>
  </threadedComment>
  <threadedComment ref="K246" dT="2024-09-30T07:55:48.19" personId="{275467A3-C35B-408D-BC09-980133BF36D1}" id="{9D836FE4-0FAE-45E7-99C3-66CB6B20D2C1}" parentId="{335FB8A6-EAAC-43DB-A3BF-91BD0AF5ACC1}">
    <text>Gytis taiso pastabas</text>
  </threadedComment>
  <threadedComment ref="K246" dT="2024-10-02T05:17:29.57" personId="{275467A3-C35B-408D-BC09-980133BF36D1}" id="{9E07ABC6-5F6D-44F2-834D-D1E2A2C1C6D0}" parentId="{335FB8A6-EAAC-43DB-A3BF-91BD0AF5ACC1}">
    <text>Pateikti pirminiai po pastabų</text>
  </threadedComment>
  <threadedComment ref="K246" dT="2024-10-04T08:08:49.76" personId="{275467A3-C35B-408D-BC09-980133BF36D1}" id="{AC0C9274-4196-44B9-801B-00E230892451}" parentId="{335FB8A6-EAAC-43DB-A3BF-91BD0AF5ACC1}">
    <text>Suderinti pirminiai reikia spausti institucijas ir daryti bylą</text>
  </threadedComment>
  <threadedComment ref="K246" dT="2024-10-14T06:08:12.03" personId="{275467A3-C35B-408D-BC09-980133BF36D1}" id="{6965DD4E-2EE1-45DB-B351-89191A5D0EFD}" parentId="{335FB8A6-EAAC-43DB-A3BF-91BD0AF5ACC1}">
    <text>10-14 Teiks bylą, be KPD ir SUVA</text>
  </threadedComment>
  <threadedComment ref="K246" dT="2024-10-14T11:24:11.29" personId="{1AA69E5B-B443-4881-BBB8-C2908FF681E9}" id="{67B36735-F9B8-430D-AF7F-C3EF5DA6DD22}" parentId="{335FB8A6-EAAC-43DB-A3BF-91BD0AF5ACC1}">
    <text>Pateiktas projektas</text>
  </threadedComment>
  <threadedComment ref="K246" dT="2024-10-16T11:46:16.62" personId="{BF941DBC-49BC-4D35-B639-EC5DED99621C}" id="{EA21C6F7-1841-45A6-ADFE-AC2DA05C811A}" parentId="{335FB8A6-EAAC-43DB-A3BF-91BD0AF5ACC1}">
    <text>Byloj trūksta tik SUVA</text>
  </threadedComment>
  <threadedComment ref="K246" dT="2024-10-21T05:50:43.47" personId="{275467A3-C35B-408D-BC09-980133BF36D1}" id="{F3707442-B25D-49FF-B4F5-2E0536BE07B7}" parentId="{335FB8A6-EAAC-43DB-A3BF-91BD0AF5ACC1}">
    <text>SUVA terminas 10-29</text>
  </threadedComment>
  <threadedComment ref="K246" dT="2024-11-04T05:26:20.55" personId="{BF941DBC-49BC-4D35-B639-EC5DED99621C}" id="{B7D914FC-ED34-4AE5-AB01-1364FA3F1D38}" parentId="{335FB8A6-EAAC-43DB-A3BF-91BD0AF5ACC1}">
    <text>Laukiam SUVA</text>
  </threadedComment>
  <threadedComment ref="K246" dT="2024-11-11T14:22:21.53" personId="{1AA69E5B-B443-4881-BBB8-C2908FF681E9}" id="{7399A627-6941-49E7-913E-6B97D665B543}" parentId="{335FB8A6-EAAC-43DB-A3BF-91BD0AF5ACC1}">
    <text xml:space="preserve">SUVA (vėluojama 8 d.d.) </text>
  </threadedComment>
  <threadedComment ref="K246" dT="2024-11-19T05:20:14.13" personId="{275467A3-C35B-408D-BC09-980133BF36D1}" id="{32615C7A-4D62-4F0D-9499-9DFC16450801}" parentId="{335FB8A6-EAAC-43DB-A3BF-91BD0AF5ACC1}">
    <text>SUVA gautas, teikiam pilną bylą</text>
  </threadedComment>
  <threadedComment ref="K246" dT="2024-11-19T07:32:16.63" personId="{BF5C2520-4838-4933-8C2C-E9E069B8079F}" id="{54EB75DC-6AB7-45EA-8DC2-856B578FA7D5}" parentId="{335FB8A6-EAAC-43DB-A3BF-91BD0AF5ACC1}">
    <text>Pateikta byla</text>
  </threadedComment>
  <threadedComment ref="O246" dT="2024-08-29T13:27:27.39" personId="{516D2C5B-D67D-464E-9C67-108D937F77CE}" id="{B290C263-01AE-465A-9B8F-0FAFB9274D08}">
    <text>2024.08.29 Įkeltas pratesimas</text>
  </threadedComment>
  <threadedComment ref="X246" dT="2024-08-29T13:26:43.16" personId="{516D2C5B-D67D-464E-9C67-108D937F77CE}" id="{43EB3DFC-31B2-4E72-B064-622DCDCAA1E1}">
    <text>2024.08.29 pateikta</text>
  </threadedComment>
  <threadedComment ref="X246" dT="2024-09-25T12:02:21.89" personId="{516D2C5B-D67D-464E-9C67-108D937F77CE}" id="{804C1A94-AC94-4599-A9F9-C5AA8BF228F0}" parentId="{43EB3DFC-31B2-4E72-B064-622DCDCAA1E1}">
    <text xml:space="preserve">2024.09.25 pateikta po pastabų
</text>
  </threadedComment>
  <threadedComment ref="Z246" dT="2024-08-29T13:26:34.56" personId="{516D2C5B-D67D-464E-9C67-108D937F77CE}" id="{4B68ACEE-0231-42CB-B0BB-96E7E6FD93D4}">
    <text>2024.08.29 pateikta  simaitis2013@gmail.com</text>
  </threadedComment>
  <threadedComment ref="Z246" dT="2024-09-17T06:33:24.35" personId="{BF941DBC-49BC-4D35-B639-EC5DED99621C}" id="{C94B20AD-CF66-4655-A2EE-B0FD9BF9E04F}" parentId="{4B68ACEE-0231-42CB-B0BB-96E7E6FD93D4}">
    <text>Pakartotinai pateikta 2024.09.17</text>
  </threadedComment>
  <threadedComment ref="Z246" dT="2024-09-19T04:06:43.24" personId="{BF941DBC-49BC-4D35-B639-EC5DED99621C}" id="{1D91ECC8-63B6-4CBF-BBCD-6F89886C5687}" parentId="{4B68ACEE-0231-42CB-B0BB-96E7E6FD93D4}">
    <text>2024.09.19 suderinta</text>
  </threadedComment>
  <threadedComment ref="AB246" dT="2024-09-20T07:48:26.92" personId="{BF941DBC-49BC-4D35-B639-EC5DED99621C}" id="{924BB26E-A1A1-40F4-8B5D-5746D868A565}">
    <text xml:space="preserve">2024.09.20 pateikta
</text>
  </threadedComment>
  <threadedComment ref="AB246" dT="2024-09-27T04:14:54.48" personId="{BF941DBC-49BC-4D35-B639-EC5DED99621C}" id="{21844460-8C7D-4A56-999C-8A0778A68EAE}" parentId="{924BB26E-A1A1-40F4-8B5D-5746D868A565}">
    <text>09.26 suderinta</text>
  </threadedComment>
  <threadedComment ref="AE246" dT="2024-09-20T07:48:26.92" personId="{BF941DBC-49BC-4D35-B639-EC5DED99621C}" id="{6822597E-244A-4BBD-9D2A-5918D5A50CA0}">
    <text xml:space="preserve">2024.09.20 pateikta
</text>
  </threadedComment>
  <threadedComment ref="AE246" dT="2024-10-02T04:18:25.48" personId="{BF941DBC-49BC-4D35-B639-EC5DED99621C}" id="{70DEF616-AF2A-434C-BC7E-4C824F5619EE}" parentId="{6822597E-244A-4BBD-9D2A-5918D5A50CA0}">
    <text>10.02 suderinta</text>
  </threadedComment>
  <threadedComment ref="AF246" dT="2024-09-20T07:48:26.92" personId="{BF941DBC-49BC-4D35-B639-EC5DED99621C}" id="{3F5157B1-DAB5-4DE6-90F9-9E28EE7E9CF5}">
    <text xml:space="preserve">2024.09.20 pateikta
</text>
  </threadedComment>
  <threadedComment ref="AF246" dT="2024-09-30T04:32:39.65" personId="{BF941DBC-49BC-4D35-B639-EC5DED99621C}" id="{9C4F9B9A-9C7A-40DF-A55C-3C78A2ACFD81}" parentId="{3F5157B1-DAB5-4DE6-90F9-9E28EE7E9CF5}">
    <text>2024.09.30 pateikta po pastabų</text>
  </threadedComment>
  <threadedComment ref="AF246" dT="2024-10-04T11:56:51.63" personId="{BF941DBC-49BC-4D35-B639-EC5DED99621C}" id="{FD6F9E87-A705-44DA-9B3D-4E656CBE90EA}" parentId="{3F5157B1-DAB5-4DE6-90F9-9E28EE7E9CF5}">
    <text>10.04 pateikta po pastabų</text>
  </threadedComment>
  <threadedComment ref="AF246" dT="2024-10-07T04:22:07.06" personId="{BF941DBC-49BC-4D35-B639-EC5DED99621C}" id="{C005E7AB-42BF-47EC-959A-FA069D743127}" parentId="{3F5157B1-DAB5-4DE6-90F9-9E28EE7E9CF5}">
    <text>10.04 suderinta</text>
  </threadedComment>
  <threadedComment ref="AH246" dT="2024-10-15T12:39:25.23" personId="{BF941DBC-49BC-4D35-B639-EC5DED99621C}" id="{EC76D415-AD03-4D69-9730-40A2E0F05678}">
    <text>SAV-332643 
10.15</text>
  </threadedComment>
  <threadedComment ref="AN246" dT="2024-09-20T11:29:17.96" personId="{BF941DBC-49BC-4D35-B639-EC5DED99621C}" id="{F27FA7B7-B900-46BC-A737-F8D8BB3C319B}">
    <text xml:space="preserve">2024.09.20 pateikta
</text>
  </threadedComment>
  <threadedComment ref="AN246" dT="2024-09-20T11:40:07.77" personId="{BF941DBC-49BC-4D35-B639-EC5DED99621C}" id="{1BBEF722-6EEB-493D-962F-6E62980607F3}" parentId="{F27FA7B7-B900-46BC-A737-F8D8BB3C319B}">
    <text xml:space="preserve">2024.09.20 gavo
</text>
  </threadedComment>
  <threadedComment ref="AN246" dT="2024-10-11T04:31:53.90" personId="{BF941DBC-49BC-4D35-B639-EC5DED99621C}" id="{329785A6-59B2-464F-B3DB-A1631167DEC3}" parentId="{F27FA7B7-B900-46BC-A737-F8D8BB3C319B}">
    <text>10.11 išsiųsta po pastabų</text>
  </threadedComment>
  <threadedComment ref="K247" dT="2024-09-16T10:13:00.77" personId="{275467A3-C35B-408D-BC09-980133BF36D1}" id="{070CA224-E877-4472-905F-B53D047383C9}">
    <text>Ar kažkas daryta dėl derinimo ?</text>
  </threadedComment>
  <threadedComment ref="K247" dT="2024-09-16T20:29:37.46" personId="{516D2C5B-D67D-464E-9C67-108D937F77CE}" id="{72CBAFCE-F01A-46BD-95A2-E245C49D97C4}" parentId="{070CA224-E877-4472-905F-B53D047383C9}">
    <text>ne</text>
  </threadedComment>
  <threadedComment ref="K247" dT="2024-10-07T11:47:56.05" personId="{275467A3-C35B-408D-BC09-980133BF36D1}" id="{B5D58631-6D42-409F-A15A-CC94FB42B6D1}" parentId="{070CA224-E877-4472-905F-B53D047383C9}">
    <text>Augustas rengia sprendinius</text>
  </threadedComment>
  <threadedComment ref="K247" dT="2024-10-14T11:57:55.16" personId="{F5283759-9946-4865-A022-E520B30F9158}" id="{82F32379-1571-4B0A-9E83-1147F63B0A50}" parentId="{070CA224-E877-4472-905F-B53D047383C9}">
    <text>Dovydas D. 10-15 turėtų pafilmuot trasą, kaip ten kas eina. Tada reiks derintis su sklypų savininkais, jei sutiks, užsakinėt topo.</text>
  </threadedComment>
  <threadedComment ref="K247" dT="2024-10-14T11:59:36.24" personId="{275467A3-C35B-408D-BC09-980133BF36D1}" id="{A3E2A73A-3109-4986-A19A-A744D00966B3}" parentId="{070CA224-E877-4472-905F-B53D047383C9}">
    <text>Dovydas sufilmuos objektą, kaip išeiti iš TR. Augustas derins su sklp. Sav.</text>
  </threadedComment>
  <threadedComment ref="K247" dT="2024-10-17T07:05:08.36" personId="{F5283759-9946-4865-A022-E520B30F9158}" id="{ABD0221E-013C-403B-A8C5-59EA1FB7D7EC}" parentId="{070CA224-E877-4472-905F-B53D047383C9}">
    <text>10-17 skambinausi. Žmonės kaip ir neprieštarauja, reikia užsakyti topo.</text>
  </threadedComment>
  <threadedComment ref="K247" dT="2024-10-21T12:05:26.44" personId="{275467A3-C35B-408D-BC09-980133BF36D1}" id="{7C77D889-2E5E-46EC-9BAD-CD96EAF84ABE}" parentId="{070CA224-E877-4472-905F-B53D047383C9}">
    <text>Užsakyta topo pas Egidijų 10-21</text>
  </threadedComment>
  <threadedComment ref="K247" dT="2024-10-29T06:57:59.80" personId="{275467A3-C35B-408D-BC09-980133BF36D1}" id="{EA45D663-B35B-4F8C-AF61-BA5BEC4B0CD6}" parentId="{070CA224-E877-4472-905F-B53D047383C9}">
    <text>Reikia daryti, sukelta topo</text>
  </threadedComment>
  <threadedComment ref="K247" dT="2024-10-31T05:21:06.02" personId="{F5283759-9946-4865-A022-E520B30F9158}" id="{477F6337-5BDA-41D2-8E10-0EC7751E1543}" parentId="{070CA224-E877-4472-905F-B53D047383C9}">
    <text>Parašė komentarą į TIVI Arnas dėl esamų spintų</text>
  </threadedComment>
  <threadedComment ref="K247" dT="2024-11-08T06:17:31.02" personId="{275467A3-C35B-408D-BC09-980133BF36D1}" id="{F140BF27-877C-4BC9-A885-8CC3F72A4611}" parentId="{070CA224-E877-4472-905F-B53D047383C9}">
    <text>Taiso pastabas</text>
  </threadedComment>
  <threadedComment ref="K247" dT="2024-11-11T05:24:02.45" personId="{F5283759-9946-4865-A022-E520B30F9158}" id="{794BC984-CAA1-4E40-9578-ECA555BA92F2}" parentId="{070CA224-E877-4472-905F-B53D047383C9}">
    <text>Gautos pataisytos TS 11-08. Bus rengiami pirminiai sprendiniai.</text>
  </threadedComment>
  <threadedComment ref="K247" dT="2024-11-12T05:56:07.09" personId="{F5283759-9946-4865-A022-E520B30F9158}" id="{D119A4E8-634B-4E02-9C72-5706341211A7}" parentId="{070CA224-E877-4472-905F-B53D047383C9}">
    <text>Arnas turi parašyt komentarą į TIVI dėl aut. Jungiklių ir fazių nesutapimo.</text>
  </threadedComment>
  <threadedComment ref="K247" dT="2024-11-13T09:57:48.60" personId="{F5283759-9946-4865-A022-E520B30F9158}" id="{48D550E2-E12B-41CB-8040-925012821C02}" parentId="{070CA224-E877-4472-905F-B53D047383C9}">
    <text>Arnas pateikė pirminius</text>
  </threadedComment>
  <threadedComment ref="K247" dT="2024-11-18T05:37:50.47" personId="{F5283759-9946-4865-A022-E520B30F9158}" id="{AB40E15F-4C1B-4E4F-A691-006C8D4D51EB}" parentId="{070CA224-E877-4472-905F-B53D047383C9}">
    <text>Taisomos pirminių pastabos, 11-19 su Arnu peržiūrėsim pastabas.</text>
  </threadedComment>
  <threadedComment ref="K247" dT="2024-11-22T12:01:39.76" personId="{BF5C2520-4838-4933-8C2C-E9E069B8079F}" id="{70D6B523-D8DB-4F75-AEDA-BC8B43AB4250}" parentId="{070CA224-E877-4472-905F-B53D047383C9}">
    <text>Pateikti pirminiai po pastabų</text>
  </threadedComment>
  <threadedComment ref="K247" dT="2024-11-29T06:47:05.27" personId="{BF5C2520-4838-4933-8C2C-E9E069B8079F}" id="{89ADE8B8-4D0D-4E4A-A17C-A747072004D2}" parentId="{070CA224-E877-4472-905F-B53D047383C9}">
    <text>Pateikti pirminiai po pastabų</text>
  </threadedComment>
  <threadedComment ref="K247" dT="2024-12-02T06:00:33.99" personId="{F5283759-9946-4865-A022-E520B30F9158}" id="{F57B27D6-B016-4F78-B2DC-EDA293826C1B}" parentId="{070CA224-E877-4472-905F-B53D047383C9}">
    <text>Patvirtino pirminius, išsiųsta derinti.</text>
  </threadedComment>
  <threadedComment ref="K247" dT="2024-12-19T08:24:03.15" personId="{F5283759-9946-4865-A022-E520B30F9158}" id="{0CC92319-77A4-4EC7-B124-D8587E8B92E5}" parentId="{070CA224-E877-4472-905F-B53D047383C9}">
    <text>Suderinimus gavau, likęs servitutas su sklypo savininkais ir SUVA</text>
  </threadedComment>
  <threadedComment ref="K247" dT="2024-12-20T15:38:41.59" personId="{BF5C2520-4838-4933-8C2C-E9E069B8079F}" id="{72656DF3-C43F-47D4-9E3C-5B268E570CD6}" parentId="{070CA224-E877-4472-905F-B53D047383C9}">
    <text>Pateikta byla be suva ir servituto</text>
  </threadedComment>
  <threadedComment ref="K247" dT="2024-12-30T12:23:39.80" personId="{BF5C2520-4838-4933-8C2C-E9E069B8079F}" id="{507AEDAD-A623-4D5A-BD29-C808499D719A}" parentId="{070CA224-E877-4472-905F-B53D047383C9}">
    <text>Pastabų bylai nėra, pateikti visus trūkstamus derinimus.</text>
  </threadedComment>
  <threadedComment ref="K247" dT="2024-12-30T12:55:03.64" personId="{F5283759-9946-4865-A022-E520B30F9158}" id="{80F47DCF-5D5A-42DB-99BF-56A53C3EB77F}" parentId="{070CA224-E877-4472-905F-B53D047383C9}">
    <text>Arnas pateiks servitutus pasirašyti į TIVI</text>
  </threadedComment>
  <threadedComment ref="K247" dT="2025-01-06T05:14:40.62" personId="{F5283759-9946-4865-A022-E520B30F9158}" id="{5FD77C59-7A6E-4105-97FC-4C549B5EB8B9}" parentId="{070CA224-E877-4472-905F-B53D047383C9}">
    <text>Nežinau ar Arnas pateikė servitutus</text>
  </threadedComment>
  <threadedComment ref="K247" dT="2025-01-06T07:40:15.79" personId="{275467A3-C35B-408D-BC09-980133BF36D1}" id="{A4F9FA9D-7573-4935-9D58-92CA08BD22CE}" parentId="{070CA224-E877-4472-905F-B53D047383C9}">
    <text>Pateikti ESO pasirašyti servitutai Augustui</text>
  </threadedComment>
  <threadedComment ref="K247" dT="2025-01-27T08:24:36.24" personId="{F5283759-9946-4865-A022-E520B30F9158}" id="{877690B3-3CB0-4E9D-9E2A-294095CFE898}" parentId="{070CA224-E877-4472-905F-B53D047383C9}">
    <text>Likę servitutai</text>
  </threadedComment>
  <threadedComment ref="K247" dT="2025-01-27T12:31:28.90" personId="{275467A3-C35B-408D-BC09-980133BF36D1}" id="{6F4A3AC1-9A20-44A0-847E-8B9B46280289}" parentId="{070CA224-E877-4472-905F-B53D047383C9}">
    <text>01-28 augustas teikia į Geomatininką</text>
  </threadedComment>
  <threadedComment ref="K247" dT="2025-02-04T05:54:06.67" personId="{F5283759-9946-4865-A022-E520B30F9158}" id="{F442574A-FE33-45FA-B471-4F236AE6D690}" parentId="{070CA224-E877-4472-905F-B53D047383C9}">
    <text>Arnas pateiks servitutus į TIVI</text>
  </threadedComment>
  <threadedComment ref="K247" dT="2025-02-10T12:34:36.54" personId="{F5283759-9946-4865-A022-E520B30F9158}" id="{D9343346-B2EE-47B5-A54B-F126B4C245C2}" parentId="{070CA224-E877-4472-905F-B53D047383C9}">
    <text xml:space="preserve">Servitutai pateikti kompensacijai
</text>
  </threadedComment>
  <threadedComment ref="K247" dT="2025-02-11T15:01:13.81" personId="{BF5C2520-4838-4933-8C2C-E9E069B8079F}" id="{65C9CA1D-829A-4A68-ADED-1611E67451FB}" parentId="{070CA224-E877-4472-905F-B53D047383C9}">
    <text>@Augustas Motiejūnas sklypo nuomininkų/pastatų savininkų servitutų derinimai yra?</text>
    <mentions>
      <mention mentionpersonId="{182DB1AE-E541-4B58-A02B-106B4190BB4B}" mentionId="{275BC513-D619-4EC6-AE63-B1141D99BB49}" startIndex="0" length="20"/>
    </mentions>
  </threadedComment>
  <threadedComment ref="K247" dT="2025-02-13T05:38:23.91" personId="{F5283759-9946-4865-A022-E520B30F9158}" id="{2B5D4319-B5F8-465A-AE3F-12FD2E38E166}" parentId="{070CA224-E877-4472-905F-B53D047383C9}">
    <text>Nėra, aš jokio pranešimo negaunu kai pažymi mane. Bet buvau kalbėjęs su jais seniau, kaip ir tiko viskas.</text>
  </threadedComment>
  <threadedComment ref="K247" dT="2025-02-18T06:42:17.49" personId="{BF5C2520-4838-4933-8C2C-E9E069B8079F}" id="{68828908-2D17-401E-89A1-561D202B82DB}" parentId="{070CA224-E877-4472-905F-B53D047383C9}">
    <text>@Augustas Motiejūnas tai kas šiuo metu vyksta? Būtų gerai, kad nestovėtų pas tave tas kamuolys ilgai.</text>
    <mentions>
      <mention mentionpersonId="{182DB1AE-E541-4B58-A02B-106B4190BB4B}" mentionId="{37F93D21-06BC-4831-A06D-7E64BA0DFA4F}" startIndex="0" length="20"/>
    </mentions>
  </threadedComment>
  <threadedComment ref="K247" dT="2025-02-25T10:39:11.24" personId="{F5283759-9946-4865-A022-E520B30F9158}" id="{2A461F63-C397-4E06-88AE-E2075733D6E2}" parentId="{070CA224-E877-4472-905F-B53D047383C9}">
    <text>Reiks kažkurią dieną sėst ir atsikapstyt tuos NTRC, daug ten tų savininkų ir tada bandyt skambinėtis.</text>
  </threadedComment>
  <threadedComment ref="K247" dT="2025-03-10T07:28:09.73" personId="{F5283759-9946-4865-A022-E520B30F9158}" id="{F0C77B94-312E-4E06-ACD3-E50E17C2E284}" parentId="{070CA224-E877-4472-905F-B53D047383C9}">
    <text xml:space="preserve">Šią savaitę prieisiu ir surašysiu Arnui dėl servitutų derinimų (su kiek žmonių reik suderint) </text>
  </threadedComment>
  <threadedComment ref="K247" dT="2025-03-18T11:55:17.57" personId="{F5283759-9946-4865-A022-E520B30F9158}" id="{DF5B0843-160E-4011-A75A-055427CB412D}" parentId="{070CA224-E877-4472-905F-B53D047383C9}">
    <text>Nederins sakė Kaunakiemio g. 40 sklp. nuomininkas (perduota Arnui)</text>
  </threadedComment>
  <threadedComment ref="K247" dT="2025-03-26T05:51:11.18" personId="{BF5C2520-4838-4933-8C2C-E9E069B8079F}" id="{34BF7A2D-CA8C-4E10-AB46-5C9EF21B6BCA}" parentId="{070CA224-E877-4472-905F-B53D047383C9}">
    <text>Reikalingas TS keitimas, parašytas komentaras</text>
  </threadedComment>
  <threadedComment ref="K247" dT="2025-03-26T06:10:43.84" personId="{F5283759-9946-4865-A022-E520B30F9158}" id="{4648A87B-6FFC-4227-A0B8-F48640EDC98B}" parentId="{070CA224-E877-4472-905F-B53D047383C9}">
    <text>Znutas sakė, kad darbų nepadarys, Arnui perdaviau info.</text>
  </threadedComment>
  <threadedComment ref="K247" dT="2025-04-08T12:16:20.61" personId="{BF5C2520-4838-4933-8C2C-E9E069B8079F}" id="{75261B3F-E5DB-4AF0-AEDB-E9AE529190EC}" parentId="{070CA224-E877-4472-905F-B53D047383C9}">
    <text>Ats iš ESO nėra, parašiau priminimą</text>
  </threadedComment>
  <threadedComment ref="K247" dT="2025-04-25T04:51:09.48" personId="{BF5C2520-4838-4933-8C2C-E9E069B8079F}" id="{A7159AF2-EF5F-4F5E-BA8D-66E6915078A1}" parentId="{070CA224-E877-4472-905F-B53D047383C9}">
    <text>Atsakymo nėra</text>
  </threadedComment>
  <threadedComment ref="K247" dT="2025-05-13T07:34:05.37" personId="{BF5C2520-4838-4933-8C2C-E9E069B8079F}" id="{396D132F-BFB1-430D-AEE5-9CBD767C6B45}" parentId="{070CA224-E877-4472-905F-B53D047383C9}">
    <text>Turėtų pajudėti, skambino PV, sakė paorganizuos užduotį be KL klojimo</text>
  </threadedComment>
  <threadedComment ref="O247" dT="2024-08-29T13:50:24.58" personId="{516D2C5B-D67D-464E-9C67-108D937F77CE}" id="{5AA3508C-699B-4CEF-905F-696EE4901DD3}">
    <text>2024.08.29 Įkeltas pratesimas</text>
  </threadedComment>
  <threadedComment ref="AB247" dT="2024-12-02T08:52:15.04" personId="{F5283759-9946-4865-A022-E520B30F9158}" id="{A12CFDD5-8A79-4AC5-84F8-0B0FA6701375}">
    <text>12-02 išsiųsta</text>
  </threadedComment>
  <threadedComment ref="AB247" dT="2024-12-09T13:02:27.62" personId="{F5283759-9946-4865-A022-E520B30F9158}" id="{A8D2727B-1065-4E98-B576-D7333297BEB7}" parentId="{A12CFDD5-8A79-4AC5-84F8-0B0FA6701375}">
    <text>12-09 suderinta</text>
  </threadedComment>
  <threadedComment ref="AE247" dT="2024-12-02T08:52:15.04" personId="{F5283759-9946-4865-A022-E520B30F9158}" id="{F9CD4FA9-99D5-4422-8662-8DD56C455A1B}">
    <text>12-02 išsiųsta</text>
  </threadedComment>
  <threadedComment ref="AE247" dT="2024-12-03T13:06:06.45" personId="{F5283759-9946-4865-A022-E520B30F9158}" id="{61873D2D-5A60-4524-B037-A6F06DC7D698}" parentId="{F9CD4FA9-99D5-4422-8662-8DD56C455A1B}">
    <text>12-03 gauta pastabų, pateikta po pastabų.</text>
  </threadedComment>
  <threadedComment ref="AE247" dT="2024-12-04T05:47:17.99" personId="{F5283759-9946-4865-A022-E520B30F9158}" id="{F573C368-CBC6-4E2F-B274-719C4485BEE3}" parentId="{F9CD4FA9-99D5-4422-8662-8DD56C455A1B}">
    <text xml:space="preserve">12-04 suderinta </text>
  </threadedComment>
  <threadedComment ref="AF247" dT="2024-12-02T08:52:15.04" personId="{F5283759-9946-4865-A022-E520B30F9158}" id="{0C65A24A-60D3-4968-ACC5-1F3F9468F988}">
    <text>12-02 išsiųsta</text>
  </threadedComment>
  <threadedComment ref="AF247" dT="2024-12-11T05:21:07.56" personId="{F5283759-9946-4865-A022-E520B30F9158}" id="{822BE89A-6EE6-4B35-A37C-4E096354109F}" parentId="{0C65A24A-60D3-4968-ACC5-1F3F9468F988}">
    <text>12-10 suderinta</text>
  </threadedComment>
  <threadedComment ref="AH247" dT="2024-12-20T12:46:19.38" personId="{F5283759-9946-4865-A022-E520B30F9158}" id="{7DB3E722-2D3E-42E5-B2AC-78DD3903924E}">
    <text>341259
12-20</text>
  </threadedComment>
  <threadedComment ref="AH247" dT="2025-01-21T13:06:58.49" personId="{F5283759-9946-4865-A022-E520B30F9158}" id="{F8E6D4C4-B272-47BB-A51F-B0A585526B29}" parentId="{7DB3E722-2D3E-42E5-B2AC-78DD3903924E}">
    <text>01-21 gauta</text>
  </threadedComment>
  <threadedComment ref="AJ247" dT="2024-12-02T08:52:15.04" personId="{F5283759-9946-4865-A022-E520B30F9158}" id="{C87115F8-91D6-404C-9289-A19F39763A32}">
    <text>12-02 išsiųsta</text>
  </threadedComment>
  <threadedComment ref="AJ247" dT="2024-12-18T07:17:36.96" personId="{F5283759-9946-4865-A022-E520B30F9158}" id="{B855B9D2-F3E4-4DED-91AB-EFE125F04427}" parentId="{C87115F8-91D6-404C-9289-A19F39763A32}">
    <text>12-18 išsiųsti pjūviai</text>
  </threadedComment>
  <threadedComment ref="AJ247" dT="2024-12-19T08:22:39.88" personId="{F5283759-9946-4865-A022-E520B30F9158}" id="{5186AE15-92AF-4D67-8B09-CBF5BD1817FC}" parentId="{C87115F8-91D6-404C-9289-A19F39763A32}">
    <text>12-19 suderinta</text>
  </threadedComment>
  <threadedComment ref="AN247" dT="2024-12-02T08:52:15.04" personId="{F5283759-9946-4865-A022-E520B30F9158}" id="{A937A408-1075-42C8-B997-1BE00245161A}">
    <text>12-02 išsiųsta</text>
  </threadedComment>
  <threadedComment ref="AN247" dT="2024-12-19T08:23:12.69" personId="{F5283759-9946-4865-A022-E520B30F9158}" id="{4536A911-68B4-4737-8408-54B3429D146F}" parentId="{A937A408-1075-42C8-B997-1BE00245161A}">
    <text>12-16 suderinta</text>
  </threadedComment>
  <threadedComment ref="K248" dT="2024-10-14T11:56:14.31" personId="{275467A3-C35B-408D-BC09-980133BF36D1}" id="{2D0FDA82-D0C5-4994-950E-7B5BD177A9A8}">
    <text>Derina su sklp. Sav.</text>
  </threadedComment>
  <threadedComment ref="K248" dT="2024-10-28T13:00:30.19" personId="{1AA69E5B-B443-4881-BBB8-C2908FF681E9}" id="{440A79E9-8791-44E0-B35D-DA68CDD44B6A}" parentId="{2D0FDA82-D0C5-4994-950E-7B5BD177A9A8}">
    <text>Parengti sprendiniai, bet juos reikia suderinti su tuo paciu zmogum kaip 242</text>
  </threadedComment>
  <threadedComment ref="K248" dT="2024-12-21T06:29:58.70" personId="{275467A3-C35B-408D-BC09-980133BF36D1}" id="{64C0571C-75F0-44ED-8F7E-D6153D0E710A}" parentId="{2D0FDA82-D0C5-4994-950E-7B5BD177A9A8}">
    <text>Kokia situacija ?</text>
  </threadedComment>
  <threadedComment ref="K248" dT="2024-12-23T05:21:42.76" personId="{BF941DBC-49BC-4D35-B639-EC5DED99621C}" id="{3D49518C-D870-4885-B124-06D9E32C24A4}" parentId="{2D0FDA82-D0C5-4994-950E-7B5BD177A9A8}">
    <text>Neturiu jokios info</text>
  </threadedComment>
  <threadedComment ref="K248" dT="2024-12-23T13:15:43.62" personId="{BF5C2520-4838-4933-8C2C-E9E069B8079F}" id="{08A09B3A-18B6-4DF4-9E5A-6B019B961133}" parentId="{2D0FDA82-D0C5-4994-950E-7B5BD177A9A8}">
    <text>Projektas atmestas</text>
  </threadedComment>
  <threadedComment ref="O248" dT="2024-08-30T09:04:19.31" personId="{516D2C5B-D67D-464E-9C67-108D937F77CE}" id="{205B6B8A-611D-4907-AC47-13FDBCB5D27D}">
    <text>2024.08.30 Įkeltas pratesimas primeluota dėl dangų</text>
  </threadedComment>
  <threadedComment ref="K249" dT="2024-09-16T10:15:15.13" personId="{275467A3-C35B-408D-BC09-980133BF36D1}" id="{9C584FC8-D850-49DA-989E-23B9173BC2F3}">
    <text>Taisyti pastabas</text>
  </threadedComment>
  <threadedComment ref="K249" dT="2024-09-24T07:33:58.71" personId="{1AA69E5B-B443-4881-BBB8-C2908FF681E9}" id="{2B2F911D-D4E7-4EEE-8251-BAD2BFE29731}" parentId="{9C584FC8-D850-49DA-989E-23B9173BC2F3}">
    <text>Augustas pataise pastabas, laukiam kol Donatas uznes namo konturus ir galesim pateikti po pastabu</text>
  </threadedComment>
  <threadedComment ref="K249" dT="2024-09-25T13:07:58.52" personId="{1AA69E5B-B443-4881-BBB8-C2908FF681E9}" id="{B1FDB8C5-30C3-4BC7-B517-E9646EDD17A2}" parentId="{9C584FC8-D850-49DA-989E-23B9173BC2F3}">
    <text>Pateikti pirminiai po pastabu</text>
  </threadedComment>
  <threadedComment ref="K249" dT="2024-09-30T06:38:12.11" personId="{275467A3-C35B-408D-BC09-980133BF36D1}" id="{D9CC7F04-508F-4720-BEA5-35C85EBC98F0}" parentId="{9C584FC8-D850-49DA-989E-23B9173BC2F3}">
    <text>Gytis teikia SUVA, Ruošiam pilną projektą</text>
  </threadedComment>
  <threadedComment ref="K249" dT="2024-10-01T15:43:53.11" personId="{275467A3-C35B-408D-BC09-980133BF36D1}" id="{B4C5A86D-AF97-4EB6-8060-233ADC861C8C}" parentId="{9C584FC8-D850-49DA-989E-23B9173BC2F3}">
    <text>Pateikta byla ESO be SUVA</text>
  </threadedComment>
  <threadedComment ref="K249" dT="2024-10-04T08:24:39.93" personId="{275467A3-C35B-408D-BC09-980133BF36D1}" id="{6625183D-19FD-468D-A24A-2583BCDCB465}" parentId="{9C584FC8-D850-49DA-989E-23B9173BC2F3}">
    <text>Taiso pastabas</text>
  </threadedComment>
  <threadedComment ref="K249" dT="2024-10-07T12:19:56.45" personId="{275467A3-C35B-408D-BC09-980133BF36D1}" id="{83334027-490C-4DFB-BE1C-A2CBBD3638F3}" parentId="{9C584FC8-D850-49DA-989E-23B9173BC2F3}">
    <text>Pateikta po pastabų</text>
  </threadedComment>
  <threadedComment ref="K249" dT="2024-10-07T12:41:40.70" personId="{275467A3-C35B-408D-BC09-980133BF36D1}" id="{A5DC6151-A9A1-4886-98D8-9B79280D5A29}" parentId="{9C584FC8-D850-49DA-989E-23B9173BC2F3}">
    <text>Pateikta po pastabų</text>
  </threadedComment>
  <threadedComment ref="K249" dT="2024-10-14T09:28:12.37" personId="{275467A3-C35B-408D-BC09-980133BF36D1}" id="{8F50DAC8-244C-40C2-BE8E-CAA9264700A9}" parentId="{9C584FC8-D850-49DA-989E-23B9173BC2F3}">
    <text>Laukiam SUVA, terminas 10-14</text>
  </threadedComment>
  <threadedComment ref="K249" dT="2024-11-11T14:23:15.59" personId="{1AA69E5B-B443-4881-BBB8-C2908FF681E9}" id="{1A5EF841-D45F-475A-BDE1-30B21E79BE83}" parentId="{9C584FC8-D850-49DA-989E-23B9173BC2F3}">
    <text>Gautas SUVA reikia teikti projekta</text>
  </threadedComment>
  <threadedComment ref="K249" dT="2024-11-13T08:55:45.86" personId="{BF5C2520-4838-4933-8C2C-E9E069B8079F}" id="{5C3A1D88-6738-4171-90F8-73022735B18B}" parentId="{9C584FC8-D850-49DA-989E-23B9173BC2F3}">
    <text>Pateikta byla su suva</text>
  </threadedComment>
  <threadedComment ref="K249" dT="2024-11-18T05:37:27.63" personId="{BF941DBC-49BC-4D35-B639-EC5DED99621C}" id="{AA731DA6-89D2-43B4-A129-1E765EE42842}" parentId="{9C584FC8-D850-49DA-989E-23B9173BC2F3}">
    <text>Ištaisyta pastabos.</text>
  </threadedComment>
  <threadedComment ref="K249" dT="2024-11-18T06:49:39.87" personId="{BF5C2520-4838-4933-8C2C-E9E069B8079F}" id="{193E21FD-E2DA-45EB-9577-B3E34BC0A19E}" parentId="{9C584FC8-D850-49DA-989E-23B9173BC2F3}">
    <text>Pateikta byla po pastabų</text>
  </threadedComment>
  <threadedComment ref="K249" dT="2024-11-19T07:36:21.63" personId="{BF5C2520-4838-4933-8C2C-E9E069B8079F}" id="{B1CEDD26-D8A9-4866-8ED4-3E4FE9757447}" parentId="{9C584FC8-D850-49DA-989E-23B9173BC2F3}">
    <text>Pateikta byla po pastabų (2)</text>
  </threadedComment>
  <threadedComment ref="O249" dT="2024-08-30T09:19:37.54" personId="{516D2C5B-D67D-464E-9C67-108D937F77CE}" id="{1D588E29-3E50-4BBC-AC23-9B431BEB636C}">
    <text>2024.08.30 Įkeltas pratesimas primeluota dėl dangų</text>
  </threadedComment>
  <threadedComment ref="X249" dT="2024-09-05T05:01:24.80" personId="{516D2C5B-D67D-464E-9C67-108D937F77CE}" id="{39D5BB1D-3A91-445F-BB0D-0B3C681E6D57}">
    <text xml:space="preserve">2024.09.05 Pateikta </text>
  </threadedComment>
  <threadedComment ref="X249" dT="2024-09-10T09:46:36.27" personId="{516D2C5B-D67D-464E-9C67-108D937F77CE}" id="{48D36948-12E3-448D-BBF2-EB49DC8C99B9}" parentId="{39D5BB1D-3A91-445F-BB0D-0B3C681E6D57}">
    <text>2024.09.10 Pateikita po pastabų</text>
  </threadedComment>
  <threadedComment ref="Z249" dT="2024-09-05T05:44:02.64" personId="{BF941DBC-49BC-4D35-B639-EC5DED99621C}" id="{F456B60B-8376-47F6-A2ED-5A186F3284E5}">
    <text>2024.09.05 pateikta
kristina.vestortiene@gmail.com</text>
  </threadedComment>
  <threadedComment ref="Z249" dT="2024-09-06T05:59:26.23" personId="{BF941DBC-49BC-4D35-B639-EC5DED99621C}" id="{591D2CCB-82C7-4698-BB50-5C27759DA7BF}" parentId="{F456B60B-8376-47F6-A2ED-5A186F3284E5}">
    <text xml:space="preserve">2024.09.06 suderinta
</text>
  </threadedComment>
  <threadedComment ref="AB249" dT="2024-09-05T05:38:56.92" personId="{BF941DBC-49BC-4D35-B639-EC5DED99621C}" id="{8C256C51-4834-4A97-ABC8-E0CA691108C3}">
    <text xml:space="preserve">2024.09.05 Pateikta
</text>
  </threadedComment>
  <threadedComment ref="AB249" dT="2024-09-10T05:56:49.11" personId="{BF941DBC-49BC-4D35-B639-EC5DED99621C}" id="{282188C9-79E6-4E37-8D19-E959307F4BD3}" parentId="{8C256C51-4834-4A97-ABC8-E0CA691108C3}">
    <text>2024.09.09 gauta pastabos</text>
  </threadedComment>
  <threadedComment ref="AB249" dT="2024-09-10T05:57:02.39" personId="{BF941DBC-49BC-4D35-B639-EC5DED99621C}" id="{FF750A26-101C-497D-A281-F34CFDA5227B}" parentId="{8C256C51-4834-4A97-ABC8-E0CA691108C3}">
    <text>2024.09.10 pateikta po pastabų</text>
  </threadedComment>
  <threadedComment ref="AB249" dT="2024-09-16T05:02:43.28" personId="{BF941DBC-49BC-4D35-B639-EC5DED99621C}" id="{11951B1A-3EE7-4DDB-81E3-D4BE74C1DACF}" parentId="{8C256C51-4834-4A97-ABC8-E0CA691108C3}">
    <text>2024.09.16 suderinta</text>
  </threadedComment>
  <threadedComment ref="AE249" dT="2024-09-05T05:38:51.22" personId="{BF941DBC-49BC-4D35-B639-EC5DED99621C}" id="{C13B5EBA-6DCE-4D2D-8209-5CB57EAF12B6}">
    <text xml:space="preserve">2024.09.05 Pateikta
</text>
  </threadedComment>
  <threadedComment ref="AE249" dT="2024-09-10T09:56:56.80" personId="{BF941DBC-49BC-4D35-B639-EC5DED99621C}" id="{1C8DA120-AE84-4694-86FF-57BEEC759477}" parentId="{C13B5EBA-6DCE-4D2D-8209-5CB57EAF12B6}">
    <text>2024.09.10 pateikta pakartotinai po eso pastabų</text>
  </threadedComment>
  <threadedComment ref="AE249" dT="2024-09-18T10:17:09.77" personId="{BF941DBC-49BC-4D35-B639-EC5DED99621C}" id="{A7D999BB-73F1-46B8-9CA4-0943256AF9D1}" parentId="{C13B5EBA-6DCE-4D2D-8209-5CB57EAF12B6}">
    <text>2024.09.18 suderinta</text>
  </threadedComment>
  <threadedComment ref="AF249" dT="2024-09-05T05:38:45.57" personId="{BF941DBC-49BC-4D35-B639-EC5DED99621C}" id="{70878DB0-89A9-4359-8B1A-C1D2442C362A}">
    <text xml:space="preserve">2024.09.05 Pateikta
</text>
  </threadedComment>
  <threadedComment ref="AF249" dT="2024-09-10T09:57:03.33" personId="{BF941DBC-49BC-4D35-B639-EC5DED99621C}" id="{F9247144-769C-43AD-90D7-C1E03BEF793D}" parentId="{70878DB0-89A9-4359-8B1A-C1D2442C362A}">
    <text xml:space="preserve">2024.09.10 pateikta pakartotinai po eso pastabų
</text>
  </threadedComment>
  <threadedComment ref="AF249" dT="2024-09-17T09:17:32.61" personId="{BF941DBC-49BC-4D35-B639-EC5DED99621C}" id="{F9CD68CD-C17B-4CCD-A589-B2B9238DF085}" parentId="{70878DB0-89A9-4359-8B1A-C1D2442C362A}">
    <text>2024.09.17 suderinta</text>
  </threadedComment>
  <threadedComment ref="AH249" dT="2024-09-30T07:08:15.78" personId="{BF941DBC-49BC-4D35-B639-EC5DED99621C}" id="{90A2BF9D-303E-436B-9306-7663B877B530}">
    <text xml:space="preserve">09.30
330464 </text>
  </threadedComment>
  <threadedComment ref="AH249" dT="2024-10-14T09:27:59.45" personId="{275467A3-C35B-408D-BC09-980133BF36D1}" id="{B40729D3-2E2B-43FA-AFAE-85C34A737AE7}" parentId="{90A2BF9D-303E-436B-9306-7663B877B530}">
    <text>10-14 terminas</text>
  </threadedComment>
  <threadedComment ref="AJ249" dT="2024-09-05T05:38:40.03" personId="{BF941DBC-49BC-4D35-B639-EC5DED99621C}" id="{00069AF0-676D-4BE7-9794-E19DFE3C7ADE}">
    <text>2024.09.05 Pateikta</text>
  </threadedComment>
  <threadedComment ref="AJ249" dT="2024-09-10T09:57:11.87" personId="{BF941DBC-49BC-4D35-B639-EC5DED99621C}" id="{473C8B5E-5A5F-437F-BE62-B9F56F31B693}" parentId="{00069AF0-676D-4BE7-9794-E19DFE3C7ADE}">
    <text xml:space="preserve">2024.09.10 pateikta pakartotinai po eso pastabų
</text>
  </threadedComment>
  <threadedComment ref="AJ249" dT="2024-09-26T06:40:52.12" personId="{BF941DBC-49BC-4D35-B639-EC5DED99621C}" id="{75DC1F97-64BC-4611-B01C-A12B3904EB1F}" parentId="{00069AF0-676D-4BE7-9794-E19DFE3C7ADE}">
    <text>09.26 gautos pastabos, pataisyta, išsiųsta po pastabų</text>
  </threadedComment>
  <threadedComment ref="AJ249" dT="2024-09-27T04:11:46.10" personId="{BF941DBC-49BC-4D35-B639-EC5DED99621C}" id="{CF839B15-0948-4486-B98C-462EC73BBE48}" parentId="{00069AF0-676D-4BE7-9794-E19DFE3C7ADE}">
    <text>09.26 suderinta</text>
  </threadedComment>
  <threadedComment ref="K250" dT="2024-09-16T10:15:55.78" personId="{275467A3-C35B-408D-BC09-980133BF36D1}" id="{D9ABC277-87FB-4B99-8670-5B35DF00C2E1}">
    <text>Laukiam papildymo iš Ovidijaus</text>
  </threadedComment>
  <threadedComment ref="K250" dT="2024-10-07T12:45:10.06" personId="{275467A3-C35B-408D-BC09-980133BF36D1}" id="{C08B542B-47BC-45A2-A65E-7AB84629EEA4}" parentId="{D9ABC277-87FB-4B99-8670-5B35DF00C2E1}">
    <text>Pateiktas topo papildymas</text>
  </threadedComment>
  <threadedComment ref="K250" dT="2024-10-08T05:42:46.95" personId="{275467A3-C35B-408D-BC09-980133BF36D1}" id="{E9022127-E5E6-4C0D-B37C-D8E0C9A7702C}" parentId="{D9ABC277-87FB-4B99-8670-5B35DF00C2E1}">
    <text>Pateikti pirminiai</text>
  </threadedComment>
  <threadedComment ref="K250" dT="2024-10-08T12:45:19.95" personId="{BF941DBC-49BC-4D35-B639-EC5DED99621C}" id="{FA96F1C8-DEB1-4758-A5AC-4D4DA9A26890}" parentId="{D9ABC277-87FB-4B99-8670-5B35DF00C2E1}">
    <text>10-08d. Išsiųsta ausra@kaunosviesa.lt dėl gatvių apšvietimo.</text>
    <extLst>
      <x:ext xmlns:xltc2="http://schemas.microsoft.com/office/spreadsheetml/2020/threadedcomments2" uri="{F7C98A9C-CBB3-438F-8F68-D28B6AF4A901}">
        <xltc2:checksum>2751746157</xltc2:checksum>
        <xltc2:hyperlink startIndex="17" length="20" url="ausra@kaunosviesa.lt"/>
      </x:ext>
    </extLst>
  </threadedComment>
  <threadedComment ref="K250" dT="2024-10-17T10:44:41.16" personId="{BF941DBC-49BC-4D35-B639-EC5DED99621C}" id="{36F812A5-1C25-45F8-A6EF-F121245309AB}" parentId="{D9ABC277-87FB-4B99-8670-5B35DF00C2E1}">
    <text>Užsakovui išsiųsta 10.08d, bandžiau skambinti, neatsiliepia</text>
  </threadedComment>
  <threadedComment ref="K250" dT="2024-10-28T12:23:17.25" personId="{1AA69E5B-B443-4881-BBB8-C2908FF681E9}" id="{6D2A950B-9C82-4027-A9D2-00F2E8E9A365}" parentId="{D9ABC277-87FB-4B99-8670-5B35DF00C2E1}">
    <text>Galima daryti Byla, laukiam SUVA</text>
  </threadedComment>
  <threadedComment ref="K250" dT="2024-10-31T15:54:54.63" personId="{BF5C2520-4838-4933-8C2C-E9E069B8079F}" id="{4F31EE61-A90A-41E0-A9D9-C0AFD13AD10A}" parentId="{D9ABC277-87FB-4B99-8670-5B35DF00C2E1}">
    <text>Pateikta byla</text>
  </threadedComment>
  <threadedComment ref="K250" dT="2024-11-11T14:53:56.57" personId="{1AA69E5B-B443-4881-BBB8-C2908FF681E9}" id="{D1EB5A86-A401-4490-9CDA-3B9EC50A1C93}" parentId="{D9ABC277-87FB-4B99-8670-5B35DF00C2E1}">
    <text xml:space="preserve">Taisomos pastabos, SUVA (vėluojama 1 d.d.) </text>
  </threadedComment>
  <threadedComment ref="K250" dT="2024-11-18T05:37:57.76" personId="{BF941DBC-49BC-4D35-B639-EC5DED99621C}" id="{11E5DD0F-7D1C-4062-B3B1-20A571C829EE}" parentId="{D9ABC277-87FB-4B99-8670-5B35DF00C2E1}">
    <text>Ištaisytos pastabos</text>
  </threadedComment>
  <threadedComment ref="K250" dT="2024-12-02T06:02:09.02" personId="{BF941DBC-49BC-4D35-B639-EC5DED99621C}" id="{0AA64A5E-C64E-4521-AD5E-8FDD02B3BE23}" parentId="{D9ABC277-87FB-4B99-8670-5B35DF00C2E1}">
    <text>Gauta SUVA, paruošta pilna byla</text>
  </threadedComment>
  <threadedComment ref="K250" dT="2024-12-02T15:04:45.70" personId="{BF5C2520-4838-4933-8C2C-E9E069B8079F}" id="{B9250395-8B68-49B6-9F18-6D50C7F228A0}" parentId="{D9ABC277-87FB-4B99-8670-5B35DF00C2E1}">
    <text>Pateiktas projektas su SUVA</text>
  </threadedComment>
  <threadedComment ref="O250" dT="2024-08-30T12:06:05.75" personId="{516D2C5B-D67D-464E-9C67-108D937F77CE}" id="{59AB11F5-C82B-46C5-88E8-6E4F9741E2FC}">
    <text>2024.08.30 pateiktas pratesimas</text>
  </threadedComment>
  <threadedComment ref="Z250" dT="2024-10-08T07:15:28.37" personId="{BF941DBC-49BC-4D35-B639-EC5DED99621C}" id="{7EC4F946-6814-431E-8783-1F9F31FEDEDA}">
    <text xml:space="preserve">Pateikta 10-08d
</text>
  </threadedComment>
  <threadedComment ref="Z250" dT="2024-10-21T12:36:42.71" personId="{BF941DBC-49BC-4D35-B639-EC5DED99621C}" id="{983B39FF-72B0-4C44-A6D2-BC67E26BE523}" parentId="{7EC4F946-6814-431E-8783-1F9F31FEDEDA}">
    <text>suderinta</text>
  </threadedComment>
  <threadedComment ref="AB250" dT="2024-10-08T07:15:28.37" personId="{BF941DBC-49BC-4D35-B639-EC5DED99621C}" id="{7C45FB3B-4753-4BE2-A96C-CFBF3BC03EC0}">
    <text xml:space="preserve">Pateikta 10-08d
</text>
  </threadedComment>
  <threadedComment ref="AB250" dT="2024-10-16T04:16:25.77" personId="{BF941DBC-49BC-4D35-B639-EC5DED99621C}" id="{51B154B6-3AA6-492F-9C7C-E87D1B52A017}" parentId="{7C45FB3B-4753-4BE2-A96C-CFBF3BC03EC0}">
    <text>10.15 suderinta</text>
  </threadedComment>
  <threadedComment ref="AF250" dT="2024-10-08T07:15:28.37" personId="{BF941DBC-49BC-4D35-B639-EC5DED99621C}" id="{66EB74B1-1FE6-4129-A371-D99E2FB5EBBE}">
    <text xml:space="preserve">Pateikta 10-08d
</text>
  </threadedComment>
  <threadedComment ref="AF250" dT="2024-10-24T04:16:47.75" personId="{BF941DBC-49BC-4D35-B639-EC5DED99621C}" id="{DBA9DCA8-2B4D-4253-AC0D-74E571E400C4}" parentId="{66EB74B1-1FE6-4129-A371-D99E2FB5EBBE}">
    <text>10.14 suderinta</text>
  </threadedComment>
  <threadedComment ref="AH250" dT="2024-10-24T10:16:53.66" personId="{BF941DBC-49BC-4D35-B639-EC5DED99621C}" id="{FF9EE297-01FC-4108-B878-E003E89F369E}">
    <text>10.24 
SAV-333928</text>
  </threadedComment>
  <threadedComment ref="AI250" dT="2024-10-24T07:48:15.95" personId="{BF941DBC-49BC-4D35-B639-EC5DED99621C}" id="{C923FE5B-E20C-4B49-A000-836671B99D9D}">
    <text xml:space="preserve">Suderinta 10.24
</text>
  </threadedComment>
  <threadedComment ref="K251" dT="2024-09-16T10:16:58.49" personId="{275467A3-C35B-408D-BC09-980133BF36D1}" id="{5DB20C2C-EC72-4E5E-B998-BA676D00EC16}">
    <text>Laukiam info iš ESO</text>
  </threadedComment>
  <threadedComment ref="K251" dT="2024-09-20T06:21:16.34" personId="{275467A3-C35B-408D-BC09-980133BF36D1}" id="{75FB0FE8-29ED-4F3D-8765-A46597A889D0}" parentId="{5DB20C2C-EC72-4E5E-B998-BA676D00EC16}">
    <text>Reikia nuvažiuoti į vietą atsidaryti KAS</text>
  </threadedComment>
  <threadedComment ref="K251" dT="2024-09-23T10:15:23.72" personId="{1AA69E5B-B443-4881-BBB8-C2908FF681E9}" id="{021E8B13-9860-48B2-A655-620877A932BA}" parentId="{5DB20C2C-EC72-4E5E-B998-BA676D00EC16}">
    <text>Pateikti pirminiai po pastabu</text>
  </threadedComment>
  <threadedComment ref="K251" dT="2024-09-30T13:44:58.58" personId="{275467A3-C35B-408D-BC09-980133BF36D1}" id="{1B0E39FB-DADD-4AAC-A727-1EB4650E1E19}" parentId="{5DB20C2C-EC72-4E5E-B998-BA676D00EC16}">
    <text xml:space="preserve">GYTIS 
Reikia su užsakovu aptarti spintos vietą + patikrinti ar nereikia keisti TS
has context menu </text>
  </threadedComment>
  <threadedComment ref="K251" dT="2024-10-15T04:43:05.31" personId="{275467A3-C35B-408D-BC09-980133BF36D1}" id="{9D594EED-1B98-4EB4-88C0-F473F070F948}" parentId="{5DB20C2C-EC72-4E5E-B998-BA676D00EC16}">
    <text>Aptarta situacija su Znutu, reikia keisti TS</text>
  </threadedComment>
  <threadedComment ref="K251" dT="2024-10-15T10:05:10.74" personId="{BF941DBC-49BC-4D35-B639-EC5DED99621C}" id="{2B25CB20-E63B-4FA0-92B5-9B3E3FDD0578}" parentId="{5DB20C2C-EC72-4E5E-B998-BA676D00EC16}">
    <text>Paklausta tivį ar galime prijungti esamam KAS?</text>
  </threadedComment>
  <threadedComment ref="K251" dT="2024-10-21T12:24:03.02" personId="{275467A3-C35B-408D-BC09-980133BF36D1}" id="{D2F5B141-6E3D-483C-AB2F-C01203D5CD69}" parentId="{5DB20C2C-EC72-4E5E-B998-BA676D00EC16}">
    <text>Laukiam naujų TS</text>
  </threadedComment>
  <threadedComment ref="K251" dT="2024-10-23T06:05:16.09" personId="{1AA69E5B-B443-4881-BBB8-C2908FF681E9}" id="{B6A9D496-456B-41E5-896A-9ADBD834A441}" parentId="{5DB20C2C-EC72-4E5E-B998-BA676D00EC16}">
    <text>Pakeistos TS</text>
  </threadedComment>
  <threadedComment ref="K251" dT="2024-10-28T12:24:42.47" personId="{1AA69E5B-B443-4881-BBB8-C2908FF681E9}" id="{768E454B-C1CF-4D1C-BA8D-93F258EBDE4F}" parentId="{5DB20C2C-EC72-4E5E-B998-BA676D00EC16}">
    <text>Taisomi pirminiai, TIVIS paklasuta del apskaitu iskelimo</text>
  </threadedComment>
  <threadedComment ref="K251" dT="2024-10-29T14:41:45.29" personId="{BF5C2520-4838-4933-8C2C-E9E069B8079F}" id="{24738067-6858-4DF9-9405-82FF50FD7DD0}" parentId="{5DB20C2C-EC72-4E5E-B998-BA676D00EC16}">
    <text>Pateikti pirminiai</text>
  </threadedComment>
  <threadedComment ref="K251" dT="2024-11-04T05:27:31.67" personId="{BF941DBC-49BC-4D35-B639-EC5DED99621C}" id="{5F220267-2CA7-4638-94C4-C8E049F8803F}" parentId="{5DB20C2C-EC72-4E5E-B998-BA676D00EC16}">
    <text>Parengta byla, laukiam SUVA</text>
  </threadedComment>
  <threadedComment ref="K251" dT="2024-11-04T16:34:16.49" personId="{BF5C2520-4838-4933-8C2C-E9E069B8079F}" id="{1A45F78F-7B96-49EF-826E-FF521AF1CB50}" parentId="{5DB20C2C-EC72-4E5E-B998-BA676D00EC16}">
    <text>Pateikta byla</text>
  </threadedComment>
  <threadedComment ref="K251" dT="2024-11-06T06:53:23.26" personId="{BF941DBC-49BC-4D35-B639-EC5DED99621C}" id="{E46D3EEE-BD50-4E35-98FA-853DBA2AC418}" parentId="{5DB20C2C-EC72-4E5E-B998-BA676D00EC16}">
    <text>11.06 ištaisytos pastabos, parengta vizualizacija</text>
  </threadedComment>
  <threadedComment ref="K251" dT="2024-11-08T08:46:16.81" personId="{275467A3-C35B-408D-BC09-980133BF36D1}" id="{F1FFFF87-1BB2-492C-B30B-7AC5442797D6}" parentId="{5DB20C2C-EC72-4E5E-B998-BA676D00EC16}">
    <text>Pastabos pataisytos, laukiam SUVA</text>
  </threadedComment>
  <threadedComment ref="K251" dT="2024-12-09T06:44:44.63" personId="{BF5C2520-4838-4933-8C2C-E9E069B8079F}" id="{B9FB79A6-C28C-458E-A0AF-74EB5EE7D0F4}" parentId="{5DB20C2C-EC72-4E5E-B998-BA676D00EC16}">
    <text>Pateikta byla su SUVA</text>
  </threadedComment>
  <threadedComment ref="O251" dT="2024-08-30T07:42:46.10" personId="{516D2C5B-D67D-464E-9C67-108D937F77CE}" id="{6222E73D-70C9-4981-826A-F7357AD25D32}">
    <text>2024.08.30 įkeltas pratesimas</text>
  </threadedComment>
  <threadedComment ref="X251" dT="2024-09-05T05:07:53.08" personId="{516D2C5B-D67D-464E-9C67-108D937F77CE}" id="{D94C84EB-DAFC-4FFE-AF00-BC69A318F573}">
    <text xml:space="preserve">2024.09.05 pateikta
</text>
  </threadedComment>
  <threadedComment ref="X251" dT="2024-09-10T09:56:11.12" personId="{516D2C5B-D67D-464E-9C67-108D937F77CE}" id="{77C4AE00-59D9-4B3D-8E59-4452C3864F7C}" parentId="{D94C84EB-DAFC-4FFE-AF00-BC69A318F573}">
    <text>2024.09.05 Gautos pastabos</text>
  </threadedComment>
  <threadedComment ref="Y251" dT="2024-09-04T07:54:51.85" personId="{516D2C5B-D67D-464E-9C67-108D937F77CE}" id="{80DA7245-FF3F-4A55-9C05-BE2AC53EF774}">
    <text>2024.09.04 pateikta</text>
  </threadedComment>
  <threadedComment ref="Z251" dT="2024-08-30T07:48:43.06" personId="{516D2C5B-D67D-464E-9C67-108D937F77CE}" id="{CE346E81-B410-48A0-9502-9E45E9ECD975}">
    <text>2024.08.30 Pateikta KAS vieta derinti znymantas@gmail.com</text>
    <extLst>
      <x:ext xmlns:xltc2="http://schemas.microsoft.com/office/spreadsheetml/2020/threadedcomments2" uri="{F7C98A9C-CBB3-438F-8F68-D28B6AF4A901}">
        <xltc2:checksum>2844621945</xltc2:checksum>
        <xltc2:hyperlink startIndex="38" length="19" url="znymantas@gmail.com"/>
      </x:ext>
    </extLst>
  </threadedComment>
  <threadedComment ref="Z251" dT="2024-10-24T04:18:29.81" personId="{BF941DBC-49BC-4D35-B639-EC5DED99621C}" id="{F194E649-D7E2-4FC5-9430-4CDC791BE975}" parentId="{CE346E81-B410-48A0-9502-9E45E9ECD975}">
    <text>10.23 pateikta</text>
  </threadedComment>
  <threadedComment ref="Z251" dT="2024-10-29T11:10:43.88" personId="{BF941DBC-49BC-4D35-B639-EC5DED99621C}" id="{B93C94F1-EE55-4273-8F94-0B7D19798D00}" parentId="{CE346E81-B410-48A0-9502-9E45E9ECD975}">
    <text>10.29 priminta</text>
  </threadedComment>
  <threadedComment ref="Z251" dT="2024-10-29T11:57:53.94" personId="{BF941DBC-49BC-4D35-B639-EC5DED99621C}" id="{F256467F-8E61-4F61-98F1-D9E07B1D1B39}" parentId="{CE346E81-B410-48A0-9502-9E45E9ECD975}">
    <text>10.29 suderinta</text>
  </threadedComment>
  <threadedComment ref="AB251" dT="2024-09-05T06:28:03.05" personId="{BF941DBC-49BC-4D35-B639-EC5DED99621C}" id="{EE370A3D-F125-4F95-9918-B0AD647426C3}">
    <text>2024.09.05 pateikta</text>
  </threadedComment>
  <threadedComment ref="AB251" dT="2024-09-13T11:36:58.32" personId="{BF941DBC-49BC-4D35-B639-EC5DED99621C}" id="{80F6827A-5A2D-49FC-A7AC-9C78E911031D}" parentId="{EE370A3D-F125-4F95-9918-B0AD647426C3}">
    <text xml:space="preserve">2024.09.11 suderinta
</text>
  </threadedComment>
  <threadedComment ref="AE251" dT="2024-09-05T06:27:55.85" personId="{BF941DBC-49BC-4D35-B639-EC5DED99621C}" id="{EBBDD11D-2943-4659-9118-E74A138426A9}">
    <text>2024.09.05 pateikta</text>
  </threadedComment>
  <threadedComment ref="AE251" dT="2024-09-13T11:50:08.76" personId="{BF941DBC-49BC-4D35-B639-EC5DED99621C}" id="{7D94E1FF-27AF-4219-94C5-60C4326C0B8A}" parentId="{EBBDD11D-2943-4659-9118-E74A138426A9}">
    <text>2024.09.12 suderinta</text>
  </threadedComment>
  <threadedComment ref="AF251" dT="2024-09-05T06:27:49.75" personId="{BF941DBC-49BC-4D35-B639-EC5DED99621C}" id="{F40F6CF3-DBE1-47C9-872B-D8149C665834}">
    <text>2024.09.05 pateikta</text>
  </threadedComment>
  <threadedComment ref="AF251" dT="2024-09-24T11:39:11.22" personId="{BF941DBC-49BC-4D35-B639-EC5DED99621C}" id="{A8249C38-54B1-46B3-8E1C-8388FE1D2EAE}" parentId="{F40F6CF3-DBE1-47C9-872B-D8149C665834}">
    <text>09.10 gautos telia pastabos</text>
  </threadedComment>
  <threadedComment ref="AF251" dT="2024-10-24T04:18:20.08" personId="{BF941DBC-49BC-4D35-B639-EC5DED99621C}" id="{479C599A-ABF6-4B65-A506-066C577686B3}" parentId="{F40F6CF3-DBE1-47C9-872B-D8149C665834}">
    <text xml:space="preserve">Po TS korekcijų nusiųsta 10.23
</text>
  </threadedComment>
  <threadedComment ref="AF251" dT="2024-10-29T11:49:24.43" personId="{BF941DBC-49BC-4D35-B639-EC5DED99621C}" id="{1D36688B-153F-4FAA-BF63-2B6F5C27E3F6}" parentId="{F40F6CF3-DBE1-47C9-872B-D8149C665834}">
    <text>10.29 suderinta</text>
  </threadedComment>
  <threadedComment ref="AH251" dT="2024-10-30T10:39:24.19" personId="{BF941DBC-49BC-4D35-B639-EC5DED99621C}" id="{EBC6E007-9FEE-4A68-8228-8FAD6BFE0A86}">
    <text>10.30 
SAV-334621</text>
  </threadedComment>
  <threadedComment ref="AJ251" dT="2024-09-05T06:27:36.66" personId="{BF941DBC-49BC-4D35-B639-EC5DED99621C}" id="{CFB9C0D7-F107-42E2-8DEB-68020812AA34}">
    <text>2024.09.05 pateikta</text>
  </threadedComment>
  <threadedComment ref="AJ251" dT="2024-09-24T11:48:33.33" personId="{BF941DBC-49BC-4D35-B639-EC5DED99621C}" id="{66185001-0C84-4718-B813-3AEA3859EDE6}" parentId="{CFB9C0D7-F107-42E2-8DEB-68020812AA34}">
    <text>2024.09.24 suderinta</text>
  </threadedComment>
  <threadedComment ref="K252" dT="2024-09-16T10:19:00.66" personId="{275467A3-C35B-408D-BC09-980133BF36D1}" id="{A7B619FD-6FA4-486C-8BF7-3018F35C3D5F}">
    <text>Kostas tikrina sprendinius/teikia pirminius/teikia derinti inst.</text>
  </threadedComment>
  <threadedComment ref="K252" dT="2024-10-01T15:58:02.32" personId="{275467A3-C35B-408D-BC09-980133BF36D1}" id="{DFD04C20-2AA4-4400-BFD6-EFD066A43C42}" parentId="{A7B619FD-6FA4-486C-8BF7-3018F35C3D5F}">
    <text>Pateikti pirminiai</text>
  </threadedComment>
  <threadedComment ref="K252" dT="2024-10-04T08:17:14.47" personId="{275467A3-C35B-408D-BC09-980133BF36D1}" id="{7650202F-5766-41D3-8BAD-7C6B440D08BF}" parentId="{A7B619FD-6FA4-486C-8BF7-3018F35C3D5F}">
    <text xml:space="preserve">Pateiktas vartotojų sąrašas taiso pastabas
</text>
  </threadedComment>
  <threadedComment ref="K252" dT="2024-10-07T12:09:28.73" personId="{275467A3-C35B-408D-BC09-980133BF36D1}" id="{03D254C6-1629-462F-92F2-F097D8B20071}" parentId="{A7B619FD-6FA4-486C-8BF7-3018F35C3D5F}">
    <text>Pateikta po pastabų</text>
  </threadedComment>
  <threadedComment ref="K252" dT="2024-10-11T10:59:34.69" personId="{B1C403DD-D624-4B2E-A4CE-E1329F3AF8BA}" id="{7DEE2E1A-D6A3-4B79-9506-02FBC39B6938}" parentId="{A7B619FD-6FA4-486C-8BF7-3018F35C3D5F}">
    <text>Pateikti pirminiai derinimai po pastabų</text>
  </threadedComment>
  <threadedComment ref="K252" dT="2024-10-15T04:44:19.41" personId="{275467A3-C35B-408D-BC09-980133BF36D1}" id="{0D2A901D-C5B9-41A4-8C7C-886D515AD3B1}" parentId="{A7B619FD-6FA4-486C-8BF7-3018F35C3D5F}">
    <text>Gytis teikia institucijoms</text>
  </threadedComment>
  <threadedComment ref="K252" dT="2024-10-28T13:10:46.16" personId="{1AA69E5B-B443-4881-BBB8-C2908FF681E9}" id="{048E50FB-70AA-4477-8EE5-EFBC4CD0A7A7}" parentId="{A7B619FD-6FA4-486C-8BF7-3018F35C3D5F}">
    <text>Pateikta Telia po pastabu, kai suderins bus galima daryti byla</text>
  </threadedComment>
  <threadedComment ref="K252" dT="2024-11-05T08:45:46.52" personId="{BF941DBC-49BC-4D35-B639-EC5DED99621C}" id="{86CD462A-8BD8-4CA9-AFEA-DCEB9A82D55D}" parentId="{A7B619FD-6FA4-486C-8BF7-3018F35C3D5F}">
    <text>Telia atsakė, kad derinimas vyksta 10d.d. Išsiųsta 10.28, turėtų suderinti iki 11.12</text>
  </threadedComment>
  <threadedComment ref="K252" dT="2024-11-11T05:28:11.15" personId="{BF941DBC-49BC-4D35-B639-EC5DED99621C}" id="{018DAECA-085D-479B-BE7A-D8259F24EB17}" parentId="{A7B619FD-6FA4-486C-8BF7-3018F35C3D5F}">
    <text>11.08 Telia pastabos dėl jų projektuojamų tinklų žymėjimo</text>
  </threadedComment>
  <threadedComment ref="K252" dT="2024-11-19T11:44:42.40" personId="{BF941DBC-49BC-4D35-B639-EC5DED99621C}" id="{1CF914DE-9F66-4664-B9D5-5D301D162AD9}" parentId="{A7B619FD-6FA4-486C-8BF7-3018F35C3D5F}">
    <text>Gauti derinimai, ruošiamas servitutas</text>
  </threadedComment>
  <threadedComment ref="K252" dT="2024-11-25T05:49:20.11" personId="{BF941DBC-49BC-4D35-B639-EC5DED99621C}" id="{7334DC30-15CD-45AA-8C59-F864830D4865}" parentId="{A7B619FD-6FA4-486C-8BF7-3018F35C3D5F}">
    <text>Laukiu sklypo kontaktų dėl servituto derinimo.</text>
  </threadedComment>
  <threadedComment ref="K252" dT="2024-12-02T06:03:08.09" personId="{BF941DBC-49BC-4D35-B639-EC5DED99621C}" id="{493D65B8-5B4A-4450-BD0C-09F33CE079F7}" parentId="{A7B619FD-6FA4-486C-8BF7-3018F35C3D5F}">
    <text>Pateiktas servitutas sklypo savininkui, greičiausiai nesutiks, susipykę su užsakovu</text>
  </threadedComment>
  <threadedComment ref="K252" dT="2024-12-13T10:52:11.08" personId="{BF5C2520-4838-4933-8C2C-E9E069B8079F}" id="{4E539E55-EB74-44CF-A8F5-CC7FA544398D}" parentId="{A7B619FD-6FA4-486C-8BF7-3018F35C3D5F}">
    <text>Kaimyninio sklypo savininkas nesutinka su KL klojimu jo sklype (išvengti nesigauna), perduota info ESO, PV atrašęs, kad ieško kitų prijungimo taškų</text>
  </threadedComment>
  <threadedComment ref="K252" dT="2024-12-21T06:31:20.01" personId="{275467A3-C35B-408D-BC09-980133BF36D1}" id="{6E480BE0-BCE9-474B-A37F-DFD233EC5993}" parentId="{A7B619FD-6FA4-486C-8BF7-3018F35C3D5F}">
    <text>Kokia situacija pagal atnaujintas TS ?</text>
  </threadedComment>
  <threadedComment ref="K252" dT="2024-12-23T05:22:47.78" personId="{BF941DBC-49BC-4D35-B639-EC5DED99621C}" id="{738AA437-E97F-4815-ACF9-CCEC815D8E66}" parentId="{A7B619FD-6FA4-486C-8BF7-3018F35C3D5F}">
    <text>Sprendiniai paruošti, Arnas važiuos į vietą pasižėt</text>
  </threadedComment>
  <threadedComment ref="K252" dT="2025-01-06T05:33:38.64" personId="{BF941DBC-49BC-4D35-B639-EC5DED99621C}" id="{31049B1D-CE01-4FAD-BE00-78A2967369C0}" parentId="{A7B619FD-6FA4-486C-8BF7-3018F35C3D5F}">
    <text>Reikia koreguoti trasą</text>
  </threadedComment>
  <threadedComment ref="K252" dT="2025-01-06T08:35:40.44" personId="{BF941DBC-49BC-4D35-B639-EC5DED99621C}" id="{91477190-5F6E-48B9-AC71-3E8D116DF6F8}" parentId="{A7B619FD-6FA4-486C-8BF7-3018F35C3D5F}">
    <text>Parengti sprendiniai, derinama su ranga</text>
  </threadedComment>
  <threadedComment ref="K252" dT="2025-01-20T05:46:06.73" personId="{275467A3-C35B-408D-BC09-980133BF36D1}" id="{47334FCD-E99F-458C-B2C7-B500FDE188D7}" parentId="{A7B619FD-6FA4-486C-8BF7-3018F35C3D5F}">
    <text>@Arnas Joskaudas  kokia situacija ?</text>
    <mentions>
      <mention mentionpersonId="{ACEE432E-E4C1-4ED6-8198-C140D9D1916C}" mentionId="{8A131AAD-0B75-4CD3-940E-C9334E45A65F}" startIndex="0" length="16"/>
    </mentions>
  </threadedComment>
  <threadedComment ref="K252" dT="2025-01-20T06:03:46.67" personId="{BF5C2520-4838-4933-8C2C-E9E069B8079F}" id="{3E658615-ACE4-41AD-A85C-F372CAB04C0C}" parentId="{A7B619FD-6FA4-486C-8BF7-3018F35C3D5F}">
    <text>@Tomas Ruzveltas Pasitarėm su Znutu ir Stašiūnu, tai pabraižiau pagal jų pasiūlymą ir nusiunčiau jiem, nes važiuos nusižymėt ir žiūrės ar iš tikrųjų taip išeis padaryt.</text>
    <mentions>
      <mention mentionpersonId="{CC37ACCD-67EF-40B7-83BA-67D3FAA8CE86}" mentionId="{59CBA8CE-17BF-4E13-868E-E3BAA16346D8}" startIndex="0" length="16"/>
    </mentions>
  </threadedComment>
  <threadedComment ref="K252" dT="2025-01-27T12:28:34.06" personId="{BF5C2520-4838-4933-8C2C-E9E069B8079F}" id="{70F94DC6-E9A4-4443-8765-C9A39240D100}" parentId="{A7B619FD-6FA4-486C-8BF7-3018F35C3D5F}">
    <text>Trasa suderinta su ranga, išsiųsta derint</text>
  </threadedComment>
  <threadedComment ref="K252" dT="2025-02-17T13:30:04.71" personId="{BF5C2520-4838-4933-8C2C-E9E069B8079F}" id="{6C3AE01F-B367-4C34-A1B9-69215B236090}" parentId="{A7B619FD-6FA4-486C-8BF7-3018F35C3D5F}">
    <text>Servitutą ESO suderino, reikia derinti su Kauno liftais, bet šiandien neveikia jų puslapis</text>
  </threadedComment>
  <threadedComment ref="K252" dT="2025-02-18T06:38:25.05" personId="{BF5C2520-4838-4933-8C2C-E9E069B8079F}" id="{0B5D5683-397F-413D-96A3-CD1DBE2EFC3C}" parentId="{A7B619FD-6FA4-486C-8BF7-3018F35C3D5F}">
    <text>Vakar išsiunčiau liftam, šiandien jau skambino teiravosi dėl darbų.</text>
  </threadedComment>
  <threadedComment ref="K252" dT="2025-02-25T12:04:00.50" personId="{275467A3-C35B-408D-BC09-980133BF36D1}" id="{3A7AF233-5B15-491A-BD47-9AA2F444D855}" parentId="{A7B619FD-6FA4-486C-8BF7-3018F35C3D5F}">
    <text>Laukiam KPD</text>
  </threadedComment>
  <threadedComment ref="K252" dT="2025-02-25T12:04:30.96" personId="{BF5C2520-4838-4933-8C2C-E9E069B8079F}" id="{684CF8A6-5F25-4087-95A0-414192F5029F}" parentId="{A7B619FD-6FA4-486C-8BF7-3018F35C3D5F}">
    <text>02-25 pateikta KPD</text>
  </threadedComment>
  <threadedComment ref="K252" dT="2025-03-05T09:08:43.36" personId="{BF5C2520-4838-4933-8C2C-E9E069B8079F}" id="{D0E0431A-5796-4743-87A2-C4ED3486CCFC}" parentId="{A7B619FD-6FA4-486C-8BF7-3018F35C3D5F}">
    <text>Pateikta KPD po pastabų</text>
  </threadedComment>
  <threadedComment ref="K252" dT="2025-03-07T08:40:19.05" personId="{BF5C2520-4838-4933-8C2C-E9E069B8079F}" id="{C9E87A8B-7E52-440E-A169-4D30F6DA04EC}" parentId="{A7B619FD-6FA4-486C-8BF7-3018F35C3D5F}">
    <text>KPD suderino, pateiktas servitutas savivaldybei. Teiksim su garantiniu tik reik užsakovo parašo ant sprendinių</text>
  </threadedComment>
  <threadedComment ref="K252" dT="2025-03-10T09:54:40.48" personId="{BF5C2520-4838-4933-8C2C-E9E069B8079F}" id="{A911994D-4180-4B68-B701-4A2956347F0E}" parentId="{A7B619FD-6FA4-486C-8BF7-3018F35C3D5F}">
    <text>Užsakovas 1-2 sav negali pasirašyt</text>
  </threadedComment>
  <threadedComment ref="K252" dT="2025-03-14T17:10:56.97" personId="{BF5C2520-4838-4933-8C2C-E9E069B8079F}" id="{F1A6001F-21AB-43CA-A1D8-167408A5155F}" parentId="{A7B619FD-6FA4-486C-8BF7-3018F35C3D5F}">
    <text>Pasirašė, teiksiu su garantiniu</text>
  </threadedComment>
  <threadedComment ref="K252" dT="2025-03-20T06:11:38.93" personId="{BF5C2520-4838-4933-8C2C-E9E069B8079F}" id="{C06F12F5-586E-44A3-97A1-BC17D41472E7}" parentId="{A7B619FD-6FA4-486C-8BF7-3018F35C3D5F}">
    <text>Reikia atsakymo iš savivaldybės dėl servituto, tada teiksim</text>
  </threadedComment>
  <threadedComment ref="K252" dT="2025-03-21T17:15:25.72" personId="{BF5C2520-4838-4933-8C2C-E9E069B8079F}" id="{931CC650-E5E7-4183-8794-A313087B95AF}" parentId="{A7B619FD-6FA4-486C-8BF7-3018F35C3D5F}">
    <text>Ant dienų turi ateit posėdžio protokolas, tada pasakys žodžiu koks sprendimas priimtas</text>
  </threadedComment>
  <threadedComment ref="K252" dT="2025-03-27T13:59:39.49" personId="{BF5C2520-4838-4933-8C2C-E9E069B8079F}" id="{1F83FE96-A1A8-41B4-BA06-CE20B47908E8}" parentId="{A7B619FD-6FA4-486C-8BF7-3018F35C3D5F}">
    <text>Pateikta su garantiniu</text>
  </threadedComment>
  <threadedComment ref="K252" dT="2025-03-28T13:55:20.34" personId="{BF5C2520-4838-4933-8C2C-E9E069B8079F}" id="{43C21B93-3E75-4DCE-928C-7D30A5D1A912}" parentId="{A7B619FD-6FA4-486C-8BF7-3018F35C3D5F}">
    <text>Atšauktas garantinis, nes paskambino Kauno liftų gen. direktorius ir servituto nustatymui funikulieriaus sklype griežtai nepritarė. Informuoti ESO ir Klientas.</text>
  </threadedComment>
  <threadedComment ref="K252" dT="2025-04-08T12:22:28.38" personId="{BF5C2520-4838-4933-8C2C-E9E069B8079F}" id="{BEE2C7FC-7F92-41F9-A298-0205CE2E567B}" parentId="{A7B619FD-6FA4-486C-8BF7-3018F35C3D5F}">
    <text>Laukiame sprendimo iš ESO. Parašytas priminimas.</text>
  </threadedComment>
  <threadedComment ref="K252" dT="2025-04-15T10:45:00.03" personId="{BF5C2520-4838-4933-8C2C-E9E069B8079F}" id="{671D7E8B-F211-4655-BBFC-1F19C35F3240}" parentId="{A7B619FD-6FA4-486C-8BF7-3018F35C3D5F}">
    <text>Atsakymo nėra</text>
  </threadedComment>
  <threadedComment ref="K252" dT="2025-04-28T05:38:02.66" personId="{BF5C2520-4838-4933-8C2C-E9E069B8079F}" id="{6F8B1179-13D6-4953-A264-1910006B9B0F}" parentId="{A7B619FD-6FA4-486C-8BF7-3018F35C3D5F}">
    <text>Bandom vėl derinti sprendinius su anksčiau nesutikusiu sklypu. ESO davė papildomai pinigų, kurie gal padės suderint.</text>
  </threadedComment>
  <threadedComment ref="K252" dT="2025-04-29T07:23:44.55" personId="{BF941DBC-49BC-4D35-B639-EC5DED99621C}" id="{B2E4DAFC-B273-49A4-83D5-987C26C3ECD3}" parentId="{A7B619FD-6FA4-486C-8BF7-3018F35C3D5F}">
    <text xml:space="preserve">+37069880266 </text>
  </threadedComment>
  <threadedComment ref="K252" dT="2025-04-29T09:06:46.89" personId="{BF5C2520-4838-4933-8C2C-E9E069B8079F}" id="{0BA6F567-2541-4756-87A1-EC24ED4E7CEA}" parentId="{A7B619FD-6FA4-486C-8BF7-3018F35C3D5F}">
    <text>Teisininkai paruoš atsakymą, tai galim nuspėt koks jis bus. Info perduota ESO</text>
  </threadedComment>
  <threadedComment ref="K252" dT="2025-05-19T11:54:10.52" personId="{BF941DBC-49BC-4D35-B639-EC5DED99621C}" id="{770AE181-69C7-4356-B2A4-058238440B44}" parentId="{A7B619FD-6FA4-486C-8BF7-3018F35C3D5F}">
    <text>Iki 05-26 raštą gausim.</text>
  </threadedComment>
  <threadedComment ref="K252" dT="2025-05-28T11:03:50.47" personId="{BF5C2520-4838-4933-8C2C-E9E069B8079F}" id="{F17F6FBE-772D-40F8-AD9A-5DD03AF7C5C2}" parentId="{A7B619FD-6FA4-486C-8BF7-3018F35C3D5F}">
    <text>Raštas gautas, įkeltas į tivį</text>
  </threadedComment>
  <threadedComment ref="K252" dT="2025-06-19T07:26:58.36" personId="{BF5C2520-4838-4933-8C2C-E9E069B8079F}" id="{D5946BC3-B37E-4435-B3A8-905691C2ED4D}" parentId="{A7B619FD-6FA4-486C-8BF7-3018F35C3D5F}">
    <text>Nieko nedarom, neturim kaip parengti projekto, klausimas pas ESO</text>
  </threadedComment>
  <threadedComment ref="K252" dT="2025-10-29T13:11:46.91" personId="{BF5C2520-4838-4933-8C2C-E9E069B8079F}" id="{921836CB-F63B-47F4-8810-280285AE5C00}" parentId="{A7B619FD-6FA4-486C-8BF7-3018F35C3D5F}">
    <text>Niekas nepasikeitę po paskutinio komentaro.</text>
  </threadedComment>
  <threadedComment ref="K252" dT="2026-02-05T05:30:09.52" personId="{BF941DBC-49BC-4D35-B639-EC5DED99621C}" id="{43FC0904-1275-43A4-AFCA-9C44B9218BA2}" parentId="{A7B619FD-6FA4-486C-8BF7-3018F35C3D5F}">
    <text>Klausimas pas ESO, kaimyniniai sklypai nederina.</text>
  </threadedComment>
  <threadedComment ref="O252" dT="2024-08-29T12:50:54.17" personId="{516D2C5B-D67D-464E-9C67-108D937F77CE}" id="{17EC16CA-2B2A-483F-B1DF-8DF47BBD037A}">
    <text>2024.08.29 Įkeltas pratesimas</text>
  </threadedComment>
  <threadedComment ref="Z252" dT="2024-08-29T13:26:19.32" personId="{516D2C5B-D67D-464E-9C67-108D937F77CE}" id="{0B1CC0E2-ECD7-45F2-9F3D-671A527A5959}">
    <text>2024.08.29 pateikta</text>
  </threadedComment>
  <threadedComment ref="Z252" dT="2024-09-03T12:42:49.88" personId="{516D2C5B-D67D-464E-9C67-108D937F77CE}" id="{A27E5B4D-8A4D-41E6-81ED-575236B74645}" parentId="{0B1CC0E2-ECD7-45F2-9F3D-671A527A5959}">
    <text>2024.08.29 Pateikė pastabas
2024.09.03 pateikta po pastabų</text>
  </threadedComment>
  <threadedComment ref="Z252" dT="2024-09-04T06:03:31.17" personId="{516D2C5B-D67D-464E-9C67-108D937F77CE}" id="{DF6B7080-AA14-48B1-8009-E5C3C8A0483D}" parentId="{0B1CC0E2-ECD7-45F2-9F3D-671A527A5959}">
    <text>2024.09.04 pateikta dar karta</text>
  </threadedComment>
  <threadedComment ref="Z252" dT="2024-10-15T05:52:06.44" personId="{BF941DBC-49BC-4D35-B639-EC5DED99621C}" id="{F0D91036-2F64-4F8E-A833-4AD96837799A}" parentId="{0B1CC0E2-ECD7-45F2-9F3D-671A527A5959}">
    <text>10.15 pateikta</text>
  </threadedComment>
  <threadedComment ref="Z252" dT="2024-10-22T12:10:04.46" personId="{BF941DBC-49BC-4D35-B639-EC5DED99621C}" id="{A582B141-E5C6-4566-A025-16B9F006280A}" parentId="{0B1CC0E2-ECD7-45F2-9F3D-671A527A5959}">
    <text xml:space="preserve">10.22 suderinta
</text>
  </threadedComment>
  <threadedComment ref="Z252" dT="2025-01-29T13:47:46.28" personId="{BF5C2520-4838-4933-8C2C-E9E069B8079F}" id="{3F4CD662-AA4E-4EB0-91EF-E5E618B638C4}" parentId="{0B1CC0E2-ECD7-45F2-9F3D-671A527A5959}">
    <text>01.24 suderinti nauji sprendiniai</text>
  </threadedComment>
  <threadedComment ref="AB252" dT="2024-10-15T05:46:01.31" personId="{BF941DBC-49BC-4D35-B639-EC5DED99621C}" id="{DA0D0362-5FA8-4614-9A0C-A490E4723B9F}">
    <text>10.15 pateikta</text>
  </threadedComment>
  <threadedComment ref="AB252" dT="2024-10-23T04:25:12.38" personId="{BF941DBC-49BC-4D35-B639-EC5DED99621C}" id="{AA48019E-169B-4735-9339-B1947A6B09F2}" parentId="{DA0D0362-5FA8-4614-9A0C-A490E4723B9F}">
    <text>10.23 suderinta</text>
  </threadedComment>
  <threadedComment ref="AB252" dT="2025-01-29T13:47:38.28" personId="{BF5C2520-4838-4933-8C2C-E9E069B8079F}" id="{8172A7E4-1E16-4949-B010-8EA62F0A5E2E}" parentId="{DA0D0362-5FA8-4614-9A0C-A490E4723B9F}">
    <text>01.29 suderinti nauji sprendiniai</text>
  </threadedComment>
  <threadedComment ref="AF252" dT="2024-10-15T05:46:01.31" personId="{BF941DBC-49BC-4D35-B639-EC5DED99621C}" id="{0E9DBD81-3330-4EDD-B80A-9830AEA996A0}">
    <text>10.15 pateikta</text>
  </threadedComment>
  <threadedComment ref="AF252" dT="2024-10-28T08:27:22.42" personId="{BF941DBC-49BC-4D35-B639-EC5DED99621C}" id="{E52AB0FE-34EE-45E9-AFFA-4D825C3C4EA2}" parentId="{0E9DBD81-3330-4EDD-B80A-9830AEA996A0}">
    <text>10.28 pateikta po pastabų</text>
  </threadedComment>
  <threadedComment ref="AF252" dT="2024-11-19T05:41:37.99" personId="{BF941DBC-49BC-4D35-B639-EC5DED99621C}" id="{D105D7A0-47CC-4385-98E9-F4F1E1E2D863}" parentId="{0E9DBD81-3330-4EDD-B80A-9830AEA996A0}">
    <text>11.18 suderinta</text>
  </threadedComment>
  <threadedComment ref="AF252" dT="2025-01-29T13:47:31.68" personId="{BF5C2520-4838-4933-8C2C-E9E069B8079F}" id="{03F3848E-99BF-4E40-A31A-1ECEE3FB3D0C}" parentId="{0E9DBD81-3330-4EDD-B80A-9830AEA996A0}">
    <text>01.28 suderinti nauji sprendiniai</text>
  </threadedComment>
  <threadedComment ref="AH252" dT="2025-03-27T13:32:43.77" personId="{BF5C2520-4838-4933-8C2C-E9E069B8079F}" id="{51E19389-8BBD-454B-B7FF-F9EA4F18B8BE}">
    <text xml:space="preserve">352686 </text>
  </threadedComment>
  <threadedComment ref="AK252" dT="2025-03-07T08:39:23.65" personId="{BF5C2520-4838-4933-8C2C-E9E069B8079F}" id="{BF18BE23-D48D-438B-BB91-75D094548AF7}">
    <text>Pateikta 03-07</text>
  </threadedComment>
  <threadedComment ref="AN252" dT="2025-03-03T06:32:05.17" personId="{BF5C2520-4838-4933-8C2C-E9E069B8079F}" id="{3A502D97-BCAF-4763-A41C-FA58F6A01CA5}">
    <text>02-25</text>
  </threadedComment>
  <threadedComment ref="AN252" dT="2025-03-07T08:39:16.05" personId="{BF5C2520-4838-4933-8C2C-E9E069B8079F}" id="{8775F2D0-53FE-403D-98CB-FA57D8A787D3}" parentId="{3A502D97-BCAF-4763-A41C-FA58F6A01CA5}">
    <text>Suderino 03-06</text>
  </threadedComment>
  <threadedComment ref="O253" dT="2024-08-29T08:13:52.08" personId="{516D2C5B-D67D-464E-9C67-108D937F77CE}" id="{F750692D-1C49-4768-97B9-38CBE2DF8A7D}">
    <text>2024.08.29 Įkeltas pratesimas</text>
  </threadedComment>
  <threadedComment ref="K254" dT="2024-10-12T08:18:12.78" personId="{1AA69E5B-B443-4881-BBB8-C2908FF681E9}" id="{C6418B8F-E060-4BC7-844B-C5ED2E0283E6}">
    <text>Tautvydas derina su sklypu savininkais del leidimo kloti kabeli</text>
  </threadedComment>
  <threadedComment ref="K254" dT="2024-10-24T13:52:44.90" personId="{275467A3-C35B-408D-BC09-980133BF36D1}" id="{8DB5C12F-4AAD-4FF2-A0BA-306BFE3F94DC}" parentId="{C6418B8F-E060-4BC7-844B-C5ED2E0283E6}">
    <text>Sukeltas papildymas</text>
  </threadedComment>
  <threadedComment ref="K254" dT="2024-10-29T06:08:13.28" personId="{275467A3-C35B-408D-BC09-980133BF36D1}" id="{02F38107-CA68-4637-AB82-7B5C7E7CA94E}" parentId="{C6418B8F-E060-4BC7-844B-C5ED2E0283E6}">
    <text>Deriną trasą su užsakovais.</text>
  </threadedComment>
  <threadedComment ref="K254" dT="2024-11-04T05:28:00.38" personId="{65DA027D-5C49-4EE2-A34F-BC2FA0C6B7F3}" id="{D02B764C-CF5D-498C-A146-2ED359C3A6B1}" parentId="{C6418B8F-E060-4BC7-844B-C5ED2E0283E6}">
    <text>Užsakovai bando derint su sklypo savininku patys, jei neišeis, nauja trasa jau pabraižyta</text>
  </threadedComment>
  <threadedComment ref="K254" dT="2024-11-18T05:45:28.88" personId="{65DA027D-5C49-4EE2-A34F-BC2FA0C6B7F3}" id="{2BAE4141-6061-4CE9-80C5-67EB7CC91EB9}" parentId="{C6418B8F-E060-4BC7-844B-C5ED2E0283E6}">
    <text>Su užsakovu suderinta nauja trasa, siunčiu derint institucijoms</text>
  </threadedComment>
  <threadedComment ref="K254" dT="2024-11-20T13:40:25.48" personId="{65DA027D-5C49-4EE2-A34F-BC2FA0C6B7F3}" id="{6FC6DAC7-10E1-4702-9CF9-783B110E0A05}" parentId="{C6418B8F-E060-4BC7-844B-C5ED2E0283E6}">
    <text>Laukiam topo pildymo ir Kauno energijos atsakymo dėl šilumos tinklų gylio</text>
  </threadedComment>
  <threadedComment ref="K254" dT="2024-12-09T06:15:03.60" personId="{65DA027D-5C49-4EE2-A34F-BC2FA0C6B7F3}" id="{72CA818D-2935-49E8-AB0F-12690A34B470}" parentId="{C6418B8F-E060-4BC7-844B-C5ED2E0283E6}">
    <text>Gautas topo papildymas ir šilumos tinklų gylis, ruošiami pirminiai</text>
  </threadedComment>
  <threadedComment ref="K254" dT="2024-12-21T06:32:19.52" personId="{275467A3-C35B-408D-BC09-980133BF36D1}" id="{E44097F8-6914-46D3-9A71-A8D86109AE54}" parentId="{C6418B8F-E060-4BC7-844B-C5ED2E0283E6}">
    <text>Kokia situacija ?</text>
  </threadedComment>
  <threadedComment ref="K254" dT="2025-01-06T05:56:02.34" personId="{65DA027D-5C49-4EE2-A34F-BC2FA0C6B7F3}" id="{E62EE222-17E1-4B34-A83C-3D9DCE146047}" parentId="{C6418B8F-E060-4BC7-844B-C5ED2E0283E6}">
    <text>Pateikta derinti užsakovams ir KE, gavus jų derinimus bus teikiama kitoms institucijoms.</text>
  </threadedComment>
  <threadedComment ref="K254" dT="2025-01-20T05:46:50.27" personId="{275467A3-C35B-408D-BC09-980133BF36D1}" id="{7445CBDA-E66E-48F7-AE32-CAA932DAC816}" parentId="{C6418B8F-E060-4BC7-844B-C5ED2E0283E6}">
    <text>Ar gauti derinimai ?</text>
  </threadedComment>
  <threadedComment ref="K254" dT="2025-01-27T12:29:51.92" personId="{BF5C2520-4838-4933-8C2C-E9E069B8079F}" id="{7A2828FB-5698-4E91-84A8-986BC67E2D93}" parentId="{C6418B8F-E060-4BC7-844B-C5ED2E0283E6}">
    <text>Klientui netiko trasa, reikia koreguoti. Gytis trečiadienį sutvarkys</text>
  </threadedComment>
  <threadedComment ref="K254" dT="2025-01-30T15:12:41.15" personId="{BF941DBC-49BC-4D35-B639-EC5DED99621C}" id="{A2BAC633-3D17-4315-9529-E624B8834DC0}" parentId="{C6418B8F-E060-4BC7-844B-C5ED2E0283E6}">
    <text>Sutvarkyta trasą pagal pastabas, 01.30 pateikta užsakovui.</text>
  </threadedComment>
  <threadedComment ref="K254" dT="2025-01-31T10:42:49.53" personId="{BF941DBC-49BC-4D35-B639-EC5DED99621C}" id="{4F055CAA-7E92-4596-BF55-648EA424B698}" parentId="{C6418B8F-E060-4BC7-844B-C5ED2E0283E6}">
    <text>01.31 užsakovas suderino, pateikta derinti institucijom</text>
  </threadedComment>
  <threadedComment ref="K254" dT="2025-02-10T12:37:36.39" personId="{BF5C2520-4838-4933-8C2C-E9E069B8079F}" id="{FA51BBC8-8B3E-4744-A8AD-14786D2285C1}" parentId="{C6418B8F-E060-4BC7-844B-C5ED2E0283E6}">
    <text>Įkelti pirminiai</text>
  </threadedComment>
  <threadedComment ref="K254" dT="2025-02-11T06:15:40.63" personId="{BF941DBC-49BC-4D35-B639-EC5DED99621C}" id="{70F26719-3326-48E1-8C3F-802B3134E2A0}" parentId="{C6418B8F-E060-4BC7-844B-C5ED2E0283E6}">
    <text>Visi derinimai gauti, jei patvirtins pirminius, kelsiu suva</text>
  </threadedComment>
  <threadedComment ref="K254" dT="2025-02-12T06:24:04.15" personId="{BF941DBC-49BC-4D35-B639-EC5DED99621C}" id="{8C3B63FF-2BE8-424C-9C64-DC77769237F3}" parentId="{C6418B8F-E060-4BC7-844B-C5ED2E0283E6}">
    <text>02.12 pateikta SUVA</text>
  </threadedComment>
  <threadedComment ref="K254" dT="2025-02-18T05:55:05.43" personId="{BF941DBC-49BC-4D35-B639-EC5DED99621C}" id="{ED4F54DF-F9E4-4422-B4AB-C4D8E12C1F89}" parentId="{C6418B8F-E060-4BC7-844B-C5ED2E0283E6}">
    <text>ESO turi pasirašyt servitutus.</text>
  </threadedComment>
  <threadedComment ref="K254" dT="2025-02-18T06:40:21.08" personId="{BF5C2520-4838-4933-8C2C-E9E069B8079F}" id="{E9B9CEF0-C27A-4BAC-8A3A-25A655FFAB08}" parentId="{C6418B8F-E060-4BC7-844B-C5ED2E0283E6}">
    <text>Servitutai ESO pateikti 02-13</text>
  </threadedComment>
  <threadedComment ref="K254" dT="2025-03-03T06:23:14.38" personId="{BF5C2520-4838-4933-8C2C-E9E069B8079F}" id="{244713FB-22A5-43CC-BB41-01D7DDABDB0F}" parentId="{C6418B8F-E060-4BC7-844B-C5ED2E0283E6}">
    <text>Pasirašė ESO servitutus 02-28, susiderinam su sklypo naudotojais ir teikiam savivaldybei</text>
  </threadedComment>
  <threadedComment ref="K254" dT="2025-03-06T08:26:49.04" personId="{BF941DBC-49BC-4D35-B639-EC5DED99621C}" id="{03E2C0D6-C325-4193-8E62-8D43A75F006B}" parentId="{C6418B8F-E060-4BC7-844B-C5ED2E0283E6}">
    <text>Pateikta servitutai derinimui 03.06</text>
  </threadedComment>
  <threadedComment ref="K254" dT="2025-03-10T09:55:31.44" personId="{BF5C2520-4838-4933-8C2C-E9E069B8079F}" id="{C9847C4D-7296-4491-ABE4-4CFA72512423}" parentId="{C6418B8F-E060-4BC7-844B-C5ED2E0283E6}">
    <text>(sklypo naudotojam)</text>
  </threadedComment>
  <threadedComment ref="K254" dT="2025-03-28T18:15:12.50" personId="{BF5C2520-4838-4933-8C2C-E9E069B8079F}" id="{D8BECDCD-D36A-40D4-AAF7-38F624686F99}" parentId="{C6418B8F-E060-4BC7-844B-C5ED2E0283E6}">
    <text>Judint, kad pasirašytų greičiau</text>
  </threadedComment>
  <threadedComment ref="K254" dT="2025-04-03T14:16:29.15" personId="{BF941DBC-49BC-4D35-B639-EC5DED99621C}" id="{E8F355AD-8201-480E-9896-B89EC31169E5}" parentId="{C6418B8F-E060-4BC7-844B-C5ED2E0283E6}">
    <text>04.03 pateikta kompensacijom</text>
  </threadedComment>
  <threadedComment ref="K254" dT="2025-04-04T10:30:58.11" personId="{BF941DBC-49BC-4D35-B639-EC5DED99621C}" id="{6714F618-235D-4690-8D68-2DE7B74886F6}" parentId="{C6418B8F-E060-4BC7-844B-C5ED2E0283E6}">
    <text>04.04 pateikta savivaldybei</text>
  </threadedComment>
  <threadedComment ref="K254" dT="2025-04-24T11:11:42.70" personId="{BF941DBC-49BC-4D35-B639-EC5DED99621C}" id="{6871996C-EC81-4714-9043-711137272708}" parentId="{C6418B8F-E060-4BC7-844B-C5ED2E0283E6}">
    <text xml:space="preserve">04.23 skambinau į savivaldybę, atsakinga darbuotoja serga, kada dirbs neaišku, nieks nežino ar patvirtino servitutus. Parašiau atsakingai darbuotojai į paštą.
</text>
  </threadedComment>
  <threadedComment ref="K254" dT="2025-04-29T06:33:52.89" personId="{BF941DBC-49BC-4D35-B639-EC5DED99621C}" id="{40AEA348-9A3F-40E7-BB87-D58FC42546C0}" parentId="{C6418B8F-E060-4BC7-844B-C5ED2E0283E6}">
    <text>04.29 skambinau, 5B sklype trūksta derinimų, 5A viskas gerai.</text>
  </threadedComment>
  <threadedComment ref="K254" dT="2025-05-19T12:23:09.48" personId="{BF941DBC-49BC-4D35-B639-EC5DED99621C}" id="{EF7B7000-7FB1-49B7-9AF3-CFC034A99E47}" parentId="{C6418B8F-E060-4BC7-844B-C5ED2E0283E6}">
    <text>Paruoštas atmetimo raštas dėl 5B, 5A patvirtintas darbuotojos, bet neperduotas dar teisininkam nagrinėt.</text>
  </threadedComment>
  <threadedComment ref="K254" dT="2025-05-21T06:14:32.17" personId="{BF941DBC-49BC-4D35-B639-EC5DED99621C}" id="{56704CFC-75F9-4A72-A57A-57FDEFBD8EAB}" parentId="{C6418B8F-E060-4BC7-844B-C5ED2E0283E6}">
    <text>Persiunčiau užsakovui naują variantą, jei tiks, rinksiu derinimus iš nuomininkų.</text>
  </threadedComment>
  <threadedComment ref="K254" dT="2025-05-30T11:13:40.03" personId="{BF941DBC-49BC-4D35-B639-EC5DED99621C}" id="{80579212-0C6F-4A47-B4CB-3A3ACDC83E8C}" parentId="{C6418B8F-E060-4BC7-844B-C5ED2E0283E6}">
    <text>Iš užsakovo gautas sutikimas, nusiunčiau savivaldybei įvertinti, ar galės pasirašinėt tokį servitutą.</text>
  </threadedComment>
  <threadedComment ref="K254" dT="2025-07-14T06:34:33.68" personId="{BF5C2520-4838-4933-8C2C-E9E069B8079F}" id="{7BD18488-EBA8-4E3D-B71E-D7BA6307744B}" parentId="{C6418B8F-E060-4BC7-844B-C5ED2E0283E6}">
    <text>Pateikti servituto dok savivaldybei 07-11</text>
  </threadedComment>
  <threadedComment ref="K254" dT="2025-09-09T05:08:55.76" personId="{BF5C2520-4838-4933-8C2C-E9E069B8079F}" id="{65D54586-3C28-43E6-8623-F78CA295980B}" parentId="{C6418B8F-E060-4BC7-844B-C5ED2E0283E6}">
    <text>Servitutą savivaldybė suderino, perderinu su institucijomis</text>
  </threadedComment>
  <threadedComment ref="X254" dT="2024-09-05T05:50:52.90" personId="{516D2C5B-D67D-464E-9C67-108D937F77CE}" id="{4ACF0867-A5D8-47E2-AD7B-043FBE285CFC}">
    <text>2024.09.05 pateikta</text>
  </threadedComment>
  <threadedComment ref="X254" dT="2024-09-09T12:19:57.95" personId="{516D2C5B-D67D-464E-9C67-108D937F77CE}" id="{D2D50CC2-3D52-439D-BB29-9179EDE2387A}" parentId="{4ACF0867-A5D8-47E2-AD7B-043FBE285CFC}">
    <text>2024.09.09 pateikta po pastabų</text>
  </threadedComment>
  <threadedComment ref="X254" dT="2024-10-29T06:40:45.57" personId="{65DA027D-5C49-4EE2-A34F-BC2FA0C6B7F3}" id="{6917491B-F446-4227-B261-28B687072AEE}" parentId="{4ACF0867-A5D8-47E2-AD7B-043FBE285CFC}">
    <text>Keitėsi TS</text>
  </threadedComment>
  <threadedComment ref="Z254" dT="2024-09-05T06:02:55.82" personId="{BF941DBC-49BC-4D35-B639-EC5DED99621C}" id="{7DBEC7CC-4CF9-4AAE-9BDB-5E245628F570}">
    <text>2024.09.05 pateikta
auteks@auteks.lt</text>
    <extLst>
      <x:ext xmlns:xltc2="http://schemas.microsoft.com/office/spreadsheetml/2020/threadedcomments2" uri="{F7C98A9C-CBB3-438F-8F68-D28B6AF4A901}">
        <xltc2:checksum>1183187565</xltc2:checksum>
        <xltc2:hyperlink startIndex="20" length="16" url="auteks@auteks.lt"/>
      </x:ext>
    </extLst>
  </threadedComment>
  <threadedComment ref="Z254" dT="2024-09-16T04:58:40.37" personId="{BF941DBC-49BC-4D35-B639-EC5DED99621C}" id="{30873D47-CB64-438C-891F-DC7DDC7427D9}" parentId="{7DBEC7CC-4CF9-4AAE-9BDB-5E245628F570}">
    <text>2024.09.05 suderinta</text>
  </threadedComment>
  <threadedComment ref="Z254" dT="2025-01-06T05:59:07.92" personId="{65DA027D-5C49-4EE2-A34F-BC2FA0C6B7F3}" id="{ABD028FC-C78F-4594-A6BB-581007B5169C}" parentId="{7DBEC7CC-4CF9-4AAE-9BDB-5E245628F570}">
    <text>2025.01.06 pateikta</text>
  </threadedComment>
  <threadedComment ref="AB254" dT="2024-09-05T06:00:02.74" personId="{BF941DBC-49BC-4D35-B639-EC5DED99621C}" id="{6BF3AA89-99F1-4FBB-8EF4-435EA7F560C1}">
    <text>2024.09.05 pateikta</text>
  </threadedComment>
  <threadedComment ref="AB254" dT="2024-09-13T11:38:23.69" personId="{BF941DBC-49BC-4D35-B639-EC5DED99621C}" id="{D8E8809C-F29D-4540-81D8-62B62AAF7B19}" parentId="{6BF3AA89-99F1-4FBB-8EF4-435EA7F560C1}">
    <text>2024.09.10 suderinta</text>
  </threadedComment>
  <threadedComment ref="AE254" dT="2024-09-05T06:00:08.83" personId="{BF941DBC-49BC-4D35-B639-EC5DED99621C}" id="{D4842FC6-9C53-44B4-9633-1E435A539E32}">
    <text>2024.09.05 pateikta</text>
  </threadedComment>
  <threadedComment ref="AE254" dT="2024-09-16T04:57:04.36" personId="{BF941DBC-49BC-4D35-B639-EC5DED99621C}" id="{4278DE91-5BE9-4F2A-BE8E-0854F842AB2C}" parentId="{D4842FC6-9C53-44B4-9633-1E435A539E32}">
    <text>2024.09.16 pateikta po pastabų.</text>
  </threadedComment>
  <threadedComment ref="AE254" dT="2024-09-17T10:30:55.57" personId="{BF941DBC-49BC-4D35-B639-EC5DED99621C}" id="{3F38B5FF-7B20-45E6-A799-3CF46D3EE518}" parentId="{D4842FC6-9C53-44B4-9633-1E435A539E32}">
    <text>2024.09.17 suderinta</text>
  </threadedComment>
  <threadedComment ref="AF254" dT="2024-09-05T06:00:14.18" personId="{BF941DBC-49BC-4D35-B639-EC5DED99621C}" id="{531F44AD-10DC-4D12-8361-05AE336E9F95}">
    <text>2024.09.05 pateikta</text>
  </threadedComment>
  <threadedComment ref="AF254" dT="2024-09-11T04:07:12.67" personId="{BF941DBC-49BC-4D35-B639-EC5DED99621C}" id="{B6F325D4-C8B8-4239-9CA0-FDFDF0DC83B1}" parentId="{531F44AD-10DC-4D12-8361-05AE336E9F95}">
    <text>2024.09.10 suderinta</text>
  </threadedComment>
  <threadedComment ref="AH254" dT="2025-02-12T06:25:05.78" personId="{BF941DBC-49BC-4D35-B639-EC5DED99621C}" id="{C8781ACE-F5B6-4792-97A3-FAB9F9B1C481}">
    <text>02.12
SAV-346689</text>
  </threadedComment>
  <threadedComment ref="AJ254" dT="2024-09-05T06:00:22.16" personId="{BF941DBC-49BC-4D35-B639-EC5DED99621C}" id="{AD7C54C8-C1DD-4F2D-B52D-B2734CC3B59A}">
    <text>2024.09.05 pateikta</text>
  </threadedComment>
  <threadedComment ref="AJ254" dT="2025-01-06T05:38:51.69" personId="{65DA027D-5C49-4EE2-A34F-BC2FA0C6B7F3}" id="{E72619A3-8A3B-437A-958F-5D90229C23CC}" parentId="{AD7C54C8-C1DD-4F2D-B52D-B2734CC3B59A}">
    <text>2025.01.06 pateikta</text>
  </threadedComment>
  <threadedComment ref="K255" dT="2024-09-30T06:56:38.01" personId="{275467A3-C35B-408D-BC09-980133BF36D1}" id="{DFAD7695-281E-4E1F-BDCB-D5392CE09A3B}">
    <text>Sklp. Sav. Turi patikslinti MT vietą</text>
  </threadedComment>
  <threadedComment ref="K255" dT="2024-10-01T12:44:46.78" personId="{F5283759-9946-4865-A022-E520B30F9158}" id="{FFAEA802-BE87-4672-9B5F-50FF4F1E32B3}" parentId="{DFAD7695-281E-4E1F-BDCB-D5392CE09A3B}">
    <text>Išsiunčiau sklypo nuomininkui MT vietą. Sakė duos atsakymą, 10-02 turi susitikimą su kitais projektuotojais.</text>
  </threadedComment>
  <threadedComment ref="K255" dT="2024-10-07T11:43:28.62" personId="{275467A3-C35B-408D-BC09-980133BF36D1}" id="{1BA5D8CA-45DC-4BB5-9B1D-BB5CE38A9FE9}" parentId="{DFAD7695-281E-4E1F-BDCB-D5392CE09A3B}">
    <text>Rengia sprendinius</text>
  </threadedComment>
  <threadedComment ref="K255" dT="2024-10-11T11:35:05.10" personId="{1AA69E5B-B443-4881-BBB8-C2908FF681E9}" id="{9F30B526-1BA5-4033-986A-568654BF828B}" parentId="{DFAD7695-281E-4E1F-BDCB-D5392CE09A3B}">
    <text>Pateikti pirminiai</text>
  </threadedComment>
  <threadedComment ref="K255" dT="2024-10-16T14:40:22.23" personId="{1AA69E5B-B443-4881-BBB8-C2908FF681E9}" id="{1E99FE0C-7001-48C0-BFBD-1B64F6F8492D}" parentId="{DFAD7695-281E-4E1F-BDCB-D5392CE09A3B}">
    <text>Pateikti pirminiai po pastabu</text>
  </threadedComment>
  <threadedComment ref="K255" dT="2024-10-21T12:02:00.33" personId="{275467A3-C35B-408D-BC09-980133BF36D1}" id="{CA884EDB-2CA3-4A2D-98AF-371194EA4ACD}" parentId="{DFAD7695-281E-4E1F-BDCB-D5392CE09A3B}">
    <text>Taiso pastabas</text>
  </threadedComment>
  <threadedComment ref="K255" dT="2024-10-23T06:51:21.36" personId="{BF5C2520-4838-4933-8C2C-E9E069B8079F}" id="{86890853-02E3-4724-BC73-B6DD996D4358}" parentId="{DFAD7695-281E-4E1F-BDCB-D5392CE09A3B}">
    <text>Įkelta schema po pastabų. Parašytas komentaras į TIVIS dėl iškerpamos dalies MT AZ ir atnaujintas BR01 dokumentas</text>
  </threadedComment>
  <threadedComment ref="K255" dT="2024-10-28T12:34:33.44" personId="{1AA69E5B-B443-4881-BBB8-C2908FF681E9}" id="{A46ED787-BC79-46E6-8610-45DCC70AD9CD}" parentId="{DFAD7695-281E-4E1F-BDCB-D5392CE09A3B}">
    <text>Pateikti pirminiai, daromi servitutai, teiksim KMS</text>
  </threadedComment>
  <threadedComment ref="K255" dT="2024-11-04T05:25:10.56" personId="{F5283759-9946-4865-A022-E520B30F9158}" id="{36B16014-788B-4901-88FF-626E55646E0C}" parentId="{DFAD7695-281E-4E1F-BDCB-D5392CE09A3B}">
    <text>Taisomos pirminių pastabos.</text>
  </threadedComment>
  <threadedComment ref="K255" dT="2024-11-06T07:02:37.01" personId="{F5283759-9946-4865-A022-E520B30F9158}" id="{1A043808-C2CA-4D67-A333-1CF957B89414}" parentId="{DFAD7695-281E-4E1F-BDCB-D5392CE09A3B}">
    <text>Turėjo būt pateikti pirminiai po pastabų.</text>
  </threadedComment>
  <threadedComment ref="K255" dT="2024-11-08T08:30:27.06" personId="{275467A3-C35B-408D-BC09-980133BF36D1}" id="{9D77D65C-9FC3-41A2-9D79-07BB3A538B81}" parentId="{DFAD7695-281E-4E1F-BDCB-D5392CE09A3B}">
    <text>Taiso pastabas pirminių</text>
  </threadedComment>
  <threadedComment ref="K255" dT="2024-11-08T11:20:01.62" personId="{BF5C2520-4838-4933-8C2C-E9E069B8079F}" id="{CB7820D7-53BB-424B-9273-E4EEC0BF8763}" parentId="{DFAD7695-281E-4E1F-BDCB-D5392CE09A3B}">
    <text>Pateikta po pastabų</text>
  </threadedComment>
  <threadedComment ref="K255" dT="2024-11-11T05:27:18.45" personId="{F5283759-9946-4865-A022-E520B30F9158}" id="{D2A26A85-6420-49FD-B6C4-22BFA28BD723}" parentId="{DFAD7695-281E-4E1F-BDCB-D5392CE09A3B}">
    <text>Reikės pasukt proj. vadovui dėl MT a.z.</text>
  </threadedComment>
  <threadedComment ref="K255" dT="2024-11-18T05:38:30.10" personId="{F5283759-9946-4865-A022-E520B30F9158}" id="{6537AC8D-3B9E-4E4F-ACE5-038716B3835D}" parentId="{DFAD7695-281E-4E1F-BDCB-D5392CE09A3B}">
    <text>11-18 pateikiau sklp. savininkui naują TR vietą, kad servituto a.z. nebūtų ant pastatų.
Vieta tinkama, koreguoju brėžinius ir teiksim pirminiams.</text>
  </threadedComment>
  <threadedComment ref="K255" dT="2024-11-19T08:20:33.13" personId="{F5283759-9946-4865-A022-E520B30F9158}" id="{D9934F6B-EF20-4293-826E-EE36213AC5BE}" parentId="{DFAD7695-281E-4E1F-BDCB-D5392CE09A3B}">
    <text>Reikia topo papildymo.</text>
  </threadedComment>
  <threadedComment ref="K255" dT="2024-12-03T15:34:35.16" personId="{BF5C2520-4838-4933-8C2C-E9E069B8079F}" id="{7D4A950F-B0CF-44C5-8256-623D45E1CCE9}" parentId="{DFAD7695-281E-4E1F-BDCB-D5392CE09A3B}">
    <text>Pateikta pirminiams po pastabų</text>
  </threadedComment>
  <threadedComment ref="K255" dT="2024-12-21T06:34:02.07" personId="{275467A3-C35B-408D-BC09-980133BF36D1}" id="{907372FE-E52A-4592-B424-D3641D9A3190}" parentId="{DFAD7695-281E-4E1F-BDCB-D5392CE09A3B}">
    <text>Kokia stiaucija su servitutu ?</text>
  </threadedComment>
  <threadedComment ref="K255" dT="2024-12-23T05:14:34.52" personId="{F5283759-9946-4865-A022-E520B30F9158}" id="{B67E11CE-7E3A-4D7C-89E5-60A1245EF87B}" parentId="{DFAD7695-281E-4E1F-BDCB-D5392CE09A3B}">
    <text>Turiu pasidaręs, reikės tik peržiūrėt.</text>
  </threadedComment>
  <threadedComment ref="K255" dT="2024-12-30T14:03:08.47" personId="{BF5C2520-4838-4933-8C2C-E9E069B8079F}" id="{D302D61E-8FE7-44E7-9CF1-265EFF9AD66B}" parentId="{DFAD7695-281E-4E1F-BDCB-D5392CE09A3B}">
    <text>Pateikti servitutai ir byla ESO</text>
  </threadedComment>
  <threadedComment ref="K255" dT="2025-01-21T13:07:26.95" personId="{F5283759-9946-4865-A022-E520B30F9158}" id="{901A3524-77D7-4245-94B0-3089931F63A8}" parentId="{DFAD7695-281E-4E1F-BDCB-D5392CE09A3B}">
    <text>Likę servitutai. Suva gauta.</text>
  </threadedComment>
  <threadedComment ref="K255" dT="2025-01-27T12:34:19.46" personId="{275467A3-C35B-408D-BC09-980133BF36D1}" id="{0CAE8FAB-5E06-44DD-873D-4E837E4DD924}" parentId="{DFAD7695-281E-4E1F-BDCB-D5392CE09A3B}">
    <text>01-28 teiks Geomatininkui</text>
  </threadedComment>
  <threadedComment ref="K255" dT="2025-02-01T19:05:13.77" personId="{BF5C2520-4838-4933-8C2C-E9E069B8079F}" id="{59045860-D2EC-4975-97BF-A5406D6D3C5B}" parentId="{DFAD7695-281E-4E1F-BDCB-D5392CE09A3B}">
    <text>@Augustas Motiejūnas pataisyk servituto kampus ir pranešk, kad galiu sukelti ESO, reikia greičiau teikti savivaldybei.</text>
    <mentions>
      <mention mentionpersonId="{182DB1AE-E541-4B58-A02B-106B4190BB4B}" mentionId="{11A25132-1A2D-41E9-A4D9-0D4E5E70A874}" startIndex="0" length="20"/>
    </mentions>
  </threadedComment>
  <threadedComment ref="K255" dT="2025-02-03T07:41:33.73" personId="{F5283759-9946-4865-A022-E520B30F9158}" id="{EC5CBD0A-49AC-4242-8DB4-20DA76387499}" parentId="{DFAD7695-281E-4E1F-BDCB-D5392CE09A3B}">
    <text>Sutvarkiau servitutus po pastabos, Tomas pasirašė, Arnui perdaviau, sukels į TIVI</text>
  </threadedComment>
  <threadedComment ref="K255" dT="2025-02-10T11:20:41.19" personId="{F5283759-9946-4865-A022-E520B30F9158}" id="{8759124B-0B66-4BA8-8879-E2E119A8F648}" parentId="{DFAD7695-281E-4E1F-BDCB-D5392CE09A3B}">
    <text>Servitutai pateikti kompensacijai</text>
  </threadedComment>
  <threadedComment ref="K255" dT="2025-02-13T05:26:14.40" personId="{F5283759-9946-4865-A022-E520B30F9158}" id="{06374E3D-B85D-404E-88DA-49A63FF4EEB8}" parentId="{DFAD7695-281E-4E1F-BDCB-D5392CE09A3B}">
    <text>Gautos kompensacijos</text>
  </threadedComment>
  <threadedComment ref="K255" dT="2025-02-18T06:41:22.90" personId="{BF5C2520-4838-4933-8C2C-E9E069B8079F}" id="{ACD72569-02A8-4F5F-A59A-2D63110C11DE}" parentId="{DFAD7695-281E-4E1F-BDCB-D5392CE09A3B}">
    <text>@Augustas Motiejūnas tai kas šiuo metu vyksta? Būtų gerai, kad nestovėtų pas tave tas kamuolys ilgai.</text>
    <mentions>
      <mention mentionpersonId="{182DB1AE-E541-4B58-A02B-106B4190BB4B}" mentionId="{59AA16DE-7136-4DD4-8CEB-669FF3BDC97E}" startIndex="0" length="20"/>
    </mentions>
  </threadedComment>
  <threadedComment ref="K255" dT="2025-02-19T10:28:01.73" personId="{F5283759-9946-4865-A022-E520B30F9158}" id="{647A92E6-2A50-4E79-8568-378C74C97CE5}" parentId="{DFAD7695-281E-4E1F-BDCB-D5392CE09A3B}">
    <text>Susitvarkiau servitutus (per geomatininką).
Kompensacijas turiu, Skambinau sklp. savininkui ir nuomininkui, jis užsienyje, susitarėm susirašyt el. paštu. Reik su juo tik suderint du servitutus ir vieną papildomai teikt savivaldybei</text>
  </threadedComment>
  <threadedComment ref="K255" dT="2025-02-20T06:08:35.73" personId="{F5283759-9946-4865-A022-E520B30F9158}" id="{89D9B2A8-7857-41F3-8253-107F70730C40}" parentId="{DFAD7695-281E-4E1F-BDCB-D5392CE09A3B}">
    <text>Servitutus suderininau su fiziniu asmeniu. Taip pat išsiunčiau sprendinius fiziniam asmeniui dėl gerbūvio paruošimo iki darbų pradžios.
Šiandien servitutą pateiksiu ir savivaldybei.</text>
  </threadedComment>
  <threadedComment ref="K255" dT="2025-02-24T07:37:05.03" personId="{F5283759-9946-4865-A022-E520B30F9158}" id="{CC73BD5F-48F5-498F-88F0-169C25C96667}" parentId="{DFAD7695-281E-4E1F-BDCB-D5392CE09A3B}">
    <text>02-24 Servitutas pateiktas savivaldybei
Kitas servitutas (su fiziniu asm.) pateiktas notarams.</text>
  </threadedComment>
  <threadedComment ref="K255" dT="2025-03-05T07:56:40.83" personId="{F5283759-9946-4865-A022-E520B30F9158}" id="{24A1E667-5F16-40E8-9153-02CEB694EAEC}" parentId="{DFAD7695-281E-4E1F-BDCB-D5392CE09A3B}">
    <text>Iš savivaldybės gavau atsakymą, kad nori kompensacijos ir už esamą a.z. (03-05)
Pateikiau kompensacijų išrašytojai raštą ir paaiškinimą (03-05)</text>
  </threadedComment>
  <threadedComment ref="K255" dT="2025-03-06T08:09:18.12" personId="{F5283759-9946-4865-A022-E520B30F9158}" id="{83CF2EEA-B9E7-439A-B0E8-1490A75CFCBF}" parentId="{DFAD7695-281E-4E1F-BDCB-D5392CE09A3B}">
    <text>03-06 gavau ats iš ESO, kad kreipsis raštu į Kauno m. sav.</text>
  </threadedComment>
  <threadedComment ref="K255" dT="2025-03-10T12:41:06.62" personId="{F5283759-9946-4865-A022-E520B30F9158}" id="{29DB9929-561B-4C4C-A6FA-3A9446AE74B5}" parentId="{DFAD7695-281E-4E1F-BDCB-D5392CE09A3B}">
    <text>ESO atstovei parašyta, kad paskaičiuotų visam plotui kompensaciją, arba duotų konkretų atsakymą, kaip toliau kas vyks.</text>
  </threadedComment>
  <threadedComment ref="K255" dT="2025-03-17T12:35:58.20" personId="{F5283759-9946-4865-A022-E520B30F9158}" id="{A4738B22-E50C-4539-AC6B-2621309AF63D}" parentId="{DFAD7695-281E-4E1F-BDCB-D5392CE09A3B}">
    <text>Pasukt notarei dėl servituto su fiziniu asmeniu</text>
  </threadedComment>
  <threadedComment ref="K255" dT="2025-03-18T07:41:56.73" personId="{F5283759-9946-4865-A022-E520B30F9158}" id="{D636B7CF-E91F-4EB7-BDFC-43AE934B8CB8}" parentId="{DFAD7695-281E-4E1F-BDCB-D5392CE09A3B}">
    <text xml:space="preserve">Reiks perdaryt servitutą su fiz. asmeniu, pasikeitė sklp. unikalus, pasidalino sklypą. 
Su ESO atstove dėl kompensacijų savivaldybei nedasiskambinu jau antrą dieną (Vilmai). </text>
  </threadedComment>
  <threadedComment ref="K255" dT="2025-03-22T11:14:18.18" personId="{F5283759-9946-4865-A022-E520B30F9158}" id="{3785B612-1BFC-4B6D-9676-DC99CAE022F4}" parentId="{DFAD7695-281E-4E1F-BDCB-D5392CE09A3B}">
    <text>Atrašė ESO su raštu, perdaviau savivaldybės darbuotovai.
Dėl kito servituto perdariau servitutą, Arnas įkels į TIVI, ir perdaviau žmogui el. paštu kad pasirašytų iš naujo (03-22).</text>
  </threadedComment>
  <threadedComment ref="K255" dT="2025-03-26T06:11:35.13" personId="{F5283759-9946-4865-A022-E520B30F9158}" id="{385EA4B6-632F-4FCE-B812-F0F1DF09DE64}" parentId="{DFAD7695-281E-4E1F-BDCB-D5392CE09A3B}">
    <text xml:space="preserve">Žmogus pasirašė, laukiu kol ESO atsiųs pasirašytą ir teiksiu kompensacijai. </text>
  </threadedComment>
  <threadedComment ref="K255" dT="2025-03-28T18:14:32.48" personId="{BF5C2520-4838-4933-8C2C-E9E069B8079F}" id="{78C55EFC-F4F9-40BC-99A6-A543C99D25DF}" parentId="{DFAD7695-281E-4E1F-BDCB-D5392CE09A3B}">
    <text>ESO pasirašė, perduota Augustui. Sakiau, kad išsiųstų kompensacijai, o ar išsiuntė nežinau.</text>
  </threadedComment>
  <threadedComment ref="K255" dT="2025-04-02T06:17:16.94" personId="{275467A3-C35B-408D-BC09-980133BF36D1}" id="{3F23DCEC-1A5F-4FFF-A632-52EA2DACA9CA}" parentId="{DFAD7695-281E-4E1F-BDCB-D5392CE09A3B}">
    <text>Gytis pateikė servitutą savivaldybei</text>
  </threadedComment>
  <threadedComment ref="K255" dT="2025-04-02T10:37:02.39" personId="{BF941DBC-49BC-4D35-B639-EC5DED99621C}" id="{921195EA-82EB-405C-8AB5-5940D79F96A0}" parentId="{DFAD7695-281E-4E1F-BDCB-D5392CE09A3B}">
    <text>Nepateikiau servituto, reikia važiuot į vietą.</text>
  </threadedComment>
  <threadedComment ref="K255" dT="2025-04-08T12:27:24.81" personId="{F5283759-9946-4865-A022-E520B30F9158}" id="{3502427C-D0BF-4C99-9D12-CF6847C6EF82}" parentId="{DFAD7695-281E-4E1F-BDCB-D5392CE09A3B}">
    <text>Servitutas su savivaldybe pateiktas savivaldybei. 03-28 paskutinį kartą teikta atnaujintą kompensacija.
Servitutas su žmogum, dokumentai šiom dienom bus pateikti notarams, kai iki galo išsiaiškinsiu su juo dėl medžių. Dabar nekėlė, pasuksiu ryt.</text>
  </threadedComment>
  <threadedComment ref="K255" dT="2025-04-09T09:29:25.94" personId="{F5283759-9946-4865-A022-E520B30F9158}" id="{7B1B9768-F089-4CC1-9C33-40AFC50DAE2A}" parentId="{DFAD7695-281E-4E1F-BDCB-D5392CE09A3B}">
    <text>Servitutas su savivaldybe suderintas. Pateikta kompensacijų atstovei dėl apmokėjimo. Kai gausim apmokėjimo kopiją teiksim notarams.</text>
  </threadedComment>
  <threadedComment ref="K255" dT="2025-04-10T07:13:23.61" personId="{F5283759-9946-4865-A022-E520B30F9158}" id="{2B9EC3DF-D10C-4356-9FED-50EC5B1BA993}" parentId="{DFAD7695-281E-4E1F-BDCB-D5392CE09A3B}">
    <text xml:space="preserve">14d. apmokės kompensaciją. Arnas ištrauks kopiją iš TIVIO ir  teiksiu notarams.
</text>
  </threadedComment>
  <threadedComment ref="K255" dT="2025-04-15T10:52:00.64" personId="{F5283759-9946-4865-A022-E520B30F9158}" id="{93A63C2D-E414-49FA-939C-05ADE0110888}" parentId="{DFAD7695-281E-4E1F-BDCB-D5392CE09A3B}">
    <text>Vakar kompensacijos nebuvo, kai bus, Arnas duos žinot.</text>
  </threadedComment>
  <threadedComment ref="K255" dT="2025-04-16T05:22:57.26" personId="{F5283759-9946-4865-A022-E520B30F9158}" id="{EEA932AB-180C-4DCC-8355-EFFE40D13E9E}" parentId="{DFAD7695-281E-4E1F-BDCB-D5392CE09A3B}">
    <text>Servitutai abu pateikti notarei. 04-16</text>
  </threadedComment>
  <threadedComment ref="K255" dT="2025-04-17T04:09:21.35" personId="{F5283759-9946-4865-A022-E520B30F9158}" id="{0E525D11-F829-4CEB-B4C5-A1F426B5D1D7}" parentId="{DFAD7695-281E-4E1F-BDCB-D5392CE09A3B}">
    <text>Su savivaldybe servitutą pasirašo 2025-04-29 13.00-13.30</text>
  </threadedComment>
  <threadedComment ref="K255" dT="2025-04-22T09:20:26.26" personId="{F5283759-9946-4865-A022-E520B30F9158}" id="{505A3192-0C5A-453A-89EB-275D11441F53}" parentId="{DFAD7695-281E-4E1F-BDCB-D5392CE09A3B}">
    <text>Notarė sakė, kad žmogus pasisuktu jai, ir jie susiderins taip laiką. Perdaviau žmogui ir pasakiau, kad kai susitars, informuotų.</text>
  </threadedComment>
  <threadedComment ref="K255" dT="2025-04-23T07:13:05.14" personId="{F5283759-9946-4865-A022-E520B30F9158}" id="{B20226A2-8A62-4D57-A1C5-EF00BF89A8C7}" parentId="{DFAD7695-281E-4E1F-BDCB-D5392CE09A3B}">
    <text>2024-04-29 15:00 pasirašo žmogus pas notarus.</text>
  </threadedComment>
  <threadedComment ref="K255" dT="2025-04-25T04:54:45.74" personId="{BF5C2520-4838-4933-8C2C-E9E069B8079F}" id="{F910FC9F-3E50-4861-80DE-0752D5E01CF3}" parentId="{DFAD7695-281E-4E1F-BDCB-D5392CE09A3B}">
    <text>Projektas sustabdytas komentaru. Sutartis tegul pasirašinėja</text>
  </threadedComment>
  <threadedComment ref="K255" dT="2025-04-30T06:55:16.24" personId="{F5283759-9946-4865-A022-E520B30F9158}" id="{366FF165-D146-4AFF-B383-275922A8B996}" parentId="{DFAD7695-281E-4E1F-BDCB-D5392CE09A3B}">
    <text>Servitutą žmogus vakar pasirašė.
Savivaldybė pasirašys 05-06, nes nematė ESO darbuotojos siųsto laiško.</text>
  </threadedComment>
  <threadedComment ref="K255" dT="2025-05-13T09:21:46.33" personId="{BF5C2520-4838-4933-8C2C-E9E069B8079F}" id="{178B8725-BB03-4F66-B8B4-DAF0AB66A248}" parentId="{DFAD7695-281E-4E1F-BDCB-D5392CE09A3B}">
    <text>Projektas pateiktas tvirtinimui</text>
  </threadedComment>
  <threadedComment ref="O255" dT="2024-09-06T12:45:12.55" personId="{516D2C5B-D67D-464E-9C67-108D937F77CE}" id="{428FE123-9D33-47CC-A725-0D1BE7B5EE85}">
    <text>2024.09.06 įkeltas pratesimas</text>
  </threadedComment>
  <threadedComment ref="AB255" dT="2024-12-05T05:38:08.47" personId="{F5283759-9946-4865-A022-E520B30F9158}" id="{B83487A0-D5E6-4F29-B01C-EAB130663E08}">
    <text>12-05 išsiųsta</text>
  </threadedComment>
  <threadedComment ref="AB255" dT="2024-12-19T12:05:56.04" personId="{F5283759-9946-4865-A022-E520B30F9158}" id="{5B496619-AE2B-49F7-BB74-6E69EDC49860}" parentId="{B83487A0-D5E6-4F29-B01C-EAB130663E08}">
    <text>12-19 suderinta</text>
  </threadedComment>
  <threadedComment ref="AE255" dT="2024-12-05T05:38:08.47" personId="{F5283759-9946-4865-A022-E520B30F9158}" id="{D3A9DED5-5BA5-4B8B-A6E5-45C4084051A3}">
    <text>12-05 išsiųsta</text>
  </threadedComment>
  <threadedComment ref="AE255" dT="2024-12-05T06:01:04.57" personId="{F5283759-9946-4865-A022-E520B30F9158}" id="{E4B50649-5F18-40A2-A5FB-E735F8E87F38}" parentId="{D3A9DED5-5BA5-4B8B-A6E5-45C4084051A3}">
    <text>12-05 suderinta</text>
  </threadedComment>
  <threadedComment ref="AF255" dT="2024-12-05T05:38:08.47" personId="{F5283759-9946-4865-A022-E520B30F9158}" id="{FABB1D88-2B31-43B6-8449-46C7CF3536ED}">
    <text>12-05 išsiųsta</text>
  </threadedComment>
  <threadedComment ref="AF255" dT="2024-12-13T08:48:20.33" personId="{F5283759-9946-4865-A022-E520B30F9158}" id="{64646B02-2AD9-4F3E-8F37-9655A34EE1B1}" parentId="{FABB1D88-2B31-43B6-8449-46C7CF3536ED}">
    <text>12-13 suderinta</text>
  </threadedComment>
  <threadedComment ref="AH255" dT="2024-12-20T12:57:30.76" personId="{F5283759-9946-4865-A022-E520B30F9158}" id="{EEABF73E-3F7A-41E9-A7ED-9F07C0C618A4}">
    <text>341262 12-20</text>
  </threadedComment>
  <threadedComment ref="AH255" dT="2025-01-21T13:06:04.65" personId="{F5283759-9946-4865-A022-E520B30F9158}" id="{A198C830-7D1A-4A79-A8E5-51516A68B1BC}" parentId="{EEABF73E-3F7A-41E9-A7ED-9F07C0C618A4}">
    <text>01-21 gauta</text>
  </threadedComment>
  <threadedComment ref="AJ255" dT="2024-12-05T05:38:08.47" personId="{F5283759-9946-4865-A022-E520B30F9158}" id="{BC9C5B53-0FAA-4A7E-B2D4-0B64048011B7}">
    <text>12-05 išsiųsta</text>
  </threadedComment>
  <threadedComment ref="AJ255" dT="2024-12-19T12:21:40.14" personId="{F5283759-9946-4865-A022-E520B30F9158}" id="{A663673B-841A-470C-852B-A5947F0F3A39}" parentId="{BC9C5B53-0FAA-4A7E-B2D4-0B64048011B7}">
    <text>12-19 išsiųstas priminimas</text>
  </threadedComment>
  <threadedComment ref="K256" dT="2024-09-16T10:24:24.99" personId="{275467A3-C35B-408D-BC09-980133BF36D1}" id="{4B8F9FE3-7858-4666-A88C-EC0E98E6FF9B}">
    <text>Ar pasirašė dėl termino pratęsimo ?</text>
  </threadedComment>
  <threadedComment ref="K256" dT="2024-09-16T20:25:25.44" personId="{516D2C5B-D67D-464E-9C67-108D937F77CE}" id="{01EF6B05-561B-40A2-A926-9EEED41EDCC0}" parentId="{4B8F9FE3-7858-4666-A88C-EC0E98E6FF9B}">
    <text>Nepasirašė todėl ir prašiau topo greitai daryti</text>
  </threadedComment>
  <threadedComment ref="K256" dT="2024-09-16T20:26:33.45" personId="{516D2C5B-D67D-464E-9C67-108D937F77CE}" id="{A1665E79-B7C8-4316-B1E6-71E6B2B2BB3E}" parentId="{4B8F9FE3-7858-4666-A88C-EC0E98E6FF9B}">
    <text>Permečau laišką</text>
  </threadedComment>
  <threadedComment ref="K256" dT="2024-09-18T14:58:54.59" personId="{1AA69E5B-B443-4881-BBB8-C2908FF681E9}" id="{DBCA1E61-5D41-4B0F-9C51-0129EF7AA773}" parentId="{4B8F9FE3-7858-4666-A88C-EC0E98E6FF9B}">
    <text>Pateiktas rastas termino pratesimui</text>
  </threadedComment>
  <threadedComment ref="K256" dT="2024-09-19T11:29:10.56" personId="{1AA69E5B-B443-4881-BBB8-C2908FF681E9}" id="{DB44E176-6B7A-4C1E-B824-FF56C54D784E}" parentId="{4B8F9FE3-7858-4666-A88C-EC0E98E6FF9B}">
    <text>Reikia susisiekt su PV, nekelia</text>
  </threadedComment>
  <threadedComment ref="K256" dT="2024-09-20T10:31:39.95" personId="{1AA69E5B-B443-4881-BBB8-C2908FF681E9}" id="{6AD50BC0-929A-4648-AAF0-1FB9BAF7D386}" parentId="{4B8F9FE3-7858-4666-A88C-EC0E98E6FF9B}">
    <text>Bus pakeistos TS, reikia abi spintas keist i viena</text>
  </threadedComment>
  <threadedComment ref="K256" dT="2024-09-30T13:50:34.96" personId="{275467A3-C35B-408D-BC09-980133BF36D1}" id="{394744C6-9FFC-41AD-9473-8B47324296B7}" parentId="{4B8F9FE3-7858-4666-A88C-EC0E98E6FF9B}">
    <text>Tautvydas daro</text>
  </threadedComment>
  <threadedComment ref="K256" dT="2024-10-02T06:15:35.26" personId="{275467A3-C35B-408D-BC09-980133BF36D1}" id="{6470E785-F0B1-43B4-B957-E0CA9B8C028B}" parentId="{4B8F9FE3-7858-4666-A88C-EC0E98E6FF9B}">
    <text>Pateikti pirminiai</text>
  </threadedComment>
  <threadedComment ref="K256" dT="2024-10-04T08:03:31.27" personId="{275467A3-C35B-408D-BC09-980133BF36D1}" id="{AB41BF05-08B0-4CAA-957F-4B7E7063179E}" parentId="{4B8F9FE3-7858-4666-A88C-EC0E98E6FF9B}">
    <text>Tautvydas rengia bylą pateikimui</text>
  </threadedComment>
  <threadedComment ref="K256" dT="2024-10-08T05:14:37.07" personId="{275467A3-C35B-408D-BC09-980133BF36D1}" id="{A2D7E535-BF95-4CAD-9C6D-C85751BDD6A5}" parentId="{4B8F9FE3-7858-4666-A88C-EC0E98E6FF9B}">
    <text>Pateiktas projektas tvirtinimui</text>
  </threadedComment>
  <threadedComment ref="Z256" dT="2024-10-02T08:47:46.63" personId="{0B5E25C4-20CF-4DA7-ADE6-E1EA480AA876}" id="{D84584C0-A46A-4B05-A6E0-E1EB3E437B80}">
    <text>Pateikta 2024-10-02 jurgita.valentukoniene@gmail.com </text>
  </threadedComment>
  <threadedComment ref="Z256" dT="2024-10-04T04:37:44.12" personId="{65DA027D-5C49-4EE2-A34F-BC2FA0C6B7F3}" id="{7DADA7E9-C2A4-411E-8682-EE1E5B0D537E}" parentId="{D84584C0-A46A-4B05-A6E0-E1EB3E437B80}">
    <text>2024.10.04 suderinta</text>
  </threadedComment>
  <threadedComment ref="AF256" dT="2024-10-04T09:46:19.18" personId="{65DA027D-5C49-4EE2-A34F-BC2FA0C6B7F3}" id="{5C2B49F4-4931-4BFF-84DA-79E05E2E0CDC}">
    <text>2024.10.04 pateikta</text>
  </threadedComment>
  <threadedComment ref="K257" dT="2024-09-30T13:53:16.49" personId="{275467A3-C35B-408D-BC09-980133BF36D1}" id="{45B9ACBE-AFA1-4BBC-8DEF-E3AA19E36863}">
    <text>Rengia sprendinius</text>
  </threadedComment>
  <threadedComment ref="O257" dT="2024-09-09T06:26:20.73" personId="{516D2C5B-D67D-464E-9C67-108D937F77CE}" id="{5FABB52F-4CC3-410F-A7DD-97248E253441}">
    <text>2024.09.09 įkeltas pratesimas</text>
  </threadedComment>
  <threadedComment ref="K258" dT="2024-09-27T11:42:47.12" personId="{1AA69E5B-B443-4881-BBB8-C2908FF681E9}" id="{E937381B-34D0-49BB-A649-51A43EFAAB14}">
    <text>Uzklausta i tivis ar galima montuot SZ vietoj paramscio ir atotampos</text>
  </threadedComment>
  <threadedComment ref="K258" dT="2024-10-07T10:03:30.47" personId="{275467A3-C35B-408D-BC09-980133BF36D1}" id="{9F8DDC1E-A1AC-4AFE-9B91-CD6BA610D3D3}" parentId="{E937381B-34D0-49BB-A649-51A43EFAAB14}">
    <text>Nėra atsakymo</text>
  </threadedComment>
  <threadedComment ref="K258" dT="2024-10-08T13:50:00.09" personId="{1AA69E5B-B443-4881-BBB8-C2908FF681E9}" id="{F0FE4626-87DC-444B-A6BC-637A6BCFE26B}" parentId="{E937381B-34D0-49BB-A649-51A43EFAAB14}">
    <text>Atnaujintos TS, reikia daryti</text>
  </threadedComment>
  <threadedComment ref="K258" dT="2024-10-10T10:03:12.64" personId="{B1C403DD-D624-4B2E-A4CE-E1329F3AF8BA}" id="{D04EF602-6AD8-4E63-8066-541B15FFF698}" parentId="{E937381B-34D0-49BB-A649-51A43EFAAB14}">
    <text>Pateikta pirminiams</text>
  </threadedComment>
  <threadedComment ref="K258" dT="2024-10-16T06:58:24.74" personId="{1AA69E5B-B443-4881-BBB8-C2908FF681E9}" id="{A13799C0-87ED-407A-93F2-8013CBE28C61}" parentId="{E937381B-34D0-49BB-A649-51A43EFAAB14}">
    <text>Atnaujintos TS</text>
  </threadedComment>
  <threadedComment ref="K258" dT="2024-10-21T12:25:23.99" personId="{275467A3-C35B-408D-BC09-980133BF36D1}" id="{7D5A9A50-5F8A-4CF1-8D07-D21754D3E07D}" parentId="{E937381B-34D0-49BB-A649-51A43EFAAB14}">
    <text>Trūksta SUVA, Gytis daro bylą</text>
  </threadedComment>
  <threadedComment ref="K258" dT="2024-10-22T05:47:46.89" personId="{1AA69E5B-B443-4881-BBB8-C2908FF681E9}" id="{99D4E90D-FC56-4242-839F-192477DA0679}" parentId="{E937381B-34D0-49BB-A649-51A43EFAAB14}">
    <text>Pateikti pirminiai po pastabu</text>
  </threadedComment>
  <threadedComment ref="K258" dT="2024-10-23T06:59:09.05" personId="{BF941DBC-49BC-4D35-B639-EC5DED99621C}" id="{52F96F14-464E-43C7-B33D-7744A07BEB01}" parentId="{E937381B-34D0-49BB-A649-51A43EFAAB14}">
    <text>10.23 priminta užsakovui, turi atsiųst.</text>
  </threadedComment>
  <threadedComment ref="K258" dT="2024-10-25T14:08:57.25" personId="{BF5C2520-4838-4933-8C2C-E9E069B8079F}" id="{EBF93241-C9A0-4CF1-A16A-7D54F7243BA8}" parentId="{E937381B-34D0-49BB-A649-51A43EFAAB14}">
    <text xml:space="preserve">Pateikti pirminiai po pastabu
</text>
  </threadedComment>
  <threadedComment ref="K258" dT="2024-10-31T15:41:28.01" personId="{BF5C2520-4838-4933-8C2C-E9E069B8079F}" id="{EC34B801-D65A-4470-8831-8015CC0600BB}" parentId="{E937381B-34D0-49BB-A649-51A43EFAAB14}">
    <text>Pateikta byla</text>
  </threadedComment>
  <threadedComment ref="K258" dT="2024-11-06T06:52:45.54" personId="{BF941DBC-49BC-4D35-B639-EC5DED99621C}" id="{C5FACFCE-87A6-4A98-9BAC-0AF5FED59C0E}" parentId="{E937381B-34D0-49BB-A649-51A43EFAAB14}">
    <text>11.06 ištaisytos bylos pastabos</text>
  </threadedComment>
  <threadedComment ref="K258" dT="2024-11-08T09:41:16.83" personId="{275467A3-C35B-408D-BC09-980133BF36D1}" id="{65A85CFF-C276-4E25-88EA-C64E47289EA5}" parentId="{E937381B-34D0-49BB-A649-51A43EFAAB14}">
    <text>SUVA vėluoja 4d.d.</text>
  </threadedComment>
  <threadedComment ref="K258" dT="2024-11-26T14:53:11.35" personId="{BF5C2520-4838-4933-8C2C-E9E069B8079F}" id="{DAB80BFB-B8E7-4156-95A2-38EE37B2BE51}" parentId="{E937381B-34D0-49BB-A649-51A43EFAAB14}">
    <text>Pateikta byla po pastabų su SUVA</text>
  </threadedComment>
  <threadedComment ref="O258" dT="2024-09-09T06:26:33.47" personId="{516D2C5B-D67D-464E-9C67-108D937F77CE}" id="{AEA918C5-6F52-4A36-8FAB-88A03080F83E}">
    <text>2024.09.09 įkeltas pratesimas</text>
  </threadedComment>
  <threadedComment ref="Z258" dT="2024-10-22T05:53:12.50" personId="{BF941DBC-49BC-4D35-B639-EC5DED99621C}" id="{C95FE789-DB71-4BE8-BAD5-5882BE5C5915}">
    <text>10.22 pateikta</text>
  </threadedComment>
  <threadedComment ref="Z258" dT="2024-10-24T08:55:59.41" personId="{BF941DBC-49BC-4D35-B639-EC5DED99621C}" id="{7E43D13A-C052-45A0-958E-A269739E1502}" parentId="{C95FE789-DB71-4BE8-BAD5-5882BE5C5915}">
    <text>10.24 suderinta</text>
  </threadedComment>
  <threadedComment ref="AB258" dT="2024-10-10T10:00:02.74" personId="{BF941DBC-49BC-4D35-B639-EC5DED99621C}" id="{92A32B8A-2903-4D37-A627-CB1C3846934E}">
    <text>10.10 pateikta</text>
  </threadedComment>
  <threadedComment ref="AE258" dT="2024-10-10T10:00:02.74" personId="{BF941DBC-49BC-4D35-B639-EC5DED99621C}" id="{DD2968B4-B3BC-446F-BA32-CEC63652C4E7}">
    <text>10.10 pateikta</text>
  </threadedComment>
  <threadedComment ref="AE258" dT="2024-10-11T04:17:28.41" personId="{BF941DBC-49BC-4D35-B639-EC5DED99621C}" id="{F210518E-61CC-4103-9482-8D20C0502BCD}" parentId="{DD2968B4-B3BC-446F-BA32-CEC63652C4E7}">
    <text>10.10 suderinta</text>
  </threadedComment>
  <threadedComment ref="AF258" dT="2024-10-10T10:00:02.74" personId="{BF941DBC-49BC-4D35-B639-EC5DED99621C}" id="{8218433C-05F6-48B6-A0E0-330DA57AAA88}">
    <text>10.10 pateikta</text>
  </threadedComment>
  <threadedComment ref="AF258" dT="2024-10-16T05:46:56.42" personId="{BF941DBC-49BC-4D35-B639-EC5DED99621C}" id="{4064DEA8-2791-454D-A805-BDD1A2838CB6}" parentId="{8218433C-05F6-48B6-A0E0-330DA57AAA88}">
    <text>10.16 suderinta</text>
  </threadedComment>
  <threadedComment ref="AH258" dT="2024-10-18T11:48:11.36" personId="{BF941DBC-49BC-4D35-B639-EC5DED99621C}" id="{BBD1E40E-852A-4B74-8060-BBBDBEACAA3C}">
    <text xml:space="preserve">10.18
SAV-333202 </text>
  </threadedComment>
  <threadedComment ref="K259" dT="2024-09-30T13:55:05.87" personId="{275467A3-C35B-408D-BC09-980133BF36D1}" id="{0B4026CF-3DA6-47CE-8EB4-1B2B513668A5}">
    <text>Kostas perduoda darbus</text>
  </threadedComment>
  <threadedComment ref="K259" dT="2024-10-03T09:29:41.31" personId="{B1C403DD-D624-4B2E-A4CE-E1329F3AF8BA}" id="{BCF95648-D33D-41A2-988B-F770FAA03AE2}" parentId="{0B4026CF-3DA6-47CE-8EB4-1B2B513668A5}">
    <text>Bylą paruošta pateikimui</text>
  </threadedComment>
  <threadedComment ref="K259" dT="2024-10-07T10:02:29.71" personId="{275467A3-C35B-408D-BC09-980133BF36D1}" id="{795C7290-09E7-4E81-B02C-268B2B12CDE5}" parentId="{0B4026CF-3DA6-47CE-8EB4-1B2B513668A5}">
    <text>Pateiktas projektas</text>
  </threadedComment>
  <threadedComment ref="K259" dT="2024-10-14T06:14:20.70" personId="{275467A3-C35B-408D-BC09-980133BF36D1}" id="{5C1A1B33-FBBD-43D1-B9F3-EB9D699E674D}" parentId="{0B4026CF-3DA6-47CE-8EB4-1B2B513668A5}">
    <text>10-14 teiks projektą po pastabų</text>
  </threadedComment>
  <threadedComment ref="K259" dT="2024-10-14T06:17:43.80" personId="{1AA69E5B-B443-4881-BBB8-C2908FF681E9}" id="{6924F175-6991-4034-8036-74A096F9B373}" parentId="{0B4026CF-3DA6-47CE-8EB4-1B2B513668A5}">
    <text>Pateiktas projektas</text>
  </threadedComment>
  <threadedComment ref="X259" dT="2024-09-04T05:58:06.88" personId="{516D2C5B-D67D-464E-9C67-108D937F77CE}" id="{58CAC558-F06D-44E0-96C9-619AE1A0A390}">
    <text>2024.09.04 pateikta</text>
  </threadedComment>
  <threadedComment ref="X259" dT="2024-09-06T13:11:58.46" personId="{516D2C5B-D67D-464E-9C67-108D937F77CE}" id="{2610AD12-2625-4C01-AF8A-6555B3FABFB2}" parentId="{58CAC558-F06D-44E0-96C9-619AE1A0A390}">
    <text>2024.09.06 pakartota</text>
  </threadedComment>
  <threadedComment ref="X259" dT="2024-09-10T09:48:11.22" personId="{516D2C5B-D67D-464E-9C67-108D937F77CE}" id="{280505E2-9D67-4EDA-8C2D-45037DEB1855}" parentId="{58CAC558-F06D-44E0-96C9-619AE1A0A390}">
    <text>2024.09.09 suderinta</text>
  </threadedComment>
  <threadedComment ref="K260" dT="2024-09-30T13:56:58.94" personId="{275467A3-C35B-408D-BC09-980133BF36D1}" id="{B012B503-AECB-48A8-A29C-DFD3214D38FD}">
    <text>Laukiam kol pirminius galėsim pateikti</text>
  </threadedComment>
  <threadedComment ref="K260" dT="2024-10-02T09:39:33.51" personId="{275467A3-C35B-408D-BC09-980133BF36D1}" id="{3EE051AC-2ABD-4BF9-95DE-2D1FD5BBB0AC}" parentId="{B012B503-AECB-48A8-A29C-DFD3214D38FD}">
    <text xml:space="preserve">Pateikti pirminiai
</text>
  </threadedComment>
  <threadedComment ref="K260" dT="2024-10-04T08:13:48.74" personId="{275467A3-C35B-408D-BC09-980133BF36D1}" id="{5CA75FA5-5C99-4CD4-9545-982DBB98F32E}" parentId="{B012B503-AECB-48A8-A29C-DFD3214D38FD}">
    <text>Taiso pastabas</text>
  </threadedComment>
  <threadedComment ref="K260" dT="2024-10-14T06:35:30.00" personId="{1AA69E5B-B443-4881-BBB8-C2908FF681E9}" id="{667ED612-8978-4B82-9DA3-8666E79B5BF1}" parentId="{B012B503-AECB-48A8-A29C-DFD3214D38FD}">
    <text>Pateikti pirminiai po pastabu</text>
  </threadedComment>
  <threadedComment ref="K260" dT="2024-10-21T10:14:30.46" personId="{1AA69E5B-B443-4881-BBB8-C2908FF681E9}" id="{8483F21D-FC62-4EC3-9A2D-D81AB5C3AE8E}" parentId="{B012B503-AECB-48A8-A29C-DFD3214D38FD}">
    <text>Pateikti pirminiai po pakartotinu pastabu</text>
  </threadedComment>
  <threadedComment ref="K260" dT="2024-10-23T05:56:36.78" personId="{1AA69E5B-B443-4881-BBB8-C2908FF681E9}" id="{C491DD42-573B-41AB-9309-27B5282CCC71}" parentId="{B012B503-AECB-48A8-A29C-DFD3214D38FD}">
    <text>Pateiktas projektas be SUVA</text>
  </threadedComment>
  <threadedComment ref="K260" dT="2024-10-28T08:13:07.15" personId="{275467A3-C35B-408D-BC09-980133BF36D1}" id="{8E34B8ED-C16D-4749-9CA7-B730B2BC738B}" parentId="{B012B503-AECB-48A8-A29C-DFD3214D38FD}">
    <text>Pateiktas po pastabų</text>
  </threadedComment>
  <threadedComment ref="K261" dT="2024-09-27T08:46:54.67" personId="{1AA69E5B-B443-4881-BBB8-C2908FF681E9}" id="{76DF1F0E-4BF4-4E0E-965F-CE53C75881AB}">
    <text>Pateikti pirminiai</text>
  </threadedComment>
  <threadedComment ref="K261" dT="2024-10-10T05:51:28.24" personId="{1AA69E5B-B443-4881-BBB8-C2908FF681E9}" id="{295A0DC2-891F-4196-AED1-EE78FB157E6E}" parentId="{76DF1F0E-4BF4-4E0E-965F-CE53C75881AB}">
    <text>Pateiktas projektas</text>
  </threadedComment>
  <threadedComment ref="K261" dT="2024-10-15T04:34:38.52" personId="{275467A3-C35B-408D-BC09-980133BF36D1}" id="{A8F97CEC-FBBA-43B2-809F-DB2434D2E681}" parentId="{76DF1F0E-4BF4-4E0E-965F-CE53C75881AB}">
    <text>Taiso pastabas</text>
  </threadedComment>
  <threadedComment ref="K261" dT="2024-10-28T12:34:58.78" personId="{1AA69E5B-B443-4881-BBB8-C2908FF681E9}" id="{4CD4307B-4CD1-4223-A625-3F56EB18DA34}" parentId="{76DF1F0E-4BF4-4E0E-965F-CE53C75881AB}">
    <text>ESO niekaip nepasiraso plano, negalim kelt SUVA, visa kita yra</text>
  </threadedComment>
  <threadedComment ref="K261" dT="2024-11-18T09:40:10.17" personId="{275467A3-C35B-408D-BC09-980133BF36D1}" id="{C38333C3-8216-4A43-9E85-D92C356D7E08}" parentId="{76DF1F0E-4BF4-4E0E-965F-CE53C75881AB}">
    <text>Laukiam SUVA</text>
  </threadedComment>
  <threadedComment ref="K262" dT="2024-09-30T06:57:27.27" personId="{275467A3-C35B-408D-BC09-980133BF36D1}" id="{D13431F9-D705-4F3F-BDC7-CF8D36011558}">
    <text>Gautas užsakovo sutikimas, pateikta institucijoms.  Pateitki pirminiai</text>
  </threadedComment>
  <threadedComment ref="K262" dT="2024-10-03T09:28:19.29" personId="{F5283759-9946-4865-A022-E520B30F9158}" id="{222E47A8-75EF-48DB-9663-C2142F7E0565}" parentId="{D13431F9-D705-4F3F-BDC7-CF8D36011558}">
    <text>Keičiasi sprendiniai dėl Vainoro nepritarimo, laukiu atsakymo iš užsakovo dėl spintos uždėjimo ant sraigtinio pamato. Pirmadienį skambinsiuos.</text>
  </threadedComment>
  <threadedComment ref="K262" dT="2024-10-07T11:46:25.87" personId="{275467A3-C35B-408D-BC09-980133BF36D1}" id="{6AA69DB0-093F-49D9-AF1D-015340561518}" parentId="{D13431F9-D705-4F3F-BDC7-CF8D36011558}">
    <text>Derina su inst + užsakovas</text>
  </threadedComment>
  <threadedComment ref="K262" dT="2024-10-07T13:04:26.29" personId="{F5283759-9946-4865-A022-E520B30F9158}" id="{8551993A-086F-48D9-8756-D0344F368D74}" parentId="{D13431F9-D705-4F3F-BDC7-CF8D36011558}">
    <text>Išsiųsta užsakovui 10-07</text>
  </threadedComment>
  <threadedComment ref="K262" dT="2024-10-08T12:15:54.32" personId="{1AA69E5B-B443-4881-BBB8-C2908FF681E9}" id="{CE0C5A41-C7AE-4A80-A08F-3DB457A8A524}" parentId="{D13431F9-D705-4F3F-BDC7-CF8D36011558}">
    <text>Klientes kaimynas kreipsis i Vainora, kad spinta statyti prie tvorors, o ne sklype, laukiam atsakymo is klientes/kaimyno</text>
  </threadedComment>
  <threadedComment ref="K262" dT="2024-10-15T04:21:14.30" personId="{F5283759-9946-4865-A022-E520B30F9158}" id="{F2B3E7B6-F48D-48E3-A539-0141E404FA7A}" parentId="{D13431F9-D705-4F3F-BDC7-CF8D36011558}">
    <text>Sakė antros sav. pusėj, kai kažką žinos, paskambins. +37067493240</text>
  </threadedComment>
  <threadedComment ref="K262" dT="2024-10-16T04:31:33.70" personId="{F5283759-9946-4865-A022-E520B30F9158}" id="{0D31EE80-983B-47BB-A3F0-1032DED16475}" parentId="{D13431F9-D705-4F3F-BDC7-CF8D36011558}">
    <text>Susiderinau su užsakovu/sklp. sav.</text>
  </threadedComment>
  <threadedComment ref="K262" dT="2024-10-16T06:37:57.68" personId="{1AA69E5B-B443-4881-BBB8-C2908FF681E9}" id="{1E6C6C6F-3E1D-4588-8622-B966379A1F34}" parentId="{D13431F9-D705-4F3F-BDC7-CF8D36011558}">
    <text>Pateikti pirminiai po pastabu</text>
  </threadedComment>
  <threadedComment ref="K262" dT="2024-10-21T12:28:00.68" personId="{275467A3-C35B-408D-BC09-980133BF36D1}" id="{0F40A0AD-622D-441D-A0E4-CECE153097B2}" parentId="{D13431F9-D705-4F3F-BDC7-CF8D36011558}">
    <text>Derinimai su inst. + servitutai</text>
  </threadedComment>
  <threadedComment ref="K262" dT="2024-10-22T04:43:39.97" personId="{BF5C2520-4838-4933-8C2C-E9E069B8079F}" id="{BF449360-9852-498C-84DB-782C777FEA4F}" parentId="{D13431F9-D705-4F3F-BDC7-CF8D36011558}">
    <text>Įkelti servitutai į Tivis</text>
  </threadedComment>
  <threadedComment ref="K262" dT="2024-10-28T06:11:14.97" personId="{275467A3-C35B-408D-BC09-980133BF36D1}" id="{90A83102-7159-46D8-B82B-8255EBB8EA52}" parentId="{D13431F9-D705-4F3F-BDC7-CF8D36011558}">
    <text>Rengia pilną bylą be servituto. Servitutas pateiktas KMS 10-28</text>
  </threadedComment>
  <threadedComment ref="K262" dT="2024-10-31T16:14:57.75" personId="{BF5C2520-4838-4933-8C2C-E9E069B8079F}" id="{1C8DD85D-2D96-42F9-B1DF-A4F2DAA509E8}" parentId="{D13431F9-D705-4F3F-BDC7-CF8D36011558}">
    <text>Pateikta byla</text>
  </threadedComment>
  <threadedComment ref="K262" dT="2024-11-04T05:25:43.24" personId="{F5283759-9946-4865-A022-E520B30F9158}" id="{0D47293B-AB95-4FE1-A381-9B84EA6CAAEB}" parentId="{D13431F9-D705-4F3F-BDC7-CF8D36011558}">
    <text>Pateikta pilna byla į TIVI
Servitutas pateiktas KMS</text>
  </threadedComment>
  <threadedComment ref="K262" dT="2024-11-06T06:50:56.00" personId="{F5283759-9946-4865-A022-E520B30F9158}" id="{5860D5DB-980A-4135-946A-BC6BDFB656B3}" parentId="{D13431F9-D705-4F3F-BDC7-CF8D36011558}">
    <text>Pataisytos pastabos po pilno proj. pateikimo. Likęs servitutas su KMS ir galima bus pasiteikt pilną bylą po pastabų.</text>
  </threadedComment>
  <threadedComment ref="K262" dT="2024-11-18T05:39:04.71" personId="{F5283759-9946-4865-A022-E520B30F9158}" id="{160580C4-134D-4426-97E7-9A99E36B7DEE}" parentId="{D13431F9-D705-4F3F-BDC7-CF8D36011558}">
    <text>Servitutas pateiktas KMS 11-06</text>
  </threadedComment>
  <threadedComment ref="K262" dT="2024-11-25T05:45:54.95" personId="{F5283759-9946-4865-A022-E520B30F9158}" id="{689B9ADB-9F21-4CC3-ACA6-28E2306F61FD}" parentId="{D13431F9-D705-4F3F-BDC7-CF8D36011558}">
    <text>Savivaldybė dėl servituto 11-21 paprašė pateikt papildomus dok., pateikiau.</text>
  </threadedComment>
  <threadedComment ref="K262" dT="2024-12-02T06:01:11.14" personId="{F5283759-9946-4865-A022-E520B30F9158}" id="{39A54694-3CEF-47CC-B0E3-0797E6A11F7D}" parentId="{D13431F9-D705-4F3F-BDC7-CF8D36011558}">
    <text>Likęs servitutas ir bus galima teikt pilną bylą. Iš sav. dar pritarimo neturiu.</text>
  </threadedComment>
  <threadedComment ref="K262" dT="2024-12-09T05:56:46.28" personId="{F5283759-9946-4865-A022-E520B30F9158}" id="{96CBCD11-C8AD-41C0-98C4-4DD69F9FDA86}" parentId="{D13431F9-D705-4F3F-BDC7-CF8D36011558}">
    <text>Servitutas pateiktas notarams 12-06</text>
  </threadedComment>
  <threadedComment ref="K262" dT="2024-12-12T09:41:30.88" personId="{F5283759-9946-4865-A022-E520B30F9158}" id="{83C9F478-0150-42F7-8D13-1A114239B9CA}" parentId="{D13431F9-D705-4F3F-BDC7-CF8D36011558}">
    <text>17d 13.30 pasirašys dokumentus pas notarus.</text>
  </threadedComment>
  <threadedComment ref="K262" dT="2024-12-18T12:42:58.90" personId="{F5283759-9946-4865-A022-E520B30F9158}" id="{1F83C8F4-3ABB-45DE-82B6-A511230BC4A9}" parentId="{D13431F9-D705-4F3F-BDC7-CF8D36011558}">
    <text>Servitutai pasirašyti. Arnas parašė/turėjo parašyt į TIVI</text>
  </threadedComment>
  <threadedComment ref="Z262" dT="2024-09-26T09:57:15.78" personId="{F5283759-9946-4865-A022-E520B30F9158}" id="{05615A9D-BE97-4DB4-B39F-5BAD414C27AC}">
    <text>09-26 pateikta</text>
  </threadedComment>
  <threadedComment ref="Z262" dT="2024-09-27T09:37:07.50" personId="{F5283759-9946-4865-A022-E520B30F9158}" id="{854CD62A-D44E-470C-A845-ACFB5D677598}" parentId="{05615A9D-BE97-4DB4-B39F-5BAD414C27AC}">
    <text>09-27 pateikta per nauja.</text>
  </threadedComment>
  <threadedComment ref="Z262" dT="2024-09-30T04:13:28.70" personId="{F5283759-9946-4865-A022-E520B30F9158}" id="{11D1ED96-2A67-4162-80AB-6EA3233C07BC}" parentId="{05615A9D-BE97-4DB4-B39F-5BAD414C27AC}">
    <text>09-27 atsiuntė pasirašytą.</text>
  </threadedComment>
  <threadedComment ref="Z262" dT="2024-10-07T13:04:54.12" personId="{F5283759-9946-4865-A022-E520B30F9158}" id="{02BA250E-AA2E-4D6A-89A2-7F792C982B9D}" parentId="{05615A9D-BE97-4DB4-B39F-5BAD414C27AC}">
    <text>Keitėsi sprendiniai. 
Išsiųsta užsakovui 10-07</text>
  </threadedComment>
  <threadedComment ref="Z262" dT="2024-10-16T04:31:02.65" personId="{F5283759-9946-4865-A022-E520B30F9158}" id="{7C17CA9F-A5C2-4546-90D5-BA54999222D6}" parentId="{05615A9D-BE97-4DB4-B39F-5BAD414C27AC}">
    <text>10-15 suderino</text>
  </threadedComment>
  <threadedComment ref="AB262" dT="2024-09-30T06:59:36.21" personId="{F5283759-9946-4865-A022-E520B30F9158}" id="{80C9DA6B-1160-432D-88BF-8EA0CFE00FE5}">
    <text>09-30 išsiųsta</text>
  </threadedComment>
  <threadedComment ref="AB262" dT="2024-10-03T09:28:34.64" personId="{F5283759-9946-4865-A022-E520B30F9158}" id="{FD3FEBD1-6119-4BC3-BE58-464854C7321A}" parentId="{80C9DA6B-1160-432D-88BF-8EA0CFE00FE5}">
    <text>Nederina Vainoras, aptart su Tomu.</text>
  </threadedComment>
  <threadedComment ref="AB262" dT="2024-10-16T04:35:44.92" personId="{F5283759-9946-4865-A022-E520B30F9158}" id="{7B7FBE0E-783D-4B4F-9E89-3E6BF6A9671C}" parentId="{80C9DA6B-1160-432D-88BF-8EA0CFE00FE5}">
    <text>10-16 išsiųsta</text>
  </threadedComment>
  <threadedComment ref="AB262" dT="2024-10-24T05:55:28.01" personId="{F5283759-9946-4865-A022-E520B30F9158}" id="{7BFFB5B7-8770-479E-A596-AFB68BA98464}" parentId="{80C9DA6B-1160-432D-88BF-8EA0CFE00FE5}">
    <text>10-24 suderinta</text>
  </threadedComment>
  <threadedComment ref="AE262" dT="2024-09-30T06:59:36.21" personId="{F5283759-9946-4865-A022-E520B30F9158}" id="{AFC87D70-38FF-47F8-BE2F-50B88DEA8354}">
    <text>09-30 išsiųsta</text>
  </threadedComment>
  <threadedComment ref="AE262" dT="2024-10-01T04:17:58.05" personId="{F5283759-9946-4865-A022-E520B30F9158}" id="{2C97C768-2DD9-4778-A9EC-4AB86A392CCC}" parentId="{AFC87D70-38FF-47F8-BE2F-50B88DEA8354}">
    <text>10-01 gauta</text>
  </threadedComment>
  <threadedComment ref="AE262" dT="2024-10-16T04:39:42.31" personId="{F5283759-9946-4865-A022-E520B30F9158}" id="{8AB1129A-6069-458C-A860-4E7848F33CB4}" parentId="{AFC87D70-38FF-47F8-BE2F-50B88DEA8354}">
    <text>10-16 išsiųsta po koreguotų sprendinių.</text>
  </threadedComment>
  <threadedComment ref="AE262" dT="2024-10-16T12:26:12.73" personId="{F5283759-9946-4865-A022-E520B30F9158}" id="{07A310C5-45EB-4484-B4ED-DC187D58E96C}" parentId="{AFC87D70-38FF-47F8-BE2F-50B88DEA8354}">
    <text>10-16 suderinta</text>
  </threadedComment>
  <threadedComment ref="AF262" dT="2024-09-30T06:59:36.21" personId="{F5283759-9946-4865-A022-E520B30F9158}" id="{608270BE-3F95-4047-8C25-C7529C1F940C}">
    <text>09-30 išsiųsta</text>
  </threadedComment>
  <threadedComment ref="AF262" dT="2024-10-16T04:39:14.12" personId="{F5283759-9946-4865-A022-E520B30F9158}" id="{94867571-0EF7-4D41-9244-972EEAA8636B}" parentId="{608270BE-3F95-4047-8C25-C7529C1F940C}">
    <text>10-16 išsiųsta</text>
  </threadedComment>
  <threadedComment ref="AF262" dT="2024-10-22T11:22:35.17" personId="{F5283759-9946-4865-A022-E520B30F9158}" id="{DF09C9FC-919F-4DC7-80B6-DB34E1CD015E}" parentId="{608270BE-3F95-4047-8C25-C7529C1F940C}">
    <text>22d suderinta</text>
  </threadedComment>
  <threadedComment ref="AK262" dT="2024-10-29T11:56:02.12" personId="{F5283759-9946-4865-A022-E520B30F9158}" id="{F23FFE23-9F30-4648-AC45-3B146992228B}">
    <text>10-29 pateiktas servitutas savivaldybei.</text>
  </threadedComment>
  <threadedComment ref="AK262" dT="2024-12-02T07:25:18.21" personId="{F5283759-9946-4865-A022-E520B30F9158}" id="{E733FCF9-0494-4335-BA01-FE6E21F21019}" parentId="{F23FFE23-9F30-4648-AC45-3B146992228B}">
    <text>Savivaldybė dėl servituto 11-21 paprašė pateikt papildomus dok., pateikiau.</text>
  </threadedComment>
  <threadedComment ref="AK262" dT="2024-12-05T11:19:15.80" personId="{F5283759-9946-4865-A022-E520B30F9158}" id="{8384C656-2753-4045-A387-4CAA620AEEC5}" parentId="{F23FFE23-9F30-4648-AC45-3B146992228B}">
    <text>12-05 skambinausi, sakė, kad šiom dienom turėtų pasirašyt servitutą savivaldybė.</text>
  </threadedComment>
  <threadedComment ref="AK262" dT="2024-12-06T12:37:27.96" personId="{F5283759-9946-4865-A022-E520B30F9158}" id="{286C8C76-D0C2-4215-9838-17318B3A3FCF}" parentId="{F23FFE23-9F30-4648-AC45-3B146992228B}">
    <text>12-05 gavau suderintą servitutą iš savivaldybės
12-06 servitutas pateiktas notarei zita.rimkuviene@notarai.lt</text>
    <extLst>
      <x:ext xmlns:xltc2="http://schemas.microsoft.com/office/spreadsheetml/2020/threadedcomments2" uri="{F7C98A9C-CBB3-438F-8F68-D28B6AF4A901}">
        <xltc2:checksum>2668654147</xltc2:checksum>
        <xltc2:hyperlink startIndex="83" length="26" url="zita.rimkuviene@notarai.lt"/>
      </x:ext>
    </extLst>
  </threadedComment>
  <threadedComment ref="AK262" dT="2024-12-12T09:41:18.26" personId="{F5283759-9946-4865-A022-E520B30F9158}" id="{BAEFDABE-676E-4A11-9A23-C19251BA0649}" parentId="{F23FFE23-9F30-4648-AC45-3B146992228B}">
    <text>17d 13.30 pasirašys dokumentus pas notarus.</text>
  </threadedComment>
  <threadedComment ref="K263" dT="2024-09-16T10:29:06.14" personId="{275467A3-C35B-408D-BC09-980133BF36D1}" id="{1860BB2D-6401-456B-8ECD-6E1DD16E33E1}">
    <text>Kur informavo ?</text>
  </threadedComment>
  <threadedComment ref="K263" dT="2024-09-16T20:24:40.99" personId="{516D2C5B-D67D-464E-9C67-108D937F77CE}" id="{C2387842-2AF4-4368-84B9-31F80F49AF21}" parentId="{1860BB2D-6401-456B-8ECD-6E1DD16E33E1}">
    <text>Elektroniniu paštu. permečiau laišką</text>
  </threadedComment>
  <threadedComment ref="K263" dT="2024-09-17T05:42:21.04" personId="{1AA69E5B-B443-4881-BBB8-C2908FF681E9}" id="{2CC79989-B051-4A44-A7D9-BE762447D00C}" parentId="{1860BB2D-6401-456B-8ECD-6E1DD16E33E1}">
    <text>Pakeistos TS, pastatyti KAS ant atramos, parasytas komentaras atsaukti uzduoti</text>
  </threadedComment>
  <threadedComment ref="K264" dT="2024-09-30T13:58:14.03" personId="{275467A3-C35B-408D-BC09-980133BF36D1}" id="{A89BC96C-7B0C-45BB-B8D8-D315A1FFFE00}">
    <text>Ruošia sprendinius</text>
  </threadedComment>
  <threadedComment ref="K264" dT="2024-10-01T05:35:59.71" personId="{275467A3-C35B-408D-BC09-980133BF36D1}" id="{71EDD853-E216-4C73-A361-F4390633D053}" parentId="{A89BC96C-7B0C-45BB-B8D8-D315A1FFFE00}">
    <text>10-01 perduota Ovidijui matuoti</text>
  </threadedComment>
  <threadedComment ref="K264" dT="2024-10-07T12:42:31.49" personId="{275467A3-C35B-408D-BC09-980133BF36D1}" id="{7876525F-4478-40B2-AF1A-1E4948D5FCC3}" parentId="{A89BC96C-7B0C-45BB-B8D8-D315A1FFFE00}">
    <text>Sukeltas papildymas</text>
  </threadedComment>
  <threadedComment ref="K264" dT="2024-10-08T11:37:55.48" personId="{1AA69E5B-B443-4881-BBB8-C2908FF681E9}" id="{9E95EFC1-BBCB-47AA-819C-124FDD1AA63C}" parentId="{A89BC96C-7B0C-45BB-B8D8-D315A1FFFE00}">
    <text>Pateikti pirminiai</text>
  </threadedComment>
  <threadedComment ref="K264" dT="2024-10-14T13:00:44.34" personId="{275467A3-C35B-408D-BC09-980133BF36D1}" id="{3F9D821C-3442-4759-B115-1BE6A380BE66}" parentId="{A89BC96C-7B0C-45BB-B8D8-D315A1FFFE00}">
    <text>Derinama su institucijomis</text>
  </threadedComment>
  <threadedComment ref="K264" dT="2024-10-28T12:35:24.31" personId="{1AA69E5B-B443-4881-BBB8-C2908FF681E9}" id="{9192D31C-2607-4A8A-BF48-4AB2D13C9D95}" parentId="{A89BC96C-7B0C-45BB-B8D8-D315A1FFFE00}">
    <text>Galima daryt byla</text>
  </threadedComment>
  <threadedComment ref="K264" dT="2024-11-04T05:33:34.26" personId="{BF941DBC-49BC-4D35-B639-EC5DED99621C}" id="{22D15E59-8D43-4FF4-9575-B5C9CADAD8A9}" parentId="{A89BC96C-7B0C-45BB-B8D8-D315A1FFFE00}">
    <text>Tvarkyti sąmatą.</text>
  </threadedComment>
  <threadedComment ref="K264" dT="2024-11-05T13:53:56.18" personId="{BF941DBC-49BC-4D35-B639-EC5DED99621C}" id="{B5A3BAAA-8B4C-4D72-BCA0-512A5D70A784}" parentId="{A89BC96C-7B0C-45BB-B8D8-D315A1FFFE00}">
    <text>Parengta byla</text>
  </threadedComment>
  <threadedComment ref="K264" dT="2024-11-08T13:35:08.17" personId="{BF5C2520-4838-4933-8C2C-E9E069B8079F}" id="{82581BC5-5284-47B1-9E08-4C2B16C5FBFF}" parentId="{A89BC96C-7B0C-45BB-B8D8-D315A1FFFE00}">
    <text>Pateikta byla</text>
  </threadedComment>
  <threadedComment ref="K264" dT="2024-11-13T05:59:45.17" personId="{BF941DBC-49BC-4D35-B639-EC5DED99621C}" id="{118F4E6D-06DF-4C0E-9223-D13EFAA07BE2}" parentId="{A89BC96C-7B0C-45BB-B8D8-D315A1FFFE00}">
    <text>Veluoja SUVA 4d.d.</text>
  </threadedComment>
  <threadedComment ref="K264" dT="2024-11-25T05:55:44.60" personId="{BF941DBC-49BC-4D35-B639-EC5DED99621C}" id="{BED45F1A-BA7B-4A57-B497-694A433C77A8}" parentId="{A89BC96C-7B0C-45BB-B8D8-D315A1FFFE00}">
    <text>Parengta pilna byla.</text>
  </threadedComment>
  <threadedComment ref="K264" dT="2024-11-25T15:57:47.75" personId="{BF5C2520-4838-4933-8C2C-E9E069B8079F}" id="{A4FACF35-4DE6-4A9D-B0B2-7897DE1D955A}" parentId="{A89BC96C-7B0C-45BB-B8D8-D315A1FFFE00}">
    <text>Pateikta byla su SUVA</text>
  </threadedComment>
  <threadedComment ref="Z264" dT="2024-10-08T07:36:52.78" personId="{BF941DBC-49BC-4D35-B639-EC5DED99621C}" id="{6C3B2459-DB3C-4C19-9C9A-B8120C847B4D}">
    <text>10-08d pateikta</text>
  </threadedComment>
  <threadedComment ref="Z264" dT="2024-10-16T04:20:34.61" personId="{BF941DBC-49BC-4D35-B639-EC5DED99621C}" id="{9AEC4724-396F-4E0C-AE81-3013CE76F902}" parentId="{6C3B2459-DB3C-4C19-9C9A-B8120C847B4D}">
    <text>10.15 suderinta</text>
  </threadedComment>
  <threadedComment ref="AB264" dT="2024-10-08T07:36:52.78" personId="{BF941DBC-49BC-4D35-B639-EC5DED99621C}" id="{A9993B09-D1CB-4018-8F05-789EC31BAE76}">
    <text>10-08d pateikta</text>
  </threadedComment>
  <threadedComment ref="AB264" dT="2024-10-21T12:37:13.00" personId="{BF941DBC-49BC-4D35-B639-EC5DED99621C}" id="{F2F678F8-A27B-4AEB-9D34-1D2C408EFC6F}" parentId="{A9993B09-D1CB-4018-8F05-789EC31BAE76}">
    <text>10.21 priminta</text>
  </threadedComment>
  <threadedComment ref="AB264" dT="2024-10-22T06:45:37.65" personId="{BF941DBC-49BC-4D35-B639-EC5DED99621C}" id="{6AEFDDB9-A4E5-45AB-8D3B-6823291392A3}" parentId="{A9993B09-D1CB-4018-8F05-789EC31BAE76}">
    <text>10.22 pateikta po pastabos</text>
  </threadedComment>
  <threadedComment ref="AB264" dT="2024-10-23T04:24:13.46" personId="{BF941DBC-49BC-4D35-B639-EC5DED99621C}" id="{01F627FD-B109-4FC7-B6F4-9D38D4778323}" parentId="{A9993B09-D1CB-4018-8F05-789EC31BAE76}">
    <text>10.23 suderinta</text>
  </threadedComment>
  <threadedComment ref="AH264" dT="2024-10-23T04:55:18.00" personId="{BF941DBC-49BC-4D35-B639-EC5DED99621C}" id="{56FF60E0-80F6-4720-B9DF-E0E43B7FE493}">
    <text>10.23 
SAV-333644</text>
  </threadedComment>
  <threadedComment ref="K265" dT="2024-10-07T10:19:28.22" personId="{275467A3-C35B-408D-BC09-980133BF36D1}" id="{EE4A3E38-9D95-46B9-90A5-E414F5E52FA6}">
    <text>Taiso pirminius</text>
  </threadedComment>
  <threadedComment ref="K265" dT="2024-10-08T05:15:47.37" personId="{275467A3-C35B-408D-BC09-980133BF36D1}" id="{6B204F5A-2410-42A4-9DBF-19EAD07B8CFC}" parentId="{EE4A3E38-9D95-46B9-90A5-E414F5E52FA6}">
    <text>Patvirtinti pirminiai</text>
  </threadedComment>
  <threadedComment ref="K265" dT="2024-10-14T13:02:17.24" personId="{275467A3-C35B-408D-BC09-980133BF36D1}" id="{80E68D46-CD53-462F-ADF8-F5E2CF05FD79}" parentId="{EE4A3E38-9D95-46B9-90A5-E414F5E52FA6}">
    <text>Derina su institucjijomis</text>
  </threadedComment>
  <threadedComment ref="K265" dT="2024-10-18T08:23:01.91" personId="{BF5C2520-4838-4933-8C2C-E9E069B8079F}" id="{3688BD23-65A7-4AE0-B3F2-56B38E5B7AEB}" parentId="{EE4A3E38-9D95-46B9-90A5-E414F5E52FA6}">
    <text>Reikia keisti TS, info perduota Kostui 10.16</text>
  </threadedComment>
  <threadedComment ref="K265" dT="2024-10-22T05:22:36.02" personId="{275467A3-C35B-408D-BC09-980133BF36D1}" id="{B167C1BE-14CE-4512-853C-6E2B7A5D6434}" parentId="{EE4A3E38-9D95-46B9-90A5-E414F5E52FA6}">
    <text>Įkeltos naujos TS</text>
  </threadedComment>
  <threadedComment ref="K265" dT="2024-10-22T05:52:28.53" personId="{BF5C2520-4838-4933-8C2C-E9E069B8079F}" id="{A9DA43B1-54E9-4E89-A54D-DF4206430187}" parentId="{EE4A3E38-9D95-46B9-90A5-E414F5E52FA6}">
    <text>Pateiktas topo užsakymas Tomui</text>
  </threadedComment>
  <threadedComment ref="K265" dT="2024-10-29T13:22:04.79" personId="{275467A3-C35B-408D-BC09-980133BF36D1}" id="{24CBF2B7-CC1D-492D-82FE-0AB787AE4C2A}" parentId="{EE4A3E38-9D95-46B9-90A5-E414F5E52FA6}">
    <text>Matuoja Ovidijus/Donatas 11-04</text>
  </threadedComment>
  <threadedComment ref="K265" dT="2024-11-08T12:21:23.82" personId="{275467A3-C35B-408D-BC09-980133BF36D1}" id="{6B9B03E9-0AC8-42FA-A58A-7101A4084A61}" parentId="{EE4A3E38-9D95-46B9-90A5-E414F5E52FA6}">
    <text>Sukelta topo</text>
  </threadedComment>
  <threadedComment ref="K265" dT="2024-11-11T07:25:56.94" personId="{BF5C2520-4838-4933-8C2C-E9E069B8079F}" id="{906B1CDF-515E-4935-B682-0FE67E26E0A4}" parentId="{EE4A3E38-9D95-46B9-90A5-E414F5E52FA6}">
    <text>Subraižytas planas, bet reikia įsivertinti faktinę situaciją (vykstam 11.11)</text>
  </threadedComment>
  <threadedComment ref="K265" dT="2024-11-13T13:41:53.16" personId="{BF5C2520-4838-4933-8C2C-E9E069B8079F}" id="{C302BFC4-5D54-4FF9-9D2A-6F55998024F6}" parentId="{EE4A3E38-9D95-46B9-90A5-E414F5E52FA6}">
    <text>Klientas galvoja dėl spintos vietos</text>
  </threadedComment>
  <threadedComment ref="K265" dT="2024-11-18T06:42:16.63" personId="{BF5C2520-4838-4933-8C2C-E9E069B8079F}" id="{1D198D4D-A208-424A-888E-671B220375C4}" parentId="{EE4A3E38-9D95-46B9-90A5-E414F5E52FA6}">
    <text>Klientui spintos vieta tiko. 11-18 išsiųsta Vainorui suderinti skydo vietą.</text>
  </threadedComment>
  <threadedComment ref="K265" dT="2024-11-25T10:16:15.73" personId="{BF5C2520-4838-4933-8C2C-E9E069B8079F}" id="{5FCFBBE8-231A-4A8E-B80D-928D7266EB82}" parentId="{EE4A3E38-9D95-46B9-90A5-E414F5E52FA6}">
    <text>Derinami sprendiniai su Vainoru, pateikta po pastabų 11-21</text>
  </threadedComment>
  <threadedComment ref="K265" dT="2024-12-02T15:34:38.62" personId="{BF5C2520-4838-4933-8C2C-E9E069B8079F}" id="{14324D61-1E4D-4652-8E9F-BAD77E71BEB7}" parentId="{EE4A3E38-9D95-46B9-90A5-E414F5E52FA6}">
    <text>Pateikta SUVA</text>
  </threadedComment>
  <threadedComment ref="K265" dT="2024-12-11T15:27:42.00" personId="{BF5C2520-4838-4933-8C2C-E9E069B8079F}" id="{D3067FC0-65CE-4F60-9955-6E798BF12DED}" parentId="{EE4A3E38-9D95-46B9-90A5-E414F5E52FA6}">
    <text>Pateikta byla be SUVA</text>
  </threadedComment>
  <threadedComment ref="K265" dT="2025-01-06T06:05:55.20" personId="{BF5C2520-4838-4933-8C2C-E9E069B8079F}" id="{5A0C06FC-5E7F-423C-9102-1674EA7903B1}" parentId="{EE4A3E38-9D95-46B9-90A5-E414F5E52FA6}">
    <text>Laukiam SUVA</text>
  </threadedComment>
  <threadedComment ref="K265" dT="2025-01-17T07:33:08.87" personId="{BF5C2520-4838-4933-8C2C-E9E069B8079F}" id="{7F5F7192-E184-4618-9B9C-570FCD79EE31}" parentId="{EE4A3E38-9D95-46B9-90A5-E414F5E52FA6}">
    <text>Pateikta byla su SUVA</text>
  </threadedComment>
  <threadedComment ref="Z265" dT="2024-10-14T13:14:11.56" personId="{BF5C2520-4838-4933-8C2C-E9E069B8079F}" id="{78054D78-4843-4457-A5E9-3B1CA9E6380A}">
    <text>Pateikta 10.14 d.</text>
  </threadedComment>
  <threadedComment ref="AB265" dT="2024-10-14T13:14:41.94" personId="{BF5C2520-4838-4933-8C2C-E9E069B8079F}" id="{3947FB72-C466-467C-87B5-9DAF7E76342F}">
    <text>Pateikta 10.08 d.</text>
  </threadedComment>
  <threadedComment ref="AF265" dT="2024-10-14T13:14:41.94" personId="{BF5C2520-4838-4933-8C2C-E9E069B8079F}" id="{0208B607-8343-4193-AB12-9042D1AABCEB}">
    <text>Pateikta 10.08 d.</text>
  </threadedComment>
  <threadedComment ref="AF265" dT="2024-10-14T13:15:05.61" personId="{BF5C2520-4838-4933-8C2C-E9E069B8079F}" id="{1DAB6A87-B115-4519-A070-06FD802615F8}" parentId="{0208B607-8343-4193-AB12-9042D1AABCEB}">
    <text>Suderinta 10.14 d.</text>
  </threadedComment>
  <threadedComment ref="AH265" dT="2024-12-04T06:23:14.89" personId="{BF5C2520-4838-4933-8C2C-E9E069B8079F}" id="{28184B96-B12E-41A4-B2F8-08C0EC955ECE}">
    <text>12.02 
SAV-338784</text>
  </threadedComment>
  <threadedComment ref="K266" dT="2024-10-01T05:34:36.93" personId="{275467A3-C35B-408D-BC09-980133BF36D1}" id="{38933472-A715-412E-A840-D5D0601F5AF7}">
    <text>10-01 perduota Ovidijui</text>
  </threadedComment>
  <threadedComment ref="K266" dT="2024-10-07T12:46:19.19" personId="{275467A3-C35B-408D-BC09-980133BF36D1}" id="{F60BDEAB-8A63-45ED-B3A1-00516756AC6B}" parentId="{38933472-A715-412E-A840-D5D0601F5AF7}">
    <text>Sukelta topo</text>
  </threadedComment>
  <threadedComment ref="K266" dT="2024-10-10T06:51:21.34" personId="{1AA69E5B-B443-4881-BBB8-C2908FF681E9}" id="{02600B3C-4815-4527-A115-CBD74F7019D4}" parentId="{38933472-A715-412E-A840-D5D0601F5AF7}">
    <text>Pateikti pirminiai</text>
  </threadedComment>
  <threadedComment ref="K266" dT="2024-10-16T09:43:56.84" personId="{1AA69E5B-B443-4881-BBB8-C2908FF681E9}" id="{28BD16B9-599C-4A1E-BB67-ED6DFCDE1972}" parentId="{38933472-A715-412E-A840-D5D0601F5AF7}">
    <text>Pateikta po pastabu</text>
  </threadedComment>
  <threadedComment ref="K266" dT="2024-10-19T10:47:15.56" personId="{1AA69E5B-B443-4881-BBB8-C2908FF681E9}" id="{24A3C8B2-8414-4052-BF62-A5CAF5B0D15C}" parentId="{38933472-A715-412E-A840-D5D0601F5AF7}">
    <text>Pateikta pastabu</text>
  </threadedComment>
  <threadedComment ref="K266" dT="2024-10-25T14:14:32.81" personId="{BF5C2520-4838-4933-8C2C-E9E069B8079F}" id="{0CEEA5A1-F58F-4336-88BE-78150F969774}" parentId="{38933472-A715-412E-A840-D5D0601F5AF7}">
    <text>Pateikta byla</text>
  </threadedComment>
  <threadedComment ref="K266" dT="2024-10-28T06:13:02.27" personId="{275467A3-C35B-408D-BC09-980133BF36D1}" id="{EEA6170A-B7DF-4537-8021-0AD14A0BE407}" parentId="{38933472-A715-412E-A840-D5D0601F5AF7}">
    <text>Trūksta SUVA</text>
  </threadedComment>
  <threadedComment ref="Z266" dT="2024-10-10T04:41:52.89" personId="{65DA027D-5C49-4EE2-A34F-BC2FA0C6B7F3}" id="{776816DC-8661-431D-94C8-BC48E0D59913}">
    <text>Pateikta 10.10</text>
  </threadedComment>
  <threadedComment ref="Z266" dT="2024-10-15T08:51:22.67" personId="{65DA027D-5C49-4EE2-A34F-BC2FA0C6B7F3}" id="{2FBE983C-70E7-48E7-A3DE-D71E0EFA57A1}" parentId="{776816DC-8661-431D-94C8-BC48E0D59913}">
    <text>Suderinta 10,15</text>
  </threadedComment>
  <threadedComment ref="AB266" dT="2024-10-10T04:40:53.24" personId="{65DA027D-5C49-4EE2-A34F-BC2FA0C6B7F3}" id="{12B65BB4-F568-405B-9D06-1DC0B288D3C8}">
    <text>Pateikta 10.09</text>
  </threadedComment>
  <threadedComment ref="AB266" dT="2024-10-17T05:08:37.91" personId="{65DA027D-5C49-4EE2-A34F-BC2FA0C6B7F3}" id="{96560CEA-7823-4704-BDE5-19BECC1DD8A9}" parentId="{12B65BB4-F568-405B-9D06-1DC0B288D3C8}">
    <text>Suderinta 10,17</text>
  </threadedComment>
  <threadedComment ref="AE266" dT="2024-10-10T04:41:05.87" personId="{65DA027D-5C49-4EE2-A34F-BC2FA0C6B7F3}" id="{1637141D-4B3B-49CA-9C0B-EB127B6F907F}">
    <text>Pateikta 10.09</text>
  </threadedComment>
  <threadedComment ref="AE266" dT="2024-10-10T11:36:05.77" personId="{65DA027D-5C49-4EE2-A34F-BC2FA0C6B7F3}" id="{38513D17-5884-4CE1-8894-B071816ECD53}" parentId="{1637141D-4B3B-49CA-9C0B-EB127B6F907F}">
    <text>10,10 suderinta</text>
  </threadedComment>
  <threadedComment ref="AF266" dT="2024-10-10T04:41:12.75" personId="{65DA027D-5C49-4EE2-A34F-BC2FA0C6B7F3}" id="{5FD55F7E-3889-4B28-949E-C10541DD8233}">
    <text>Pateikta 10.09</text>
  </threadedComment>
  <threadedComment ref="AF266" dT="2024-10-22T04:04:42.39" personId="{65DA027D-5C49-4EE2-A34F-BC2FA0C6B7F3}" id="{9004285B-ADA2-4F7C-9B08-3573AE2FD072}" parentId="{5FD55F7E-3889-4B28-949E-C10541DD8233}">
    <text>Suderinta 10.22</text>
  </threadedComment>
  <threadedComment ref="AH266" dT="2024-10-22T05:36:05.72" personId="{65DA027D-5C49-4EE2-A34F-BC2FA0C6B7F3}" id="{0F609B40-8F41-4BFC-AB2D-BEBE33884162}">
    <text>10,22
333469</text>
  </threadedComment>
  <threadedComment ref="AN266" dT="2024-10-10T04:47:53.64" personId="{65DA027D-5C49-4EE2-A34F-BC2FA0C6B7F3}" id="{DA6113E8-66A4-4322-A38F-D54426A8EF2D}">
    <text>Pateikta 10,10</text>
  </threadedComment>
  <threadedComment ref="K267" dT="2024-10-10T12:31:51.86" personId="{1AA69E5B-B443-4881-BBB8-C2908FF681E9}" id="{1ED216F2-60BF-4621-B743-73A64CBBB323}">
    <text>Pateikti pirminiai</text>
  </threadedComment>
  <threadedComment ref="K267" dT="2024-10-21T12:40:23.50" personId="{275467A3-C35B-408D-BC09-980133BF36D1}" id="{204359A3-1001-423F-90D7-F6797286008D}" parentId="{1ED216F2-60BF-4621-B743-73A64CBBB323}">
    <text>10-21 pateikta po pastabų pirminiai</text>
  </threadedComment>
  <threadedComment ref="K267" dT="2024-10-28T12:48:23.32" personId="{1AA69E5B-B443-4881-BBB8-C2908FF681E9}" id="{8DFFA84D-4240-4F3B-9E0C-5CF293679077}" parentId="{1ED216F2-60BF-4621-B743-73A64CBBB323}">
    <text>Patvirtinti pirmianiai, pateikta SUVA</text>
  </threadedComment>
  <threadedComment ref="AH267" dT="2024-10-29T06:17:25.76" personId="{275467A3-C35B-408D-BC09-980133BF36D1}" id="{C374160C-2307-42BA-8B0D-8FBBDF406601}">
    <text xml:space="preserve">SAV-333942
  </text>
  </threadedComment>
  <threadedComment ref="K268" dT="2024-10-04T08:11:45.52" personId="{275467A3-C35B-408D-BC09-980133BF36D1}" id="{7E038E8F-745F-4508-9CE0-B157EB16F33D}">
    <text>Atnaujintos TS</text>
  </threadedComment>
  <threadedComment ref="K268" dT="2024-10-07T12:49:27.67" personId="{275467A3-C35B-408D-BC09-980133BF36D1}" id="{A9DC653B-206B-4CA0-938F-C66927C46891}" parentId="{7E038E8F-745F-4508-9CE0-B157EB16F33D}">
    <text>Pateikti pirminiai</text>
  </threadedComment>
  <threadedComment ref="K268" dT="2024-10-09T10:56:33.74" personId="{1AA69E5B-B443-4881-BBB8-C2908FF681E9}" id="{28AA1576-0DA7-47EB-B1C0-7994439366D9}" parentId="{7E038E8F-745F-4508-9CE0-B157EB16F33D}">
    <text>Pateikti pirminiai po pastabu</text>
  </threadedComment>
  <threadedComment ref="K268" dT="2024-10-14T06:00:02.18" personId="{275467A3-C35B-408D-BC09-980133BF36D1}" id="{D92E204B-DC0A-4748-A513-E1ABF8E55F50}" parentId="{7E038E8F-745F-4508-9CE0-B157EB16F33D}">
    <text>10-14 pateiks pirminius po pastabų</text>
  </threadedComment>
  <threadedComment ref="K268" dT="2024-10-14T11:48:02.60" personId="{B1C403DD-D624-4B2E-A4CE-E1329F3AF8BA}" id="{BCB4A7B7-DC98-4FFF-A1CA-E0BBE083FB10}" parentId="{7E038E8F-745F-4508-9CE0-B157EB16F33D}">
    <text>Pateikti pirminiai po pastabų</text>
  </threadedComment>
  <threadedComment ref="K268" dT="2024-10-21T12:41:02.59" personId="{275467A3-C35B-408D-BC09-980133BF36D1}" id="{6621B777-9B37-480D-BE56-3161ED98247B}" parentId="{7E038E8F-745F-4508-9CE0-B157EB16F33D}">
    <text>Laukiam SUVA ir užsakovo, daro bylą</text>
  </threadedComment>
  <threadedComment ref="K268" dT="2024-10-28T12:58:25.90" personId="{1AA69E5B-B443-4881-BBB8-C2908FF681E9}" id="{824772CC-9D23-4A44-8632-98F9822428DE}" parentId="{7E038E8F-745F-4508-9CE0-B157EB16F33D}">
    <text>Ryt vaziuoja paimt paraso Kliento</text>
  </threadedComment>
  <threadedComment ref="K268" dT="2024-11-04T05:26:43.02" personId="{65DA027D-5C49-4EE2-A34F-BC2FA0C6B7F3}" id="{CFE12B42-EC0B-4B5D-8337-3371EE54A4D6}" parentId="{7E038E8F-745F-4508-9CE0-B157EB16F33D}">
    <text>Byla paruošta, trūksta SUVA</text>
  </threadedComment>
  <threadedComment ref="K268" dT="2024-11-04T16:36:24.81" personId="{BF5C2520-4838-4933-8C2C-E9E069B8079F}" id="{7246A91D-1AA0-42D1-84F1-01D433E548E8}" parentId="{7E038E8F-745F-4508-9CE0-B157EB16F33D}">
    <text>Pateikta</text>
  </threadedComment>
  <threadedComment ref="K268" dT="2024-11-08T08:54:52.67" personId="{275467A3-C35B-408D-BC09-980133BF36D1}" id="{B7937E29-BB6F-4CB3-9709-E97FEEE776D1}" parentId="{7E038E8F-745F-4508-9CE0-B157EB16F33D}">
    <text>SUVA vėluoja 4d.d.</text>
  </threadedComment>
  <threadedComment ref="K268" dT="2024-11-26T14:37:14.44" personId="{BF5C2520-4838-4933-8C2C-E9E069B8079F}" id="{31652052-1FB4-401C-9BD8-7E89161D7CBF}" parentId="{7E038E8F-745F-4508-9CE0-B157EB16F33D}">
    <text>Pateikta byla su SUVA</text>
  </threadedComment>
  <threadedComment ref="Z268" dT="2024-10-15T08:51:01.50" personId="{65DA027D-5C49-4EE2-A34F-BC2FA0C6B7F3}" id="{19E09E7E-EBA1-463C-8248-C3C86CF84DF7}">
    <text>Pateikta 10,15</text>
  </threadedComment>
  <threadedComment ref="Z268" dT="2024-10-29T13:32:19.89" personId="{65DA027D-5C49-4EE2-A34F-BC2FA0C6B7F3}" id="{F60F2228-D58D-4F2C-9BBE-7FE42ED58133}" parentId="{19E09E7E-EBA1-463C-8248-C3C86CF84DF7}">
    <text>Suderinta 10,29</text>
  </threadedComment>
  <threadedComment ref="AB268" dT="2024-10-07T05:21:25.20" personId="{65DA027D-5C49-4EE2-A34F-BC2FA0C6B7F3}" id="{365B5174-0315-4E3D-8082-9730648E8908}">
    <text>Pateikta 2024.10.07</text>
  </threadedComment>
  <threadedComment ref="AB268" dT="2024-10-14T12:42:23.93" personId="{65DA027D-5C49-4EE2-A34F-BC2FA0C6B7F3}" id="{837A54E2-E28C-42B3-8B51-06C638BFF10F}" parentId="{365B5174-0315-4E3D-8082-9730648E8908}">
    <text>Suderinta 10,14</text>
  </threadedComment>
  <threadedComment ref="AE268" dT="2024-10-07T05:15:42.18" personId="{65DA027D-5C49-4EE2-A34F-BC2FA0C6B7F3}" id="{06ABE5C7-04DF-44EB-B1B8-1931B9EB820F}">
    <text>Pateikta 2024.10.07</text>
  </threadedComment>
  <threadedComment ref="AE268" dT="2024-10-11T04:33:16.42" personId="{65DA027D-5C49-4EE2-A34F-BC2FA0C6B7F3}" id="{47B7D1D1-FEAE-415E-8D2D-0DF7FB2A9E54}" parentId="{06ABE5C7-04DF-44EB-B1B8-1931B9EB820F}">
    <text>Suderinta 10.11</text>
  </threadedComment>
  <threadedComment ref="AE268" dT="2024-10-15T07:01:55.38" personId="{65DA027D-5C49-4EE2-A34F-BC2FA0C6B7F3}" id="{9B4CAD12-5585-4702-91A6-4A03619903B6}" parentId="{06ABE5C7-04DF-44EB-B1B8-1931B9EB820F}">
    <text>Pateikta pakartotiniam 10,15</text>
  </threadedComment>
  <threadedComment ref="AE268" dT="2024-10-16T07:28:55.25" personId="{65DA027D-5C49-4EE2-A34F-BC2FA0C6B7F3}" id="{D0919703-BB74-40B8-9FAB-973B9CE10AA4}" parentId="{06ABE5C7-04DF-44EB-B1B8-1931B9EB820F}">
    <text>Suderinta 10.16</text>
  </threadedComment>
  <threadedComment ref="AF268" dT="2024-10-07T05:23:43.21" personId="{65DA027D-5C49-4EE2-A34F-BC2FA0C6B7F3}" id="{D9AA74A6-BFDC-4737-8451-72DDCA23407C}">
    <text>Pateikta 2024.10.07</text>
  </threadedComment>
  <threadedComment ref="AF268" dT="2024-10-11T08:44:30.73" personId="{65DA027D-5C49-4EE2-A34F-BC2FA0C6B7F3}" id="{565C60D2-D010-4D0A-BF1D-FCBA075AEE8B}" parentId="{D9AA74A6-BFDC-4737-8451-72DDCA23407C}">
    <text>Suderinta 10.11</text>
  </threadedComment>
  <threadedComment ref="AH268" dT="2024-10-17T06:19:49.65" personId="{65DA027D-5C49-4EE2-A34F-BC2FA0C6B7F3}" id="{04092F88-005E-471F-BAF2-025E6C8FC01F}">
    <text>10.18
333132</text>
  </threadedComment>
  <threadedComment ref="K269" dT="2024-09-25T07:37:45.25" personId="{1AA69E5B-B443-4881-BBB8-C2908FF681E9}" id="{CB3C5E0D-6F46-4D97-976D-8EB547167C1F}">
    <text>Pateikti pirminiai</text>
  </threadedComment>
  <threadedComment ref="K269" dT="2024-09-30T10:07:19.87" personId="{275467A3-C35B-408D-BC09-980133BF36D1}" id="{A6F9C008-EE6C-4D96-84D6-3251B0860A2C}" parentId="{CB3C5E0D-6F46-4D97-976D-8EB547167C1F}">
    <text>Pateikti pirminiai po pastabų</text>
  </threadedComment>
  <threadedComment ref="K269" dT="2024-10-14T06:09:23.47" personId="{275467A3-C35B-408D-BC09-980133BF36D1}" id="{693AFE4C-BD47-49BF-8D3C-ED01A14E3371}" parentId="{CB3C5E0D-6F46-4D97-976D-8EB547167C1F}">
    <text>10-14 turi užsakovas pateikti apskaitos vietą.</text>
  </threadedComment>
  <threadedComment ref="K269" dT="2024-10-17T10:13:25.26" personId="{BF941DBC-49BC-4D35-B639-EC5DED99621C}" id="{621CAB87-61B7-482D-BED0-193DC9998F98}" parentId="{CB3C5E0D-6F46-4D97-976D-8EB547167C1F}">
    <text>10.17 priminta užsakovui</text>
  </threadedComment>
  <threadedComment ref="K269" dT="2024-10-21T12:41:48.08" personId="{275467A3-C35B-408D-BC09-980133BF36D1}" id="{8978FC12-886E-4262-A50A-CD341314D725}" parentId="{CB3C5E0D-6F46-4D97-976D-8EB547167C1F}">
    <text>KPD</text>
  </threadedComment>
  <threadedComment ref="K269" dT="2024-10-25T14:08:32.81" personId="{BF5C2520-4838-4933-8C2C-E9E069B8079F}" id="{F67443DE-1AD4-42C2-90CF-AC0CF44B02F5}" parentId="{CB3C5E0D-6F46-4D97-976D-8EB547167C1F}">
    <text>Pateikti pirminiai po pastabų</text>
  </threadedComment>
  <threadedComment ref="K269" dT="2024-10-29T06:16:02.31" personId="{275467A3-C35B-408D-BC09-980133BF36D1}" id="{835E2655-5E82-44C3-BE86-E3D302DD977E}" parentId="{CB3C5E0D-6F46-4D97-976D-8EB547167C1F}">
    <text>10-29 teiks bylą tvirtinti</text>
  </threadedComment>
  <threadedComment ref="K269" dT="2024-11-04T05:33:20.10" personId="{BF941DBC-49BC-4D35-B639-EC5DED99621C}" id="{B3F23B8A-5AE3-49A6-9977-76DCA564DCF2}" parentId="{CB3C5E0D-6F46-4D97-976D-8EB547167C1F}">
    <text>Parengta byla</text>
  </threadedComment>
  <threadedComment ref="K269" dT="2024-11-04T16:28:54.36" personId="{BF5C2520-4838-4933-8C2C-E9E069B8079F}" id="{1DEFCBEA-EC77-4192-AFE0-330886CFEA3A}" parentId="{CB3C5E0D-6F46-4D97-976D-8EB547167C1F}">
    <text>Pateikta byla</text>
  </threadedComment>
  <threadedComment ref="K269" dT="2024-11-08T08:34:05.11" personId="{275467A3-C35B-408D-BC09-980133BF36D1}" id="{5ED9BA26-7B6D-4280-A101-AF97BE25CA99}" parentId="{CB3C5E0D-6F46-4D97-976D-8EB547167C1F}">
    <text>Pastabos pataisytos. SUVA liko 1d.d.</text>
  </threadedComment>
  <threadedComment ref="K269" dT="2024-11-29T14:01:34.24" personId="{BF5C2520-4838-4933-8C2C-E9E069B8079F}" id="{07A0AC13-2414-4D31-BCC6-2CEF1AC71BC9}" parentId="{CB3C5E0D-6F46-4D97-976D-8EB547167C1F}">
    <text>Pateikta byla su SUVA</text>
  </threadedComment>
  <threadedComment ref="AB269" dT="2024-09-25T09:31:56.10" personId="{BF941DBC-49BC-4D35-B639-EC5DED99621C}" id="{85DE5462-AA4B-4848-9363-49248742687A}">
    <text xml:space="preserve">Pateikta 2024.09.25
</text>
  </threadedComment>
  <threadedComment ref="AB269" dT="2024-10-01T11:51:33.47" personId="{BF941DBC-49BC-4D35-B639-EC5DED99621C}" id="{4FC76B6F-A9FF-4B30-83E3-72B2CE1F4DB0}" parentId="{85DE5462-AA4B-4848-9363-49248742687A}">
    <text>10.01 suderinta</text>
  </threadedComment>
  <threadedComment ref="AE269" dT="2024-09-25T09:31:56.10" personId="{BF941DBC-49BC-4D35-B639-EC5DED99621C}" id="{59C92669-B549-49A5-913C-5A281034B1EE}">
    <text xml:space="preserve">Pateikta 2024.09.25
</text>
  </threadedComment>
  <threadedComment ref="AF269" dT="2024-09-25T09:31:56.10" personId="{BF941DBC-49BC-4D35-B639-EC5DED99621C}" id="{43E5260E-48D5-4D35-B027-A6F68387F91C}">
    <text xml:space="preserve">Pateikta 2024.09.25
</text>
  </threadedComment>
  <threadedComment ref="AF269" dT="2024-10-03T05:07:39.13" personId="{BF941DBC-49BC-4D35-B639-EC5DED99621C}" id="{4DB149E3-4744-476E-AD55-E98666558CA2}" parentId="{43E5260E-48D5-4D35-B027-A6F68387F91C}">
    <text>10.02 suderinta</text>
  </threadedComment>
  <threadedComment ref="AH269" dT="2024-10-25T11:41:32.93" personId="{BF941DBC-49BC-4D35-B639-EC5DED99621C}" id="{C997BB2D-9B0C-45D5-A209-A4D6C24E302F}">
    <text>10.25
SAV-334121</text>
  </threadedComment>
  <threadedComment ref="AJ269" dT="2024-09-25T09:31:56.10" personId="{BF941DBC-49BC-4D35-B639-EC5DED99621C}" id="{E7513744-B7AA-4607-A35D-1534A68D3608}">
    <text xml:space="preserve">Pateikta 2024.09.25
</text>
  </threadedComment>
  <threadedComment ref="AJ269" dT="2024-10-15T11:42:54.88" personId="{BF941DBC-49BC-4D35-B639-EC5DED99621C}" id="{5F515D98-F131-40AC-B4A0-131606BBAF06}" parentId="{E7513744-B7AA-4607-A35D-1534A68D3608}">
    <text>10.15 pateikta po pastabų</text>
  </threadedComment>
  <threadedComment ref="AJ269" dT="2024-10-16T04:18:46.48" personId="{BF941DBC-49BC-4D35-B639-EC5DED99621C}" id="{27A2D1B0-C80B-4707-A0F0-4BCE8DD537AF}" parentId="{E7513744-B7AA-4607-A35D-1534A68D3608}">
    <text>10.16 suderinta</text>
  </threadedComment>
  <threadedComment ref="AN269" dT="2024-10-11T04:43:57.30" personId="{BF941DBC-49BC-4D35-B639-EC5DED99621C}" id="{744682AC-81E1-402D-AE29-643CE988E949}">
    <text>10.11d pateikta</text>
  </threadedComment>
  <threadedComment ref="AN269" dT="2024-10-25T10:47:36.20" personId="{BF941DBC-49BC-4D35-B639-EC5DED99621C}" id="{1B439889-EDB7-4BF8-A379-EA832B874077}" parentId="{744682AC-81E1-402D-AE29-643CE988E949}">
    <text>10.25 suderinta</text>
  </threadedComment>
  <threadedComment ref="K270" dT="2024-09-19T15:05:40.05" personId="{1AA69E5B-B443-4881-BBB8-C2908FF681E9}" id="{2177FE99-A921-4676-B477-76E8ECB88D28}">
    <text>Pateikti pirminiai</text>
  </threadedComment>
  <threadedComment ref="K270" dT="2024-09-25T07:39:08.34" personId="{1AA69E5B-B443-4881-BBB8-C2908FF681E9}" id="{74917C7E-605F-40C1-A95D-BDF7A60EFEA2}" parentId="{2177FE99-A921-4676-B477-76E8ECB88D28}">
    <text>Pateikti pirminiai po pastabu</text>
  </threadedComment>
  <threadedComment ref="K270" dT="2024-09-30T07:23:47.17" personId="{275467A3-C35B-408D-BC09-980133BF36D1}" id="{64A7328B-0F2A-45C0-BEF7-8DFC3307028D}" parentId="{2177FE99-A921-4676-B477-76E8ECB88D28}">
    <text>Pateikta institucijoms</text>
  </threadedComment>
  <threadedComment ref="K270" dT="2024-10-21T13:18:12.53" personId="{275467A3-C35B-408D-BC09-980133BF36D1}" id="{6EC7F168-0F58-4B77-B232-57AFE606A18B}" parentId="{2177FE99-A921-4676-B477-76E8ECB88D28}">
    <text>Laukiam vandenų + SUVA + byla</text>
  </threadedComment>
  <threadedComment ref="K270" dT="2024-10-28T06:22:01.34" personId="{BF5C2520-4838-4933-8C2C-E9E069B8079F}" id="{229B3D75-2534-4CB7-9C80-436E03CCD158}" parentId="{2177FE99-A921-4676-B477-76E8ECB88D28}">
    <text>Pateikta SUVA</text>
  </threadedComment>
  <threadedComment ref="K270" dT="2024-10-28T11:44:35.48" personId="{275467A3-C35B-408D-BC09-980133BF36D1}" id="{893943DB-1972-420D-8980-C6B3670C49A0}" parentId="{2177FE99-A921-4676-B477-76E8ECB88D28}">
    <text>10-28 pateiktas projektas be SUVA</text>
  </threadedComment>
  <threadedComment ref="K270" dT="2024-10-31T15:09:08.89" personId="{BF5C2520-4838-4933-8C2C-E9E069B8079F}" id="{0CCD1A40-7E1A-4302-BC91-CC4232897DCE}" parentId="{2177FE99-A921-4676-B477-76E8ECB88D28}">
    <text>10-31 pateiktas projektas be suva</text>
  </threadedComment>
  <threadedComment ref="K270" dT="2024-11-11T06:09:20.00" personId="{BF5C2520-4838-4933-8C2C-E9E069B8079F}" id="{7430C47A-ED57-4ED4-96D7-BE9E459DA7A8}" parentId="{2177FE99-A921-4676-B477-76E8ECB88D28}">
    <text>Laukiam suva (liko termino 1 d.d.)</text>
  </threadedComment>
  <threadedComment ref="K270" dT="2024-11-18T06:43:42.69" personId="{BF5C2520-4838-4933-8C2C-E9E069B8079F}" id="{D61BDA12-2A4F-427D-A706-99A801BB030B}" parentId="{2177FE99-A921-4676-B477-76E8ECB88D28}">
    <text>SUVA vėluoja 4 d.d.</text>
  </threadedComment>
  <threadedComment ref="K270" dT="2024-11-25T10:17:54.95" personId="{BF5C2520-4838-4933-8C2C-E9E069B8079F}" id="{7EF1D1B1-F8B6-4A75-B9AB-4D29CC548412}" parentId="{2177FE99-A921-4676-B477-76E8ECB88D28}">
    <text>SUVA veluoja 9 d.d.</text>
  </threadedComment>
  <threadedComment ref="K270" dT="2024-11-29T14:18:31.96" personId="{BF5C2520-4838-4933-8C2C-E9E069B8079F}" id="{26833D84-F626-454A-B53E-2417DA1A0A5E}" parentId="{2177FE99-A921-4676-B477-76E8ECB88D28}">
    <text>Pateikta su suva</text>
  </threadedComment>
  <threadedComment ref="AB270" dT="2024-09-30T07:26:15.72" personId="{BF5C2520-4838-4933-8C2C-E9E069B8079F}" id="{2A15A89B-8583-47F1-A356-5885D5C7CA28}">
    <text>Suderinta 09.25</text>
  </threadedComment>
  <threadedComment ref="AE270" dT="2024-09-30T07:27:49.56" personId="{BF5C2520-4838-4933-8C2C-E9E069B8079F}" id="{4AF31AAA-30A2-4A71-B462-A16011D14F96}">
    <text>Pateikta 09.26</text>
  </threadedComment>
  <threadedComment ref="AF270" dT="2024-09-30T07:27:54.42" personId="{BF5C2520-4838-4933-8C2C-E9E069B8079F}" id="{FAD144EB-919F-4C09-A458-67F45D4E1B17}">
    <text>Pateikta 09.26</text>
  </threadedComment>
  <threadedComment ref="AF270" dT="2024-10-04T14:13:34.59" personId="{BF5C2520-4838-4933-8C2C-E9E069B8079F}" id="{E6C41ED4-8BEA-438D-AE35-BA51AAFAC3D0}" parentId="{FAD144EB-919F-4C09-A458-67F45D4E1B17}">
    <text>10.03 gauta pastaba dėl tinklų trūkumo.
10.04 persiųsta info Ovidijui</text>
  </threadedComment>
  <threadedComment ref="AF270" dT="2024-10-14T13:25:28.73" personId="{BF5C2520-4838-4933-8C2C-E9E069B8079F}" id="{3F67B68D-4DE3-436C-9173-D1CBEC12145E}" parentId="{FAD144EB-919F-4C09-A458-67F45D4E1B17}">
    <text>10.14 pateikta po pastabų</text>
  </threadedComment>
  <threadedComment ref="AF270" dT="2024-10-18T08:18:50.21" personId="{BF5C2520-4838-4933-8C2C-E9E069B8079F}" id="{5A684670-84CE-4DDF-A670-C1B5184A3705}" parentId="{FAD144EB-919F-4C09-A458-67F45D4E1B17}">
    <text>Suderinta 10.18</text>
  </threadedComment>
  <threadedComment ref="AH270" dT="2024-10-28T06:22:24.46" personId="{BF5C2520-4838-4933-8C2C-E9E069B8079F}" id="{DF3D3CEC-FD6B-45E8-A8D9-12D1E70F085F}">
    <text>Pateikta 10-28</text>
  </threadedComment>
  <threadedComment ref="AH270" dT="2024-11-04T07:20:48.50" personId="{BF5C2520-4838-4933-8C2C-E9E069B8079F}" id="{7BFED45E-33C7-4EB1-8F36-113101C9A507}" parentId="{DF3D3CEC-FD6B-45E8-A8D9-12D1E70F085F}">
    <text xml:space="preserve">SAV-334204 </text>
  </threadedComment>
  <threadedComment ref="AN270" dT="2024-10-14T13:26:10.20" personId="{BF5C2520-4838-4933-8C2C-E9E069B8079F}" id="{BD746792-4814-4663-841B-6CDFB7A51C0B}">
    <text>Pateikta 10.11</text>
  </threadedComment>
  <threadedComment ref="AN270" dT="2024-10-18T08:20:09.83" personId="{BF5C2520-4838-4933-8C2C-E9E069B8079F}" id="{4815B3C0-B549-45C3-A0F4-8B6D7E481298}" parentId="{BD746792-4814-4663-841B-6CDFB7A51C0B}">
    <text>Suderinta 10.17</text>
  </threadedComment>
  <threadedComment ref="K271" dT="2024-09-16T10:32:38.20" personId="{275467A3-C35B-408D-BC09-980133BF36D1}" id="{9F9068C3-A8C7-4B06-B51C-756BAAB9B67D}">
    <text>Reikia daryti projektą.</text>
  </threadedComment>
  <threadedComment ref="K271" dT="2024-09-30T04:28:10.43" personId="{1AA69E5B-B443-4881-BBB8-C2908FF681E9}" id="{9FE4B8F3-AD54-4EAA-A9B2-0402C6F0E18F}" parentId="{9F9068C3-A8C7-4B06-B51C-756BAAB9B67D}">
    <text>Pateikti pirminiai</text>
  </threadedComment>
  <threadedComment ref="K271" dT="2024-10-14T13:05:05.67" personId="{275467A3-C35B-408D-BC09-980133BF36D1}" id="{3A327B7A-F2E3-4A52-82D3-D0D4E1C1916A}" parentId="{9F9068C3-A8C7-4B06-B51C-756BAAB9B67D}">
    <text>Derinama su institucijoms</text>
  </threadedComment>
  <threadedComment ref="K271" dT="2024-10-21T13:19:41.05" personId="{275467A3-C35B-408D-BC09-980133BF36D1}" id="{B46E0E18-DE1B-4327-84F4-16D8B799D7EF}" parentId="{9F9068C3-A8C7-4B06-B51C-756BAAB9B67D}">
    <text>Reikia keisti trasą ir daryti per sklypus.</text>
  </threadedComment>
  <threadedComment ref="K271" dT="2024-11-04T05:59:43.86" personId="{BF5C2520-4838-4933-8C2C-E9E069B8079F}" id="{0C40534B-22A0-4685-80FF-F1A5B26372E7}" parentId="{9F9068C3-A8C7-4B06-B51C-756BAAB9B67D}">
    <text>Parašytas komentaras į TIVIS, dėl prisijungimo taško keitimo</text>
  </threadedComment>
  <threadedComment ref="K271" dT="2024-11-04T07:36:29.35" personId="{BF5C2520-4838-4933-8C2C-E9E069B8079F}" id="{BCBFC436-1A5E-4E16-AD4D-B9AAC6BF49B5}" parentId="{9F9068C3-A8C7-4B06-B51C-756BAAB9B67D}">
    <text>Gautos atnaujintos TS, perduotas topo užsakymas Tomui</text>
  </threadedComment>
  <threadedComment ref="K271" dT="2024-11-04T13:58:36.77" personId="{275467A3-C35B-408D-BC09-980133BF36D1}" id="{7D9727F6-9667-402B-8769-B216BB16012F}" parentId="{9F9068C3-A8C7-4B06-B51C-756BAAB9B67D}">
    <text>Užsakyta Egidijus 11-04</text>
  </threadedComment>
  <threadedComment ref="K271" dT="2024-11-12T15:12:10.60" personId="{BF5C2520-4838-4933-8C2C-E9E069B8079F}" id="{24973CD5-93EB-4E03-BFF2-B00910A70EEE}" parentId="{9F9068C3-A8C7-4B06-B51C-756BAAB9B67D}">
    <text>Pateikti pirminiai po TS korekcijos</text>
  </threadedComment>
  <threadedComment ref="K271" dT="2024-11-19T15:15:55.81" personId="{BF5C2520-4838-4933-8C2C-E9E069B8079F}" id="{D005782A-3AB1-4F89-9759-2FFF08F9E11C}" parentId="{9F9068C3-A8C7-4B06-B51C-756BAAB9B67D}">
    <text>Pirminiai suderinti, pateikta institucijoms</text>
  </threadedComment>
  <threadedComment ref="K271" dT="2024-11-25T10:16:41.21" personId="{BF5C2520-4838-4933-8C2C-E9E069B8079F}" id="{A77BD1D5-2AE6-4252-9BE8-2A1F1BF39550}" parentId="{9F9068C3-A8C7-4B06-B51C-756BAAB9B67D}">
    <text>Derinama su institucijom</text>
  </threadedComment>
  <threadedComment ref="K271" dT="2024-12-02T14:53:25.33" personId="{BF5C2520-4838-4933-8C2C-E9E069B8079F}" id="{D8FD1BC5-5AB8-473A-8B11-FD7BF31DC951}" parentId="{9F9068C3-A8C7-4B06-B51C-756BAAB9B67D}">
    <text>11.27 pateikta kpd</text>
  </threadedComment>
  <threadedComment ref="K271" dT="2024-12-09T06:00:10.93" personId="{BF5C2520-4838-4933-8C2C-E9E069B8079F}" id="{294C6C5B-BD3F-4BE0-A957-804E0C0434EA}" parentId="{9F9068C3-A8C7-4B06-B51C-756BAAB9B67D}">
    <text>KPD persiuntė prašymą savivaldybei, nes ten savivaldybė atsakinga už paveldą</text>
  </threadedComment>
  <threadedComment ref="K271" dT="2024-12-21T06:35:05.49" personId="{275467A3-C35B-408D-BC09-980133BF36D1}" id="{934F69C6-36DA-41C3-8E8C-7A84F70857FA}" parentId="{9F9068C3-A8C7-4B06-B51C-756BAAB9B67D}">
    <text>Kokia situacija su derinimu ?</text>
  </threadedComment>
  <threadedComment ref="K271" dT="2024-12-23T13:16:54.41" personId="{BF5C2520-4838-4933-8C2C-E9E069B8079F}" id="{6C116F1C-27A3-4A3E-9816-34491170B92F}" parentId="{9F9068C3-A8C7-4B06-B51C-756BAAB9B67D}">
    <text>Pasikeitė trasa kliento reikalavimu, trūksta savivaldybės ir KPD derinimo</text>
  </threadedComment>
  <threadedComment ref="K271" dT="2025-01-06T06:07:25.36" personId="{BF5C2520-4838-4933-8C2C-E9E069B8079F}" id="{1FCAF99C-8BF0-4CCE-A5F4-E8D36EDB0CB2}" parentId="{9F9068C3-A8C7-4B06-B51C-756BAAB9B67D}">
    <text>Sprendiniai po pasikeitimų suderinti su tinklais ir savivaldybe, liko savivaldybės paveldo skyriaus derinimas.</text>
  </threadedComment>
  <threadedComment ref="K271" dT="2025-01-27T12:31:37.16" personId="{BF5C2520-4838-4933-8C2C-E9E069B8079F}" id="{5BA89EA0-CA55-4881-9FED-733A9563349B}" parentId="{9F9068C3-A8C7-4B06-B51C-756BAAB9B67D}">
    <text>Gauti derinimai, pateikta suva</text>
  </threadedComment>
  <threadedComment ref="K271" dT="2025-01-31T14:32:00.74" personId="{BF5C2520-4838-4933-8C2C-E9E069B8079F}" id="{69F5B737-7F3E-4007-BF06-B208D51B12AC}" parentId="{9F9068C3-A8C7-4B06-B51C-756BAAB9B67D}">
    <text>Pateikta byla be SUVA</text>
  </threadedComment>
  <threadedComment ref="K271" dT="2025-02-11T15:52:44.48" personId="{BF5C2520-4838-4933-8C2C-E9E069B8079F}" id="{038D17DA-61C5-447D-BE9F-F499EE114B0D}" parentId="{9F9068C3-A8C7-4B06-B51C-756BAAB9B67D}">
    <text>Pateiktas projektas su SUVA</text>
  </threadedComment>
  <threadedComment ref="AB271" dT="2024-09-30T07:28:20.94" personId="{BF5C2520-4838-4933-8C2C-E9E069B8079F}" id="{FC3EC682-C62D-43B5-B329-6F296361EB76}">
    <text>Išsiųsta 09.27</text>
  </threadedComment>
  <threadedComment ref="AB271" dT="2024-10-04T13:47:05.03" personId="{BF5C2520-4838-4933-8C2C-E9E069B8079F}" id="{2B1D199B-62E5-4946-B326-14FE8E5B4073}" parentId="{FC3EC682-C62D-43B5-B329-6F296361EB76}">
    <text>Nederina trasos po asfaltu, prašo kelti ant žolės, ant žolės nėra vietos.
10.04 d. Išsiųstas laiškas su argumentacija dėl trasos pasirinkimo.</text>
  </threadedComment>
  <threadedComment ref="AH271" dT="2024-12-04T06:22:07.67" personId="{BF5C2520-4838-4933-8C2C-E9E069B8079F}" id="{FD8E0EBC-A6CF-4C58-8D5E-9B77D4B4307F}">
    <text xml:space="preserve">01.20 
SAV-343630 </text>
  </threadedComment>
  <threadedComment ref="K272" dT="2024-09-13T13:08:44.19" personId="{1AA69E5B-B443-4881-BBB8-C2908FF681E9}" id="{8CDCA1C6-CC30-40D6-9FF1-655DF3723AB8}">
    <text>09.16 issiusta nuomininkams ar tinka trasa</text>
  </threadedComment>
  <threadedComment ref="K272" dT="2024-10-07T12:43:46.76" personId="{275467A3-C35B-408D-BC09-980133BF36D1}" id="{7D4FF9D9-56AB-468C-8BA8-D9C8543BCF52}" parentId="{8CDCA1C6-CC30-40D6-9FF1-655DF3723AB8}">
    <text>Sukelta topo</text>
  </threadedComment>
  <threadedComment ref="K272" dT="2024-10-11T11:31:29.17" personId="{1AA69E5B-B443-4881-BBB8-C2908FF681E9}" id="{DA4F4E84-4915-417E-95F6-C97D4DEDC399}" parentId="{8CDCA1C6-CC30-40D6-9FF1-655DF3723AB8}">
    <text>Pateikti pirminiai</text>
  </threadedComment>
  <threadedComment ref="K272" dT="2024-10-14T13:06:06.41" personId="{275467A3-C35B-408D-BC09-980133BF36D1}" id="{6738918B-C5C4-4F63-B8D2-0A99B364863E}" parentId="{8CDCA1C6-CC30-40D6-9FF1-655DF3723AB8}">
    <text>REIKIA PILDYTTI TOPO</text>
  </threadedComment>
  <threadedComment ref="K272" dT="2024-11-04T05:28:44.83" personId="{65DA027D-5C49-4EE2-A34F-BC2FA0C6B7F3}" id="{49927B98-1069-4857-A80F-1BB0630832CE}" parentId="{8CDCA1C6-CC30-40D6-9FF1-655DF3723AB8}">
    <text>Rengiamas kartu su 253</text>
  </threadedComment>
  <threadedComment ref="K272" dT="2025-01-30T14:19:39.81" personId="{BF941DBC-49BC-4D35-B639-EC5DED99621C}" id="{370D33A9-212F-44A3-917E-72A78E906BD4}" parentId="{8CDCA1C6-CC30-40D6-9FF1-655DF3723AB8}">
    <text>Užsakovo derinimas yra, 01.30 pateikta institucijom</text>
  </threadedComment>
  <threadedComment ref="K272" dT="2025-02-11T06:16:04.82" personId="{BF941DBC-49BC-4D35-B639-EC5DED99621C}" id="{655AB902-3931-453C-9EF0-92BB852B2ACB}" parentId="{8CDCA1C6-CC30-40D6-9FF1-655DF3723AB8}">
    <text>Gauti derinimai, reikia teikt pirminius</text>
  </threadedComment>
  <threadedComment ref="K272" dT="2025-02-14T12:31:40.79" personId="{BF941DBC-49BC-4D35-B639-EC5DED99621C}" id="{F18112C3-2802-4910-BA68-21DE456A688D}" parentId="{8CDCA1C6-CC30-40D6-9FF1-655DF3723AB8}">
    <text xml:space="preserve">Iki 02-19 Kauno energija sprendinių nederina, nes neveikia jų sistema.
</text>
  </threadedComment>
  <threadedComment ref="K272" dT="2025-02-17T06:02:15.82" personId="{BF941DBC-49BC-4D35-B639-EC5DED99621C}" id="{76D5175D-0976-47C3-950A-68201346E2A4}" parentId="{8CDCA1C6-CC30-40D6-9FF1-655DF3723AB8}">
    <text>Pateikta kompensacijom.</text>
  </threadedComment>
  <threadedComment ref="K272" dT="2025-03-06T08:30:25.82" personId="{BF941DBC-49BC-4D35-B639-EC5DED99621C}" id="{0404F98F-29FB-4140-8532-A327EFF45A5B}" parentId="{8CDCA1C6-CC30-40D6-9FF1-655DF3723AB8}">
    <text>Išsiųstas servitutas derinimui.</text>
  </threadedComment>
  <threadedComment ref="K272" dT="2025-03-10T10:00:59.26" personId="{BF5C2520-4838-4933-8C2C-E9E069B8079F}" id="{8E1EFE21-EA02-43DE-A691-49B802CC5DC8}" parentId="{8CDCA1C6-CC30-40D6-9FF1-655DF3723AB8}">
    <text>(sklypo naudotojam)</text>
  </threadedComment>
  <threadedComment ref="K272" dT="2025-03-28T18:15:01.62" personId="{BF5C2520-4838-4933-8C2C-E9E069B8079F}" id="{8BCACA6D-2B2B-4DB7-9CDC-C40B9931CC2D}" parentId="{8CDCA1C6-CC30-40D6-9FF1-655DF3723AB8}">
    <text>Judint, kad pasirašytų greičiau</text>
  </threadedComment>
  <threadedComment ref="K272" dT="2025-04-03T14:31:43.15" personId="{BF941DBC-49BC-4D35-B639-EC5DED99621C}" id="{C2160D33-CFBE-4924-AEA7-41DDB8F5BB80}" parentId="{8CDCA1C6-CC30-40D6-9FF1-655DF3723AB8}">
    <text>04.04 teikiu savivaldybei</text>
  </threadedComment>
  <threadedComment ref="K272" dT="2025-04-04T05:51:42.27" personId="{BF941DBC-49BC-4D35-B639-EC5DED99621C}" id="{00A00AAB-AD47-4790-A03B-BCB7F0B7A2FC}" parentId="{8CDCA1C6-CC30-40D6-9FF1-655DF3723AB8}">
    <text>04.04 pateikta servitutai savivaldybei</text>
  </threadedComment>
  <threadedComment ref="K272" dT="2025-04-24T11:11:34.63" personId="{BF941DBC-49BC-4D35-B639-EC5DED99621C}" id="{822E480F-3E3B-471E-B5AE-A8B281147B2B}" parentId="{8CDCA1C6-CC30-40D6-9FF1-655DF3723AB8}">
    <text>04.23 skambinau į savivaldybę, atsakinga darbuotoja serga, kada dirbs neaišku, nieks nežino ar patvirtino servitutus. Parašiau atsakingai darbuotojai į paštą.</text>
  </threadedComment>
  <threadedComment ref="K272" dT="2025-04-29T06:33:58.30" personId="{BF941DBC-49BC-4D35-B639-EC5DED99621C}" id="{0A177A26-9B0B-4E76-A85B-9F29BB81DD7E}" parentId="{8CDCA1C6-CC30-40D6-9FF1-655DF3723AB8}">
    <text>04.29 sakė, kad ruošiamas įsakymas, turėtumėm per savaite gauti.</text>
  </threadedComment>
  <threadedComment ref="K272" dT="2025-04-30T16:03:34.67" personId="{BF5C2520-4838-4933-8C2C-E9E069B8079F}" id="{7466BAB2-6651-4FD2-B115-C36F13B7DE34}" parentId="{8CDCA1C6-CC30-40D6-9FF1-655DF3723AB8}">
    <text>Pateiktas projektas</text>
  </threadedComment>
  <threadedComment ref="K272" dT="2025-05-12T05:08:27.55" personId="{BF5C2520-4838-4933-8C2C-E9E069B8079F}" id="{16DC3980-9539-430A-8478-17392B5932CA}" parentId="{8CDCA1C6-CC30-40D6-9FF1-655DF3723AB8}">
    <text>Gytis turi išsiaiškinti ar praėjo servitutas</text>
  </threadedComment>
  <threadedComment ref="K272" dT="2025-05-19T12:23:54.98" personId="{BF941DBC-49BC-4D35-B639-EC5DED99621C}" id="{BC6B15D3-837D-4AE0-9D92-9A1303337A36}" parentId="{8CDCA1C6-CC30-40D6-9FF1-655DF3723AB8}">
    <text xml:space="preserve">Abu servitutai turi būti perduoti teisininkam nagrinėt.
</text>
  </threadedComment>
  <threadedComment ref="K272" dT="2025-06-02T11:58:02.67" personId="{BF941DBC-49BC-4D35-B639-EC5DED99621C}" id="{927D87FA-3B63-42F3-9A26-4970A885B63A}" parentId="{8CDCA1C6-CC30-40D6-9FF1-655DF3723AB8}">
    <text>Turim šią savaitę gauti įsakymus.</text>
  </threadedComment>
  <threadedComment ref="K272" dT="2025-06-05T04:23:12.64" personId="{BF941DBC-49BC-4D35-B639-EC5DED99621C}" id="{C2C0E520-E54C-4FCA-832F-450AC737E7E7}" parentId="{8CDCA1C6-CC30-40D6-9FF1-655DF3723AB8}">
    <text>Gauti įsakymai, laukiam sprendimo dėl 253 objekto.</text>
  </threadedComment>
  <threadedComment ref="K272" dT="2025-09-09T05:09:15.48" personId="{BF5C2520-4838-4933-8C2C-E9E069B8079F}" id="{9A0098B5-EB2E-4CD8-8CBC-7B33B07D7EF0}" parentId="{8CDCA1C6-CC30-40D6-9FF1-655DF3723AB8}">
    <text>Perduota mokėjimų pavedimams.</text>
  </threadedComment>
  <threadedComment ref="X272" dT="2024-10-29T06:41:53.17" personId="{65DA027D-5C49-4EE2-A34F-BC2FA0C6B7F3}" id="{E331778A-71A5-439D-83C7-97E85119BEAC}">
    <text>Keitėsi TS</text>
  </threadedComment>
  <threadedComment ref="Y272" dT="2024-10-15T05:25:03.70" personId="{BF5C2520-4838-4933-8C2C-E9E069B8079F}" id="{9F0E3DD4-95F3-4ABB-96C4-9D256B330BFF}">
    <text>10.14 d. Info dėl topo papildymo pateikta Tomui</text>
  </threadedComment>
  <threadedComment ref="Z272" dT="2025-01-06T05:59:19.22" personId="{65DA027D-5C49-4EE2-A34F-BC2FA0C6B7F3}" id="{0FE8EB52-B0EA-4F0B-8B4F-1F1F107FBC2D}">
    <text>2025.01.06 pateikta</text>
  </threadedComment>
  <threadedComment ref="Z272" dT="2025-01-06T10:08:05.71" personId="{65DA027D-5C49-4EE2-A34F-BC2FA0C6B7F3}" id="{C450A6D5-E2E8-4180-9285-8D7192A900EE}" parentId="{0FE8EB52-B0EA-4F0B-8B4F-1F1F107FBC2D}">
    <text>Suderinta 01.06</text>
  </threadedComment>
  <threadedComment ref="AA272" dT="2024-10-14T13:30:25.85" personId="{BF5C2520-4838-4933-8C2C-E9E069B8079F}" id="{22CDC5C5-B251-4AF9-A108-D61DBA19D3D1}">
    <text>Nesutinka kaimyninis sklypas su trasa, reikia daryti šalia 24-92-TDP-E (253) projektuojamos trasos, trūksta topo</text>
  </threadedComment>
  <threadedComment ref="AB272" dT="2025-01-30T14:20:09.99" personId="{BF941DBC-49BC-4D35-B639-EC5DED99621C}" id="{0D053FE1-A95D-4CF7-8849-B0113F41DDE5}">
    <text>01.30 pateikta</text>
  </threadedComment>
  <threadedComment ref="AE272" dT="2025-01-30T14:20:09.99" personId="{BF941DBC-49BC-4D35-B639-EC5DED99621C}" id="{3ACA6A1C-3F42-47FB-BFDE-BA84FB892570}">
    <text>01.30 pateikta</text>
  </threadedComment>
  <threadedComment ref="AF272" dT="2025-01-30T14:20:09.99" personId="{BF941DBC-49BC-4D35-B639-EC5DED99621C}" id="{E40FD789-879C-4FC7-AC8B-E4BC4ED51454}">
    <text>01.30 pateikta</text>
  </threadedComment>
  <threadedComment ref="AJ272" dT="2025-01-30T14:20:09.99" personId="{BF941DBC-49BC-4D35-B639-EC5DED99621C}" id="{CFB5D45F-89EE-4938-ADE2-B92B640FA438}">
    <text>01.30 pateikta</text>
  </threadedComment>
  <threadedComment ref="K273" dT="2024-09-16T13:24:18.58" personId="{1AA69E5B-B443-4881-BBB8-C2908FF681E9}" id="{9F19D946-E5B4-490C-AC3C-6295A0C45AF9}">
    <text>Susijes obejktas su 217. Parasyta i TIVIS, kad atsaukti, nes cia i ta pacia spinta abu klientus reikia sudet</text>
  </threadedComment>
  <threadedComment ref="K274" dT="2024-09-17T14:45:23.07" personId="{1AA69E5B-B443-4881-BBB8-C2908FF681E9}" id="{4527AE96-3689-460D-A4E3-BCECE671D984}">
    <text>Topo uzsakyta pas Ovidiju</text>
  </threadedComment>
  <threadedComment ref="K274" dT="2024-09-27T05:29:03.53" personId="{1AA69E5B-B443-4881-BBB8-C2908FF681E9}" id="{DB9E0E70-FD8F-4814-BE06-14379D81C8F8}" parentId="{4527AE96-3689-460D-A4E3-BCECE671D984}">
    <text>Pateikti pirminiai sprendiniai</text>
  </threadedComment>
  <threadedComment ref="K274" dT="2024-09-30T07:44:24.63" personId="{275467A3-C35B-408D-BC09-980133BF36D1}" id="{8DC052C4-06EA-4151-85CC-68E12AC52328}" parentId="{4527AE96-3689-460D-A4E3-BCECE671D984}">
    <text>Gytis teikia institucijoms</text>
  </threadedComment>
  <threadedComment ref="K274" dT="2024-10-02T08:48:54.06" personId="{275467A3-C35B-408D-BC09-980133BF36D1}" id="{02391D33-EB09-4E2A-9485-D5E906FA99AA}" parentId="{4527AE96-3689-460D-A4E3-BCECE671D984}">
    <text>Pateiktos atnaujintos TS</text>
  </threadedComment>
  <threadedComment ref="K274" dT="2024-10-15T04:46:01.47" personId="{275467A3-C35B-408D-BC09-980133BF36D1}" id="{E82943F5-9337-476D-B628-94E406AC91E1}" parentId="{4527AE96-3689-460D-A4E3-BCECE671D984}">
    <text>Užklausta tivis dėl vartotojo apskaitos vietos. Laukiam ATS</text>
  </threadedComment>
  <threadedComment ref="K274" dT="2024-10-21T05:37:24.74" personId="{275467A3-C35B-408D-BC09-980133BF36D1}" id="{7015BA10-55AA-4DAD-B799-CA2ED045A307}" parentId="{4527AE96-3689-460D-A4E3-BCECE671D984}">
    <text>Pateikti pirminiai po pastabų</text>
  </threadedComment>
  <threadedComment ref="K274" dT="2024-10-24T13:29:51.45" personId="{BF5C2520-4838-4933-8C2C-E9E069B8079F}" id="{DE0E1A37-5D4C-48C6-8764-964474ED7344}" parentId="{4527AE96-3689-460D-A4E3-BCECE671D984}">
    <text>Pateikti pirminiai po pastabų</text>
  </threadedComment>
  <threadedComment ref="K274" dT="2024-10-29T06:17:56.86" personId="{275467A3-C35B-408D-BC09-980133BF36D1}" id="{4F9A217B-D31B-4368-B93E-6C14972D460B}" parentId="{4527AE96-3689-460D-A4E3-BCECE671D984}">
    <text>Derina sprendinius su Kauno energija</text>
  </threadedComment>
  <threadedComment ref="K274" dT="2024-10-29T06:48:10.19" personId="{BF941DBC-49BC-4D35-B639-EC5DED99621C}" id="{6C7F42C2-2FA6-412F-A42A-6E5B85E23B60}" parentId="{4527AE96-3689-460D-A4E3-BCECE671D984}">
    <text xml:space="preserve">10-29 Kauno ligoninės atstovas sako, kad prieš darant aikštelę ESO reikalavo kad būtų pakloti tušti vamzdžiai. Jis teigia, kad perduos brėžinį specialistui, bet beveik garantuoja, kad nepritars tokiam sprendimui. </text>
  </threadedComment>
  <threadedComment ref="K274" dT="2024-11-05T08:44:00.59" personId="{BF941DBC-49BC-4D35-B639-EC5DED99621C}" id="{7B45ED4E-CC39-44F4-BDF1-35E0C1A763F6}" parentId="{4527AE96-3689-460D-A4E3-BCECE671D984}">
    <text>11.05 atrašė į priminimą, kad artimiausiu metu gausime atsakymą.</text>
  </threadedComment>
  <threadedComment ref="K274" dT="2024-11-18T10:33:23.87" personId="{BF941DBC-49BC-4D35-B639-EC5DED99621C}" id="{BA3660CB-BBD5-4238-A854-13B75F17C7AF}" parentId="{4527AE96-3689-460D-A4E3-BCECE671D984}">
    <text>37068731313
Neleidžia dėl šilumos tinklų</text>
  </threadedComment>
  <threadedComment ref="K274" dT="2024-11-19T07:01:36.50" personId="{BF941DBC-49BC-4D35-B639-EC5DED99621C}" id="{7B337250-D4F2-45E3-8B9F-114829129600}" parentId="{4527AE96-3689-460D-A4E3-BCECE671D984}">
    <text>Pakeisti sprendiniai dėl klinikų nederinimo</text>
  </threadedComment>
  <threadedComment ref="K274" dT="2024-11-25T05:50:37.92" personId="{BF941DBC-49BC-4D35-B639-EC5DED99621C}" id="{31FB5BFF-656A-4969-AB4B-09AB731DF631}" parentId="{4527AE96-3689-460D-A4E3-BCECE671D984}">
    <text>Parašyta į TIVĮ dėl situacijos.</text>
  </threadedComment>
  <threadedComment ref="K274" dT="2024-11-28T08:25:29.49" personId="{BF941DBC-49BC-4D35-B639-EC5DED99621C}" id="{22E5ECDB-C5B4-4FEC-AC0C-3F762CFE6749}" parentId="{4527AE96-3689-460D-A4E3-BCECE671D984}">
    <text>Subraižyta topo 11.27 ir perduota Arnui</text>
  </threadedComment>
  <threadedComment ref="K274" dT="2024-12-11T13:59:00.75" personId="{BF5C2520-4838-4933-8C2C-E9E069B8079F}" id="{8668C562-DB77-4823-B2BB-E0E1FF7ABBB6}" parentId="{4527AE96-3689-460D-A4E3-BCECE671D984}">
    <text>Pateikti pakoreguoti sprendiniai pagal naujas TS susiderinti su ESO</text>
  </threadedComment>
  <threadedComment ref="K274" dT="2024-12-21T06:37:23.84" personId="{275467A3-C35B-408D-BC09-980133BF36D1}" id="{A29DFD33-9A8F-4EBE-A32C-FE0C21DF2A3A}" parentId="{4527AE96-3689-460D-A4E3-BCECE671D984}">
    <text>12d eso sprendinius suderino. Ko trūksta pateikti pilną projektą ?</text>
  </threadedComment>
  <threadedComment ref="K274" dT="2024-12-23T05:23:44.14" personId="{BF941DBC-49BC-4D35-B639-EC5DED99621C}" id="{8CB655D7-521A-4BF9-86C0-8DA81EC1DB96}" parentId="{4527AE96-3689-460D-A4E3-BCECE671D984}">
    <text>Arnui perduota, kad išimtų kontaktinę informaciją, dėl AZ sutikimų</text>
  </threadedComment>
  <threadedComment ref="K274" dT="2025-01-06T07:39:40.60" personId="{BF941DBC-49BC-4D35-B639-EC5DED99621C}" id="{E3BD606E-1B71-4056-82D0-EDBDBAAC0444}" parentId="{4527AE96-3689-460D-A4E3-BCECE671D984}">
    <text>Gavau kontaktus, šiandien skambinsiu</text>
  </threadedComment>
  <threadedComment ref="K274" dT="2025-01-06T10:37:19.51" personId="{BF941DBC-49BC-4D35-B639-EC5DED99621C}" id="{DF6B104A-81D1-4D54-85FD-214184C4DCB7}" parentId="{4527AE96-3689-460D-A4E3-BCECE671D984}">
    <text>Gali tik gyvai pasirašyt, ketvirtadienį pasiskambint kada gali susitikt.</text>
  </threadedComment>
  <threadedComment ref="K274" dT="2025-01-10T14:59:44.85" personId="{BF5C2520-4838-4933-8C2C-E9E069B8079F}" id="{7FAEA3BE-157F-47DA-BDEA-12B69B5FCCD4}" parentId="{4527AE96-3689-460D-A4E3-BCECE671D984}">
    <text>Reikia gauti sutikimą per ateinančią savaitę.</text>
  </threadedComment>
  <threadedComment ref="K274" dT="2025-01-15T12:48:58.68" personId="{BF941DBC-49BC-4D35-B639-EC5DED99621C}" id="{0A8CFF5C-FDAE-4888-9EF8-6DA088C2049F}" parentId="{4527AE96-3689-460D-A4E3-BCECE671D984}">
    <text>Paimtas sutikimas, paruošta pilna byla</text>
  </threadedComment>
  <threadedComment ref="K274" dT="2025-01-16T07:10:32.72" personId="{BF5C2520-4838-4933-8C2C-E9E069B8079F}" id="{0BEE242F-37B9-4E60-84BF-D266DA1778C4}" parentId="{4527AE96-3689-460D-A4E3-BCECE671D984}">
    <text>Pateiktas projektas tvirtinimui</text>
  </threadedComment>
  <threadedComment ref="K274" dT="2025-01-20T05:49:38.87" personId="{275467A3-C35B-408D-BC09-980133BF36D1}" id="{74750ED4-F215-487D-BA88-BD2BF13A5476}" parentId="{4527AE96-3689-460D-A4E3-BCECE671D984}">
    <text>Taiso pastabas</text>
  </threadedComment>
  <threadedComment ref="K274" dT="2025-01-21T07:27:55.79" personId="{BF941DBC-49BC-4D35-B639-EC5DED99621C}" id="{99EE1087-A117-4435-9125-776092CDAD32}" parentId="{4527AE96-3689-460D-A4E3-BCECE671D984}">
    <text>Perduota info Arnui dėl trasos, turbūt neįmanoma padaryt.</text>
  </threadedComment>
  <threadedComment ref="K274" dT="2025-01-23T09:59:55.54" personId="{BF941DBC-49BC-4D35-B639-EC5DED99621C}" id="{25268ADD-CA69-4634-BE00-EB285284EA7B}" parentId="{4527AE96-3689-460D-A4E3-BCECE671D984}">
    <text>Pakeista trasa, pateikta derinti</text>
  </threadedComment>
  <threadedComment ref="K274" dT="2025-02-03T07:12:45.26" personId="{BF941DBC-49BC-4D35-B639-EC5DED99621C}" id="{008D1AE8-54F4-444C-99E7-1071E0465E66}" parentId="{4527AE96-3689-460D-A4E3-BCECE671D984}">
    <text>Parengta pilna byla</text>
  </threadedComment>
  <threadedComment ref="K274" dT="2025-02-06T07:37:50.44" personId="{BF5C2520-4838-4933-8C2C-E9E069B8079F}" id="{B6C6A569-122C-4133-B3EC-F009A3E4FF39}" parentId="{4527AE96-3689-460D-A4E3-BCECE671D984}">
    <text>Pateiktas tvirtinimui 02-05</text>
  </threadedComment>
  <threadedComment ref="Z274" dT="2024-09-30T08:01:56.19" personId="{BF941DBC-49BC-4D35-B639-EC5DED99621C}" id="{83C12705-53C0-4274-8F93-98040EDEC739}">
    <text>09.30 pateikta
rytis.strazdas@gmail.com</text>
  </threadedComment>
  <threadedComment ref="Z274" dT="2024-10-25T10:47:18.37" personId="{BF941DBC-49BC-4D35-B639-EC5DED99621C}" id="{ECED04A7-F35C-4C12-9BA1-96C361EE2222}" parentId="{83C12705-53C0-4274-8F93-98040EDEC739}">
    <text>10.25 suderinta</text>
  </threadedComment>
  <threadedComment ref="AB274" dT="2024-09-30T07:53:27.73" personId="{BF941DBC-49BC-4D35-B639-EC5DED99621C}" id="{08BC935C-0A95-4179-9376-15141E7002F2}">
    <text>09.30 pateikta</text>
  </threadedComment>
  <threadedComment ref="AB274" dT="2024-10-25T10:00:21.88" personId="{BF941DBC-49BC-4D35-B639-EC5DED99621C}" id="{2653B2D0-88D4-4A80-A854-CE4A96810BE5}" parentId="{08BC935C-0A95-4179-9376-15141E7002F2}">
    <text>10.25 priminta</text>
  </threadedComment>
  <threadedComment ref="AB274" dT="2024-11-04T06:52:20.97" personId="{BF941DBC-49BC-4D35-B639-EC5DED99621C}" id="{7020FABB-D0E1-426C-903A-4A7628873C04}" parentId="{08BC935C-0A95-4179-9376-15141E7002F2}">
    <text>11.04 suderinta</text>
  </threadedComment>
  <threadedComment ref="AB274" dT="2024-12-12T13:34:56.14" personId="{BF941DBC-49BC-4D35-B639-EC5DED99621C}" id="{F26453C8-8816-44C6-82D6-EEB6281C4656}" parentId="{08BC935C-0A95-4179-9376-15141E7002F2}">
    <text>12.12 pateikta</text>
  </threadedComment>
  <threadedComment ref="AE274" dT="2024-09-30T07:53:27.73" personId="{BF941DBC-49BC-4D35-B639-EC5DED99621C}" id="{863405E3-B156-4A39-8D7B-11D390F4C16B}">
    <text>09.30 pateikta</text>
  </threadedComment>
  <threadedComment ref="AE274" dT="2024-10-01T12:23:04.64" personId="{BF941DBC-49BC-4D35-B639-EC5DED99621C}" id="{97C0AFEB-4F86-4443-B972-E3B23076C543}" parentId="{863405E3-B156-4A39-8D7B-11D390F4C16B}">
    <text xml:space="preserve">10.01 suderinta
</text>
  </threadedComment>
  <threadedComment ref="AE274" dT="2024-12-12T13:35:05.58" personId="{BF941DBC-49BC-4D35-B639-EC5DED99621C}" id="{DA83EB44-33FD-4F03-964B-9899DCDE9299}" parentId="{863405E3-B156-4A39-8D7B-11D390F4C16B}">
    <text>12.12 pateikta</text>
  </threadedComment>
  <threadedComment ref="AE274" dT="2024-12-12T13:57:34.12" personId="{BF941DBC-49BC-4D35-B639-EC5DED99621C}" id="{D65EB5B0-3AB6-442C-AA7C-98A8BBD7C74D}" parentId="{863405E3-B156-4A39-8D7B-11D390F4C16B}">
    <text>12.12 suderinta</text>
  </threadedComment>
  <threadedComment ref="AF274" dT="2024-09-30T07:53:27.73" personId="{BF941DBC-49BC-4D35-B639-EC5DED99621C}" id="{E40BAEF6-678D-4913-AB1C-47BDC372FA70}">
    <text>09.30 pateikta</text>
  </threadedComment>
  <threadedComment ref="AF274" dT="2024-10-04T11:50:34.99" personId="{BF941DBC-49BC-4D35-B639-EC5DED99621C}" id="{C06EE987-B152-4A64-AA16-22872A5C467D}" parentId="{E40BAEF6-678D-4913-AB1C-47BDC372FA70}">
    <text>10.04 suderinta</text>
  </threadedComment>
  <threadedComment ref="AF274" dT="2024-10-28T10:24:17.94" personId="{BF941DBC-49BC-4D35-B639-EC5DED99621C}" id="{1BEE60F5-8119-48F2-BC31-A2F3265546FB}" parentId="{E40BAEF6-678D-4913-AB1C-47BDC372FA70}">
    <text xml:space="preserve">10.28 išsiųsta po trasos pakeitimo
</text>
  </threadedComment>
  <threadedComment ref="AF274" dT="2024-11-07T12:31:35.67" personId="{BF941DBC-49BC-4D35-B639-EC5DED99621C}" id="{BE55C054-D1A6-439C-B67E-467EE32BB531}" parentId="{E40BAEF6-678D-4913-AB1C-47BDC372FA70}">
    <text>Suderinta 11.07</text>
  </threadedComment>
  <threadedComment ref="AF274" dT="2024-12-12T13:35:12.75" personId="{BF941DBC-49BC-4D35-B639-EC5DED99621C}" id="{FB720750-9C82-4010-9D4A-3DBD4F47EE33}" parentId="{E40BAEF6-678D-4913-AB1C-47BDC372FA70}">
    <text xml:space="preserve">12.12 pateikta
</text>
  </threadedComment>
  <threadedComment ref="AJ274" dT="2024-09-30T07:53:27.73" personId="{BF941DBC-49BC-4D35-B639-EC5DED99621C}" id="{5197D9A2-1937-4AF0-B5A5-51F2AB8ED128}">
    <text>09.30 pateikta</text>
  </threadedComment>
  <threadedComment ref="AJ274" dT="2024-10-25T09:55:50.37" personId="{BF941DBC-49BC-4D35-B639-EC5DED99621C}" id="{21EC1213-D3D8-4FF7-99C9-D8326ED39322}" parentId="{5197D9A2-1937-4AF0-B5A5-51F2AB8ED128}">
    <text>10.25 priminta</text>
  </threadedComment>
  <threadedComment ref="AJ274" dT="2024-10-30T08:26:42.70" personId="{BF941DBC-49BC-4D35-B639-EC5DED99621C}" id="{B0AC9A81-C550-408D-A06F-00EAE9A10762}" parentId="{5197D9A2-1937-4AF0-B5A5-51F2AB8ED128}">
    <text xml:space="preserve">10.28 reikia padaryti pjūvius, laukiam ESO atsakymo dėl esamų vamzdžių
</text>
  </threadedComment>
  <threadedComment ref="AJ274" dT="2024-11-13T12:15:35.56" personId="{BF941DBC-49BC-4D35-B639-EC5DED99621C}" id="{279403E3-70DF-4345-97E4-D698FC988D49}" parentId="{5197D9A2-1937-4AF0-B5A5-51F2AB8ED128}">
    <text>suderinta</text>
  </threadedComment>
  <threadedComment ref="AJ274" dT="2024-12-12T13:35:20.65" personId="{BF941DBC-49BC-4D35-B639-EC5DED99621C}" id="{E25D0D6C-73F1-4275-80F1-F4ED6A69EB1B}" parentId="{5197D9A2-1937-4AF0-B5A5-51F2AB8ED128}">
    <text xml:space="preserve">12.12 pateikta
</text>
  </threadedComment>
  <threadedComment ref="AJ274" dT="2025-01-10T13:00:22.90" personId="{BF941DBC-49BC-4D35-B639-EC5DED99621C}" id="{9F707BBB-6339-4A8A-9DBF-FF7EC8A6651D}" parentId="{5197D9A2-1937-4AF0-B5A5-51F2AB8ED128}">
    <text>01.10 suderinta</text>
  </threadedComment>
  <threadedComment ref="K275" dT="2024-09-18T09:30:28.01" personId="{1AA69E5B-B443-4881-BBB8-C2908FF681E9}" id="{458AB83A-8468-46B4-AB84-DB06CD26796D}">
    <text>Paklausta i tivis ar gali kaimynas susimazinti galia, kad nereiktu vesti naujos linijos</text>
  </threadedComment>
  <threadedComment ref="K275" dT="2024-10-08T12:52:47.99" personId="{1AA69E5B-B443-4881-BBB8-C2908FF681E9}" id="{672CC1F6-0784-4121-B2EA-896CB650EC82}" parentId="{458AB83A-8468-46B4-AB84-DB06CD26796D}">
    <text>Kliente turi pasiderinti su kaimynu del galios peremimo, jei paeina, parasiska atsakuks</text>
  </threadedComment>
  <threadedComment ref="K275" dT="2024-10-28T12:53:51.61" personId="{1AA69E5B-B443-4881-BBB8-C2908FF681E9}" id="{E48916E5-0B69-4944-A25F-85D7EDAD9E90}" parentId="{458AB83A-8468-46B4-AB84-DB06CD26796D}">
    <text>Kleinte derina su sklp savininku del kabelio pravedimo</text>
  </threadedComment>
  <threadedComment ref="K275" dT="2024-11-04T12:41:33.76" personId="{275467A3-C35B-408D-BC09-980133BF36D1}" id="{05BFF3FD-0E77-4975-AF39-08B023D87D95}" parentId="{458AB83A-8468-46B4-AB84-DB06CD26796D}">
    <text>Kostas skambina pasiteirauti</text>
  </threadedComment>
  <threadedComment ref="K275" dT="2024-11-11T14:57:44.51" personId="{1AA69E5B-B443-4881-BBB8-C2908FF681E9}" id="{39F8D791-1266-435F-9000-8C2ED09B664E}" parentId="{458AB83A-8468-46B4-AB84-DB06CD26796D}">
    <text>Nepavyksta susisiekti su sklp savininku</text>
  </threadedComment>
  <threadedComment ref="K275" dT="2024-12-02T15:35:11.70" personId="{BF5C2520-4838-4933-8C2C-E9E069B8079F}" id="{F33D8489-F1B6-4501-A45A-26D91BA93AE1}" parentId="{458AB83A-8468-46B4-AB84-DB06CD26796D}">
    <text>Su vienu sklypu susitarta, kitas nekelia</text>
  </threadedComment>
  <threadedComment ref="K275" dT="2024-12-21T06:38:06.21" personId="{275467A3-C35B-408D-BC09-980133BF36D1}" id="{162EB9E7-3C65-42EC-ACF9-065C4FD4907B}" parentId="{458AB83A-8468-46B4-AB84-DB06CD26796D}">
    <text>Kokia situacija ?</text>
  </threadedComment>
  <threadedComment ref="K275" dT="2024-12-23T13:21:13.91" personId="{BF5C2520-4838-4933-8C2C-E9E069B8079F}" id="{B7DF87A4-A4D7-4A51-AAFC-F931315B910E}" parentId="{458AB83A-8468-46B4-AB84-DB06CD26796D}">
    <text>Sklypam kaip ir tinka trasa, bet pasibraižius reikės susitikti vietoje.</text>
  </threadedComment>
  <threadedComment ref="K275" dT="2025-01-06T05:33:00.12" personId="{BF941DBC-49BC-4D35-B639-EC5DED99621C}" id="{3F0F4608-BF27-44D7-867B-966BB20A618E}" parentId="{458AB83A-8468-46B4-AB84-DB06CD26796D}">
    <text>Paruošti pirminiai</text>
  </threadedComment>
  <threadedComment ref="K275" dT="2025-01-07T15:33:34.56" personId="{BF5C2520-4838-4933-8C2C-E9E069B8079F}" id="{29720A0E-B0F7-4EBE-AC1B-B64FD9B12977}" parentId="{458AB83A-8468-46B4-AB84-DB06CD26796D}">
    <text>Pateikti pirminiai</text>
  </threadedComment>
  <threadedComment ref="K275" dT="2025-01-13T11:35:31.85" personId="{BF5C2520-4838-4933-8C2C-E9E069B8079F}" id="{E257B24D-2B1F-454F-B29F-E9560711E5CE}" parentId="{458AB83A-8468-46B4-AB84-DB06CD26796D}">
    <text>Pateikti pirminiai po pastabų</text>
  </threadedComment>
  <threadedComment ref="K275" dT="2025-01-20T05:51:18.09" personId="{275467A3-C35B-408D-BC09-980133BF36D1}" id="{72F0A908-AD2A-4C6D-B994-B8A9D458096A}" parentId="{458AB83A-8468-46B4-AB84-DB06CD26796D}">
    <text>ESO keičia TS</text>
  </threadedComment>
  <threadedComment ref="K275" dT="2025-01-27T10:55:38.24" personId="{275467A3-C35B-408D-BC09-980133BF36D1}" id="{0C40AC26-C076-468F-9B1E-8BFB61B9ED34}" parentId="{458AB83A-8468-46B4-AB84-DB06CD26796D}">
    <text>Pateiktos naujos TS Gyčiui</text>
  </threadedComment>
  <threadedComment ref="K275" dT="2025-01-28T13:19:00.19" personId="{BF941DBC-49BC-4D35-B639-EC5DED99621C}" id="{24FB4F9C-11E9-4DC0-8867-26D27B067D74}" parentId="{458AB83A-8468-46B4-AB84-DB06CD26796D}">
    <text>Reikia kontaktų dėl KAS perjungimo, perduota Arnui</text>
  </threadedComment>
  <threadedComment ref="K275" dT="2025-01-30T12:18:54.29" personId="{BF941DBC-49BC-4D35-B639-EC5DED99621C}" id="{2F0BA607-5DD4-42E4-976E-E1C3579C09A6}" parentId="{458AB83A-8468-46B4-AB84-DB06CD26796D}">
    <text>26 sklypo savininkas nesutinka su jokiais sprendiniais.</text>
  </threadedComment>
  <threadedComment ref="K275" dT="2025-01-31T12:47:56.38" personId="{BF5C2520-4838-4933-8C2C-E9E069B8079F}" id="{6FC80B62-B906-4771-9BFF-AB9A0B129DC2}" parentId="{458AB83A-8468-46B4-AB84-DB06CD26796D}">
    <text>@Gytis Kazakevičius 02.06 d. skambink sklypo savininkui pasiklaust dėl sklypo pardavimo, jei tiksliai žinos kad parduoda reikės bandyt gauti pirkėjo kontaktą ir su juo pakalbėt. Jeigu niekas neaišku ieškosim kitų sprendimų</text>
    <mentions>
      <mention mentionpersonId="{261CABE5-07DA-45AC-BB0C-61EF5D6C7C4B}" mentionId="{0770472D-CBEF-4C2F-80AE-48EC699796B6}" startIndex="0" length="19"/>
    </mentions>
  </threadedComment>
  <threadedComment ref="K275" dT="2025-02-07T11:57:25.71" personId="{BF941DBC-49BC-4D35-B639-EC5DED99621C}" id="{6130AF6D-F564-4650-9A4A-85EB5BFBA41B}" parentId="{458AB83A-8468-46B4-AB84-DB06CD26796D}">
    <text>Islandijos pl. 26 nederina sprendinių</text>
  </threadedComment>
  <threadedComment ref="K275" dT="2025-02-10T15:06:58.23" personId="{BF5C2520-4838-4933-8C2C-E9E069B8079F}" id="{4CEB2D75-95D1-4EC9-9E30-A302800FD747}" parentId="{458AB83A-8468-46B4-AB84-DB06CD26796D}">
    <text xml:space="preserve">Reikia pabandyt gaut gretimų sklypų derinimus. </text>
  </threadedComment>
  <threadedComment ref="K275" dT="2025-02-18T07:07:58.13" personId="{BF5C2520-4838-4933-8C2C-E9E069B8079F}" id="{2BD69B2C-9338-420A-ADCF-B4350EBD0EE8}" parentId="{458AB83A-8468-46B4-AB84-DB06CD26796D}">
    <text>Užklausiau kontaktų</text>
  </threadedComment>
  <threadedComment ref="K275" dT="2025-02-25T12:11:42.66" personId="{BF5C2520-4838-4933-8C2C-E9E069B8079F}" id="{604783D7-6BD7-427A-AA04-28A2B8BAC896}" parentId="{458AB83A-8468-46B4-AB84-DB06CD26796D}">
    <text>Reikia skambinti sklypų savininkams dėl KL klojimo per sklypus. Kontaktai perduoti Gyčiui</text>
  </threadedComment>
  <threadedComment ref="K275" dT="2025-03-04T13:37:02.26" personId="{BF5C2520-4838-4933-8C2C-E9E069B8079F}" id="{7AD12006-2793-4F05-AC03-02FCD3E5B21B}" parentId="{458AB83A-8468-46B4-AB84-DB06CD26796D}">
    <text xml:space="preserve">24 sklypas nesutinka dėl sprendinių jų sklype, parašytas komentaras TIVIS
</text>
  </threadedComment>
  <threadedComment ref="K275" dT="2025-03-10T10:02:26.81" personId="{BF5C2520-4838-4933-8C2C-E9E069B8079F}" id="{5BC37D30-98FC-4876-B318-C96075C382E5}" parentId="{458AB83A-8468-46B4-AB84-DB06CD26796D}">
    <text>Atsakymo iš ESO nėra</text>
  </threadedComment>
  <threadedComment ref="K275" dT="2025-03-26T06:16:03.27" personId="{BF5C2520-4838-4933-8C2C-E9E069B8079F}" id="{6050C43E-EE8B-44C0-B0E2-F6B36DFB7331}" parentId="{458AB83A-8468-46B4-AB84-DB06CD26796D}">
    <text>Davė ESO pasiūlymą, reikia kalbėt su vieno sklypo savininku. Gytis turi paskambinti</text>
  </threadedComment>
  <threadedComment ref="K275" dT="2025-04-01T11:36:34.12" personId="{BF941DBC-49BC-4D35-B639-EC5DED99621C}" id="{3C56E2E4-5D77-47E6-993B-339A7FEF7344}" parentId="{458AB83A-8468-46B4-AB84-DB06CD26796D}">
    <text>28 sklypo savininkas nesutinka, vienintelis variantas daryt po esama zona. Bandžiau skambintis į užsakovo sklypą dėl šiltnamio, bet nieks neatsiliepė.</text>
  </threadedComment>
  <threadedComment ref="K275" dT="2025-04-02T12:27:41.55" personId="{BF941DBC-49BC-4D35-B639-EC5DED99621C}" id="{E7A619EB-3A08-4050-94FA-CD7B1C1B06B6}" parentId="{458AB83A-8468-46B4-AB84-DB06CD26796D}">
    <text>Dovilė iš 20B +37067437161, nesutinka su jokiais sprendiniais jos sklype.</text>
  </threadedComment>
  <threadedComment ref="K275" dT="2025-04-08T12:24:05.90" personId="{BF5C2520-4838-4933-8C2C-E9E069B8079F}" id="{38C56A12-4DBB-494F-BC52-DEDD32FC60E2}" parentId="{458AB83A-8468-46B4-AB84-DB06CD26796D}">
    <text>ESO pakeis sąlygas be kasimo. MT ir OL rekonstrukcinės dalys tik bus.</text>
  </threadedComment>
  <threadedComment ref="K275" dT="2025-04-15T10:46:42.02" personId="{BF5C2520-4838-4933-8C2C-E9E069B8079F}" id="{C6CB410D-1E8C-48B3-A6D7-1ADDE60B9CF6}" parentId="{458AB83A-8468-46B4-AB84-DB06CD26796D}">
    <text>Įkeltos atnaujintos TS, reikia daryti.</text>
  </threadedComment>
  <threadedComment ref="K275" dT="2025-04-16T09:59:17.73" personId="{BF941DBC-49BC-4D35-B639-EC5DED99621C}" id="{6BC836BD-2C96-469C-914C-8BA45FDBB7F5}" parentId="{458AB83A-8468-46B4-AB84-DB06CD26796D}">
    <text>04.16 parengti pirminiai</text>
  </threadedComment>
  <threadedComment ref="K275" dT="2025-04-25T04:55:10.50" personId="{BF5C2520-4838-4933-8C2C-E9E069B8079F}" id="{2F979656-0178-4F3B-9C70-AD051CAB836E}" parentId="{458AB83A-8468-46B4-AB84-DB06CD26796D}">
    <text>Projektas sustabdytas komentaru</text>
  </threadedComment>
  <threadedComment ref="K275" dT="2025-05-08T06:28:33.11" personId="{BF941DBC-49BC-4D35-B639-EC5DED99621C}" id="{C20A1083-2C5F-4206-8512-8D7F5141F336}" parentId="{458AB83A-8468-46B4-AB84-DB06CD26796D}">
    <text>05.08 parengta byla</text>
  </threadedComment>
  <threadedComment ref="K275" dT="2025-05-09T06:55:30.33" personId="{BF941DBC-49BC-4D35-B639-EC5DED99621C}" id="{2CCA37DB-A42A-4F4F-B32E-57AC3C52E4EE}" parentId="{458AB83A-8468-46B4-AB84-DB06CD26796D}">
    <text>05.12 atsiųs derinimą</text>
  </threadedComment>
  <threadedComment ref="K275" dT="2025-05-14T05:02:59.07" personId="{BF941DBC-49BC-4D35-B639-EC5DED99621C}" id="{36188AA1-7022-4287-B0E4-2723DAC79D39}" parentId="{458AB83A-8468-46B4-AB84-DB06CD26796D}">
    <text>Gautas derinimas, parengta pilna byla</text>
  </threadedComment>
  <threadedComment ref="K275" dT="2025-05-16T09:51:55.93" personId="{BF5C2520-4838-4933-8C2C-E9E069B8079F}" id="{F6CD30B8-02E0-4EA0-BDAB-9F31EC0FA5A7}" parentId="{458AB83A-8468-46B4-AB84-DB06CD26796D}">
    <text>Pateiktas projektas</text>
  </threadedComment>
  <threadedComment ref="K276" dT="2024-09-30T08:43:27.69" personId="{275467A3-C35B-408D-BC09-980133BF36D1}" id="{9226DF95-D1AD-4E2C-949D-B42608EFA33E}">
    <text xml:space="preserve">Pateikti pirminiai </text>
  </threadedComment>
  <threadedComment ref="K276" dT="2024-10-07T09:50:50.02" personId="{275467A3-C35B-408D-BC09-980133BF36D1}" id="{E7CF604D-949A-4118-AA38-77C2F173F4B9}" parentId="{9226DF95-D1AD-4E2C-949D-B42608EFA33E}">
    <text>Pirminiai patvirtinti</text>
  </threadedComment>
  <threadedComment ref="K276" dT="2024-10-15T04:47:25.81" personId="{275467A3-C35B-408D-BC09-980133BF36D1}" id="{D98272C7-902B-41B8-860A-A5F5EBFB7094}" parentId="{9226DF95-D1AD-4E2C-949D-B42608EFA33E}">
    <text>Eimutis turi teikti institucijoms</text>
  </threadedComment>
  <threadedComment ref="K276" dT="2024-10-18T09:32:17.75" personId="{B1C403DD-D624-4B2E-A4CE-E1329F3AF8BA}" id="{F39AF0CF-1549-46FB-9887-50DD621B0E1B}" parentId="{9226DF95-D1AD-4E2C-949D-B42608EFA33E}">
    <text>Pateiktas projektas</text>
  </threadedComment>
  <threadedComment ref="K276" dT="2024-10-24T10:58:30.21" personId="{1AA69E5B-B443-4881-BBB8-C2908FF681E9}" id="{1AC6A910-E1B3-4FE6-91B5-3AAA77F53D67}" parentId="{9226DF95-D1AD-4E2C-949D-B42608EFA33E}">
    <text>Reikia perprojektuoti objekta, pakeisto TS</text>
  </threadedComment>
  <threadedComment ref="K276" dT="2024-10-29T13:17:24.83" personId="{275467A3-C35B-408D-BC09-980133BF36D1}" id="{CA30648B-D1A1-42D4-B1F9-512A455A756B}" parentId="{9226DF95-D1AD-4E2C-949D-B42608EFA33E}">
    <text>Matuoja  Ovidijus/Donatas 11-04</text>
  </threadedComment>
  <threadedComment ref="K276" dT="2024-11-18T05:43:57.60" personId="{BF941DBC-49BC-4D35-B639-EC5DED99621C}" id="{574E3AF3-240C-4B57-85BF-EA2FFF10998A}" parentId="{9226DF95-D1AD-4E2C-949D-B42608EFA33E}">
    <text>Nusiųst užsakovui buvusius sprendinius, sakė pasirašis</text>
  </threadedComment>
  <threadedComment ref="K276" dT="2024-11-25T05:51:07.90" personId="{BF941DBC-49BC-4D35-B639-EC5DED99621C}" id="{9B6FCB72-A0AB-4B70-87C1-15C3C817C08F}" parentId="{9226DF95-D1AD-4E2C-949D-B42608EFA33E}">
    <text xml:space="preserve">Užsakovas neatsiliepia.
</text>
  </threadedComment>
  <threadedComment ref="K277" dT="2024-09-17T11:25:23.35" personId="{1AA69E5B-B443-4881-BBB8-C2908FF681E9}" id="{E1498E24-D674-4868-AD18-F48F159B01A8}">
    <text>Parasyta i TIVIS, nera tokios linijos</text>
  </threadedComment>
  <threadedComment ref="K277" dT="2024-09-30T14:05:20.63" personId="{275467A3-C35B-408D-BC09-980133BF36D1}" id="{B58D1EE6-4675-48D8-8316-657135412988}" parentId="{E1498E24-D674-4868-AD18-F48F159B01A8}">
    <text>Nėra atsakymo, primintą</text>
  </threadedComment>
  <threadedComment ref="K277" dT="2024-10-07T09:46:25.99" personId="{275467A3-C35B-408D-BC09-980133BF36D1}" id="{41032A21-10D4-434E-B7F1-B5B6E2A3AF6D}" parentId="{E1498E24-D674-4868-AD18-F48F159B01A8}">
    <text xml:space="preserve">Sukeltos atnaujintos TS </text>
  </threadedComment>
  <threadedComment ref="K277" dT="2024-10-12T08:29:56.87" personId="{1AA69E5B-B443-4881-BBB8-C2908FF681E9}" id="{2A450687-2CD7-4E03-8118-DD0E95974F1A}" parentId="{E1498E24-D674-4868-AD18-F48F159B01A8}">
    <text>Supiesta topo, reikia uzsakyti</text>
  </threadedComment>
  <threadedComment ref="K277" dT="2024-10-29T06:21:05.85" personId="{275467A3-C35B-408D-BC09-980133BF36D1}" id="{79F4179C-ABB0-456D-936F-A208D1D8E2B7}" parentId="{E1498E24-D674-4868-AD18-F48F159B01A8}">
    <text>Rengia pirminius</text>
  </threadedComment>
  <threadedComment ref="K277" dT="2024-10-29T08:28:35.18" personId="{F5283759-9946-4865-A022-E520B30F9158}" id="{4CB3F4B7-14D0-4D9B-8106-0A3367F294DC}" parentId="{E1498E24-D674-4868-AD18-F48F159B01A8}">
    <text>Arnas turi užprašyt kontaktų</text>
  </threadedComment>
  <threadedComment ref="K277" dT="2024-11-04T05:26:25.56" personId="{F5283759-9946-4865-A022-E520B30F9158}" id="{F7C71DA1-4343-4FD3-96C2-2AA5C32DB28E}" parentId="{E1498E24-D674-4868-AD18-F48F159B01A8}">
    <text>11-06 važiuoju derintis su sklp sav.</text>
  </threadedComment>
  <threadedComment ref="K277" dT="2024-11-11T05:28:34.76" personId="{F5283759-9946-4865-A022-E520B30F9158}" id="{10AE80E6-D725-4464-8D2B-996809025264}" parentId="{E1498E24-D674-4868-AD18-F48F159B01A8}">
    <text>Viena sklp. Savininkė sutinka su sprendiniais, kita ne. Sako, kad atramas panaikinti galime iš jos sklypo, bet kabelio vesti ne. Pasibražysiu preliminarius sprendinius, pažiūrėsiu kas gaunasi.</text>
  </threadedComment>
  <threadedComment ref="K277" dT="2024-11-14T07:02:41.14" personId="{F5283759-9946-4865-A022-E520B30F9158}" id="{93E27DB4-5104-481C-A0AC-BED5E4DFAC39}" parentId="{E1498E24-D674-4868-AD18-F48F159B01A8}">
    <text>Arnas parašė komentarą į TIVI</text>
  </threadedComment>
  <threadedComment ref="K277" dT="2024-11-15T08:14:54.64" personId="{F5283759-9946-4865-A022-E520B30F9158}" id="{922CD208-8DC0-467A-AF80-F2C0D7DC1505}" parentId="{E1498E24-D674-4868-AD18-F48F159B01A8}">
    <text>Laukiu atsakymo iš sklypo savininko. Sakė pateiks argumentuotą atsakymą, kodėl neleis vykdyti darbų pas jį sklype ir teiksim į TIVI.</text>
  </threadedComment>
  <threadedComment ref="K277" dT="2024-11-18T05:42:39.09" personId="{F5283759-9946-4865-A022-E520B30F9158}" id="{C7337237-E71F-41F9-B158-5A9D4946E376}" parentId="{E1498E24-D674-4868-AD18-F48F159B01A8}">
    <text>Kai gausim nepritarimą iš jo, vėl rašysim į TIVI</text>
  </threadedComment>
  <threadedComment ref="K277" dT="2024-11-18T14:01:59.35" personId="{F5283759-9946-4865-A022-E520B30F9158}" id="{21B344E5-B517-457B-BC45-627107CA6BE9}" parentId="{E1498E24-D674-4868-AD18-F48F159B01A8}">
    <text>Kostas kalbėjo su K. Janoniu. Pasiglins į situaciją, bet panašu, kad atsišauks projektas.</text>
  </threadedComment>
  <threadedComment ref="K278" dT="2024-09-17T14:45:30.70" personId="{1AA69E5B-B443-4881-BBB8-C2908FF681E9}" id="{512DEFEA-DB60-4B3D-974A-52672B603B06}">
    <text xml:space="preserve">Topo uzsakyta pas Ovidiju
</text>
  </threadedComment>
  <threadedComment ref="K278" dT="2024-09-30T08:48:47.89" personId="{275467A3-C35B-408D-BC09-980133BF36D1}" id="{E7090F87-5D81-49E6-8067-6F7666FCB80D}" parentId="{512DEFEA-DB60-4B3D-974A-52672B603B06}">
    <text>Tautvydas rengia pirminius</text>
  </threadedComment>
  <threadedComment ref="K278" dT="2024-09-30T09:00:04.97" personId="{275467A3-C35B-408D-BC09-980133BF36D1}" id="{2C73DA66-7BFC-4AB7-8FC7-3DFC16145EDC}" parentId="{512DEFEA-DB60-4B3D-974A-52672B603B06}">
    <text>Laukiam iš Znuto atsakymo dėl darbų</text>
  </threadedComment>
  <threadedComment ref="K278" dT="2024-10-14T04:33:29.92" personId="{1AA69E5B-B443-4881-BBB8-C2908FF681E9}" id="{C5FD0E31-25A4-402D-8B5F-ECC64EDADE12}" parentId="{512DEFEA-DB60-4B3D-974A-52672B603B06}">
    <text>Parasyta i TIVIS del TS keitimo</text>
  </threadedComment>
  <threadedComment ref="K278" dT="2024-10-14T09:25:29.40" personId="{275467A3-C35B-408D-BC09-980133BF36D1}" id="{ABD15F91-A0AF-47AB-9ADE-86CA28208806}" parentId="{512DEFEA-DB60-4B3D-974A-52672B603B06}">
    <text>Pateiktos naujos TS</text>
  </threadedComment>
  <threadedComment ref="K278" dT="2024-10-21T13:24:27.73" personId="{275467A3-C35B-408D-BC09-980133BF36D1}" id="{789FCC8C-2219-4997-844C-1B62C938061F}" parentId="{512DEFEA-DB60-4B3D-974A-52672B603B06}">
    <text>Įkeltos naujos TS</text>
  </threadedComment>
  <threadedComment ref="K278" dT="2024-10-29T13:18:08.71" personId="{275467A3-C35B-408D-BC09-980133BF36D1}" id="{335D6E2E-2BA3-458F-B7C2-CFEBD83D6F57}" parentId="{512DEFEA-DB60-4B3D-974A-52672B603B06}">
    <text>Matuoja Ovidijus/Donatas</text>
  </threadedComment>
  <threadedComment ref="K278" dT="2024-11-08T12:20:29.43" personId="{275467A3-C35B-408D-BC09-980133BF36D1}" id="{E340E87B-8C82-4E9C-AA14-8AAF4DBF23C2}" parentId="{512DEFEA-DB60-4B3D-974A-52672B603B06}">
    <text>Sukelta topo</text>
  </threadedComment>
  <threadedComment ref="K278" dT="2024-11-13T08:57:27.11" personId="{BF5C2520-4838-4933-8C2C-E9E069B8079F}" id="{72CE6FBF-CEAA-4707-B18C-2B5495DAECF3}" parentId="{512DEFEA-DB60-4B3D-974A-52672B603B06}">
    <text>Pateikti pirminiai</text>
  </threadedComment>
  <threadedComment ref="K278" dT="2024-11-21T11:08:46.01" personId="{BF941DBC-49BC-4D35-B639-EC5DED99621C}" id="{9DECECD8-4E0D-4B8E-9495-E8BD9F5F1E93}" parentId="{512DEFEA-DB60-4B3D-974A-52672B603B06}">
    <text>Ištaisytos pastabos.</text>
  </threadedComment>
  <threadedComment ref="K278" dT="2024-11-28T13:56:02.34" personId="{BF941DBC-49BC-4D35-B639-EC5DED99621C}" id="{2CEC7118-66E5-476B-9D4C-60B8474AB0EA}" parentId="{512DEFEA-DB60-4B3D-974A-52672B603B06}">
    <text>Trūksta vandenų tinklų ant topo, perduota Ovidijui</text>
  </threadedComment>
  <threadedComment ref="K278" dT="2024-12-02T06:03:45.05" personId="{BF941DBC-49BC-4D35-B639-EC5DED99621C}" id="{01765EB2-69A1-4150-9504-7E7AC5B5B582}" parentId="{512DEFEA-DB60-4B3D-974A-52672B603B06}">
    <text>12.02 Ovidijus parašė kad laukia atsakymo iš vandenų.</text>
  </threadedComment>
  <threadedComment ref="K278" dT="2024-12-11T11:04:01.81" personId="{BF941DBC-49BC-4D35-B639-EC5DED99621C}" id="{8EFDF3B3-728D-4A8D-9439-B79C4867FC0B}" parentId="{512DEFEA-DB60-4B3D-974A-52672B603B06}">
    <text xml:space="preserve">Gauta tinklai, išsiųsta vandenim
</text>
  </threadedComment>
  <threadedComment ref="K278" dT="2024-12-21T06:38:58.42" personId="{275467A3-C35B-408D-BC09-980133BF36D1}" id="{FA0F6559-3B57-4AE9-96A4-A376F514DEAC}" parentId="{512DEFEA-DB60-4B3D-974A-52672B603B06}">
    <text>Ar gauti derinimai ?</text>
  </threadedComment>
  <threadedComment ref="K278" dT="2024-12-23T05:24:28.80" personId="{BF941DBC-49BC-4D35-B639-EC5DED99621C}" id="{78751D47-2564-45A8-A07C-7B3D8F5FA745}" parentId="{512DEFEA-DB60-4B3D-974A-52672B603B06}">
    <text>Savivaldybei išsiųsta 12.19 po KPD pastabų statyti spintą kitoj vietoj.</text>
  </threadedComment>
  <threadedComment ref="K278" dT="2024-12-30T10:15:00.82" personId="{BF941DBC-49BC-4D35-B639-EC5DED99621C}" id="{5EF7F176-A9C5-4086-9BEF-49D84B0ABDD9}" parentId="{512DEFEA-DB60-4B3D-974A-52672B603B06}">
    <text>Pateikta SUVA</text>
  </threadedComment>
  <threadedComment ref="K278" dT="2025-01-06T06:51:44.21" personId="{BF941DBC-49BC-4D35-B639-EC5DED99621C}" id="{A0CC9AC7-122A-4976-85C6-FD0328048D44}" parentId="{512DEFEA-DB60-4B3D-974A-52672B603B06}">
    <text>Paruošta byla be SUVA</text>
  </threadedComment>
  <threadedComment ref="K278" dT="2025-01-07T15:33:56.46" personId="{BF5C2520-4838-4933-8C2C-E9E069B8079F}" id="{50CF354C-CCCC-45B7-B50E-767BC73358CA}" parentId="{512DEFEA-DB60-4B3D-974A-52672B603B06}">
    <text>Pateikta byla be SUVA</text>
  </threadedComment>
  <threadedComment ref="K278" dT="2025-01-27T08:26:06.41" personId="{BF941DBC-49BC-4D35-B639-EC5DED99621C}" id="{7F875CF8-4532-4B75-8EF8-313149A6FD46}" parentId="{512DEFEA-DB60-4B3D-974A-52672B603B06}">
    <text>Gauta suva, paruošta pilna byla</text>
  </threadedComment>
  <threadedComment ref="K278" dT="2025-01-27T10:56:38.26" personId="{275467A3-C35B-408D-BC09-980133BF36D1}" id="{23848E96-0E6F-4B36-B0AB-A689C6D6151B}" parentId="{512DEFEA-DB60-4B3D-974A-52672B603B06}">
    <text>Pateiktas projektas tvirtinimui</text>
  </threadedComment>
  <threadedComment ref="Z278" dT="2024-11-14T08:54:24.95" personId="{BF941DBC-49BC-4D35-B639-EC5DED99621C}" id="{E799BDA9-6050-41AA-B46D-D92A2F7322B1}">
    <text>11.14 pateikta</text>
  </threadedComment>
  <threadedComment ref="Z278" dT="2024-11-20T05:22:15.05" personId="{BF941DBC-49BC-4D35-B639-EC5DED99621C}" id="{26EFF4CC-99C6-4F1C-AF8C-07AAF5A53374}" parentId="{E799BDA9-6050-41AA-B46D-D92A2F7322B1}">
    <text>11.14 suderinta</text>
  </threadedComment>
  <threadedComment ref="AB278" dT="2024-11-14T08:54:24.95" personId="{BF941DBC-49BC-4D35-B639-EC5DED99621C}" id="{827BEC1A-662A-4C0D-95AD-C519C4634180}">
    <text>11.14 pateikta</text>
  </threadedComment>
  <threadedComment ref="AB278" dT="2024-11-28T05:41:55.18" personId="{BF941DBC-49BC-4D35-B639-EC5DED99621C}" id="{696047FE-79F4-41CB-AE56-B4954A374414}" parentId="{827BEC1A-662A-4C0D-95AD-C519C4634180}">
    <text>11.27 pateikta po energijos pastabų.</text>
  </threadedComment>
  <threadedComment ref="AB278" dT="2024-12-06T06:13:29.08" personId="{BF941DBC-49BC-4D35-B639-EC5DED99621C}" id="{48BD7687-4159-4A87-91FF-EC2122A43BAB}" parentId="{827BEC1A-662A-4C0D-95AD-C519C4634180}">
    <text>12.06 suderino seną variantą, persiunčiau dėl naujų sprendinių derinimo</text>
  </threadedComment>
  <threadedComment ref="AB278" dT="2024-12-19T12:09:10.74" personId="{BF941DBC-49BC-4D35-B639-EC5DED99621C}" id="{6BCD5245-C238-4ED3-B32E-0C641F7ECC3F}" parentId="{827BEC1A-662A-4C0D-95AD-C519C4634180}">
    <text>12.19 pateikta po KPD pastabų</text>
  </threadedComment>
  <threadedComment ref="AB278" dT="2024-12-30T10:14:49.88" personId="{BF941DBC-49BC-4D35-B639-EC5DED99621C}" id="{D8422A7F-B323-40DD-B3CF-7C45DB36DD8F}" parentId="{827BEC1A-662A-4C0D-95AD-C519C4634180}">
    <text>12.30 suderinta</text>
  </threadedComment>
  <threadedComment ref="AE278" dT="2024-11-28T05:42:44.45" personId="{BF941DBC-49BC-4D35-B639-EC5DED99621C}" id="{33C3EA81-1640-4512-9DFD-C9B101B46CF2}">
    <text>11.28 pateikta</text>
  </threadedComment>
  <threadedComment ref="AF278" dT="2024-11-14T08:54:24.95" personId="{BF941DBC-49BC-4D35-B639-EC5DED99621C}" id="{7E92D2BC-DE4A-4DA5-8307-8367A6CC48D0}">
    <text>11.14 pateikta</text>
  </threadedComment>
  <threadedComment ref="AF278" dT="2024-11-25T05:14:54.22" personId="{BF941DBC-49BC-4D35-B639-EC5DED99621C}" id="{652E688E-75CB-441D-AE86-FF2B7AF48A7D}" parentId="{7E92D2BC-DE4A-4DA5-8307-8367A6CC48D0}">
    <text>11.21 suderinta</text>
  </threadedComment>
  <threadedComment ref="AF278" dT="2024-11-28T05:42:04.23" personId="{BF941DBC-49BC-4D35-B639-EC5DED99621C}" id="{1DED676E-FA47-4128-A284-54DCF2683722}" parentId="{7E92D2BC-DE4A-4DA5-8307-8367A6CC48D0}">
    <text xml:space="preserve">11.27 pateikta po energijos pastabų.
</text>
  </threadedComment>
  <threadedComment ref="AH278" dT="2024-12-30T10:14:40.23" personId="{BF941DBC-49BC-4D35-B639-EC5DED99621C}" id="{D9AA0247-FC2E-4B76-AB6A-758D2B613BBB}">
    <text>12.30 
SAV-341549</text>
  </threadedComment>
  <threadedComment ref="AJ278" dT="2024-11-14T08:54:24.95" personId="{BF941DBC-49BC-4D35-B639-EC5DED99621C}" id="{BC0EBAD0-C048-4FCD-B0E9-958B40CE9223}">
    <text>11.14 pateikta</text>
  </threadedComment>
  <threadedComment ref="AJ278" dT="2024-11-28T05:42:11.42" personId="{BF941DBC-49BC-4D35-B639-EC5DED99621C}" id="{8686546A-99FB-4F05-B6C7-13D9D6039514}" parentId="{BC0EBAD0-C048-4FCD-B0E9-958B40CE9223}">
    <text xml:space="preserve">11.27 pateikta po energijos pastabų.
</text>
  </threadedComment>
  <threadedComment ref="AJ278" dT="2024-11-28T07:33:13.59" personId="{BF941DBC-49BC-4D35-B639-EC5DED99621C}" id="{C1ACB77A-0178-478B-9A27-F26108DE489B}" parentId="{BC0EBAD0-C048-4FCD-B0E9-958B40CE9223}">
    <text>11.28 suderinta</text>
  </threadedComment>
  <threadedComment ref="AN278" dT="2024-11-29T12:30:45.75" personId="{BF941DBC-49BC-4D35-B639-EC5DED99621C}" id="{0C1B5D8D-C423-4FF7-BC5D-34AF8EEFD507}">
    <text>11.29 pateikta</text>
  </threadedComment>
  <threadedComment ref="K279" dT="2024-09-17T14:45:36.84" personId="{1AA69E5B-B443-4881-BBB8-C2908FF681E9}" id="{729C1A2F-406B-476D-8E1A-2509F24DC982}">
    <text>Topo uzsakyta pas Ovidiju</text>
  </threadedComment>
  <threadedComment ref="K279" dT="2024-09-30T09:19:08.91" personId="{275467A3-C35B-408D-BC09-980133BF36D1}" id="{990F873A-0C33-4BA2-A4C8-781ED058DB74}" parentId="{729C1A2F-406B-476D-8E1A-2509F24DC982}">
    <text>Rengia pirminius</text>
  </threadedComment>
  <threadedComment ref="K279" dT="2024-10-01T04:37:37.17" personId="{275467A3-C35B-408D-BC09-980133BF36D1}" id="{DA638496-6771-40E1-8AAF-EBFD4E49B1BE}" parentId="{729C1A2F-406B-476D-8E1A-2509F24DC982}">
    <text>Augustas skambina tech. Prižiūrėtojui dėl spintos</text>
  </threadedComment>
  <threadedComment ref="K279" dT="2024-10-01T12:45:27.26" personId="{F5283759-9946-4865-A022-E520B30F9158}" id="{F4472FB6-057A-49AE-B398-6EBCD5CEDC5E}" parentId="{729C1A2F-406B-476D-8E1A-2509F24DC982}">
    <text>Skambinau tech. Prižiūrėtojui. Kai kalbėjome, buvo ne vietoje, sakė pasigilins, ir paskambins. Jei atsakymo nesulauksiu, 10-02 skambinsiu atgal.</text>
  </threadedComment>
  <threadedComment ref="K279" dT="2024-10-03T09:29:09.93" personId="{F5283759-9946-4865-A022-E520B30F9158}" id="{95943CA8-A2F3-4E64-928E-F47BA577B5E7}" parentId="{729C1A2F-406B-476D-8E1A-2509F24DC982}">
    <text>Techninis nieko pakomentuot negali. Skambinau 10-03 nėra jo vietoj.</text>
  </threadedComment>
  <threadedComment ref="K279" dT="2024-10-14T10:00:38.49" personId="{F5283759-9946-4865-A022-E520B30F9158}" id="{D6D6763F-5226-4947-808F-DDED438E67A6}" parentId="{729C1A2F-406B-476D-8E1A-2509F24DC982}">
    <text>Kostas paprašys TIVI vart. Sąrašo, pasiskaičiuosiu trumpus ir bus galima teikt pirminiams.</text>
  </threadedComment>
  <threadedComment ref="K279" dT="2024-10-16T14:44:13.09" personId="{1AA69E5B-B443-4881-BBB8-C2908FF681E9}" id="{5AAFDEA0-9BDD-44EA-845B-55BD1B198F64}" parentId="{729C1A2F-406B-476D-8E1A-2509F24DC982}">
    <text>Pateikti pirminiai</text>
  </threadedComment>
  <threadedComment ref="K279" dT="2024-10-21T13:30:46.31" personId="{275467A3-C35B-408D-BC09-980133BF36D1}" id="{A97CE7BC-A467-4095-9AEC-E8E5F1046D6B}" parentId="{729C1A2F-406B-476D-8E1A-2509F24DC982}">
    <text>Derinama  su institucijoms</text>
  </threadedComment>
  <threadedComment ref="K279" dT="2024-10-28T13:13:37.84" personId="{1AA69E5B-B443-4881-BBB8-C2908FF681E9}" id="{9772632C-6C13-4C1A-B3EB-850505B7C24D}" parentId="{729C1A2F-406B-476D-8E1A-2509F24DC982}">
    <text>Siunciamas informacinis savivaldybei, jei neprisikabina, tada siunciam ir kitiem sklypo savininkam ir einam link projekto pabaigimo</text>
  </threadedComment>
  <threadedComment ref="K279" dT="2024-10-28T13:50:37.17" personId="{F5283759-9946-4865-A022-E520B30F9158}" id="{1CEC328A-ADC4-48B5-AC95-B277C333C39E}" parentId="{729C1A2F-406B-476D-8E1A-2509F24DC982}">
    <text xml:space="preserve">KAI SAVIVALDYBĖ PATVIRTINS SPRENDINIUS, TADA SIŲSIM INFORMACINĮ SAVIVALDYBEI.
</text>
  </threadedComment>
  <threadedComment ref="K279" dT="2024-11-04T05:26:47.25" personId="{F5283759-9946-4865-A022-E520B30F9158}" id="{FC499BE6-84A9-42E1-B066-A23982F3103B}" parentId="{729C1A2F-406B-476D-8E1A-2509F24DC982}">
    <text>Derinama su institucijomis.</text>
  </threadedComment>
  <threadedComment ref="K279" dT="2024-11-11T05:29:59.62" personId="{F5283759-9946-4865-A022-E520B30F9158}" id="{A2427E70-29D3-4D77-A8D6-FEE80BD8BFD2}" parentId="{729C1A2F-406B-476D-8E1A-2509F24DC982}">
    <text>Taisomos Telia pastabos; skambinsiuos Kauno energijai</text>
  </threadedComment>
  <threadedComment ref="K279" dT="2024-11-18T05:43:00.19" personId="{F5283759-9946-4865-A022-E520B30F9158}" id="{6E97E763-BB85-4BC3-BC27-2DCC687D979B}" parentId="{729C1A2F-406B-476D-8E1A-2509F24DC982}">
    <text>Derinama su institucijomis</text>
  </threadedComment>
  <threadedComment ref="K279" dT="2024-11-29T05:31:02.06" personId="{F5283759-9946-4865-A022-E520B30F9158}" id="{3785EA06-CB7D-4E8B-B2B9-F5DB21FC7278}" parentId="{729C1A2F-406B-476D-8E1A-2509F24DC982}">
    <text xml:space="preserve">Likęs servitutas su KMS. Arnas pateiks į TIVI
</text>
  </threadedComment>
  <threadedComment ref="K279" dT="2024-12-04T07:17:18.66" personId="{F5283759-9946-4865-A022-E520B30F9158}" id="{985590C2-0844-4933-A83A-470B9AF1BC80}" parentId="{729C1A2F-406B-476D-8E1A-2509F24DC982}">
    <text xml:space="preserve">ESO servitutą pasirašė. Išsiųsta kompensacijai. Kai gausiu, susisieksiu su nuominku ir siųsiu Kauno miesto savivaldybei.
</text>
  </threadedComment>
  <threadedComment ref="K279" dT="2024-12-05T13:51:59.82" personId="{F5283759-9946-4865-A022-E520B30F9158}" id="{FA001E9D-AC9E-4A7A-BCDD-33EC91E47F33}" parentId="{729C1A2F-406B-476D-8E1A-2509F24DC982}">
    <text xml:space="preserve">Pateiktas servitutas savivaldybei 12-05 </text>
  </threadedComment>
  <threadedComment ref="K279" dT="2024-12-18T12:57:48.86" personId="{F5283759-9946-4865-A022-E520B30F9158}" id="{AD386343-1373-43AA-BB5F-F74866D79FBC}" parentId="{729C1A2F-406B-476D-8E1A-2509F24DC982}">
    <text>Pastabos bylai: Servituto nėra, SUVA nėra.</text>
  </threadedComment>
  <threadedComment ref="K279" dT="2025-01-13T05:17:59.01" personId="{F5283759-9946-4865-A022-E520B30F9158}" id="{9BD18905-4208-4B97-B24D-5AB1A3267B75}" parentId="{729C1A2F-406B-476D-8E1A-2509F24DC982}">
    <text>Suva yra, servitutas pas savivaldybe dar.</text>
  </threadedComment>
  <threadedComment ref="K279" dT="2025-01-20T05:08:24.35" personId="{F5283759-9946-4865-A022-E520B30F9158}" id="{3510F61E-68FF-4A95-9D83-DA9D8C9E2034}" parentId="{729C1A2F-406B-476D-8E1A-2509F24DC982}">
    <text>Iš savivaldybės gavau atsakymą kad teikt per geomatininką</text>
  </threadedComment>
  <threadedComment ref="K279" dT="2025-01-27T08:24:56.84" personId="{F5283759-9946-4865-A022-E520B30F9158}" id="{BEC4F1FA-EE98-4576-B22F-EF5A93A6679F}" parentId="{729C1A2F-406B-476D-8E1A-2509F24DC982}">
    <text>Likęs servitutas</text>
  </threadedComment>
  <threadedComment ref="K279" dT="2025-01-27T12:34:56.58" personId="{275467A3-C35B-408D-BC09-980133BF36D1}" id="{26DA6B1F-6B36-445B-B1DE-05BD6217239B}" parentId="{729C1A2F-406B-476D-8E1A-2509F24DC982}">
    <text>01-28 teiks</text>
  </threadedComment>
  <threadedComment ref="K279" dT="2025-02-04T05:53:50.69" personId="{F5283759-9946-4865-A022-E520B30F9158}" id="{8C4E01B9-F1B9-45F2-B01E-405892CEB0E3}" parentId="{729C1A2F-406B-476D-8E1A-2509F24DC982}">
    <text>Arnas pateiks servitutus į TIVI</text>
  </threadedComment>
  <threadedComment ref="K279" dT="2025-02-11T06:14:23.33" personId="{F5283759-9946-4865-A022-E520B30F9158}" id="{9876F84F-BEFF-4EB7-AC92-A5E15CCDB709}" parentId="{729C1A2F-406B-476D-8E1A-2509F24DC982}">
    <text>Keičiasi trasa ir servitutas. Šiandien sutvarkiau, Arnas pateiks į TIVI</text>
  </threadedComment>
  <threadedComment ref="K279" dT="2025-02-11T10:26:28.05" personId="{F5283759-9946-4865-A022-E520B30F9158}" id="{4F688EE7-917C-497F-9D3C-001F418CBF71}" parentId="{729C1A2F-406B-476D-8E1A-2509F24DC982}">
    <text xml:space="preserve">Servitutas pateiktas kompensacijai. Yra dar klausimų dėl rangos, Arnas parašys į ESO 
</text>
  </threadedComment>
  <threadedComment ref="K279" dT="2025-02-11T12:34:51.03" personId="{BF5C2520-4838-4933-8C2C-E9E069B8079F}" id="{BC27F1F0-C177-4448-89CA-414D527A66BB}" parentId="{729C1A2F-406B-476D-8E1A-2509F24DC982}">
    <text>Neįmanoma suprojektuoti pajungimo į KS-403 dėl per arti augančių medžių. ESO informuoti apie reikalingą TS korekciją</text>
  </threadedComment>
  <threadedComment ref="U279" dT="2024-12-02T05:36:22.76" personId="{F5283759-9946-4865-A022-E520B30F9158}" id="{2D951BDA-D218-41B3-A498-CF62953C35D9}">
    <text>11-13 (žmonėm)
12-02 padaryti ir perduoti administratorei išsiuntimui (savivaldybei).</text>
  </threadedComment>
  <threadedComment ref="AB279" dT="2024-10-18T05:40:40.66" personId="{F5283759-9946-4865-A022-E520B30F9158}" id="{3D31D97B-A426-40C0-90D5-68A51D08165E}">
    <text>10-18 išsiųsta</text>
  </threadedComment>
  <threadedComment ref="AB279" dT="2024-10-28T07:08:22.76" personId="{F5283759-9946-4865-A022-E520B30F9158}" id="{B6778E46-C130-46B4-BC9A-BCE8AA9FA900}" parentId="{3D31D97B-A426-40C0-90D5-68A51D08165E}">
    <text>10-22 pateikė klausimus apie ardomas dangas
10-22 pateikiau atsakymus</text>
  </threadedComment>
  <threadedComment ref="AB279" dT="2024-11-05T05:28:40.05" personId="{F5283759-9946-4865-A022-E520B30F9158}" id="{A91A9270-8097-4DD8-A7E5-F5F0A07E7921}" parentId="{3D31D97B-A426-40C0-90D5-68A51D08165E}">
    <text>11-05 išsiunčiau priminimą.</text>
  </threadedComment>
  <threadedComment ref="AB279" dT="2024-11-06T14:02:31.57" personId="{F5283759-9946-4865-A022-E520B30F9158}" id="{DFCCF032-FF30-4E2F-A65C-CB116F1A9D8C}" parentId="{3D31D97B-A426-40C0-90D5-68A51D08165E}">
    <text>11-06 gauta</text>
  </threadedComment>
  <threadedComment ref="AE279" dT="2024-10-18T05:40:40.66" personId="{F5283759-9946-4865-A022-E520B30F9158}" id="{E9ABCC53-D0E3-4707-85B6-38C30539C910}">
    <text>10-18 išsiųsta</text>
  </threadedComment>
  <threadedComment ref="AE279" dT="2024-10-21T09:03:41.21" personId="{F5283759-9946-4865-A022-E520B30F9158}" id="{9509FF92-D317-49CB-B89D-6842322AFABA}" parentId="{E9ABCC53-D0E3-4707-85B6-38C30539C910}">
    <text>10-21 suderinta</text>
  </threadedComment>
  <threadedComment ref="AF279" dT="2024-10-18T05:40:40.66" personId="{F5283759-9946-4865-A022-E520B30F9158}" id="{AE854241-F758-4F26-9278-263D2C474B73}">
    <text>10-18 išsiųsta</text>
  </threadedComment>
  <threadedComment ref="AF279" dT="2024-10-28T07:06:33.58" personId="{F5283759-9946-4865-A022-E520B30F9158}" id="{5C171C11-5E35-43F7-86D7-6DEF8B66FB5B}" parentId="{AE854241-F758-4F26-9278-263D2C474B73}">
    <text>10-28 pateikta po pastabų</text>
  </threadedComment>
  <threadedComment ref="AF279" dT="2024-11-12T06:23:16.99" personId="{F5283759-9946-4865-A022-E520B30F9158}" id="{2BD4BB7B-9CC3-4035-A9C8-BB43B50A62FF}" parentId="{AE854241-F758-4F26-9278-263D2C474B73}">
    <text>11-12 pateikta po pastabų</text>
  </threadedComment>
  <threadedComment ref="AF279" dT="2024-11-21T10:59:34.67" personId="{F5283759-9946-4865-A022-E520B30F9158}" id="{67C7B91D-1B28-4BE1-A135-659A4609E896}" parentId="{AE854241-F758-4F26-9278-263D2C474B73}">
    <text>11-21 suderinta</text>
  </threadedComment>
  <threadedComment ref="AH279" dT="2024-11-29T08:03:44.21" personId="{F5283759-9946-4865-A022-E520B30F9158}" id="{1BE8E278-4D4F-4E17-AA8A-04837D1A04E5}">
    <text>338516
11-29</text>
  </threadedComment>
  <threadedComment ref="AJ279" dT="2024-10-18T05:40:40.66" personId="{F5283759-9946-4865-A022-E520B30F9158}" id="{BC0D8571-B50E-44F2-B529-EAD8EDFB59AC}">
    <text>10-18 išsiųsta</text>
  </threadedComment>
  <threadedComment ref="AJ279" dT="2024-11-18T05:43:22.61" personId="{F5283759-9946-4865-A022-E520B30F9158}" id="{252A4F69-2692-4377-9CBB-B14BE374A454}" parentId="{BC0D8571-B50E-44F2-B529-EAD8EDFB59AC}">
    <text>11-18 gavau pakartotines pastabas
11-18 pateikiau po pastabų.</text>
  </threadedComment>
  <threadedComment ref="AJ279" dT="2024-11-19T06:19:42.86" personId="{F5283759-9946-4865-A022-E520B30F9158}" id="{13E9BD27-A64C-4608-B510-FFBA8EF616BF}" parentId="{BC0D8571-B50E-44F2-B529-EAD8EDFB59AC}">
    <text>11-19 suderinta</text>
  </threadedComment>
  <threadedComment ref="AK279" dT="2024-10-28T13:47:02.61" personId="{F5283759-9946-4865-A022-E520B30F9158}" id="{8A54DBBD-9C10-4302-A0B0-CE4CAF1E3E69}">
    <text>Vienam išsiuntėm informacinius.</text>
  </threadedComment>
  <threadedComment ref="AK279" dT="2024-11-29T05:34:11.08" personId="{F5283759-9946-4865-A022-E520B30F9158}" id="{B0365644-DE0C-40C2-B2F6-299494057C5A}" parentId="{8A54DBBD-9C10-4302-A0B0-CE4CAF1E3E69}">
    <text>Reiks servituto. Nemačiau dar vieno sklypo</text>
  </threadedComment>
  <threadedComment ref="AK279" dT="2024-12-02T06:16:53.03" personId="{F5283759-9946-4865-A022-E520B30F9158}" id="{81314BF7-5225-4B1B-9B57-A8ECF197E90F}" parentId="{8A54DBBD-9C10-4302-A0B0-CE4CAF1E3E69}">
    <text>Pateikta kompensacijai 12-02</text>
  </threadedComment>
  <threadedComment ref="AK279" dT="2024-12-05T11:15:54.19" personId="{F5283759-9946-4865-A022-E520B30F9158}" id="{01DEE85A-5717-4065-994C-167015B4C703}" parentId="{8A54DBBD-9C10-4302-A0B0-CE4CAF1E3E69}">
    <text>Gavau kompensaciją, pateiktas servitutas nuomininkui (mokyklai), kai suderins, teiksiu savivaldybei</text>
  </threadedComment>
  <threadedComment ref="AK279" dT="2024-12-05T13:49:11.25" personId="{F5283759-9946-4865-A022-E520B30F9158}" id="{59968C72-1BB4-469B-85E5-FB53EF21FF44}" parentId="{8A54DBBD-9C10-4302-A0B0-CE4CAF1E3E69}">
    <text>Mokykla suderino sprendinius</text>
  </threadedComment>
  <threadedComment ref="AK279" dT="2024-12-06T06:59:14.86" personId="{F5283759-9946-4865-A022-E520B30F9158}" id="{8799132A-20C4-4CD2-8EEF-DE33A36D8C5A}" parentId="{8A54DBBD-9C10-4302-A0B0-CE4CAF1E3E69}">
    <text xml:space="preserve"> Pateikiau savivaldybei info@kaunas.lt 12-06
R12-9496.
</text>
    <extLst>
      <x:ext xmlns:xltc2="http://schemas.microsoft.com/office/spreadsheetml/2020/threadedcomments2" uri="{F7C98A9C-CBB3-438F-8F68-D28B6AF4A901}">
        <xltc2:checksum>2334518579</xltc2:checksum>
        <xltc2:hyperlink startIndex="24" length="14" url="info@kaunas.lt"/>
      </x:ext>
    </extLst>
  </threadedComment>
  <threadedComment ref="AN279" dT="2024-10-18T05:40:40.66" personId="{F5283759-9946-4865-A022-E520B30F9158}" id="{3CC1B7AE-5BDA-4E2F-9D64-67C862303C23}">
    <text>10-18 išsiųsta</text>
  </threadedComment>
  <threadedComment ref="AN279" dT="2024-11-13T06:38:53.00" personId="{F5283759-9946-4865-A022-E520B30F9158}" id="{3D165B0D-7C94-4EEF-9DE1-5BA733ADACD0}" parentId="{3CC1B7AE-5BDA-4E2F-9D64-67C862303C23}">
    <text>11-12 gautos pastabos 11-13 pateikta po pastabų (Su AR ir pastabomis brėžinyje).</text>
  </threadedComment>
  <threadedComment ref="AN279" dT="2024-11-28T10:33:22.00" personId="{F5283759-9946-4865-A022-E520B30F9158}" id="{C1FE7F7C-2138-4AFF-AE4E-DCBFA09A9886}" parentId="{3CC1B7AE-5BDA-4E2F-9D64-67C862303C23}">
    <text>11-28 suderinta</text>
  </threadedComment>
  <threadedComment ref="K280" dT="2024-09-17T10:59:59.31" personId="{1AA69E5B-B443-4881-BBB8-C2908FF681E9}" id="{7B7EF833-7AE4-4473-8B05-348501125D73}">
    <text>Parasyta i TIVIS del esamo KAS ant atramos keitimo</text>
  </threadedComment>
  <threadedComment ref="K280" dT="2024-09-17T14:45:43.26" personId="{1AA69E5B-B443-4881-BBB8-C2908FF681E9}" id="{A691F5A9-FD0D-48CF-8206-F1EBB1611843}" parentId="{7B7EF833-7AE4-4473-8B05-348501125D73}">
    <text>Topo uzsakyta pas Ovidiju</text>
  </threadedComment>
  <threadedComment ref="K280" dT="2024-09-30T09:18:36.31" personId="{275467A3-C35B-408D-BC09-980133BF36D1}" id="{05D6F06B-4005-4508-B256-9B07E0AEAC1F}" parentId="{7B7EF833-7AE4-4473-8B05-348501125D73}">
    <text>Rengia pirminius</text>
  </threadedComment>
  <threadedComment ref="K280" dT="2024-10-01T04:39:35.23" personId="{275467A3-C35B-408D-BC09-980133BF36D1}" id="{18984015-F171-4C47-9447-F5750B95F94C}" parentId="{7B7EF833-7AE4-4473-8B05-348501125D73}">
    <text>Tikslina sprendinius su sklp. Sav. Ir eso tech</text>
  </threadedComment>
  <threadedComment ref="K280" dT="2024-10-03T09:29:32.95" personId="{F5283759-9946-4865-A022-E520B30F9158}" id="{05AEAEF5-7F2E-4796-8F93-A8A1D4AFAB39}" parentId="{7B7EF833-7AE4-4473-8B05-348501125D73}">
    <text>Buvom vietoj, susifotkinom situaciją. Apsitart su Tomu ir ruošti sprendinius.</text>
  </threadedComment>
  <threadedComment ref="K280" dT="2024-10-07T11:43:56.90" personId="{275467A3-C35B-408D-BC09-980133BF36D1}" id="{9714E5A5-2D31-4D81-9728-695E889C4C0B}" parentId="{7B7EF833-7AE4-4473-8B05-348501125D73}">
    <text>Rengia sprendinius</text>
  </threadedComment>
  <threadedComment ref="K280" dT="2024-10-14T06:18:44.11" personId="{275467A3-C35B-408D-BC09-980133BF36D1}" id="{3995A129-A8C1-4628-A530-E2A958303AC0}" parentId="{7B7EF833-7AE4-4473-8B05-348501125D73}">
    <text>10-14 teiks pirminiams</text>
  </threadedComment>
  <threadedComment ref="K280" dT="2024-10-14T09:02:58.47" personId="{1AA69E5B-B443-4881-BBB8-C2908FF681E9}" id="{09330B4B-AAC8-4024-A8E1-5F5FB3F39BC4}" parentId="{7B7EF833-7AE4-4473-8B05-348501125D73}">
    <text>Pateikti pirminaii</text>
  </threadedComment>
  <threadedComment ref="K280" dT="2024-10-21T13:37:02.10" personId="{275467A3-C35B-408D-BC09-980133BF36D1}" id="{BA83C8DB-FC63-4A88-BE92-12D57419CB8F}" parentId="{7B7EF833-7AE4-4473-8B05-348501125D73}">
    <text>Laukiam TS patikslinimo iš ESO</text>
  </threadedComment>
  <threadedComment ref="K280" dT="2024-10-28T12:55:40.40" personId="{1AA69E5B-B443-4881-BBB8-C2908FF681E9}" id="{9FA0CB13-F2B4-410E-8B86-F5DBFD6183F6}" parentId="{7B7EF833-7AE4-4473-8B05-348501125D73}">
    <text>TS pakeistos, koreguojami sprendiniai</text>
  </threadedComment>
  <threadedComment ref="K280" dT="2024-10-29T06:19:10.14" personId="{F5283759-9946-4865-A022-E520B30F9158}" id="{DC1A35ED-8621-4200-B2E8-66CA27EA185F}" parentId="{7B7EF833-7AE4-4473-8B05-348501125D73}">
    <text>10-29 pateikti pirminiai</text>
  </threadedComment>
  <threadedComment ref="K280" dT="2024-11-08T11:19:38.80" personId="{BF5C2520-4838-4933-8C2C-E9E069B8079F}" id="{15419C4F-F1C9-4305-AFB2-AFECB9F7D4DA}" parentId="{7B7EF833-7AE4-4473-8B05-348501125D73}">
    <text>Pateikti pirminiai po pastabų</text>
  </threadedComment>
  <threadedComment ref="K280" dT="2024-11-12T06:44:15.53" personId="{F5283759-9946-4865-A022-E520B30F9158}" id="{B87159BB-C2F0-499E-8C6F-79AB44EE4919}" parentId="{7B7EF833-7AE4-4473-8B05-348501125D73}">
    <text>Derinama su institucijomis.</text>
  </threadedComment>
  <threadedComment ref="K280" dT="2024-11-27T12:31:32.29" personId="{F5283759-9946-4865-A022-E520B30F9158}" id="{7FE7F004-0A54-4B84-AC95-248F996C7E84}" parentId="{7B7EF833-7AE4-4473-8B05-348501125D73}">
    <text>Likęs telia suderinimas, SUVA</text>
  </threadedComment>
  <threadedComment ref="K280" dT="2024-11-29T12:57:54.24" personId="{BF5C2520-4838-4933-8C2C-E9E069B8079F}" id="{0EBAF758-D045-4775-A14A-3B70A9519C86}" parentId="{7B7EF833-7AE4-4473-8B05-348501125D73}">
    <text>Pateikta byla be SUVA</text>
  </threadedComment>
  <threadedComment ref="K280" dT="2024-12-21T06:41:10.86" personId="{275467A3-C35B-408D-BC09-980133BF36D1}" id="{FACCC1AF-8B11-469E-9133-3F51D9CA948A}" parentId="{7B7EF833-7AE4-4473-8B05-348501125D73}">
    <text>Kokia situacija ?</text>
  </threadedComment>
  <threadedComment ref="K280" dT="2024-12-23T05:14:55.40" personId="{F5283759-9946-4865-A022-E520B30F9158}" id="{4B2099C1-3222-4E9C-9005-3C21482E71AC}" parentId="{7B7EF833-7AE4-4473-8B05-348501125D73}">
    <text>SUVA likę.</text>
  </threadedComment>
  <threadedComment ref="K280" dT="2025-01-13T05:18:18.20" personId="{F5283759-9946-4865-A022-E520B30F9158}" id="{507DBCD3-2285-4AB8-A982-EEBBFF41E3C9}" parentId="{7B7EF833-7AE4-4473-8B05-348501125D73}">
    <text>Suva gauta, paruošta pilna byla, Arnas pateiks.</text>
  </threadedComment>
  <threadedComment ref="K280" dT="2025-01-13T12:01:30.90" personId="{BF5C2520-4838-4933-8C2C-E9E069B8079F}" id="{8302EF95-D18D-4731-B19A-79E3B341D747}" parentId="{7B7EF833-7AE4-4473-8B05-348501125D73}">
    <text>Pateikta byla su SUVA</text>
  </threadedComment>
  <threadedComment ref="U280" dT="2024-11-18T15:13:48.52" personId="{F5283759-9946-4865-A022-E520B30F9158}" id="{9EE80368-1EC2-4351-8995-0C616B299665}">
    <text>Reiks išsiųst informacinį savivaldybei kai patvirtins sprendinius.</text>
  </threadedComment>
  <threadedComment ref="U280" dT="2024-11-27T12:23:28.02" personId="{F5283759-9946-4865-A022-E520B30F9158}" id="{3D342D0C-7863-4E7F-825D-A01F65C71C0F}" parentId="{9EE80368-1EC2-4351-8995-0C616B299665}">
    <text>Išsiųstas informacinis 11-27</text>
  </threadedComment>
  <threadedComment ref="AB280" dT="2024-11-12T06:38:59.77" personId="{F5283759-9946-4865-A022-E520B30F9158}" id="{B73387C2-4DC2-44A1-83C8-527743EA72F9}">
    <text>11-12 išsiųsta</text>
  </threadedComment>
  <threadedComment ref="AB280" dT="2024-11-25T05:52:29.53" personId="{F5283759-9946-4865-A022-E520B30F9158}" id="{161DEED5-0215-4E9B-904D-F0F9CA97CEEA}" parentId="{B73387C2-4DC2-44A1-83C8-527743EA72F9}">
    <text>11-19 atsiuntė pastasbas, 11-19 nusiunčiau pataisytus sprendinius.</text>
  </threadedComment>
  <threadedComment ref="AB280" dT="2024-11-26T14:58:43.11" personId="{F5283759-9946-4865-A022-E520B30F9158}" id="{C7C0E77C-212E-471A-B43F-C58E6ECC7AD1}" parentId="{B73387C2-4DC2-44A1-83C8-527743EA72F9}">
    <text>11-26 suderinta</text>
  </threadedComment>
  <threadedComment ref="AE280" dT="2024-11-12T06:38:59.77" personId="{F5283759-9946-4865-A022-E520B30F9158}" id="{582274D8-F44B-47BC-A4E5-18F733459B0E}">
    <text>11-12 išsiųsta</text>
  </threadedComment>
  <threadedComment ref="AE280" dT="2024-11-13T05:32:12.90" personId="{F5283759-9946-4865-A022-E520B30F9158}" id="{5D6327F8-10C4-4FB8-B0D5-D8B8F7E75D43}" parentId="{582274D8-F44B-47BC-A4E5-18F733459B0E}">
    <text>11-13 gauta</text>
  </threadedComment>
  <threadedComment ref="AF280" dT="2024-11-12T06:38:59.77" personId="{F5283759-9946-4865-A022-E520B30F9158}" id="{D6C381B5-B34F-4E42-BCB4-90894CCADD89}">
    <text>11-12 išsiųsta</text>
  </threadedComment>
  <threadedComment ref="AF280" dT="2024-11-21T08:14:10.06" personId="{F5283759-9946-4865-A022-E520B30F9158}" id="{806BB315-D454-49E1-8710-0C7E9E6C140A}" parentId="{D6C381B5-B34F-4E42-BCB4-90894CCADD89}">
    <text>11-21 gautos pastabos
11-21 pateikta po pastabų.</text>
  </threadedComment>
  <threadedComment ref="AF280" dT="2024-11-29T05:16:00.96" personId="{F5283759-9946-4865-A022-E520B30F9158}" id="{A3C88005-25D0-419B-9D38-8C1FCA76FD3A}" parentId="{D6C381B5-B34F-4E42-BCB4-90894CCADD89}">
    <text>11-28 suderinta</text>
  </threadedComment>
  <threadedComment ref="AH280" dT="2024-11-29T08:43:21.77" personId="{F5283759-9946-4865-A022-E520B30F9158}" id="{C2F7A471-2922-4ACB-8B7D-A47CB1E58DBF}">
    <text xml:space="preserve">11-29 338544 </text>
  </threadedComment>
  <threadedComment ref="AJ280" dT="2024-11-12T06:38:59.77" personId="{F5283759-9946-4865-A022-E520B30F9158}" id="{631DE4E6-DC19-471D-8E1C-324BC621BCE7}">
    <text>11-12 išsiųsta</text>
  </threadedComment>
  <threadedComment ref="AJ280" dT="2024-11-26T15:02:43.57" personId="{F5283759-9946-4865-A022-E520B30F9158}" id="{4F23F7F6-9C95-4BF3-801F-6BE6EF4FF723}" parentId="{631DE4E6-DC19-471D-8E1C-324BC621BCE7}">
    <text>11-26 išsiunčiau priminimą.</text>
  </threadedComment>
  <threadedComment ref="AJ280" dT="2024-11-27T05:38:38.76" personId="{F5283759-9946-4865-A022-E520B30F9158}" id="{ECAF2673-0F1F-4349-BAF5-E82FC37BB27C}" parentId="{631DE4E6-DC19-471D-8E1C-324BC621BCE7}">
    <text>11-27 suderinta</text>
  </threadedComment>
  <threadedComment ref="AK280" dT="2024-11-04T05:37:12.02" personId="{F5283759-9946-4865-A022-E520B30F9158}" id="{70DFF1AD-0A6A-4BC8-A7C3-179C06223DB4}">
    <text>Tomas sakė nereik</text>
  </threadedComment>
  <threadedComment ref="AN280" dT="2024-11-12T06:38:59.77" personId="{F5283759-9946-4865-A022-E520B30F9158}" id="{435089B8-C079-44CF-8075-61762D1592DB}">
    <text>11-12 išsiųsta</text>
  </threadedComment>
  <threadedComment ref="AN280" dT="2024-11-18T14:47:16.34" personId="{F5283759-9946-4865-A022-E520B30F9158}" id="{E5CE7095-6A1F-492E-AE24-8BB36DBE14BC}" parentId="{435089B8-C079-44CF-8075-61762D1592DB}">
    <text>11-18 gautos pastabos
11-18 pateikta po pastabų su AR, atestatu ir brėžiniu.</text>
  </threadedComment>
  <threadedComment ref="AN280" dT="2024-11-20T05:29:24.62" personId="{F5283759-9946-4865-A022-E520B30F9158}" id="{699E33F1-ABBC-4A38-8D66-7880D69F91F2}" parentId="{435089B8-C079-44CF-8075-61762D1592DB}">
    <text>11-19 suderinta</text>
  </threadedComment>
  <threadedComment ref="K281" dT="2024-11-04T13:56:10.42" personId="{275467A3-C35B-408D-BC09-980133BF36D1}" id="{20AD6A5C-26B7-4779-8ADD-63952BE6F3C5}">
    <text>Užsakyta pas Egidijų 11-04</text>
  </threadedComment>
  <threadedComment ref="K281" dT="2024-11-18T10:13:49.74" personId="{65DA027D-5C49-4EE2-A34F-BC2FA0C6B7F3}" id="{0FD9EA48-721D-4E2F-8482-542A3B916B31}" parentId="{20AD6A5C-26B7-4779-8ADD-63952BE6F3C5}">
    <text>Ruošiami pirminiai, derinama su užsakovu</text>
  </threadedComment>
  <threadedComment ref="K281" dT="2024-12-02T06:05:39.91" personId="{65DA027D-5C49-4EE2-A34F-BC2FA0C6B7F3}" id="{E81BC460-07FE-4C8D-ACF8-6EB07EAC15BA}" parentId="{20AD6A5C-26B7-4779-8ADD-63952BE6F3C5}">
    <text>Paskatinsiu užsakovą apsispresti</text>
  </threadedComment>
  <threadedComment ref="K281" dT="2024-12-09T13:19:11.87" personId="{65DA027D-5C49-4EE2-A34F-BC2FA0C6B7F3}" id="{00C48782-6D49-49EF-8E2A-06E9C3D90B1F}" parentId="{20AD6A5C-26B7-4779-8ADD-63952BE6F3C5}">
    <text>Susisiekta, šiandien užsakovas apsispręs ir perskambins</text>
  </threadedComment>
  <threadedComment ref="K281" dT="2024-12-21T06:45:40.31" personId="{275467A3-C35B-408D-BC09-980133BF36D1}" id="{247C909A-F99A-439E-B732-C518733489B6}" parentId="{20AD6A5C-26B7-4779-8ADD-63952BE6F3C5}">
    <text>Kokia situacija ?</text>
  </threadedComment>
  <threadedComment ref="K281" dT="2024-12-23T06:18:45.71" personId="{65DA027D-5C49-4EE2-A34F-BC2FA0C6B7F3}" id="{589FB55B-C448-4B09-A462-555FCBBDA199}" parentId="{20AD6A5C-26B7-4779-8ADD-63952BE6F3C5}">
    <text>Užsakovas nenori nei atotampos nei paramsčio. Parašytas komentaras į tivi, pasiūlyta alternatyva daryti atšakinę OL, laukiama atsakymo</text>
  </threadedComment>
  <threadedComment ref="K281" dT="2025-01-07T15:33:06.97" personId="{BF5C2520-4838-4933-8C2C-E9E069B8079F}" id="{9143B6EF-5035-4D19-BA73-1A0D7C7B6389}" parentId="{20AD6A5C-26B7-4779-8ADD-63952BE6F3C5}">
    <text>Pateikti pirminiai</text>
  </threadedComment>
  <threadedComment ref="K281" dT="2025-01-10T13:16:06.22" personId="{BF5C2520-4838-4933-8C2C-E9E069B8079F}" id="{FF20CC8E-B01F-430C-A75B-76D8E3B065D5}" parentId="{20AD6A5C-26B7-4779-8ADD-63952BE6F3C5}">
    <text>Gautos pastabos pirminiam, atsakyta komentaru į TIVIS, laukiam atsakymo.</text>
  </threadedComment>
  <threadedComment ref="K281" dT="2025-01-20T06:26:52.84" personId="{275467A3-C35B-408D-BC09-980133BF36D1}" id="{085E64DD-CAA5-474F-AB3B-129EB706551B}" parentId="{20AD6A5C-26B7-4779-8ADD-63952BE6F3C5}">
    <text>Reikės pildyti topo</text>
  </threadedComment>
  <threadedComment ref="K281" dT="2025-02-10T15:07:34.66" personId="{BF5C2520-4838-4933-8C2C-E9E069B8079F}" id="{93F76718-AC35-4693-82B5-21CDE981A2A2}" parentId="{20AD6A5C-26B7-4779-8ADD-63952BE6F3C5}">
    <text>Sprendinius derinti su LSU.</text>
  </threadedComment>
  <threadedComment ref="K281" dT="2025-02-26T14:07:58.28" personId="{BF5C2520-4838-4933-8C2C-E9E069B8079F}" id="{2E6432C7-2F56-43A0-BF85-F6C4997D501A}" parentId="{20AD6A5C-26B7-4779-8ADD-63952BE6F3C5}">
    <text>+370 686 10682 andrius gavorka</text>
  </threadedComment>
  <threadedComment ref="K281" dT="2025-02-26T14:08:20.63" personId="{BF5C2520-4838-4933-8C2C-E9E069B8079F}" id="{DE54293E-F25B-419F-9366-D5CFC1FD7A6D}" parentId="{20AD6A5C-26B7-4779-8ADD-63952BE6F3C5}">
    <text>LSU sprendiniams pritars, leisti projektą derinimams</text>
  </threadedComment>
  <threadedComment ref="K281" dT="2025-02-27T11:16:04.28" personId="{BF941DBC-49BC-4D35-B639-EC5DED99621C}" id="{5CA315F1-25DB-4842-A65D-F84F716F3C1A}" parentId="{20AD6A5C-26B7-4779-8ADD-63952BE6F3C5}">
    <text>Pateikta derinti</text>
  </threadedComment>
  <threadedComment ref="K281" dT="2025-03-31T12:08:56.32" personId="{BF941DBC-49BC-4D35-B639-EC5DED99621C}" id="{FDA803D1-9158-42C1-87B6-3E8EF1AAB45D}" parentId="{20AD6A5C-26B7-4779-8ADD-63952BE6F3C5}">
    <text>Ruošiu dalį bylos ir teikiu KPD.</text>
  </threadedComment>
  <threadedComment ref="K281" dT="2025-04-08T12:26:15.71" personId="{BF5C2520-4838-4933-8C2C-E9E069B8079F}" id="{1A61C120-665A-4C98-8613-4854B0410DD0}" parentId="{20AD6A5C-26B7-4779-8ADD-63952BE6F3C5}">
    <text>Trūksta KPD. Rengiami servitutai</text>
  </threadedComment>
  <threadedComment ref="K281" dT="2025-04-10T07:19:12.28" personId="{BF941DBC-49BC-4D35-B639-EC5DED99621C}" id="{6AC2E195-6F85-4048-9D5A-B6E53DC321DB}" parentId="{20AD6A5C-26B7-4779-8ADD-63952BE6F3C5}">
    <text>Gautas KPD, paruošti servitutai</text>
  </threadedComment>
  <threadedComment ref="K281" dT="2025-04-15T09:44:39.02" personId="{BF941DBC-49BC-4D35-B639-EC5DED99621C}" id="{04A112D3-F19A-4055-9FCD-1B2C464E5F16}" parentId="{20AD6A5C-26B7-4779-8ADD-63952BE6F3C5}">
    <text>Pateikti servitutai sklypų naudotojam, 3 jau gavau</text>
  </threadedComment>
  <threadedComment ref="K281" dT="2025-04-15T10:49:07.50" personId="{BF5C2520-4838-4933-8C2C-E9E069B8079F}" id="{0AB3A0DD-C6E1-42F9-8891-A844732488E1}" parentId="{20AD6A5C-26B7-4779-8ADD-63952BE6F3C5}">
    <text>Parašytas laiškas LSU, nes dar negautas derinimas.</text>
  </threadedComment>
  <threadedComment ref="K281" dT="2025-04-25T04:57:21.16" personId="{BF5C2520-4838-4933-8C2C-E9E069B8079F}" id="{E8C7C7DB-1935-4800-9E9A-6CADF9185B43}" parentId="{20AD6A5C-26B7-4779-8ADD-63952BE6F3C5}">
    <text>LSU neatsiunčia derinimo, sprendžiu</text>
  </threadedComment>
  <threadedComment ref="K281" dT="2025-05-01T11:55:03.76" personId="{BF5C2520-4838-4933-8C2C-E9E069B8079F}" id="{E11B0212-F004-40D3-BEE6-A628BDEBD633}" parentId="{20AD6A5C-26B7-4779-8ADD-63952BE6F3C5}">
    <text>LSU neatsako</text>
  </threadedComment>
  <threadedComment ref="K281" dT="2025-05-16T09:53:17.54" personId="{BF5C2520-4838-4933-8C2C-E9E069B8079F}" id="{DD6084F2-1B1E-4485-B555-5791F3D371BD}" parentId="{20AD6A5C-26B7-4779-8ADD-63952BE6F3C5}">
    <text>LSU darys dar vieną posėdį kelių sav. bėgyje, nes tikėjosi gaut kompensaciją, nors jie sklypo nuomininkai. Tai dabar spręs per naują su faktu, kad tai neatlygintina.</text>
  </threadedComment>
  <threadedComment ref="K281" dT="2025-05-22T13:10:20.49" personId="{BF5C2520-4838-4933-8C2C-E9E069B8079F}" id="{B5EA832B-C5B5-4E98-87FF-839F88B86C91}" parentId="{20AD6A5C-26B7-4779-8ADD-63952BE6F3C5}">
    <text>Posėdis 05-29</text>
  </threadedComment>
  <threadedComment ref="K281" dT="2025-06-16T06:32:39.33" personId="{BF5C2520-4838-4933-8C2C-E9E069B8079F}" id="{0EEA0B1B-5F9A-4626-A638-A69CA05EE100}" parentId="{20AD6A5C-26B7-4779-8ADD-63952BE6F3C5}">
    <text>Gautas raštas iš LSU, kad sprendimo priėmimas nukeliamas iki savivaldybės kreipimosi į LSU šio serviuto klausimu. Perduota ESO bei raginu LSU organizuoti susirinkimą.</text>
  </threadedComment>
  <threadedComment ref="K281" dT="2025-07-17T06:02:41.04" personId="{BF5C2520-4838-4933-8C2C-E9E069B8079F}" id="{49B88FEB-D2D3-438D-8280-5C5550328B69}" parentId="{20AD6A5C-26B7-4779-8ADD-63952BE6F3C5}">
    <text>LSU neatsako, ESO veiksmų nesiima. Pateiktas servitutas savivaldybei su LSU raštu, gal savivaldybė į juos pasikreips.</text>
  </threadedComment>
  <threadedComment ref="K281" dT="2025-09-09T05:10:21.08" personId="{BF5C2520-4838-4933-8C2C-E9E069B8079F}" id="{9A7D0283-289B-4C76-91DC-65FE4AADE2A7}" parentId="{20AD6A5C-26B7-4779-8ADD-63952BE6F3C5}">
    <text>Savivaldybė kreipėsi į LSU raštu, turi praeiti 10 d.d. po pasikreipimo. Žodžiu servituto derinimui užsidėjo papildomas mėnesis.</text>
  </threadedComment>
  <threadedComment ref="K281" dT="2025-09-29T06:11:01.71" personId="{BF5C2520-4838-4933-8C2C-E9E069B8079F}" id="{A4A4B84C-C75C-4ED7-AD48-402FBC16356D}" parentId="{20AD6A5C-26B7-4779-8ADD-63952BE6F3C5}">
    <text>Savivaldybė gavo raštą iš LSU, kad per nurodytą terminą (10 d.d.) atsakymo pateikti nepavyks ir prašo palaukti iki kol bus suorganizuotas tarybos susirinkimas. Susirinkimo data nežinoma, rašte rašo 'artimiausiu metu'</text>
  </threadedComment>
  <threadedComment ref="K281" dT="2025-10-29T13:12:44.75" personId="{BF5C2520-4838-4933-8C2C-E9E069B8079F}" id="{1E67105E-B6AB-4106-925C-15EBA8BF0D2A}" parentId="{20AD6A5C-26B7-4779-8ADD-63952BE6F3C5}">
    <text>LSU nepritarė servituto nustatymui, ESO bandys pasikreipti dar į LSU, bet iš esmės čia reikia naujų TS su kitu prisijungimo tašku.</text>
  </threadedComment>
  <threadedComment ref="K281" dT="2026-05-28T11:57:55.76" personId="{BF941DBC-49BC-4D35-B639-EC5DED99621C}" id="{EB177944-FBBD-40E1-A71F-E75D3BEC19B4}" parentId="{20AD6A5C-26B7-4779-8ADD-63952BE6F3C5}">
    <text xml:space="preserve">068690783 </text>
  </threadedComment>
  <threadedComment ref="Z281" dT="2024-10-23T08:43:51.68" personId="{65DA027D-5C49-4EE2-A34F-BC2FA0C6B7F3}" id="{14032781-5767-4ECD-8104-DC0EFBC8BF0B}">
    <text>Pateikta 10.23</text>
  </threadedComment>
  <threadedComment ref="Z281" dT="2024-10-28T05:06:23.67" personId="{65DA027D-5C49-4EE2-A34F-BC2FA0C6B7F3}" id="{AFC8FE08-0BCE-46BA-B24B-454E09C0CC4E}" parentId="{14032781-5767-4ECD-8104-DC0EFBC8BF0B}">
    <text>Suderinta 10,28</text>
  </threadedComment>
  <threadedComment ref="AB281" dT="2024-10-08T06:24:37.85" personId="{65DA027D-5C49-4EE2-A34F-BC2FA0C6B7F3}" id="{880423FB-3402-4C8F-9976-963C486FD985}">
    <text>Pateikta 10.08</text>
  </threadedComment>
  <threadedComment ref="AB281" dT="2024-10-22T05:14:13.39" personId="{65DA027D-5C49-4EE2-A34F-BC2FA0C6B7F3}" id="{3A10BF75-3C7A-4340-BE5C-961DE855546B}" parentId="{880423FB-3402-4C8F-9976-963C486FD985}">
    <text>Suderinta 10,22</text>
  </threadedComment>
  <threadedComment ref="AB281" dT="2025-02-27T11:16:18.99" personId="{BF941DBC-49BC-4D35-B639-EC5DED99621C}" id="{2138B9FC-9E3E-45C9-A385-EF8FE8CA04E5}" parentId="{880423FB-3402-4C8F-9976-963C486FD985}">
    <text>02.27 pateikta</text>
  </threadedComment>
  <threadedComment ref="AE281" dT="2024-10-08T06:24:48.57" personId="{65DA027D-5C49-4EE2-A34F-BC2FA0C6B7F3}" id="{FA396C1B-9A7B-425C-876B-AD5DFD363D13}">
    <text>Pateikta 10.07</text>
  </threadedComment>
  <threadedComment ref="AE281" dT="2024-10-11T04:32:57.23" personId="{65DA027D-5C49-4EE2-A34F-BC2FA0C6B7F3}" id="{0F958FDE-11A6-4D12-A3A8-4999E596EF89}" parentId="{FA396C1B-9A7B-425C-876B-AD5DFD363D13}">
    <text>Suderinta 10.11</text>
  </threadedComment>
  <threadedComment ref="AE281" dT="2024-10-22T05:15:20.89" personId="{65DA027D-5C49-4EE2-A34F-BC2FA0C6B7F3}" id="{BC0F511F-1A61-418A-9069-CDDECD89E0F0}" parentId="{FA396C1B-9A7B-425C-876B-AD5DFD363D13}">
    <text>Pateikta pakartotinai 10,14</text>
  </threadedComment>
  <threadedComment ref="AE281" dT="2024-10-29T13:42:26.63" personId="{65DA027D-5C49-4EE2-A34F-BC2FA0C6B7F3}" id="{2A337EAE-2832-4303-8465-5EA2A2A10F50}" parentId="{FA396C1B-9A7B-425C-876B-AD5DFD363D13}">
    <text>Suderinta 10,29</text>
  </threadedComment>
  <threadedComment ref="AE281" dT="2025-02-27T11:16:29.26" personId="{BF941DBC-49BC-4D35-B639-EC5DED99621C}" id="{EE1F1D46-50E7-436C-8591-30FA5E50EB4D}" parentId="{FA396C1B-9A7B-425C-876B-AD5DFD363D13}">
    <text>02.27 pateikta</text>
  </threadedComment>
  <threadedComment ref="AF281" dT="2024-10-08T06:24:56.86" personId="{65DA027D-5C49-4EE2-A34F-BC2FA0C6B7F3}" id="{0453AD69-E65D-4ECD-BE92-3CE80E3196CC}">
    <text>Pateikta 10.08</text>
  </threadedComment>
  <threadedComment ref="AF281" dT="2024-10-18T07:08:38.30" personId="{65DA027D-5C49-4EE2-A34F-BC2FA0C6B7F3}" id="{78EF48DF-7125-44CE-883F-F661A7CD2568}" parentId="{0453AD69-E65D-4ECD-BE92-3CE80E3196CC}">
    <text>Suderinta 10.18</text>
  </threadedComment>
  <threadedComment ref="AF281" dT="2025-02-27T11:16:36.92" personId="{BF941DBC-49BC-4D35-B639-EC5DED99621C}" id="{AB2F245D-0B64-403C-827A-F4EE7863D940}" parentId="{0453AD69-E65D-4ECD-BE92-3CE80E3196CC}">
    <text>02.27 pateikta</text>
  </threadedComment>
  <threadedComment ref="AN281" dT="2024-10-14T11:16:00.70" personId="{65DA027D-5C49-4EE2-A34F-BC2FA0C6B7F3}" id="{2C91F25E-2CB4-4847-AA14-C5CA60212FE3}">
    <text>Pateikta 10,14</text>
  </threadedComment>
  <threadedComment ref="AN281" dT="2024-10-18T08:57:12.70" personId="{65DA027D-5C49-4EE2-A34F-BC2FA0C6B7F3}" id="{DD3F3BC9-5C6A-4D67-A9EE-AC501BA5409A}" parentId="{2C91F25E-2CB4-4847-AA14-C5CA60212FE3}">
    <text>Suderinta 10.18</text>
  </threadedComment>
  <threadedComment ref="AN281" dT="2025-04-04T07:00:33.75" personId="{BF941DBC-49BC-4D35-B639-EC5DED99621C}" id="{9BFFF562-0A8D-4548-9D25-068D2EF167AB}" parentId="{2C91F25E-2CB4-4847-AA14-C5CA60212FE3}">
    <text>Pateikta 04.04</text>
  </threadedComment>
  <threadedComment ref="K282" dT="2024-09-20T09:56:10.37" personId="{1AA69E5B-B443-4881-BBB8-C2908FF681E9}" id="{C5278BDC-92F9-4474-BD68-5DB04B491D9A}">
    <text>Dubliuojasi su 279, paprasyta atsaukti</text>
  </threadedComment>
  <threadedComment ref="K283" dT="2024-09-19T11:10:46.55" personId="{1AA69E5B-B443-4881-BBB8-C2908FF681E9}" id="{B096C0B0-0FA0-484F-837B-14CD02F02AB9}">
    <text>Tennis space kontaktinis 869990005</text>
  </threadedComment>
  <threadedComment ref="K283" dT="2024-09-30T14:06:03.82" personId="{275467A3-C35B-408D-BC09-980133BF36D1}" id="{CAAADF35-D503-4E4B-8C5C-D0DAD436B116}" parentId="{B096C0B0-0FA0-484F-837B-14CD02F02AB9}">
    <text>Reikia užsakyti topo</text>
  </threadedComment>
  <threadedComment ref="K283" dT="2024-10-01T05:30:49.50" personId="{275467A3-C35B-408D-BC09-980133BF36D1}" id="{1D8E0CD1-E7A7-4DB2-9163-276262993E17}" parentId="{B096C0B0-0FA0-484F-837B-14CD02F02AB9}">
    <text>10-01 pas Ovidijų užsakyta topo</text>
  </threadedComment>
  <threadedComment ref="K283" dT="2024-10-07T12:46:51.59" personId="{275467A3-C35B-408D-BC09-980133BF36D1}" id="{59ECF3E7-DD08-497E-B065-40D3B6E0E0D8}" parentId="{B096C0B0-0FA0-484F-837B-14CD02F02AB9}">
    <text>Sukelta topo</text>
  </threadedComment>
  <threadedComment ref="K283" dT="2024-10-10T12:34:04.78" personId="{B1C403DD-D624-4B2E-A4CE-E1329F3AF8BA}" id="{055DA348-C80E-4478-8E35-86474FAF2810}" parentId="{B096C0B0-0FA0-484F-837B-14CD02F02AB9}">
    <text>Pateikti pirminiai</text>
  </threadedComment>
  <threadedComment ref="K283" dT="2024-10-14T09:31:54.92" personId="{275467A3-C35B-408D-BC09-980133BF36D1}" id="{C5224111-498D-407E-A0C7-735B71A9DFC6}" parentId="{B096C0B0-0FA0-484F-837B-14CD02F02AB9}">
    <text>Pateikti pirminiai po pastabų</text>
  </threadedComment>
  <threadedComment ref="K283" dT="2024-10-21T11:58:04.80" personId="{275467A3-C35B-408D-BC09-980133BF36D1}" id="{48299FD2-8A0A-4C25-A3C7-963FF4373E59}" parentId="{B096C0B0-0FA0-484F-837B-14CD02F02AB9}">
    <text>Įkeltas projektas</text>
  </threadedComment>
  <threadedComment ref="K284" dT="2024-09-25T13:30:58.70" personId="{1AA69E5B-B443-4881-BBB8-C2908FF681E9}" id="{C03F5DF5-4FBA-44D3-B685-CB0C9C721F90}">
    <text>Parasytas komentaras, kad apskaita najame KS/KAS, laukiam atsaukimo</text>
  </threadedComment>
  <threadedComment ref="K285" dT="2024-09-25T13:37:46.88" personId="{1AA69E5B-B443-4881-BBB8-C2908FF681E9}" id="{3C3A47E6-F16D-4174-871A-A16F2E291420}">
    <text>Ar Vainoras leis ardyt asfalta?</text>
  </threadedComment>
  <threadedComment ref="K285" dT="2024-09-30T14:07:28.54" personId="{275467A3-C35B-408D-BC09-980133BF36D1}" id="{9719E3A0-70DC-4CBA-A7BE-818ABCEC11B2}" parentId="{3C3A47E6-F16D-4174-871A-A16F2E291420}">
    <text>Gytis užklausė vainoro, ar leis daryti darbus</text>
  </threadedComment>
  <threadedComment ref="K285" dT="2024-10-01T06:08:29.16" personId="{275467A3-C35B-408D-BC09-980133BF36D1}" id="{FC4E0A7B-5D56-4691-BA2A-4FA9A113B783}" parentId="{3C3A47E6-F16D-4174-871A-A16F2E291420}">
    <text>Laukiam iš užsakovo informacijos</text>
  </threadedComment>
  <threadedComment ref="K285" dT="2024-10-14T06:11:41.04" personId="{275467A3-C35B-408D-BC09-980133BF36D1}" id="{9C41A5AE-3EEC-47D0-A026-3BA6E6E320F0}" parentId="{3C3A47E6-F16D-4174-871A-A16F2E291420}">
    <text>10-14 turi pateikti pirminius</text>
  </threadedComment>
  <threadedComment ref="K285" dT="2024-10-18T07:20:13.14" personId="{B1C403DD-D624-4B2E-A4CE-E1329F3AF8BA}" id="{DDB2070A-C592-4838-8792-9231341D82EB}" parentId="{3C3A47E6-F16D-4174-871A-A16F2E291420}">
    <text>Pateikti pirminiai po pastabų</text>
  </threadedComment>
  <threadedComment ref="K285" dT="2024-10-22T04:48:37.62" personId="{275467A3-C35B-408D-BC09-980133BF36D1}" id="{44A89921-13C2-49DC-AB75-138D2F850B18}" parentId="{3C3A47E6-F16D-4174-871A-A16F2E291420}">
    <text>Tautvydas taiso pirminius</text>
  </threadedComment>
  <threadedComment ref="K285" dT="2024-10-25T14:09:18.48" personId="{BF5C2520-4838-4933-8C2C-E9E069B8079F}" id="{DEB22C56-A992-47A0-A864-AB089A6E6BDE}" parentId="{3C3A47E6-F16D-4174-871A-A16F2E291420}">
    <text>Pateikti pirminiai po pastabų</text>
  </threadedComment>
  <threadedComment ref="K285" dT="2024-11-04T05:25:17.21" personId="{65DA027D-5C49-4EE2-A34F-BC2FA0C6B7F3}" id="{4EE0CC47-F356-4318-974B-B3C0B16036D6}" parentId="{3C3A47E6-F16D-4174-871A-A16F2E291420}">
    <text>Byla paruošta, trūksta SUVA</text>
  </threadedComment>
  <threadedComment ref="K285" dT="2024-11-04T16:40:41.14" personId="{BF5C2520-4838-4933-8C2C-E9E069B8079F}" id="{713B0477-413E-4F32-9058-9B7CCCE007B7}" parentId="{3C3A47E6-F16D-4174-871A-A16F2E291420}">
    <text>Pateikta byla</text>
  </threadedComment>
  <threadedComment ref="K285" dT="2024-11-08T09:00:33.87" personId="{275467A3-C35B-408D-BC09-980133BF36D1}" id="{719D6ABE-38FD-4C70-8740-04237C610954}" parentId="{3C3A47E6-F16D-4174-871A-A16F2E291420}">
    <text>Taiso pastabas, laukiam SUVA</text>
  </threadedComment>
  <threadedComment ref="K285" dT="2024-11-11T05:47:00.38" personId="{65DA027D-5C49-4EE2-A34F-BC2FA0C6B7F3}" id="{83916D36-1675-4086-B24F-AFC7E7C9D2C9}" parentId="{3C3A47E6-F16D-4174-871A-A16F2E291420}">
    <text xml:space="preserve">Su klientu perderinamas apskaitų skaičius </text>
  </threadedComment>
  <threadedComment ref="K285" dT="2024-11-19T09:33:16.34" personId="{65DA027D-5C49-4EE2-A34F-BC2FA0C6B7F3}" id="{CFBD884F-65F6-4DB0-BAFD-20227908899E}" parentId="{3C3A47E6-F16D-4174-871A-A16F2E291420}">
    <text>Suva vėluoja 4d.</text>
  </threadedComment>
  <threadedComment ref="K285" dT="2024-11-27T05:30:02.63" personId="{65DA027D-5C49-4EE2-A34F-BC2FA0C6B7F3}" id="{7B7F9056-4C13-4E31-8E31-DC7FCEF95E00}" parentId="{3C3A47E6-F16D-4174-871A-A16F2E291420}">
    <text>Pateikta SUVA po pastabų</text>
  </threadedComment>
  <threadedComment ref="K285" dT="2024-12-21T06:42:29.09" personId="{275467A3-C35B-408D-BC09-980133BF36D1}" id="{22B22E8A-9AF5-4AD7-BA3A-BC4E1B0B4C0F}" parentId="{3C3A47E6-F16D-4174-871A-A16F2E291420}">
    <text>Kas vyksta su projektu ?</text>
  </threadedComment>
  <threadedComment ref="K285" dT="2024-12-23T05:15:50.19" personId="{65DA027D-5C49-4EE2-A34F-BC2FA0C6B7F3}" id="{DB7A92DE-9CC1-4C18-AD3D-81B59000C890}" parentId="{3C3A47E6-F16D-4174-871A-A16F2E291420}">
    <text>Suva vėluoja 9d.d.</text>
  </threadedComment>
  <threadedComment ref="K285" dT="2024-12-30T13:55:02.19" personId="{BF5C2520-4838-4933-8C2C-E9E069B8079F}" id="{0333018D-EAE2-4046-9A5C-33C6B43F0128}" parentId="{3C3A47E6-F16D-4174-871A-A16F2E291420}">
    <text>Pateikta byla su suva</text>
  </threadedComment>
  <threadedComment ref="AB285" dT="2024-10-14T06:23:00.75" personId="{BF941DBC-49BC-4D35-B639-EC5DED99621C}" id="{87A1D920-88B7-4A39-8B30-B2055AD49615}">
    <text>10.14 pateikta</text>
  </threadedComment>
  <threadedComment ref="AB285" dT="2024-10-29T10:11:01.67" personId="{65DA027D-5C49-4EE2-A34F-BC2FA0C6B7F3}" id="{4C7C6797-CFE4-468A-A98D-AB0C67CAE004}" parentId="{87A1D920-88B7-4A39-8B30-B2055AD49615}">
    <text>Yra suderinta preliminari trasa pavaizduota ant ortofoto, Vainoras sako, kad to užtenka</text>
  </threadedComment>
  <threadedComment ref="AE285" dT="2024-10-14T06:23:00.75" personId="{BF941DBC-49BC-4D35-B639-EC5DED99621C}" id="{224C6D7F-A7D9-4BF7-AE30-E46B2A0AF5FD}">
    <text>10.14 pateikta</text>
  </threadedComment>
  <threadedComment ref="AE285" dT="2024-10-17T05:00:25.47" personId="{BF941DBC-49BC-4D35-B639-EC5DED99621C}" id="{06C1D31F-0837-47A8-9404-38D0D16F90E3}" parentId="{224C6D7F-A7D9-4BF7-AE30-E46B2A0AF5FD}">
    <text>10.17 pateikta</text>
  </threadedComment>
  <threadedComment ref="AF285" dT="2024-10-14T06:23:00.75" personId="{BF941DBC-49BC-4D35-B639-EC5DED99621C}" id="{35CC4EF9-A64D-4D4B-A68E-B3A0E8E2E661}">
    <text>10.14 pateikta</text>
  </threadedComment>
  <threadedComment ref="AF285" dT="2024-10-17T11:01:41.82" personId="{BF941DBC-49BC-4D35-B639-EC5DED99621C}" id="{D8355A6B-85A9-4A81-899B-C5F53E20AA32}" parentId="{35CC4EF9-A64D-4D4B-A68E-B3A0E8E2E661}">
    <text>10.17 suderinta</text>
  </threadedComment>
  <threadedComment ref="AH285" dT="2024-10-29T10:46:24.54" personId="{65DA027D-5C49-4EE2-A34F-BC2FA0C6B7F3}" id="{AAD2B900-BD8E-4278-A581-15FDA85B3B66}">
    <text>10,29
334462</text>
  </threadedComment>
  <threadedComment ref="AH285" dT="2024-11-27T05:29:20.58" personId="{65DA027D-5C49-4EE2-A34F-BC2FA0C6B7F3}" id="{822821CC-F249-416A-95CF-D73ADD91E990}" parentId="{AAD2B900-BD8E-4278-A581-15FDA85B3B66}">
    <text>Pateikta po pastabų
11/26 337910</text>
  </threadedComment>
  <threadedComment ref="K286" dT="2024-10-08T07:38:59.37" personId="{1AA69E5B-B443-4881-BBB8-C2908FF681E9}" id="{600F115A-04C9-4468-AE74-A99C72052784}">
    <text>Pateikti pirminiai</text>
  </threadedComment>
  <threadedComment ref="K286" dT="2024-10-08T07:39:14.22" personId="{1AA69E5B-B443-4881-BBB8-C2908FF681E9}" id="{EA7A1E77-F620-4A52-AE16-01898741EB1E}" parentId="{600F115A-04C9-4468-AE74-A99C72052784}">
    <text>Laukiam derinimu instituciju</text>
  </threadedComment>
  <threadedComment ref="K286" dT="2024-10-28T06:46:44.49" personId="{275467A3-C35B-408D-BC09-980133BF36D1}" id="{928F352A-FBAF-4F5E-A5BA-16000A82782C}" parentId="{600F115A-04C9-4468-AE74-A99C72052784}">
    <text>10-28 bus teikiama byla</text>
  </threadedComment>
  <threadedComment ref="K286" dT="2024-10-31T15:15:49.24" personId="{BF5C2520-4838-4933-8C2C-E9E069B8079F}" id="{98355D07-4AC1-4155-953D-23C03E906729}" parentId="{600F115A-04C9-4468-AE74-A99C72052784}">
    <text>10-31 pateikta byla</text>
  </threadedComment>
  <threadedComment ref="K286" dT="2024-11-11T14:59:08.09" personId="{1AA69E5B-B443-4881-BBB8-C2908FF681E9}" id="{DAA3CE10-DABA-475C-B596-96E4DD64773A}" parentId="{600F115A-04C9-4468-AE74-A99C72052784}">
    <text xml:space="preserve">Laukiam SUVA (liko 1 d.d.) </text>
  </threadedComment>
  <threadedComment ref="AB286" dT="2024-10-08T07:44:04.42" personId="{A8D559AF-EDFF-4E5C-A9C6-041F763793B2}" id="{22E31A2C-4E37-42D2-AA7A-9B1EC0476C98}">
    <text>Pateikta 10-04</text>
  </threadedComment>
  <threadedComment ref="AB286" dT="2024-10-23T04:20:57.80" personId="{A8D559AF-EDFF-4E5C-A9C6-041F763793B2}" id="{F13EFC5B-20E1-4457-930A-6EAEE02AE24B}" parentId="{22E31A2C-4E37-42D2-AA7A-9B1EC0476C98}">
    <text>10-15 gauta pastaba spintą statyti prie sienos, 10-15 išsiųstas pataisytas</text>
  </threadedComment>
  <threadedComment ref="AB286" dT="2024-10-23T04:21:12.91" personId="{A8D559AF-EDFF-4E5C-A9C6-041F763793B2}" id="{B86895E6-44C0-4CF4-B7D0-D6F9CBE27CFF}" parentId="{22E31A2C-4E37-42D2-AA7A-9B1EC0476C98}">
    <text>10-22 išsiųstas pakartotinai</text>
  </threadedComment>
  <threadedComment ref="AB286" dT="2024-10-23T05:08:54.68" personId="{A8D559AF-EDFF-4E5C-A9C6-041F763793B2}" id="{D95E32AB-B4DD-4C3D-8242-7AD336AD3180}" parentId="{22E31A2C-4E37-42D2-AA7A-9B1EC0476C98}">
    <text xml:space="preserve">10-23 atsiuntė suderintą </text>
  </threadedComment>
  <threadedComment ref="AE286" dT="2024-10-08T07:44:14.92" personId="{A8D559AF-EDFF-4E5C-A9C6-041F763793B2}" id="{A91AFD7F-E725-45D7-BC3C-36B8AFF8AB1A}">
    <text>Pateikta 10-04</text>
  </threadedComment>
  <threadedComment ref="AE286" dT="2024-10-15T04:25:33.00" personId="{A8D559AF-EDFF-4E5C-A9C6-041F763793B2}" id="{3240E2BE-F60A-4AA3-8DBE-DE0AD1AAB1A0}" parentId="{A91AFD7F-E725-45D7-BC3C-36B8AFF8AB1A}">
    <text>Suderinta 10-11</text>
  </threadedComment>
  <threadedComment ref="AF286" dT="2024-10-08T07:44:48.40" personId="{A8D559AF-EDFF-4E5C-A9C6-041F763793B2}" id="{F84796B9-832C-43C7-9704-451819AEC6B7}">
    <text>Pateikta 10-04</text>
  </threadedComment>
  <threadedComment ref="AF286" dT="2024-10-17T04:18:50.65" personId="{A8D559AF-EDFF-4E5C-A9C6-041F763793B2}" id="{5FAE34F3-2450-47F5-94A4-2435A9AF36A5}" parentId="{F84796B9-832C-43C7-9704-451819AEC6B7}">
    <text>Suderinta 10-16</text>
  </threadedComment>
  <threadedComment ref="AH286" dT="2024-10-28T10:04:38.71" personId="{A8D559AF-EDFF-4E5C-A9C6-041F763793B2}" id="{720AC565-7102-442F-AFD2-4501AABA4009}">
    <text xml:space="preserve">10-28 , 334260 </text>
  </threadedComment>
  <threadedComment ref="K287" dT="2024-10-21T12:00:22.65" personId="{275467A3-C35B-408D-BC09-980133BF36D1}" id="{B6ED27B3-798A-4E6D-98C2-FC3098204650}">
    <text>Pateikti pirminiai</text>
  </threadedComment>
  <threadedComment ref="K287" dT="2024-10-28T13:16:15.24" personId="{BF5C2520-4838-4933-8C2C-E9E069B8079F}" id="{2B044E53-D9CE-41AD-8881-DBA4E0EEC304}" parentId="{B6ED27B3-798A-4E6D-98C2-FC3098204650}">
    <text>Pateikti pataisyti sprendiniai</text>
  </threadedComment>
  <threadedComment ref="K287" dT="2024-11-04T05:28:29.79" personId="{F5283759-9946-4865-A022-E520B30F9158}" id="{F01BFBFD-43FC-49C0-BF9D-0EAD5FD13FE4}" parentId="{B6ED27B3-798A-4E6D-98C2-FC3098204650}">
    <text>Derinama su institucijomis.</text>
  </threadedComment>
  <threadedComment ref="K287" dT="2024-11-22T12:29:26.17" personId="{F5283759-9946-4865-A022-E520B30F9158}" id="{F187F491-6AE7-4837-81DC-B41CEC637954}" parentId="{B6ED27B3-798A-4E6D-98C2-FC3098204650}">
    <text>Reik tinklų papildymo, perduota Ovidijui 11-21</text>
  </threadedComment>
  <threadedComment ref="K287" dT="2024-12-02T06:03:07.85" personId="{F5283759-9946-4865-A022-E520B30F9158}" id="{8518975F-1233-4FED-A7AC-8DB08681EDA0}" parentId="{B6ED27B3-798A-4E6D-98C2-FC3098204650}">
    <text xml:space="preserve">Likęs telia suderinimas
Suderint su sklypu (ryt skambinsiuosi). Su sklp. Sav. nebuvo derinta iš karto, nes nebuvo aišku, ar suderins institucijos sprendinius.
Servitutas su KMS
</text>
  </threadedComment>
  <threadedComment ref="K287" dT="2024-12-04T10:54:42.35" personId="{F5283759-9946-4865-A022-E520B30F9158}" id="{F1A5CF85-4EF3-48BB-A9C9-59B44C5940E0}" parentId="{B6ED27B3-798A-4E6D-98C2-FC3098204650}">
    <text>Važiuoju pas sklp sav. 12-04 susitikt vietoj ir apsitart dėl sprendinių.</text>
  </threadedComment>
  <threadedComment ref="K287" dT="2024-12-04T13:43:44.67" personId="{F5283759-9946-4865-A022-E520B30F9158}" id="{A70318F6-F78D-49AA-89C9-511AD62BC039}" parentId="{B6ED27B3-798A-4E6D-98C2-FC3098204650}">
    <text>Sklp. sav. nepritaria sprendiniams, Arnas parašys į TIVI.
Sakė daryt po esama a.z.
Servitutas su KMS ir SUVA</text>
  </threadedComment>
  <threadedComment ref="K287" dT="2024-12-09T06:46:41.80" personId="{BF5C2520-4838-4933-8C2C-E9E069B8079F}" id="{6CFE030B-5852-4EB9-92DC-D2C39B35D2FA}" parentId="{B6ED27B3-798A-4E6D-98C2-FC3098204650}">
    <text>Servitutas pateiktas pasirašyti ESO</text>
  </threadedComment>
  <threadedComment ref="K287" dT="2024-12-12T14:25:44.10" personId="{F5283759-9946-4865-A022-E520B30F9158}" id="{BDE08CF4-822F-4B2A-B949-F9EE58FD42AF}" parentId="{B6ED27B3-798A-4E6D-98C2-FC3098204650}">
    <text>Paruošta byla, SUVA pateikta, likęs servitutas.</text>
  </threadedComment>
  <threadedComment ref="K287" dT="2024-12-12T15:06:59.32" personId="{BF5C2520-4838-4933-8C2C-E9E069B8079F}" id="{C1B9B4AE-98A8-4FF8-B8E4-7C6A5A0252D1}" parentId="{B6ED27B3-798A-4E6D-98C2-FC3098204650}">
    <text>Pateiktas servitutas po pastabų</text>
  </threadedComment>
  <threadedComment ref="K287" dT="2024-12-18T05:49:21.43" personId="{F5283759-9946-4865-A022-E520B30F9158}" id="{CC1E3278-FE85-4AD9-A33D-B48C43770AFF}" parentId="{B6ED27B3-798A-4E6D-98C2-FC3098204650}">
    <text>Likęs servitutas, SUVA. Byla sutvarkyta po pastabų.</text>
  </threadedComment>
  <threadedComment ref="K287" dT="2024-12-30T12:56:05.83" personId="{F5283759-9946-4865-A022-E520B30F9158}" id="{05182F82-80C4-414B-8BBA-29846798FEE7}" parentId="{B6ED27B3-798A-4E6D-98C2-FC3098204650}">
    <text>Gavom atsakymą į informacinį, Arnas parašė į TIVI</text>
  </threadedComment>
  <threadedComment ref="K287" dT="2025-01-08T10:18:53.66" personId="{F5283759-9946-4865-A022-E520B30F9158}" id="{BB3CBB11-4A28-481F-89A6-38B1CC23175F}" parentId="{B6ED27B3-798A-4E6D-98C2-FC3098204650}">
    <text>01-08 išsiųstas informacinis, kad patikslintu priežastis dėl prieštaravimo sprendiniams.</text>
  </threadedComment>
  <threadedComment ref="K287" dT="2025-01-20T09:59:54.86" personId="{F5283759-9946-4865-A022-E520B30F9158}" id="{CA3E0CF9-216B-4415-832D-481AA97056FA}" parentId="{B6ED27B3-798A-4E6D-98C2-FC3098204650}">
    <text>01-20 skambinau sklp. sav. sakė buvo išvykusi, nematė gauto laiško, bandys šiom dienom parašyt atsakymą argumentuotą ir reiks važiuot iki jos pasiimt tą lapą.</text>
  </threadedComment>
  <threadedComment ref="K287" dT="2025-01-21T14:00:44.08" personId="{F5283759-9946-4865-A022-E520B30F9158}" id="{E41A0F7F-C5E5-43EB-87B2-9A8B011CCF67}" parentId="{B6ED27B3-798A-4E6D-98C2-FC3098204650}">
    <text>Paimiau sklp. sav. nepritarimą, Arnas pateiks į TIVĮ</text>
  </threadedComment>
  <threadedComment ref="K287" dT="2025-01-29T10:03:33.96" personId="{F5283759-9946-4865-A022-E520B30F9158}" id="{1443FDE1-C479-4C67-BDC2-CDF5BEF0363B}" parentId="{B6ED27B3-798A-4E6D-98C2-FC3098204650}">
    <text>Gavau ats. dėl servituto, kad pasiteikt per matininką</text>
  </threadedComment>
  <threadedComment ref="K287" dT="2025-02-04T05:53:41.20" personId="{F5283759-9946-4865-A022-E520B30F9158}" id="{0945E32A-11DE-4F83-9665-D8CA9F8C664F}" parentId="{B6ED27B3-798A-4E6D-98C2-FC3098204650}">
    <text>Arnas pateiks servitutą į TIVI</text>
  </threadedComment>
  <threadedComment ref="K287" dT="2025-02-10T12:38:07.10" personId="{F5283759-9946-4865-A022-E520B30F9158}" id="{400DFDF7-E3B7-457E-AE67-CD7559093518}" parentId="{B6ED27B3-798A-4E6D-98C2-FC3098204650}">
    <text xml:space="preserve">Servitutai pateikti kompensacijai
</text>
  </threadedComment>
  <threadedComment ref="K287" dT="2025-02-13T05:26:20.92" personId="{F5283759-9946-4865-A022-E520B30F9158}" id="{EAD7EC7B-5F3D-4F9B-B4D4-3256C5EFC784}" parentId="{B6ED27B3-798A-4E6D-98C2-FC3098204650}">
    <text xml:space="preserve">Gautos kompensacijos
</text>
  </threadedComment>
  <threadedComment ref="K287" dT="2025-02-18T07:08:43.45" personId="{BF5C2520-4838-4933-8C2C-E9E069B8079F}" id="{D2600BC3-B733-473F-BC39-07E0146050A0}" parentId="{B6ED27B3-798A-4E6D-98C2-FC3098204650}">
    <text>Pateiksiu su garantiniu</text>
  </threadedComment>
  <threadedComment ref="K287" dT="2025-02-18T09:56:01.81" personId="{BF5C2520-4838-4933-8C2C-E9E069B8079F}" id="{7AD73E82-D106-418A-9373-F7F229D10FDC}" parentId="{B6ED27B3-798A-4E6D-98C2-FC3098204650}">
    <text xml:space="preserve">@Augustas Motiejūnas </text>
    <mentions>
      <mention mentionpersonId="{182DB1AE-E541-4B58-A02B-106B4190BB4B}" mentionId="{D7416A12-30C1-4A38-9E63-9FF998641819}" startIndex="0" length="20"/>
    </mentions>
  </threadedComment>
  <threadedComment ref="K287" dT="2025-02-19T10:26:44.90" personId="{F5283759-9946-4865-A022-E520B30F9158}" id="{B040012A-8894-46C9-A199-122E452E9124}" parentId="{B6ED27B3-798A-4E6D-98C2-FC3098204650}">
    <text>02-19 servitutas pateiktas savivaldybei, su nuomininku suderinta.</text>
  </threadedComment>
  <threadedComment ref="K287" dT="2025-03-05T09:04:20.44" personId="{BF5C2520-4838-4933-8C2C-E9E069B8079F}" id="{B1C2272C-EF7D-469B-A8B4-628E2186E98A}" parentId="{B6ED27B3-798A-4E6D-98C2-FC3098204650}">
    <text>Pateikta su garantiniu</text>
  </threadedComment>
  <threadedComment ref="K287" dT="2025-03-17T12:16:28.01" personId="{F5283759-9946-4865-A022-E520B30F9158}" id="{E46B2A80-3225-43FD-9C66-807727AF3799}" parentId="{B6ED27B3-798A-4E6D-98C2-FC3098204650}">
    <text>03-13 išsiųsta savivaldybei dar vienas aktas dėl kompensuojamų kitų plotų.</text>
  </threadedComment>
  <threadedComment ref="K287" dT="2025-03-24T10:46:03.00" personId="{F5283759-9946-4865-A022-E520B30F9158}" id="{419DFD30-A7C5-47BA-A8AA-6AEDBA38143F}" parentId="{B6ED27B3-798A-4E6D-98C2-FC3098204650}">
    <text>03-24 nusiųstas sutikimas pasirašymui užsakovo projektuotojams.</text>
  </threadedComment>
  <threadedComment ref="K287" dT="2025-03-28T07:48:07.53" personId="{F5283759-9946-4865-A022-E520B30F9158}" id="{525C1679-0AED-47CD-A4C3-70CBB1234D98}" parentId="{B6ED27B3-798A-4E6D-98C2-FC3098204650}">
    <text>Perduotas savivaldybės sutikimas dėl servituto, kad apmokėtų kompensaciją.</text>
  </threadedComment>
  <threadedComment ref="K287" dT="2025-04-07T07:55:42.98" personId="{F5283759-9946-4865-A022-E520B30F9158}" id="{C7B5368C-EC5E-420F-9813-C993AA267CFB}" parentId="{B6ED27B3-798A-4E6D-98C2-FC3098204650}">
    <text>Perduoti dokai notarams.</text>
  </threadedComment>
  <threadedComment ref="K287" dT="2025-04-07T10:22:31.86" personId="{F5283759-9946-4865-A022-E520B30F9158}" id="{EF253211-6251-4B74-BDC2-ECCB48E190C6}" parentId="{B6ED27B3-798A-4E6D-98C2-FC3098204650}">
    <text xml:space="preserve">Sandorio pasirašymo data 2025-04-15   8.00 val.
</text>
  </threadedComment>
  <threadedComment ref="K287" dT="2025-04-09T10:42:37.25" personId="{F5283759-9946-4865-A022-E520B30F9158}" id="{68B6D100-7F00-4BBC-AB43-C5C2DF599C6D}" parentId="{B6ED27B3-798A-4E6D-98C2-FC3098204650}">
    <text>Servituto nebereikia, taisau sprendinius. Atšauktas pasirašymas pas notarus.</text>
  </threadedComment>
  <threadedComment ref="U287" dT="2024-12-10T08:12:57.86" personId="{F5283759-9946-4865-A022-E520B30F9158}" id="{5A35FF87-2BE7-49D1-A2CB-2158F0D71D54}">
    <text>12-10 perdaviau administratorei</text>
  </threadedComment>
  <threadedComment ref="Z287" dT="2024-12-05T13:53:20.55" personId="{F5283759-9946-4865-A022-E520B30F9158}" id="{367C130B-DEDF-4AB9-9CC2-8171F2CAF496}">
    <text>12-05 pateikta</text>
  </threadedComment>
  <threadedComment ref="Z287" dT="2024-12-05T13:53:58.07" personId="{F5283759-9946-4865-A022-E520B30F9158}" id="{C204698F-58A7-4F5A-A184-1AB0562DEDF1}" parentId="{367C130B-DEDF-4AB9-9CC2-8171F2CAF496}">
    <text>Paskutinį kart bendravau su kažkokiu architektu 861698646</text>
  </threadedComment>
  <threadedComment ref="Z287" dT="2024-12-06T12:50:46.45" personId="{F5283759-9946-4865-A022-E520B30F9158}" id="{0F1EBCCC-C464-4013-9979-EE4475A34B62}" parentId="{367C130B-DEDF-4AB9-9CC2-8171F2CAF496}">
    <text>12-06 išsiuntė Architektu biuras G.Natkevicius ir partneriai &lt;Info@natkevicius.lt&gt; sprendinius užsakovui, kad jis pasirašytų.</text>
    <extLst>
      <x:ext xmlns:xltc2="http://schemas.microsoft.com/office/spreadsheetml/2020/threadedcomments2" uri="{F7C98A9C-CBB3-438F-8F68-D28B6AF4A901}">
        <xltc2:checksum>335599354</xltc2:checksum>
        <xltc2:hyperlink startIndex="62" length="19" url="Info@natkevicius.lt"/>
      </x:ext>
    </extLst>
  </threadedComment>
  <threadedComment ref="Z287" dT="2024-12-12T12:29:55.23" personId="{F5283759-9946-4865-A022-E520B30F9158}" id="{10EF7C1B-84D4-425E-BC5A-075D79B7DD59}" parentId="{367C130B-DEDF-4AB9-9CC2-8171F2CAF496}">
    <text xml:space="preserve">Gauta 12-12 </text>
  </threadedComment>
  <threadedComment ref="AA287" dT="2024-12-06T12:51:22.41" personId="{F5283759-9946-4865-A022-E520B30F9158}" id="{2B924098-66A8-4B7A-A825-1AD3C697BDD3}">
    <text>Eso sakė daryt po esama a.z., su sklypo savininkais susitarti nepavyko, todėl pakoregavom kabelį, kad viskas būtų po esamą a.z.</text>
  </threadedComment>
  <threadedComment ref="AB287" dT="2024-11-04T05:49:05.32" personId="{F5283759-9946-4865-A022-E520B30F9158}" id="{A69D0232-8CAB-4E3A-811B-46919F2DAD00}">
    <text>11-04 išsiųsta</text>
  </threadedComment>
  <threadedComment ref="AB287" dT="2024-11-10T08:10:54.69" personId="{F5283759-9946-4865-A022-E520B30F9158}" id="{9114C923-133F-4C49-80FF-4A48042DF338}" parentId="{A69D0232-8CAB-4E3A-811B-46919F2DAD00}">
    <text>11-08 gauta</text>
  </threadedComment>
  <threadedComment ref="AE287" dT="2024-11-04T05:49:05.32" personId="{F5283759-9946-4865-A022-E520B30F9158}" id="{DB8B16E3-31AD-483E-B835-4FE5FDB92475}">
    <text>11-04 išsiųsta</text>
  </threadedComment>
  <threadedComment ref="AE287" dT="2024-11-05T14:02:19.59" personId="{F5283759-9946-4865-A022-E520B30F9158}" id="{EABCCC67-672D-4B79-A94D-2C0B9E5DE8BC}" parentId="{DB8B16E3-31AD-483E-B835-4FE5FDB92475}">
    <text>11-05 suderinta</text>
  </threadedComment>
  <threadedComment ref="AF287" dT="2024-11-04T05:49:05.32" personId="{F5283759-9946-4865-A022-E520B30F9158}" id="{BC9C7906-B57B-4780-A5C0-8D7D37C09BDA}">
    <text>11-04 išsiųsta</text>
  </threadedComment>
  <threadedComment ref="AF287" dT="2024-11-13T14:02:09.54" personId="{F5283759-9946-4865-A022-E520B30F9158}" id="{58D9C657-BA29-4260-93C0-46E136CAD655}" parentId="{BC9C7906-B57B-4780-A5C0-8D7D37C09BDA}">
    <text>11-27 pateikta po pastabų</text>
  </threadedComment>
  <threadedComment ref="AF287" dT="2024-12-04T07:37:13.12" personId="{F5283759-9946-4865-A022-E520B30F9158}" id="{95A52D7F-BA27-48D4-A804-2612E58364CE}" parentId="{BC9C7906-B57B-4780-A5C0-8D7D37C09BDA}">
    <text>12-04 suderinta</text>
  </threadedComment>
  <threadedComment ref="AH287" dT="2024-12-06T06:54:24.75" personId="{F5283759-9946-4865-A022-E520B30F9158}" id="{B53AEF16-E6AB-48CF-9CE9-FF17E4A38063}">
    <text>339367 12-06</text>
  </threadedComment>
  <threadedComment ref="AJ287" dT="2024-11-04T05:49:05.32" personId="{F5283759-9946-4865-A022-E520B30F9158}" id="{8F3EA6A9-9503-407D-90CE-B15B4A870C4B}">
    <text>11-04 išsiųsta</text>
  </threadedComment>
  <threadedComment ref="AJ287" dT="2024-11-21T05:24:33.20" personId="{F5283759-9946-4865-A022-E520B30F9158}" id="{1BCAEC68-8893-4E5C-8C20-5DE9D0802FDD}" parentId="{8F3EA6A9-9503-407D-90CE-B15B4A870C4B}">
    <text>11-21 išsiunčiau priminimą.</text>
  </threadedComment>
  <threadedComment ref="AJ287" dT="2024-11-21T12:18:58.63" personId="{F5283759-9946-4865-A022-E520B30F9158}" id="{23A53DCA-01BD-4A5D-8CFA-1D251BD09EFC}" parentId="{8F3EA6A9-9503-407D-90CE-B15B4A870C4B}">
    <text>11-21 gauta pastabų, reikia topo korekcijos, perduota Ovidijui.</text>
  </threadedComment>
  <threadedComment ref="AJ287" dT="2024-11-25T07:11:06.90" personId="{F5283759-9946-4865-A022-E520B30F9158}" id="{50CE246F-76D1-4E53-B1BA-E6BB1E6F6083}" parentId="{8F3EA6A9-9503-407D-90CE-B15B4A870C4B}">
    <text>11-25 papildė Ovidijus topo, nusiunčiau po pastabų.</text>
  </threadedComment>
  <threadedComment ref="AJ287" dT="2024-11-25T09:35:21.65" personId="{F5283759-9946-4865-A022-E520B30F9158}" id="{A3F1C093-D959-4F1F-ADBD-D4FCA1A5B2CD}" parentId="{8F3EA6A9-9503-407D-90CE-B15B4A870C4B}">
    <text>11-25 suderino</text>
  </threadedComment>
  <threadedComment ref="AK287" dT="2024-11-04T05:37:12.02" personId="{F5283759-9946-4865-A022-E520B30F9158}" id="{2155E416-66FC-49E3-9ADB-8BA461F247A3}">
    <text>Su KMS sav.</text>
  </threadedComment>
  <threadedComment ref="AK287" dT="2024-12-10T05:22:49.60" personId="{F5283759-9946-4865-A022-E520B30F9158}" id="{3557CF19-6BB9-4F46-B25C-FA916C2717F7}" parentId="{2155E416-66FC-49E3-9ADB-8BA461F247A3}">
    <text>12-09 pateikta ESO pasirašyti</text>
  </threadedComment>
  <threadedComment ref="AK287" dT="2024-12-13T08:01:19.96" personId="{F5283759-9946-4865-A022-E520B30F9158}" id="{B0FB5DBC-1128-4315-907A-9D6F1B0AB714}" parentId="{2155E416-66FC-49E3-9ADB-8BA461F247A3}">
    <text>12-13 pateikta kompensacijai</text>
  </threadedComment>
  <threadedComment ref="AK287" dT="2024-12-13T08:05:22.25" personId="{F5283759-9946-4865-A022-E520B30F9158}" id="{C607419D-BD77-4876-8A39-DD7EB8127944}" parentId="{2155E416-66FC-49E3-9ADB-8BA461F247A3}">
    <text>+370 698 77 570 M. ir K. Petrauskų namai (K. Petrausko g. 31, Kaunas)
Reiks suderint su nuomininku jei su kompensacija bus viskas ok.</text>
  </threadedComment>
  <threadedComment ref="AK287" dT="2024-12-13T11:33:32.21" personId="{F5283759-9946-4865-A022-E520B30F9158}" id="{64D3ADC1-DAF2-4042-A993-492EE87DFDAC}" parentId="{2155E416-66FC-49E3-9ADB-8BA461F247A3}">
    <text>Kompensacija gavau. Išsiunčiau laišką Kauno muziejui 2024-12-13. Skambinausi, sakė siųst laišką bendru paštu.</text>
  </threadedComment>
  <threadedComment ref="AK287" dT="2024-12-19T08:25:34.86" personId="{F5283759-9946-4865-A022-E520B30F9158}" id="{9FF6C3F9-905D-454F-AFB9-172CAB7E1B46}" parentId="{2155E416-66FC-49E3-9ADB-8BA461F247A3}">
    <text>12-17 servitutas pateiktas savivaldybei</text>
  </threadedComment>
  <threadedComment ref="AK287" dT="2025-03-10T07:29:38.37" personId="{F5283759-9946-4865-A022-E520B30F9158}" id="{D8E32C3A-CCBB-4D4F-A3CD-66EA1F069332}" parentId="{2155E416-66FC-49E3-9ADB-8BA461F247A3}">
    <text xml:space="preserve">02-19 pateiktas servitutas savivaldybei (perdarytas per geomatininką) </text>
  </threadedComment>
  <threadedComment ref="AN287" dT="2024-11-04T05:49:05.32" personId="{F5283759-9946-4865-A022-E520B30F9158}" id="{C250402D-2085-42D3-8607-1C8DA8591BCE}">
    <text>11-04 išsiųsta</text>
  </threadedComment>
  <threadedComment ref="AN287" dT="2024-11-07T10:43:08.92" personId="{F5283759-9946-4865-A022-E520B30F9158}" id="{D242C267-5B93-4186-A738-B9B823881E24}" parentId="{C250402D-2085-42D3-8607-1C8DA8591BCE}">
    <text>11-07 gauta</text>
  </threadedComment>
  <threadedComment ref="K288" dT="2024-09-25T14:32:49.09" personId="{1AA69E5B-B443-4881-BBB8-C2908FF681E9}" id="{D7704138-71E0-4FC9-8010-141C6FD45871}">
    <text>Ar logiska ten OL keist i KL, ar leis paramsti su atotampa sumontuot???</text>
  </threadedComment>
  <threadedComment ref="K288" dT="2024-11-04T12:39:53.12" personId="{275467A3-C35B-408D-BC09-980133BF36D1}" id="{5C4F5AF5-C447-442B-8DBD-392CD5B74D4A}" parentId="{D7704138-71E0-4FC9-8010-141C6FD45871}">
    <text>Derina su sklp. Sav. Gytis</text>
  </threadedComment>
  <threadedComment ref="K288" dT="2024-12-02T15:04:20.72" personId="{BF5C2520-4838-4933-8C2C-E9E069B8079F}" id="{A040DDFD-41A2-429D-A690-3FABAB835B58}" parentId="{D7704138-71E0-4FC9-8010-141C6FD45871}">
    <text>Pateikti pirminiai pagal atnaujintas TS</text>
  </threadedComment>
  <threadedComment ref="K288" dT="2024-12-09T06:25:55.62" personId="{BF5C2520-4838-4933-8C2C-E9E069B8079F}" id="{8576C401-1C39-475E-9185-B585761E0108}" parentId="{D7704138-71E0-4FC9-8010-141C6FD45871}">
    <text>Pateikti pirminiai po pastabų</text>
  </threadedComment>
  <threadedComment ref="K288" dT="2024-12-21T06:44:07.67" personId="{275467A3-C35B-408D-BC09-980133BF36D1}" id="{12F2385B-551B-4EC9-A311-5FEF306682F2}" parentId="{D7704138-71E0-4FC9-8010-141C6FD45871}">
    <text>Kas vyksta su projektu ?</text>
  </threadedComment>
  <threadedComment ref="K288" dT="2024-12-23T05:25:15.58" personId="{BF941DBC-49BC-4D35-B639-EC5DED99621C}" id="{4620DA86-B107-4DCC-B1ED-C0B946C8D891}" parentId="{D7704138-71E0-4FC9-8010-141C6FD45871}">
    <text>Laukiu KPD derinimo</text>
  </threadedComment>
  <threadedComment ref="K288" dT="2025-01-06T05:32:43.78" personId="{BF941DBC-49BC-4D35-B639-EC5DED99621C}" id="{7AD03CA5-ED97-4D8B-85B6-58BC0361919D}" parentId="{D7704138-71E0-4FC9-8010-141C6FD45871}">
    <text>Gauti derinimai, pateikta SUVA</text>
  </threadedComment>
  <threadedComment ref="K288" dT="2025-01-16T06:56:00.03" personId="{BF5C2520-4838-4933-8C2C-E9E069B8079F}" id="{7D2D1929-8237-4697-ABA4-CD9E4720D583}" parentId="{D7704138-71E0-4FC9-8010-141C6FD45871}">
    <text>Pateikta byla be SUVA</text>
  </threadedComment>
  <threadedComment ref="K288" dT="2025-01-21T06:16:14.84" personId="{BF941DBC-49BC-4D35-B639-EC5DED99621C}" id="{D0780336-A070-420C-BCF5-7BCE1E3453EA}" parentId="{D7704138-71E0-4FC9-8010-141C6FD45871}">
    <text>Ištaisytos bylos pastabos, trūksta SUVA</text>
  </threadedComment>
  <threadedComment ref="K288" dT="2025-01-27T08:25:51.80" personId="{BF941DBC-49BC-4D35-B639-EC5DED99621C}" id="{AB390854-C12B-4CE7-8AA6-EAF56433059A}" parentId="{D7704138-71E0-4FC9-8010-141C6FD45871}">
    <text>Gauta suva, paruošta pilna byla</text>
  </threadedComment>
  <threadedComment ref="K288" dT="2025-01-31T14:28:28.19" personId="{BF5C2520-4838-4933-8C2C-E9E069B8079F}" id="{19991F61-164D-440B-A20F-7D6BA4EC047B}" parentId="{D7704138-71E0-4FC9-8010-141C6FD45871}">
    <text>Įkeltas projektas su SUVA</text>
  </threadedComment>
  <threadedComment ref="AA288" dT="2024-10-08T05:01:24.75" personId="{275467A3-C35B-408D-BC09-980133BF36D1}" id="{D385B32A-7F4B-499A-8AD0-3303969CEC9C}">
    <text>861760777 Marius projekto vystytojas. Užsakovas teigia, kad per 30 sklypa šansų suderint nėra.
Perkūno 30 abu savininkai sutinka.</text>
  </threadedComment>
  <threadedComment ref="AB288" dT="2024-12-06T06:52:53.60" personId="{BF941DBC-49BC-4D35-B639-EC5DED99621C}" id="{B89A47FB-5717-4A21-912D-5EC108C3FCBE}">
    <text>12.06 pateikta</text>
  </threadedComment>
  <threadedComment ref="AE288" dT="2024-12-06T06:52:53.60" personId="{BF941DBC-49BC-4D35-B639-EC5DED99621C}" id="{0333DD77-6BE9-4A97-90E0-B9F9CDE7E3DC}">
    <text>12.06 pateikta</text>
  </threadedComment>
  <threadedComment ref="AF288" dT="2024-12-06T06:52:53.60" personId="{BF941DBC-49BC-4D35-B639-EC5DED99621C}" id="{9961247E-7B49-4CE6-B25B-0D53A8E623D7}">
    <text>12.06 pateikta</text>
  </threadedComment>
  <threadedComment ref="AH288" dT="2025-01-06T06:25:29.01" personId="{BF941DBC-49BC-4D35-B639-EC5DED99621C}" id="{00D9CC60-62B1-4496-B5A2-9E56647D9BCE}">
    <text>01.06 
SAV-341895</text>
  </threadedComment>
  <threadedComment ref="AJ288" dT="2024-12-06T06:52:53.60" personId="{BF941DBC-49BC-4D35-B639-EC5DED99621C}" id="{E8DF0314-B48A-4BE8-AE48-1FABA7A8A808}">
    <text>12.06 pateikta</text>
  </threadedComment>
  <threadedComment ref="AN288" dT="2024-12-06T06:52:53.60" personId="{BF941DBC-49BC-4D35-B639-EC5DED99621C}" id="{F1F2CC25-EA61-41AC-8FF7-B499CBD50C10}">
    <text>12.06 pateikta</text>
  </threadedComment>
  <threadedComment ref="K289" dT="2024-11-04T13:56:10.42" personId="{275467A3-C35B-408D-BC09-980133BF36D1}" id="{9A72398E-6630-4DFE-99F7-B2AD55E98E4D}">
    <text>Užsakyta pas Egidijų 11-04</text>
  </threadedComment>
  <threadedComment ref="K289" dT="2024-11-18T10:13:49.74" personId="{65DA027D-5C49-4EE2-A34F-BC2FA0C6B7F3}" id="{4E65F95F-86AB-4BD7-8274-4C0B83A2E4FA}" parentId="{9A72398E-6630-4DFE-99F7-B2AD55E98E4D}">
    <text>Ruošiami pirminiai, derinama su užsakovu</text>
  </threadedComment>
  <threadedComment ref="K289" dT="2024-12-02T06:05:39.91" personId="{65DA027D-5C49-4EE2-A34F-BC2FA0C6B7F3}" id="{F234384C-25A6-470F-B13B-3292CB1C95A8}" parentId="{9A72398E-6630-4DFE-99F7-B2AD55E98E4D}">
    <text>Paskatinsiu užsakovą apsispresti</text>
  </threadedComment>
  <threadedComment ref="K289" dT="2024-12-09T13:19:11.87" personId="{65DA027D-5C49-4EE2-A34F-BC2FA0C6B7F3}" id="{5A806F10-2148-42B2-AA5C-598462B18FF0}" parentId="{9A72398E-6630-4DFE-99F7-B2AD55E98E4D}">
    <text>Susisiekta, šiandien užsakovas apsispręs ir perskambins</text>
  </threadedComment>
  <threadedComment ref="K289" dT="2024-12-21T06:45:40.31" personId="{275467A3-C35B-408D-BC09-980133BF36D1}" id="{9DB20758-5F3C-400D-8DE7-00D747FCB672}" parentId="{9A72398E-6630-4DFE-99F7-B2AD55E98E4D}">
    <text>Kokia situacija ?</text>
  </threadedComment>
  <threadedComment ref="K289" dT="2024-12-23T06:18:45.71" personId="{65DA027D-5C49-4EE2-A34F-BC2FA0C6B7F3}" id="{F8CBF191-6AE9-4566-BB05-22F9C44E35E2}" parentId="{9A72398E-6630-4DFE-99F7-B2AD55E98E4D}">
    <text>Užsakovas nenori nei atotampos nei paramsčio. Parašytas komentaras į tivi, pasiūlyta alternatyva daryti atšakinę OL, laukiama atsakymo</text>
  </threadedComment>
  <threadedComment ref="K289" dT="2025-01-07T15:33:06.97" personId="{BF5C2520-4838-4933-8C2C-E9E069B8079F}" id="{375286FB-970E-4D3C-B557-289684399AE8}" parentId="{9A72398E-6630-4DFE-99F7-B2AD55E98E4D}">
    <text>Pateikti pirminiai</text>
  </threadedComment>
  <threadedComment ref="K289" dT="2025-01-10T13:16:06.22" personId="{BF5C2520-4838-4933-8C2C-E9E069B8079F}" id="{E2DF2AFF-2B2B-41A1-B4B8-315DD877F300}" parentId="{9A72398E-6630-4DFE-99F7-B2AD55E98E4D}">
    <text>Gautos pastabos pirminiam, atsakyta komentaru į TIVIS, laukiam atsakymo.</text>
  </threadedComment>
  <threadedComment ref="K289" dT="2025-01-20T06:26:52.84" personId="{275467A3-C35B-408D-BC09-980133BF36D1}" id="{B459932C-5781-4444-86C4-C4A413602C06}" parentId="{9A72398E-6630-4DFE-99F7-B2AD55E98E4D}">
    <text>Reikės pildyti topo</text>
  </threadedComment>
  <threadedComment ref="K289" dT="2025-02-07T06:58:41.52" personId="{BF941DBC-49BC-4D35-B639-EC5DED99621C}" id="{58F8B4C5-B61D-4E99-BD25-86EECA685551}" parentId="{9A72398E-6630-4DFE-99F7-B2AD55E98E4D}">
    <text>Parengti pirminiai</text>
  </threadedComment>
  <threadedComment ref="K289" dT="2025-02-10T15:12:07.46" personId="{BF5C2520-4838-4933-8C2C-E9E069B8079F}" id="{DB3268DD-7739-4073-ACEB-414183248B92}" parentId="{9A72398E-6630-4DFE-99F7-B2AD55E98E4D}">
    <text>Pateikti pirminiai</text>
  </threadedComment>
  <threadedComment ref="K289" dT="2025-02-17T06:09:40.80" personId="{BF941DBC-49BC-4D35-B639-EC5DED99621C}" id="{583780BF-47BB-461D-ADB3-B2D8AB7383B3}" parentId="{9A72398E-6630-4DFE-99F7-B2AD55E98E4D}">
    <text>Išsiųsta derinimui 02.17</text>
  </threadedComment>
  <threadedComment ref="K289" dT="2025-02-18T05:55:52.16" personId="{BF941DBC-49BC-4D35-B639-EC5DED99621C}" id="{446F43B7-5985-4E3E-A8F6-7E740A1A688F}" parentId="{9A72398E-6630-4DFE-99F7-B2AD55E98E4D}">
    <text>Gautos telia ir Vainoro pastabos, reikia keist trasą. 02.18 pakeisiu ir išsiųsiu</text>
  </threadedComment>
  <threadedComment ref="K289" dT="2025-02-25T10:49:00.37" personId="{BF941DBC-49BC-4D35-B639-EC5DED99621C}" id="{424BC369-29D3-490E-BE2B-301259EF1C52}" parentId="{9A72398E-6630-4DFE-99F7-B2AD55E98E4D}">
    <text>02.20 pateikta Vainorui po pastabų</text>
  </threadedComment>
  <threadedComment ref="K289" dT="2025-02-27T05:29:12.17" personId="{BF941DBC-49BC-4D35-B639-EC5DED99621C}" id="{010CEDC4-5CD2-4D4C-8A4A-838E5D88D7FC}" parentId="{9A72398E-6630-4DFE-99F7-B2AD55E98E4D}">
    <text>02.27 pateikta SUVA</text>
  </threadedComment>
  <threadedComment ref="K289" dT="2025-02-27T08:48:50.58" personId="{BF941DBC-49BC-4D35-B639-EC5DED99621C}" id="{2F4D9EF8-DDBB-4530-9CF7-EDC0719754DE}" parentId="{9A72398E-6630-4DFE-99F7-B2AD55E98E4D}">
    <text>Parengta pilna byla be SUVA</text>
  </threadedComment>
  <threadedComment ref="K289" dT="2025-02-28T15:03:29.63" personId="{BF5C2520-4838-4933-8C2C-E9E069B8079F}" id="{14CAB82E-FEB5-4A20-BC6D-B522D3C562D1}" parentId="{9A72398E-6630-4DFE-99F7-B2AD55E98E4D}">
    <text>Pateikta byla be SUVA</text>
  </threadedComment>
  <threadedComment ref="K289" dT="2025-03-04T12:13:22.16" personId="{BF941DBC-49BC-4D35-B639-EC5DED99621C}" id="{1D7303D7-E840-4C6F-884F-1EE5264FC274}" parentId="{9A72398E-6630-4DFE-99F7-B2AD55E98E4D}">
    <text>Ištaisytos pastabos, trūksta SUVA</text>
  </threadedComment>
  <threadedComment ref="K289" dT="2025-03-27T12:25:51.39" personId="{BF5C2520-4838-4933-8C2C-E9E069B8079F}" id="{A3E9B2CF-DA60-46CF-9576-390519434C76}" parentId="{9A72398E-6630-4DFE-99F7-B2AD55E98E4D}">
    <text>Pateikta byla su suva</text>
  </threadedComment>
  <threadedComment ref="Z289" dT="2025-02-17T06:09:58.78" personId="{BF941DBC-49BC-4D35-B639-EC5DED99621C}" id="{01BC74D7-07CE-4D75-BF16-A9551C34506C}">
    <text>02.17 pateikta</text>
  </threadedComment>
  <threadedComment ref="AB289" dT="2025-02-17T06:09:58.78" personId="{BF941DBC-49BC-4D35-B639-EC5DED99621C}" id="{FA7E70C4-7426-4613-B81A-3A4C51E31676}">
    <text>02.17 pateikta</text>
  </threadedComment>
  <threadedComment ref="AE289" dT="2025-02-17T06:09:58.78" personId="{BF941DBC-49BC-4D35-B639-EC5DED99621C}" id="{3DCAD1F0-01BB-4298-9820-BDE6B0A2D333}">
    <text>02.17 pateikta</text>
  </threadedComment>
  <threadedComment ref="AF289" dT="2025-02-17T06:09:58.78" personId="{BF941DBC-49BC-4D35-B639-EC5DED99621C}" id="{033993A5-E9C5-481B-9659-5EC3785AE47E}">
    <text>02.17 pateikta</text>
  </threadedComment>
  <threadedComment ref="AH289" dT="2025-02-27T05:28:57.01" personId="{BF941DBC-49BC-4D35-B639-EC5DED99621C}" id="{6FA34D3A-E81D-4CBE-8DE1-84F40C66F590}">
    <text xml:space="preserve">02.27 
SAV-348672 </text>
  </threadedComment>
  <threadedComment ref="K290" dT="2024-10-01T06:23:33.68" personId="{275467A3-C35B-408D-BC09-980133BF36D1}" id="{678F1B88-D54E-4521-935D-B3E48EDC006A}">
    <text xml:space="preserve">Ovidijui peduota 10-01
</text>
  </threadedComment>
  <threadedComment ref="K290" dT="2024-10-07T12:44:28.48" personId="{275467A3-C35B-408D-BC09-980133BF36D1}" id="{A4E38739-489B-4834-B557-A36F6CCB0164}" parentId="{678F1B88-D54E-4521-935D-B3E48EDC006A}">
    <text>Sukelta topo</text>
  </threadedComment>
  <threadedComment ref="K290" dT="2024-10-11T11:30:31.53" personId="{B1C403DD-D624-4B2E-A4CE-E1329F3AF8BA}" id="{CA03B172-EE5B-4755-8DA9-6E8AC8CE126E}" parentId="{678F1B88-D54E-4521-935D-B3E48EDC006A}">
    <text>Pateikti pirminiai</text>
  </threadedComment>
  <threadedComment ref="K290" dT="2024-10-21T05:43:36.61" personId="{275467A3-C35B-408D-BC09-980133BF36D1}" id="{7441D46E-FD3C-44E3-B79D-A2A8D545FE82}" parentId="{678F1B88-D54E-4521-935D-B3E48EDC006A}">
    <text>Derina su institucijoms</text>
  </threadedComment>
  <threadedComment ref="K290" dT="2024-10-28T11:39:24.89" personId="{275467A3-C35B-408D-BC09-980133BF36D1}" id="{4688F3C9-5799-44FD-B947-0FCA7AE2EA8F}" parentId="{678F1B88-D54E-4521-935D-B3E48EDC006A}">
    <text>Pateikta byla be SUVA</text>
  </threadedComment>
  <threadedComment ref="K290" dT="2024-11-04T05:20:42.64" personId="{65DA027D-5C49-4EE2-A34F-BC2FA0C6B7F3}" id="{81F9BAB0-B788-475A-9C6D-EC8E7AD276DB}" parentId="{678F1B88-D54E-4521-935D-B3E48EDC006A}">
    <text>Trūksta SUVA, bylos pastabos pataisytos</text>
  </threadedComment>
  <threadedComment ref="K290" dT="2024-11-08T08:52:49.18" personId="{275467A3-C35B-408D-BC09-980133BF36D1}" id="{ED7049EC-92CD-4F76-A9DA-0FB3687A75D6}" parentId="{678F1B88-D54E-4521-935D-B3E48EDC006A}">
    <text>SUVA liko 1d.d.</text>
  </threadedComment>
  <threadedComment ref="K290" dT="2024-11-29T13:35:19.07" personId="{BF5C2520-4838-4933-8C2C-E9E069B8079F}" id="{79C80F24-FD22-46FB-AE60-CF5C48B1A871}" parentId="{678F1B88-D54E-4521-935D-B3E48EDC006A}">
    <text>Pateikta byla su SUVA</text>
  </threadedComment>
  <threadedComment ref="Z290" dT="2024-10-16T04:14:06.65" personId="{65DA027D-5C49-4EE2-A34F-BC2FA0C6B7F3}" id="{4CF775A7-8300-4E1A-AD2D-7E0A28C4AE0E}">
    <text>Pateikta 10,16</text>
  </threadedComment>
  <threadedComment ref="Z290" dT="2024-10-16T06:41:35.35" personId="{65DA027D-5C49-4EE2-A34F-BC2FA0C6B7F3}" id="{735A42D5-C735-4994-A851-E4C60A85CE8C}" parentId="{4CF775A7-8300-4E1A-AD2D-7E0A28C4AE0E}">
    <text>Suderinta 10.16</text>
  </threadedComment>
  <threadedComment ref="AB290" dT="2024-10-15T04:58:06.82" personId="{65DA027D-5C49-4EE2-A34F-BC2FA0C6B7F3}" id="{04E4600F-574B-4DAA-A9CC-FB946F7083D3}">
    <text>Pateikta 10,11</text>
  </threadedComment>
  <threadedComment ref="AB290" dT="2024-10-23T05:07:52.65" personId="{65DA027D-5C49-4EE2-A34F-BC2FA0C6B7F3}" id="{776865B4-61B9-4CDD-867B-C366F8D18B8D}" parentId="{04E4600F-574B-4DAA-A9CC-FB946F7083D3}">
    <text>Suderinta 10.23</text>
  </threadedComment>
  <threadedComment ref="AE290" dT="2024-10-15T04:57:15.34" personId="{65DA027D-5C49-4EE2-A34F-BC2FA0C6B7F3}" id="{D77AAAEF-EA5E-4DE2-99C8-18F99BCA3E39}">
    <text>10,14 suderinta</text>
  </threadedComment>
  <threadedComment ref="AF290" dT="2024-10-15T04:57:54.46" personId="{65DA027D-5C49-4EE2-A34F-BC2FA0C6B7F3}" id="{37F1F708-B13E-495E-9483-796803F75ACE}">
    <text>Pateikta 10,11</text>
  </threadedComment>
  <threadedComment ref="AF290" dT="2024-10-17T08:48:39.74" personId="{65DA027D-5C49-4EE2-A34F-BC2FA0C6B7F3}" id="{3717442E-DF92-4366-942D-AC102E86BFED}" parentId="{37F1F708-B13E-495E-9483-796803F75ACE}">
    <text>Suderinta 10.17</text>
  </threadedComment>
  <threadedComment ref="AH290" dT="2024-10-25T11:10:12.12" personId="{65DA027D-5C49-4EE2-A34F-BC2FA0C6B7F3}" id="{E76EE578-8F45-4EE3-963A-30C252F3D397}">
    <text>10,25
334103</text>
  </threadedComment>
  <threadedComment ref="AN290" dT="2024-10-15T04:59:33.93" personId="{65DA027D-5C49-4EE2-A34F-BC2FA0C6B7F3}" id="{E09ED1F3-D496-47FB-873F-DDFDA0A42B47}">
    <text>Pateikta 10,11</text>
  </threadedComment>
  <threadedComment ref="AN290" dT="2024-10-25T10:32:20.27" personId="{65DA027D-5C49-4EE2-A34F-BC2FA0C6B7F3}" id="{DEE3C8AC-21AB-4080-B1EE-1522AC1D0562}" parentId="{E09ED1F3-D496-47FB-873F-DDFDA0A42B47}">
    <text>Suderinta 10.25</text>
  </threadedComment>
  <threadedComment ref="K291" dT="2024-10-01T07:00:34.74" personId="{275467A3-C35B-408D-BC09-980133BF36D1}" id="{DB7FBEEB-39C2-4C3C-9D45-108EE36C8FB3}">
    <text>Augustas derina vietoje su užsakove</text>
  </threadedComment>
  <threadedComment ref="K291" dT="2024-10-07T11:10:33.98" personId="{275467A3-C35B-408D-BC09-980133BF36D1}" id="{827778B8-0995-4C33-AE5F-0356F4556C3C}" parentId="{DB7FBEEB-39C2-4C3C-9D45-108EE36C8FB3}">
    <text>Pateiktas info dėl TS keitimo</text>
  </threadedComment>
  <threadedComment ref="K291" dT="2024-10-08T07:11:46.06" personId="{1AA69E5B-B443-4881-BBB8-C2908FF681E9}" id="{31A5B69A-387B-454B-946A-B824CDB10BCA}" parentId="{DB7FBEEB-39C2-4C3C-9D45-108EE36C8FB3}">
    <text>Atnaujintos TS</text>
  </threadedComment>
  <threadedComment ref="K291" dT="2024-10-29T06:48:43.04" personId="{275467A3-C35B-408D-BC09-980133BF36D1}" id="{8908A215-1045-41C4-B8D7-0BD9442651A5}" parentId="{DB7FBEEB-39C2-4C3C-9D45-108EE36C8FB3}">
    <text xml:space="preserve">Sukelta topo
</text>
  </threadedComment>
  <threadedComment ref="K291" dT="2024-10-31T16:15:26.20" personId="{BF5C2520-4838-4933-8C2C-E9E069B8079F}" id="{19733D31-90DF-4BFE-BAA1-978A1FA0D8CB}" parentId="{DB7FBEEB-39C2-4C3C-9D45-108EE36C8FB3}">
    <text>Pateikti pirminiai</text>
  </threadedComment>
  <threadedComment ref="K291" dT="2024-11-08T11:19:22.54" personId="{BF5C2520-4838-4933-8C2C-E9E069B8079F}" id="{E8F7D393-C5A9-4514-8487-3BE65EA9D512}" parentId="{DB7FBEEB-39C2-4C3C-9D45-108EE36C8FB3}">
    <text>Pateikti pirminiai po pastabų</text>
  </threadedComment>
  <threadedComment ref="K291" dT="2024-11-18T05:45:17.03" personId="{F5283759-9946-4865-A022-E520B30F9158}" id="{D348057F-28A8-43C6-872E-36F0730010A3}" parentId="{DB7FBEEB-39C2-4C3C-9D45-108EE36C8FB3}">
    <text>Derinama su institucijomis.</text>
  </threadedComment>
  <threadedComment ref="K291" dT="2024-12-02T06:04:07.14" personId="{F5283759-9946-4865-A022-E520B30F9158}" id="{FECEF932-EBD9-40CA-93F7-AA022BEDBBB4}" parentId="{DB7FBEEB-39C2-4C3C-9D45-108EE36C8FB3}">
    <text>Likę KPD, SUVA, pilna byla</text>
  </threadedComment>
  <threadedComment ref="K291" dT="2024-12-19T06:51:11.12" personId="{F5283759-9946-4865-A022-E520B30F9158}" id="{8CABE711-B008-4B68-B714-A267890F5026}" parentId="{DB7FBEEB-39C2-4C3C-9D45-108EE36C8FB3}">
    <text>Likę gaut SUVA ir teikti bylą po pastabų.</text>
  </threadedComment>
  <threadedComment ref="K291" dT="2025-01-23T13:29:06.74" personId="{BF5C2520-4838-4933-8C2C-E9E069B8079F}" id="{A83F1AF6-3300-4929-B475-2531273BAD9C}" parentId="{DB7FBEEB-39C2-4C3C-9D45-108EE36C8FB3}">
    <text>Pateiktas projektas su SUVA</text>
  </threadedComment>
  <threadedComment ref="K291" dT="2025-01-27T06:15:12.92" personId="{BF5C2520-4838-4933-8C2C-E9E069B8079F}" id="{BBCD6476-36EA-4A39-BEF5-CCB64E2ACE6B}" parentId="{DB7FBEEB-39C2-4C3C-9D45-108EE36C8FB3}">
    <text>Pateiktas projektas pakartotinai</text>
  </threadedComment>
  <threadedComment ref="Z291" dT="2024-11-12T12:47:09.42" personId="{F5283759-9946-4865-A022-E520B30F9158}" id="{1D852619-2BE1-4BFD-A0A3-814D69FDE279}">
    <text>11-13 važiuoju pasiimt parašo</text>
  </threadedComment>
  <threadedComment ref="Z291" dT="2024-11-13T12:51:43.79" personId="{F5283759-9946-4865-A022-E520B30F9158}" id="{42B7A5B2-E18F-474D-9028-7E37F058D588}" parentId="{1D852619-2BE1-4BFD-A0A3-814D69FDE279}">
    <text>11-13 suderinta</text>
  </threadedComment>
  <threadedComment ref="AB291" dT="2024-11-12T10:20:05.03" personId="{F5283759-9946-4865-A022-E520B30F9158}" id="{48E595F8-31AE-4F36-9D88-BE1120832D39}">
    <text>11-12 išsiųsta</text>
  </threadedComment>
  <threadedComment ref="AB291" dT="2024-11-20T05:54:35.16" personId="{F5283759-9946-4865-A022-E520B30F9158}" id="{3D42F94A-8EF1-4CA2-AB5F-B65A3E4F5296}" parentId="{48E595F8-31AE-4F36-9D88-BE1120832D39}">
    <text>11-19 suderinta</text>
  </threadedComment>
  <threadedComment ref="AE291" dT="2024-11-12T12:47:48.62" personId="{F5283759-9946-4865-A022-E520B30F9158}" id="{55F27DF0-9B16-484D-A85C-A3152C318778}">
    <text>11-12 išsiųsta</text>
  </threadedComment>
  <threadedComment ref="AE291" dT="2024-11-13T13:05:52.86" personId="{F5283759-9946-4865-A022-E520B30F9158}" id="{6165A3D7-3234-4106-8E2D-047689E8FF4B}" parentId="{55F27DF0-9B16-484D-A85C-A3152C318778}">
    <text>11-13 suderinta</text>
  </threadedComment>
  <threadedComment ref="AF291" dT="2024-11-12T12:47:48.62" personId="{F5283759-9946-4865-A022-E520B30F9158}" id="{D10E2E21-EBBB-4535-A8B5-304135B50BB4}">
    <text>11-12 išsiųsta</text>
  </threadedComment>
  <threadedComment ref="AF291" dT="2024-11-25T05:53:45.23" personId="{F5283759-9946-4865-A022-E520B30F9158}" id="{B4BF2681-7307-403C-95D8-8593589988CA}" parentId="{D10E2E21-EBBB-4535-A8B5-304135B50BB4}">
    <text xml:space="preserve">11-21 gautos pastabos. Pataisyta ir pateikta po pastabų. </text>
  </threadedComment>
  <threadedComment ref="AF291" dT="2024-11-29T05:16:43.96" personId="{F5283759-9946-4865-A022-E520B30F9158}" id="{3011D9CD-4E25-4BE8-A78B-A3270B0EC2B5}" parentId="{D10E2E21-EBBB-4535-A8B5-304135B50BB4}">
    <text>11-28 suderinta</text>
  </threadedComment>
  <threadedComment ref="AH291" dT="2024-12-18T12:58:52.78" personId="{F5283759-9946-4865-A022-E520B30F9158}" id="{B83758AD-DDE3-4570-AFF7-1649E3014AAF}">
    <text>340498 pateikta 12-16</text>
  </threadedComment>
  <threadedComment ref="AH291" dT="2025-01-21T13:04:00.96" personId="{F5283759-9946-4865-A022-E520B30F9158}" id="{804B8844-698E-439A-8FC7-1F4D77D4D528}" parentId="{B83758AD-DDE3-4570-AFF7-1649E3014AAF}">
    <text>01-21 gauta</text>
  </threadedComment>
  <threadedComment ref="AJ291" dT="2024-11-12T12:47:48.62" personId="{F5283759-9946-4865-A022-E520B30F9158}" id="{F466027C-F156-49A8-8454-E6FD1C68CF66}">
    <text>11-12 išsiųsta</text>
  </threadedComment>
  <threadedComment ref="AJ291" dT="2024-11-26T15:05:27.00" personId="{F5283759-9946-4865-A022-E520B30F9158}" id="{F06A3802-8299-4253-A504-94B0AB10FD84}" parentId="{F466027C-F156-49A8-8454-E6FD1C68CF66}">
    <text>11-25 išsiųstas priminimas</text>
  </threadedComment>
  <threadedComment ref="AJ291" dT="2024-11-28T08:47:16.27" personId="{F5283759-9946-4865-A022-E520B30F9158}" id="{6A7DD8C6-B3DF-425E-980A-46262B0DCB70}" parentId="{F466027C-F156-49A8-8454-E6FD1C68CF66}">
    <text>11-28 gautos pastabos dėl pjūviu pateikimo, pateikti pjūviai atgal 11-28</text>
  </threadedComment>
  <threadedComment ref="AJ291" dT="2024-11-28T10:32:47.81" personId="{F5283759-9946-4865-A022-E520B30F9158}" id="{6615AC58-3DDE-4D4A-9762-1A8F61E2012C}" parentId="{F466027C-F156-49A8-8454-E6FD1C68CF66}">
    <text>11-28 suderinta</text>
  </threadedComment>
  <threadedComment ref="AN291" dT="2024-11-12T12:47:48.62" personId="{F5283759-9946-4865-A022-E520B30F9158}" id="{18F1977E-59E4-4DD1-B1CB-A988C505FBA1}">
    <text>11-12 išsiųsta</text>
  </threadedComment>
  <threadedComment ref="AN291" dT="2024-12-09T10:11:32.61" personId="{F5283759-9946-4865-A022-E520B30F9158}" id="{475B357D-4EAC-42CF-9AB5-08DB3E826909}" parentId="{18F1977E-59E4-4DD1-B1CB-A988C505FBA1}">
    <text>Gauta pastabų. Pateikta 12-09 po pastabų.</text>
  </threadedComment>
  <threadedComment ref="AN291" dT="2024-12-18T12:50:17.31" personId="{F5283759-9946-4865-A022-E520B30F9158}" id="{B7A6F63E-953E-4E0E-A683-1B78E8A51CF0}" parentId="{18F1977E-59E4-4DD1-B1CB-A988C505FBA1}">
    <text>12-13 suderinta</text>
  </threadedComment>
  <threadedComment ref="K292" dT="2024-10-12T08:40:12.84" personId="{1AA69E5B-B443-4881-BBB8-C2908FF681E9}" id="{F0976007-1ED1-445A-ABB4-A2132E8BE330}">
    <text>Nusiusta klientui keli variantai kur gali stovėti spinta</text>
  </threadedComment>
  <threadedComment ref="K292" dT="2024-10-29T13:18:48.63" personId="{275467A3-C35B-408D-BC09-980133BF36D1}" id="{4769FDDC-03CD-476F-B363-AE92D4FCA630}" parentId="{F0976007-1ED1-445A-ABB4-A2132E8BE330}">
    <text>Matuoja Ovidijus/Donatas 11-04</text>
  </threadedComment>
  <threadedComment ref="K292" dT="2024-11-06T11:58:53.74" personId="{275467A3-C35B-408D-BC09-980133BF36D1}" id="{CCAF20B0-7798-4908-92D5-DB78BC99F555}" parentId="{F0976007-1ED1-445A-ABB4-A2132E8BE330}">
    <text>Topo gauta</text>
  </threadedComment>
  <threadedComment ref="K292" dT="2024-11-15T13:19:44.16" personId="{65DA027D-5C49-4EE2-A34F-BC2FA0C6B7F3}" id="{11AF176E-9568-413A-8CE7-2ADD09A07258}" parentId="{F0976007-1ED1-445A-ABB4-A2132E8BE330}">
    <text>Pateikti pirminiai</text>
  </threadedComment>
  <threadedComment ref="K292" dT="2024-11-21T10:35:36.65" personId="{65DA027D-5C49-4EE2-A34F-BC2FA0C6B7F3}" id="{96452FF9-A5A4-4462-9D1B-CA494E503F27}" parentId="{F0976007-1ED1-445A-ABB4-A2132E8BE330}">
    <text>Derinama su institucijomis, ruošiamas servitutas</text>
  </threadedComment>
  <threadedComment ref="K292" dT="2024-12-02T06:08:19.93" personId="{65DA027D-5C49-4EE2-A34F-BC2FA0C6B7F3}" id="{32CFEAB6-6656-4CD3-92FA-F0D49A4EA9BA}" parentId="{F0976007-1ED1-445A-ABB4-A2132E8BE330}">
    <text>Nusiųsta vizualizacija į KPD, laukiama atsakymo. Jei nederins, reikės keisti spintos vietą</text>
  </threadedComment>
  <threadedComment ref="K292" dT="2024-12-09T06:16:50.93" personId="{65DA027D-5C49-4EE2-A34F-BC2FA0C6B7F3}" id="{CCE157C1-5D7B-4280-9EDE-DBE81FAD41D3}" parentId="{F0976007-1ED1-445A-ABB4-A2132E8BE330}">
    <text>KPD derina, nusiųstas servitutas nuomininkams</text>
  </threadedComment>
  <threadedComment ref="K292" dT="2024-12-12T13:09:29.03" personId="{65DA027D-5C49-4EE2-A34F-BC2FA0C6B7F3}" id="{1B9584ED-09A6-44CE-ABB9-B5CDFF8F6CB3}" parentId="{F0976007-1ED1-445A-ABB4-A2132E8BE330}">
    <text>Pateiktas servitutas į KMS 12.12 Reg. Nr. R12-9657</text>
  </threadedComment>
  <threadedComment ref="K292" dT="2024-12-12T15:26:25.89" personId="{BF5C2520-4838-4933-8C2C-E9E069B8079F}" id="{85943499-75A6-4ECA-87B4-0B2B55320E5A}" parentId="{F0976007-1ED1-445A-ABB4-A2132E8BE330}">
    <text>Pateikta byla be SUVA</text>
  </threadedComment>
  <threadedComment ref="K292" dT="2024-12-23T11:05:53.97" personId="{65DA027D-5C49-4EE2-A34F-BC2FA0C6B7F3}" id="{19D5444E-D62B-47B5-839A-3A75C3BFC31D}" parentId="{F0976007-1ED1-445A-ABB4-A2132E8BE330}">
    <text>Gautos servituto pastabos iš KMS, trūksta mano būsto derinimo (pateiktas 12.23) ir užsakovo UAB Sinvest patalpų nuomos sutarties.</text>
  </threadedComment>
  <threadedComment ref="K292" dT="2025-01-09T14:02:10.62" personId="{65DA027D-5C49-4EE2-A34F-BC2FA0C6B7F3}" id="{92FA5ABE-3432-4A46-BBDC-FAD1E94FF158}" parentId="{F0976007-1ED1-445A-ABB4-A2132E8BE330}">
    <text>Užsakovo sutartys gautos, trūksta mano būsto</text>
  </threadedComment>
  <threadedComment ref="K292" dT="2025-01-27T12:51:08.47" personId="{BF5C2520-4838-4933-8C2C-E9E069B8079F}" id="{5EC7AFF5-3225-46C9-B9C3-593AF824FB75}" parentId="{F0976007-1ED1-445A-ABB4-A2132E8BE330}">
    <text>Mano būstas atsisako daryti balsavimą, bandysim gauti pastato savininko derinimą</text>
  </threadedComment>
  <threadedComment ref="K292" dT="2025-02-03T10:39:57.44" personId="{BF5C2520-4838-4933-8C2C-E9E069B8079F}" id="{59B39FA9-FBB5-450A-AE10-37BFF87BC570}" parentId="{F0976007-1ED1-445A-ABB4-A2132E8BE330}">
    <text>Perduotas savininko kontaktas Gyčiui, paskambins šiandien/rytoj</text>
  </threadedComment>
  <threadedComment ref="K292" dT="2025-02-10T15:14:03.73" personId="{BF5C2520-4838-4933-8C2C-E9E069B8079F}" id="{5946CD6E-D916-4625-B5A9-407FC5110FD2}" parentId="{F0976007-1ED1-445A-ABB4-A2132E8BE330}">
    <text>Servitutą siųsiu Mano būstui, kad darytų balsavimą ir lauksim ats, bet jų teigimu tai problematinis namas ir nieks nesirašys, gavę ats spręsim ką daryt. Gali trukt apie mėnesį, kol gausim atsakymą.</text>
  </threadedComment>
  <threadedComment ref="K292" dT="2025-02-25T11:35:01.61" personId="{BF5C2520-4838-4933-8C2C-E9E069B8079F}" id="{83AFC92F-0179-464C-BE00-D980FA59DCED}" parentId="{F0976007-1ED1-445A-ABB4-A2132E8BE330}">
    <text>Laukiam atsakymo iš mano būsto</text>
  </threadedComment>
  <threadedComment ref="K292" dT="2025-03-03T07:54:05.08" personId="{BF5C2520-4838-4933-8C2C-E9E069B8079F}" id="{D6EDB736-AE81-45A6-A49C-4EE4A579AE0B}" parentId="{F0976007-1ED1-445A-ABB4-A2132E8BE330}">
    <text>Keičia sąlygas į esamo KS keitimą.</text>
  </threadedComment>
  <threadedComment ref="K292" dT="2025-03-10T10:17:58.27" personId="{BF5C2520-4838-4933-8C2C-E9E069B8079F}" id="{7B8F11B2-42B5-4446-8F9B-ABEAC4C64070}" parentId="{F0976007-1ED1-445A-ABB4-A2132E8BE330}">
    <text>Reikia rengti sprendinius</text>
  </threadedComment>
  <threadedComment ref="K292" dT="2025-03-14T08:31:00.48" personId="{BF941DBC-49BC-4D35-B639-EC5DED99621C}" id="{FE6B4622-E080-4585-9FF1-1C3AACF1E0D3}" parentId="{F0976007-1ED1-445A-ABB4-A2132E8BE330}">
    <text>Paruošti sprendiniai, pateikta derinti, išsiųstas informacinis</text>
  </threadedComment>
  <threadedComment ref="K292" dT="2025-03-14T17:12:40.24" personId="{BF5C2520-4838-4933-8C2C-E9E069B8079F}" id="{5AA3E238-27DC-428A-957C-327848F64197}" parentId="{F0976007-1ED1-445A-ABB4-A2132E8BE330}">
    <text>Pateikti pirminiai</text>
  </threadedComment>
  <threadedComment ref="K292" dT="2025-03-25T06:09:46.40" personId="{BF941DBC-49BC-4D35-B639-EC5DED99621C}" id="{82BB5E84-C131-4DA4-9807-4E04C3C69FEC}" parentId="{F0976007-1ED1-445A-ABB4-A2132E8BE330}">
    <text>KPD atmetimas perduotas Arnui</text>
  </threadedComment>
  <threadedComment ref="K292" dT="2025-03-25T11:57:06.38" personId="{BF941DBC-49BC-4D35-B639-EC5DED99621C}" id="{E5934924-3BD3-41AB-B9B6-5D464ECC85B4}" parentId="{F0976007-1ED1-445A-ABB4-A2132E8BE330}">
    <text>03.25 pateikta KPD per naujo</text>
  </threadedComment>
  <threadedComment ref="K292" dT="2025-03-31T12:07:23.17" personId="{BF941DBC-49BC-4D35-B639-EC5DED99621C}" id="{AD1993B9-216F-4F48-BF03-38558EB02BE5}" parentId="{F0976007-1ED1-445A-ABB4-A2132E8BE330}">
    <text>Paruošta pilna byla.</text>
  </threadedComment>
  <threadedComment ref="K292" dT="2025-04-02T05:52:03.62" personId="{275467A3-C35B-408D-BC09-980133BF36D1}" id="{58279E5F-9E73-486B-AE1F-31364C12EB78}" parentId="{F0976007-1ED1-445A-ABB4-A2132E8BE330}">
    <text>Pateiktas projektas</text>
  </threadedComment>
  <threadedComment ref="K292" dT="2025-04-03T05:47:02.88" personId="{BF941DBC-49BC-4D35-B639-EC5DED99621C}" id="{45330F03-A156-43AC-A825-CD06A757122F}" parentId="{F0976007-1ED1-445A-ABB4-A2132E8BE330}">
    <text>+37068396060 Užsakovas, prašė pranešt, kai projektas bus patvirtintas.</text>
  </threadedComment>
  <threadedComment ref="K292" dT="2025-04-03T10:33:06.12" personId="{275467A3-C35B-408D-BC09-980133BF36D1}" id="{9E02029B-6147-423C-A9F9-3EAC96FAE4E0}" parentId="{F0976007-1ED1-445A-ABB4-A2132E8BE330}">
    <text>Pateiktos pastabos</text>
  </threadedComment>
  <threadedComment ref="K292" dT="2025-04-03T10:57:27.96" personId="{BF941DBC-49BC-4D35-B639-EC5DED99621C}" id="{9ED7A2BB-4250-4458-BACC-00F6F74DB158}" parentId="{F0976007-1ED1-445A-ABB4-A2132E8BE330}">
    <text>04.03 ištaisytos pastabos</text>
  </threadedComment>
  <threadedComment ref="K292" dT="2025-04-08T12:26:51.46" personId="{BF5C2520-4838-4933-8C2C-E9E069B8079F}" id="{7E57DAAB-40FD-4747-A636-6C83154FC28C}" parentId="{F0976007-1ED1-445A-ABB4-A2132E8BE330}">
    <text>Pateiktas projektas pakartotinai</text>
  </threadedComment>
  <threadedComment ref="Z292" dT="2024-11-14T05:43:15.31" personId="{65DA027D-5C49-4EE2-A34F-BC2FA0C6B7F3}" id="{ABBA5156-BE1C-473D-9E27-F17F2E930015}">
    <text>Pateikta 11.14</text>
  </threadedComment>
  <threadedComment ref="Z292" dT="2024-11-19T05:14:07.17" personId="{65DA027D-5C49-4EE2-A34F-BC2FA0C6B7F3}" id="{9BFBE49D-A122-44B8-9E00-A1D5FDED8C72}" parentId="{ABBA5156-BE1C-473D-9E27-F17F2E930015}">
    <text>Suderinta</text>
  </threadedComment>
  <threadedComment ref="AB292" dT="2024-11-14T05:36:55.63" personId="{65DA027D-5C49-4EE2-A34F-BC2FA0C6B7F3}" id="{F3EAE9B3-A252-42DA-94E4-D8B149C03798}">
    <text>Pateikta 11.14</text>
  </threadedComment>
  <threadedComment ref="AB292" dT="2024-12-12T11:50:29.18" personId="{65DA027D-5C49-4EE2-A34F-BC2FA0C6B7F3}" id="{5505EB9E-EE89-4CB0-9E91-96CF9939DFA0}" parentId="{F3EAE9B3-A252-42DA-94E4-D8B149C03798}">
    <text>Suderinta 12-12</text>
  </threadedComment>
  <threadedComment ref="AB292" dT="2025-03-21T10:21:50.23" personId="{BF941DBC-49BC-4D35-B639-EC5DED99621C}" id="{0AF6AB95-4B41-4CF9-BCE0-8D12FDFE8F71}" parentId="{F3EAE9B3-A252-42DA-94E4-D8B149C03798}">
    <text>03.14 pateikta</text>
  </threadedComment>
  <threadedComment ref="AE292" dT="2024-11-14T05:37:06.45" personId="{65DA027D-5C49-4EE2-A34F-BC2FA0C6B7F3}" id="{6C39296C-5657-4FB9-A3BB-C6E1C85E19E9}">
    <text>Pateikta 11.14</text>
  </threadedComment>
  <threadedComment ref="AE292" dT="2024-11-27T13:21:41.40" personId="{65DA027D-5C49-4EE2-A34F-BC2FA0C6B7F3}" id="{083D0517-D6DD-4C7E-9206-133492AE1E78}" parentId="{6C39296C-5657-4FB9-A3BB-C6E1C85E19E9}">
    <text>Suderinta 11.27</text>
  </threadedComment>
  <threadedComment ref="AF292" dT="2024-11-14T05:37:13.15" personId="{65DA027D-5C49-4EE2-A34F-BC2FA0C6B7F3}" id="{6075A22C-28F0-4B75-8AD0-FDCA99AF78E8}">
    <text>Pateikta 11.14</text>
  </threadedComment>
  <threadedComment ref="AF292" dT="2024-11-22T10:28:02.70" personId="{65DA027D-5C49-4EE2-A34F-BC2FA0C6B7F3}" id="{9857AF72-A0B1-4E82-9EF3-16002D2D9939}" parentId="{6075A22C-28F0-4B75-8AD0-FDCA99AF78E8}">
    <text>Suderinta 11.22</text>
  </threadedComment>
  <threadedComment ref="AN292" dT="2024-11-14T05:37:22.06" personId="{65DA027D-5C49-4EE2-A34F-BC2FA0C6B7F3}" id="{4533AE3F-688B-4738-8BE4-6FED4BEF06CF}">
    <text>Pateikta 11.14</text>
  </threadedComment>
  <threadedComment ref="AN292" dT="2024-12-06T12:08:04.38" personId="{65DA027D-5C49-4EE2-A34F-BC2FA0C6B7F3}" id="{ADC59EEA-8971-47EE-ADF2-9C6BAF22B7D8}" parentId="{4533AE3F-688B-4738-8BE4-6FED4BEF06CF}">
    <text>Suderinta 12.06</text>
  </threadedComment>
  <threadedComment ref="AN292" dT="2025-03-21T08:59:47.84" personId="{BF941DBC-49BC-4D35-B639-EC5DED99621C}" id="{FDD3D5DA-61AD-42A6-8F08-37ABC425B429}" parentId="{4533AE3F-688B-4738-8BE4-6FED4BEF06CF}">
    <text>03.18 pateikta</text>
  </threadedComment>
  <threadedComment ref="K293" dT="2024-10-30T15:12:00.72" personId="{BF5C2520-4838-4933-8C2C-E9E069B8079F}" id="{484CC497-0C39-4FFF-AD3B-00F4DF2F6AF1}">
    <text>Parašytas komentras į tivis</text>
  </threadedComment>
  <threadedComment ref="K293" dT="2024-11-04T06:27:47.35" personId="{275467A3-C35B-408D-BC09-980133BF36D1}" id="{0389B345-1981-4338-BFB2-077B2E6DEA6A}" parentId="{484CC497-0C39-4FFF-AD3B-00F4DF2F6AF1}">
    <text>Gautas atsakymas iš tivio, reikia rengti projektą</text>
  </threadedComment>
  <threadedComment ref="K293" dT="2024-11-08T05:45:11.46" personId="{65DA027D-5C49-4EE2-A34F-BC2FA0C6B7F3}" id="{B6FE10DB-4B05-459A-9154-1B8FCC49C851}" parentId="{484CC497-0C39-4FFF-AD3B-00F4DF2F6AF1}">
    <text>Parengti pirminiai</text>
  </threadedComment>
  <threadedComment ref="K293" dT="2024-11-11T07:28:50.27" personId="{275467A3-C35B-408D-BC09-980133BF36D1}" id="{135851AD-F1C0-4386-85E6-F20445734E92}" parentId="{484CC497-0C39-4FFF-AD3B-00F4DF2F6AF1}">
    <text>Pateikti pirminiai</text>
  </threadedComment>
  <threadedComment ref="K293" dT="2024-11-12T16:04:58.29" personId="{BF5C2520-4838-4933-8C2C-E9E069B8079F}" id="{73CD5DA4-B506-46C9-9CCD-71A12DA2F95D}" parentId="{484CC497-0C39-4FFF-AD3B-00F4DF2F6AF1}">
    <text>Pateikti pirminiai po pastabu</text>
  </threadedComment>
  <threadedComment ref="K293" dT="2024-11-18T05:48:07.49" personId="{65DA027D-5C49-4EE2-A34F-BC2FA0C6B7F3}" id="{1044C3FC-B9C2-4EA5-A66A-5AFB83ACE4E6}" parentId="{484CC497-0C39-4FFF-AD3B-00F4DF2F6AF1}">
    <text>Ruošiamas servitutas, derinama su institucijomis</text>
  </threadedComment>
  <threadedComment ref="K293" dT="2024-12-02T06:07:12.91" personId="{65DA027D-5C49-4EE2-A34F-BC2FA0C6B7F3}" id="{3EECA286-4335-4E37-8E64-5FDB346562CF}" parentId="{484CC497-0C39-4FFF-AD3B-00F4DF2F6AF1}">
    <text>Pateikta SUVA, nusiųstas servitutas nuomininkams</text>
  </threadedComment>
  <threadedComment ref="K293" dT="2024-12-09T06:26:23.56" personId="{BF5C2520-4838-4933-8C2C-E9E069B8079F}" id="{18C47FAC-72ED-4C43-B349-9638321FFE25}" parentId="{484CC497-0C39-4FFF-AD3B-00F4DF2F6AF1}">
    <text>Pateikta byla be SUVA</text>
  </threadedComment>
  <threadedComment ref="K293" dT="2024-12-10T15:27:23.23" personId="{BF5C2520-4838-4933-8C2C-E9E069B8079F}" id="{BA4EC286-025D-4359-AB53-E0378E708B69}" parentId="{484CC497-0C39-4FFF-AD3B-00F4DF2F6AF1}">
    <text>Bylai pastabų nėra, trūksta SUVA ir servitutų</text>
  </threadedComment>
  <threadedComment ref="K293" dT="2024-12-31T11:53:55.81" personId="{65DA027D-5C49-4EE2-A34F-BC2FA0C6B7F3}" id="{06D837E5-56C3-48BB-B00D-CE30CB72901E}" parentId="{484CC497-0C39-4FFF-AD3B-00F4DF2F6AF1}">
    <text>Pateiktas servitutas į KMS 12.31</text>
  </threadedComment>
  <threadedComment ref="K293" dT="2025-01-10T08:09:57.26" personId="{65DA027D-5C49-4EE2-A34F-BC2FA0C6B7F3}" id="{DAC78ABF-775A-411F-8503-5E5A21DA80B6}" parentId="{484CC497-0C39-4FFF-AD3B-00F4DF2F6AF1}">
    <text>Gautos servituto pastabos 01.10, trūksta derinimų su suinteresuotais asmenimis (pastato savininkais)</text>
  </threadedComment>
  <threadedComment ref="K293" dT="2025-01-27T13:23:26.91" personId="{BF5C2520-4838-4933-8C2C-E9E069B8079F}" id="{F74D2AE5-4D8B-464E-87C0-75B4EF62AFDC}" parentId="{484CC497-0C39-4FFF-AD3B-00F4DF2F6AF1}">
    <text>Trūksta pastatų savininkų derinimų (3), dviejų paprašiau kontaktų iš ESO, 1 išsiunčiau paštu (Kauno vandenys)</text>
  </threadedComment>
  <threadedComment ref="K293" dT="2025-02-03T10:40:20.85" personId="{BF5C2520-4838-4933-8C2C-E9E069B8079F}" id="{5123347A-DB46-4FE7-93BD-AC080A4F9CD5}" parentId="{484CC497-0C39-4FFF-AD3B-00F4DF2F6AF1}">
    <text>Kontaktai perduoti Gyčiui, paskambins šiandien/rytoj</text>
  </threadedComment>
  <threadedComment ref="K293" dT="2025-02-25T11:35:31.35" personId="{BF5C2520-4838-4933-8C2C-E9E069B8079F}" id="{4CF725F1-8DF7-4583-9639-F2640188903B}" parentId="{484CC497-0C39-4FFF-AD3B-00F4DF2F6AF1}">
    <text xml:space="preserve">Perduota info ESO, kad yra 20+ butų savininkų, su kuriais mes nesuderinsim. </text>
  </threadedComment>
  <threadedComment ref="K293" dT="2025-03-10T10:19:20.95" personId="{BF5C2520-4838-4933-8C2C-E9E069B8079F}" id="{2D272D48-35C1-4CFA-B0A8-0EDBD35883CB}" parentId="{484CC497-0C39-4FFF-AD3B-00F4DF2F6AF1}">
    <text>Reikia derinti servitutą su naudotojais</text>
  </threadedComment>
  <threadedComment ref="K293" dT="2025-03-14T17:12:54.32" personId="{BF5C2520-4838-4933-8C2C-E9E069B8079F}" id="{0E5558BD-5FA2-4239-8B99-BCDF61AF9F8A}" parentId="{484CC497-0C39-4FFF-AD3B-00F4DF2F6AF1}">
    <text>Siųsti informacinius butams</text>
  </threadedComment>
  <threadedComment ref="K293" dT="2025-03-26T06:17:16.40" personId="{BF5C2520-4838-4933-8C2C-E9E069B8079F}" id="{41E019B8-2B06-4C9A-B32A-D7A305C3F5FE}" parentId="{484CC497-0C39-4FFF-AD3B-00F4DF2F6AF1}">
    <text>Dar neišsiųsti</text>
  </threadedComment>
  <threadedComment ref="K293" dT="2025-03-28T18:16:12.31" personId="{BF5C2520-4838-4933-8C2C-E9E069B8079F}" id="{4CCC8D09-5B23-4F96-95DC-97C1087999B0}" parentId="{484CC497-0C39-4FFF-AD3B-00F4DF2F6AF1}">
    <text>Pateikta kompensacijai</text>
  </threadedComment>
  <threadedComment ref="K293" dT="2025-04-08T12:27:23.84" personId="{BF5C2520-4838-4933-8C2C-E9E069B8079F}" id="{AC8A829C-86CF-4A72-B87F-3EDF08EE61DA}" parentId="{484CC497-0C39-4FFF-AD3B-00F4DF2F6AF1}">
    <text>Teiksime servitutą savivaldybei</text>
  </threadedComment>
  <threadedComment ref="K293" dT="2025-04-15T10:50:39.68" personId="{BF5C2520-4838-4933-8C2C-E9E069B8079F}" id="{0FA0F0C6-D8CD-4E61-B17D-2F48B3559B66}" parentId="{484CC497-0C39-4FFF-AD3B-00F4DF2F6AF1}">
    <text>Nusikėlė servitutų derinimo klausimas savivaldybėj į kitą mėn., tai dabar šansų, kad patvirtins su informaciniais nėra, bet bandysiu pateikt.</text>
  </threadedComment>
  <threadedComment ref="K293" dT="2025-04-29T06:32:50.15" personId="{BF5C2520-4838-4933-8C2C-E9E069B8079F}" id="{73B8C556-07E5-49F2-86F4-56F9DF213349}" parentId="{484CC497-0C39-4FFF-AD3B-00F4DF2F6AF1}">
    <text>Pateiktas servitutas savivaldybei su informaciniais</text>
  </threadedComment>
  <threadedComment ref="K293" dT="2025-06-16T06:33:13.59" personId="{BF5C2520-4838-4933-8C2C-E9E069B8079F}" id="{2098DCA9-9AF4-46F8-B58D-B193B13DFB05}" parentId="{484CC497-0C39-4FFF-AD3B-00F4DF2F6AF1}">
    <text>Gautas pritraimas, dokumentai pateikti notarui</text>
  </threadedComment>
  <threadedComment ref="Z293" dT="2024-11-14T09:20:50.52" personId="{65DA027D-5C49-4EE2-A34F-BC2FA0C6B7F3}" id="{145045B7-E6C9-4B62-9FD2-E1A027E29856}">
    <text>Pateikta 11.14</text>
  </threadedComment>
  <threadedComment ref="Z293" dT="2024-11-18T05:07:52.38" personId="{65DA027D-5C49-4EE2-A34F-BC2FA0C6B7F3}" id="{66D705B5-EC9B-41AF-9C57-5730927ADAF0}" parentId="{145045B7-E6C9-4B62-9FD2-E1A027E29856}">
    <text>Suderinta 11.18</text>
  </threadedComment>
  <threadedComment ref="AB293" dT="2024-11-07T09:56:32.46" personId="{65DA027D-5C49-4EE2-A34F-BC2FA0C6B7F3}" id="{8D6EB9A5-14D9-458F-93EB-9697776E3749}">
    <text>Pateikta 11,07</text>
  </threadedComment>
  <threadedComment ref="AB293" dT="2024-11-22T13:09:38.47" personId="{65DA027D-5C49-4EE2-A34F-BC2FA0C6B7F3}" id="{69E742FB-D0FE-4DE2-8282-8A52C2F34553}" parentId="{8D6EB9A5-14D9-458F-93EB-9697776E3749}">
    <text>Suderinta 11.22</text>
  </threadedComment>
  <threadedComment ref="AE293" dT="2024-11-07T09:56:42.29" personId="{65DA027D-5C49-4EE2-A34F-BC2FA0C6B7F3}" id="{CFA4EDCE-F532-42E4-9101-F7D9F3FDCC46}">
    <text>Pateikta 11,07</text>
  </threadedComment>
  <threadedComment ref="AE293" dT="2024-11-12T07:16:21.70" personId="{65DA027D-5C49-4EE2-A34F-BC2FA0C6B7F3}" id="{E24F48A5-522A-407A-B5A5-10E88121B205}" parentId="{CFA4EDCE-F532-42E4-9101-F7D9F3FDCC46}">
    <text>Suderinta 11,12</text>
  </threadedComment>
  <threadedComment ref="AF293" dT="2024-11-07T09:56:51.74" personId="{65DA027D-5C49-4EE2-A34F-BC2FA0C6B7F3}" id="{E3D08C5C-AD9A-4003-A72F-13EB47D3EFB0}">
    <text>Pateikta 11,07</text>
  </threadedComment>
  <threadedComment ref="AF293" dT="2024-11-18T13:26:46.49" personId="{65DA027D-5C49-4EE2-A34F-BC2FA0C6B7F3}" id="{AF7F2BB1-56E3-4B49-B0B0-0E8DF8C068EE}" parentId="{E3D08C5C-AD9A-4003-A72F-13EB47D3EFB0}">
    <text>Suderinta 11.18</text>
  </threadedComment>
  <threadedComment ref="AH293" dT="2024-11-25T06:11:26.66" personId="{65DA027D-5C49-4EE2-A34F-BC2FA0C6B7F3}" id="{5CBD84B9-ACF9-4A14-96B0-AC8143A6D4D0}">
    <text>337722
11-25</text>
  </threadedComment>
  <threadedComment ref="AK293" dT="2024-11-29T05:38:55.97" personId="{65DA027D-5C49-4EE2-A34F-BC2FA0C6B7F3}" id="{EA36032B-C621-4FFE-92CF-593827682942}">
    <text>Gauta kompensacija, nusiųsta nuomininkams</text>
  </threadedComment>
  <threadedComment ref="AK293" dT="2024-12-06T12:09:56.04" personId="{65DA027D-5C49-4EE2-A34F-BC2FA0C6B7F3}" id="{C5515315-17AD-4412-84BB-EA36818E9298}" parentId="{EA36032B-C621-4FFE-92CF-593827682942}">
    <text>Suderinta su nuomininkais, nusiųsta į Mano Būstas</text>
  </threadedComment>
  <threadedComment ref="AN293" dT="2024-11-07T09:58:24.00" personId="{65DA027D-5C49-4EE2-A34F-BC2FA0C6B7F3}" id="{180EC3A5-9570-468E-9B3F-5DC7719BBFF6}">
    <text>Pateikta 11,07</text>
  </threadedComment>
  <threadedComment ref="AN293" dT="2024-11-21T08:30:37.87" personId="{65DA027D-5C49-4EE2-A34F-BC2FA0C6B7F3}" id="{B3C6A9EC-3EB1-4005-B67E-D0298EF430DD}" parentId="{180EC3A5-9570-468E-9B3F-5DC7719BBFF6}">
    <text>Suderinta 11.21</text>
  </threadedComment>
  <threadedComment ref="K294" dT="2024-10-12T09:12:11.19" personId="{1AA69E5B-B443-4881-BBB8-C2908FF681E9}" id="{082C286E-77D3-48BE-AA83-8AC8D36F5E0E}">
    <text>Spinta sienoje, parasyta i TIVIS</text>
  </threadedComment>
  <threadedComment ref="K294" dT="2024-10-14T05:38:50.01" personId="{275467A3-C35B-408D-BC09-980133BF36D1}" id="{D60AE085-61B6-4590-B9C5-E6E90F783FE6}" parentId="{082C286E-77D3-48BE-AA83-8AC8D36F5E0E}">
    <text>ESO keičia TS</text>
  </threadedComment>
  <threadedComment ref="K294" dT="2024-10-28T12:57:21.02" personId="{1AA69E5B-B443-4881-BBB8-C2908FF681E9}" id="{BAADEEB7-C218-42E1-8C0C-51DCFF6BE7C8}" parentId="{082C286E-77D3-48BE-AA83-8AC8D36F5E0E}">
    <text>Nesamoningas prisijungimas, reikia ivertinti su Ranga ir vel keisti TS arba atsaukti</text>
  </threadedComment>
  <threadedComment ref="K294" dT="2024-11-04T12:37:52.19" personId="{275467A3-C35B-408D-BC09-980133BF36D1}" id="{2C016810-B63E-4ACA-9C42-8F9468BAA496}" parentId="{082C286E-77D3-48BE-AA83-8AC8D36F5E0E}">
    <text>Pateiktas komentaras į tivį</text>
  </threadedComment>
  <threadedComment ref="K294" dT="2024-12-04T08:10:19.02" personId="{F5283759-9946-4865-A022-E520B30F9158}" id="{BBAC3694-971D-4820-AA31-E889CC7CFA48}" parentId="{082C286E-77D3-48BE-AA83-8AC8D36F5E0E}">
    <text>Pateikti pirminiai</text>
  </threadedComment>
  <threadedComment ref="K294" dT="2024-12-09T06:25:28.32" personId="{BF5C2520-4838-4933-8C2C-E9E069B8079F}" id="{772CD68E-1CC1-4998-B680-EFDA6DA614CB}" parentId="{082C286E-77D3-48BE-AA83-8AC8D36F5E0E}">
    <text>Pateikti pirminiai po pastabų</text>
  </threadedComment>
  <threadedComment ref="K294" dT="2024-12-11T05:22:39.73" personId="{F5283759-9946-4865-A022-E520B30F9158}" id="{864D3C5C-109D-44E9-BBDA-E0CF8D63A777}" parentId="{082C286E-77D3-48BE-AA83-8AC8D36F5E0E}">
    <text>Patvirtinti pirminiai. Išsiųsta derinti.</text>
  </threadedComment>
  <threadedComment ref="K294" dT="2025-01-06T05:26:18.59" personId="{F5283759-9946-4865-A022-E520B30F9158}" id="{BA5D0FC7-F945-48BC-B90E-B5BCAF84D57D}" parentId="{082C286E-77D3-48BE-AA83-8AC8D36F5E0E}">
    <text>Likę KPD, KE, SUVA, servitutai</text>
  </threadedComment>
  <threadedComment ref="K294" dT="2025-01-07T05:48:59.73" personId="{F5283759-9946-4865-A022-E520B30F9158}" id="{62C19187-EE33-4FBC-8BA9-4A116F3BD0CF}" parentId="{082C286E-77D3-48BE-AA83-8AC8D36F5E0E}">
    <text>SUVA pateikta, likę 2 servitutai su savivaldybe</text>
  </threadedComment>
  <threadedComment ref="K294" dT="2025-01-27T12:52:58.96" personId="{275467A3-C35B-408D-BC09-980133BF36D1}" id="{FDDAEB17-A9BA-47A2-A4BC-B6A329CCA8C3}" parentId="{082C286E-77D3-48BE-AA83-8AC8D36F5E0E}">
    <text>Teikia 01-28</text>
  </threadedComment>
  <threadedComment ref="K294" dT="2025-02-04T05:53:24.28" personId="{F5283759-9946-4865-A022-E520B30F9158}" id="{2B06CD19-0BD4-4CDC-BB19-DA9ADC6516EA}" parentId="{082C286E-77D3-48BE-AA83-8AC8D36F5E0E}">
    <text>Arnas pateiks servitutus į TIVI</text>
  </threadedComment>
  <threadedComment ref="K294" dT="2025-02-10T15:19:45.06" personId="{BF5C2520-4838-4933-8C2C-E9E069B8079F}" id="{2F51ADE9-CAF8-469E-8097-B6A0813BDF16}" parentId="{082C286E-77D3-48BE-AA83-8AC8D36F5E0E}">
    <text>02-04 pateikti servitutai</text>
  </threadedComment>
  <threadedComment ref="K294" dT="2025-02-18T05:49:47.08" personId="{F5283759-9946-4865-A022-E520B30F9158}" id="{C1C3E78C-29DD-44D6-B06C-99AF563D27B2}" parentId="{082C286E-77D3-48BE-AA83-8AC8D36F5E0E}">
    <text>Kolkas servitutų nepasirašė.</text>
  </threadedComment>
  <threadedComment ref="K294" dT="2025-02-25T12:16:19.59" personId="{BF5C2520-4838-4933-8C2C-E9E069B8079F}" id="{FC3ABD10-BA56-4BDE-896C-1467271D7434}" parentId="{082C286E-77D3-48BE-AA83-8AC8D36F5E0E}">
    <text>Perduota info ESO PV dėl nepasirašomų servitutų</text>
  </threadedComment>
  <threadedComment ref="K294" dT="2025-02-26T06:21:22.08" personId="{BF5C2520-4838-4933-8C2C-E9E069B8079F}" id="{589CF357-FBD1-465B-A430-BA1BC06945F8}" parentId="{082C286E-77D3-48BE-AA83-8AC8D36F5E0E}">
    <text>Servitutai pasirašyti</text>
  </threadedComment>
  <threadedComment ref="K294" dT="2025-02-26T08:30:37.43" personId="{F5283759-9946-4865-A022-E520B30F9158}" id="{4909B7CB-EA8C-4A02-84A1-7BD99049C4DD}" parentId="{082C286E-77D3-48BE-AA83-8AC8D36F5E0E}">
    <text>Pateikta kompensacijoms.</text>
  </threadedComment>
  <threadedComment ref="K294" dT="2025-02-26T10:26:33.07" personId="{F5283759-9946-4865-A022-E520B30F9158}" id="{1C5A00AD-E912-4D91-AC48-8AA71CCFD940}" parentId="{082C286E-77D3-48BE-AA83-8AC8D36F5E0E}">
    <text>Servitutai pateikti mano būstui.</text>
  </threadedComment>
  <threadedComment ref="K294" dT="2025-03-10T07:30:38.57" personId="{F5283759-9946-4865-A022-E520B30F9158}" id="{8DF00ED8-73E8-48FA-A4D9-802EE226D0C6}" parentId="{082C286E-77D3-48BE-AA83-8AC8D36F5E0E}">
    <text>Mano būstas atrašė, kad neadministruoja tų pastatų. Šią savaitę prieisiu prie šito klausimo, nemažai savininkų, būtų gerai su jais susiderint ir praeit be derinimų su kiekvienu privačiu asmeniu.</text>
  </threadedComment>
  <threadedComment ref="K294" dT="2025-03-14T17:14:15.34" personId="{BF5C2520-4838-4933-8C2C-E9E069B8079F}" id="{C3B13137-7FF3-4B62-9E71-7CED7729B3B8}" parentId="{082C286E-77D3-48BE-AA83-8AC8D36F5E0E}">
    <text>Reikia ištraukti bet kurio buto savininko kontakta ir paskambinus paklaust ar yra naujas administratorius</text>
  </threadedComment>
  <threadedComment ref="K294" dT="2025-03-18T11:55:40.68" personId="{F5283759-9946-4865-A022-E520B30F9158}" id="{8164F29F-F803-47E0-9044-970191DFB204}" parentId="{082C286E-77D3-48BE-AA83-8AC8D36F5E0E}">
    <text>Perduota Arnui kad ištrauktu kontaktus</text>
  </threadedComment>
  <threadedComment ref="K294" dT="2025-03-26T06:09:37.69" personId="{F5283759-9946-4865-A022-E520B30F9158}" id="{FF9245D5-2A02-4F80-A4C1-914DE8AF1007}" parentId="{082C286E-77D3-48BE-AA83-8AC8D36F5E0E}">
    <text>Dar neskambinau. Reik pasisukt žmonėm ir klaust kas administruoja jų namą, nes išraše rodo Manobūstą, o jie sako, kad namo neadministruoja. Šiom dienom pasuksiu</text>
  </threadedComment>
  <threadedComment ref="K294" dT="2025-04-08T12:22:50.63" personId="{F5283759-9946-4865-A022-E520B30F9158}" id="{9D78AAA5-F688-4052-BD70-1C30D2D760D1}" parentId="{082C286E-77D3-48BE-AA83-8AC8D36F5E0E}">
    <text>Laukiam mėn. vidurio, jei viskas pavyksta dėl informacinių, darau juos ir teikiu servitutus savivaldybei.</text>
  </threadedComment>
  <threadedComment ref="K294" dT="2025-04-14T10:48:06.50" personId="{F5283759-9946-4865-A022-E520B30F9158}" id="{DD453D09-6B08-4441-B641-CC22A26019D7}" parentId="{082C286E-77D3-48BE-AA83-8AC8D36F5E0E}">
    <text>Arnas pateiks pilną kontaktų sąrašą į TIVI, gausiu kontaktus, skambinsiuos žmonėms.</text>
  </threadedComment>
  <threadedComment ref="K294" dT="2025-04-15T10:40:38.85" personId="{F5283759-9946-4865-A022-E520B30F9158}" id="{0DC74FE6-A380-4485-A075-CEAD11ADAAF2}" parentId="{082C286E-77D3-48BE-AA83-8AC8D36F5E0E}">
    <text>22d 18:00 važiuoju susitikt su namo gyventojais Savanorių pr. 39.</text>
  </threadedComment>
  <threadedComment ref="K294" dT="2025-04-29T06:40:37.98" personId="{BF5C2520-4838-4933-8C2C-E9E069B8079F}" id="{79B779F3-0D4D-4569-80EB-711B078EC012}" parentId="{082C286E-77D3-48BE-AA83-8AC8D36F5E0E}">
    <text>su gyventojais suderinti nepavyko, info perduota ESO, laukiame atsakymo.</text>
  </threadedComment>
  <threadedComment ref="K294" dT="2025-05-01T11:58:28.09" personId="{BF5C2520-4838-4933-8C2C-E9E069B8079F}" id="{46BE2EDE-9812-4A08-9424-9AF7F6097E02}" parentId="{082C286E-77D3-48BE-AA83-8AC8D36F5E0E}">
    <text>Reikia daryti toliau. Augustas siųs informacinius butams ir teiksim su informaciniais.</text>
  </threadedComment>
  <threadedComment ref="K294" dT="2025-05-05T09:32:32.31" personId="{F5283759-9946-4865-A022-E520B30F9158}" id="{2DAA92B6-5577-4808-8A60-A344494EC01C}" parentId="{082C286E-77D3-48BE-AA83-8AC8D36F5E0E}">
    <text>Paruošti informaciniai ir perduoti administratorei.</text>
  </threadedComment>
  <threadedComment ref="K294" dT="2025-05-06T12:03:27.35" personId="{F5283759-9946-4865-A022-E520B30F9158}" id="{1A27AB19-3BD1-453F-875C-E7D7A8D9F63D}" parentId="{082C286E-77D3-48BE-AA83-8AC8D36F5E0E}">
    <text>Servitutai pateikti savivaldybei 05-06</text>
  </threadedComment>
  <threadedComment ref="K294" dT="2025-05-27T05:10:12.26" personId="{F5283759-9946-4865-A022-E520B30F9158}" id="{4B6E616B-83ED-4223-BD8A-0786D5146688}" parentId="{082C286E-77D3-48BE-AA83-8AC8D36F5E0E}">
    <text>Savivaldybė 05-26 paprašė papildomai informuoti 6 asmenis. 
05-27 išsiunčiau informacinius ir info pateikiau Kauno m. sav.</text>
  </threadedComment>
  <threadedComment ref="K294" dT="2025-06-16T07:01:39.54" personId="{F5283759-9946-4865-A022-E520B30F9158}" id="{FDE1B415-62CE-4FD9-800A-14595914D88C}" parentId="{082C286E-77D3-48BE-AA83-8AC8D36F5E0E}">
    <text>Iš savivaldybės teigimas ats dėl servitutų, perduota kompensacijos apmokėjimui.</text>
  </threadedComment>
  <threadedComment ref="K294" dT="2025-06-16T09:00:54.13" personId="{F5283759-9946-4865-A022-E520B30F9158}" id="{DF2A210C-34CA-44B9-BD0A-C4B3398A5C2B}" parentId="{082C286E-77D3-48BE-AA83-8AC8D36F5E0E}">
    <text>20d apmokės</text>
  </threadedComment>
  <threadedComment ref="K294" dT="2025-06-23T07:52:49.34" personId="{F5283759-9946-4865-A022-E520B30F9158}" id="{3FCCB4D9-CC3C-47C8-B442-C83B593DC7AE}" parentId="{082C286E-77D3-48BE-AA83-8AC8D36F5E0E}">
    <text>06-21 perduoti dokai notarams</text>
  </threadedComment>
  <threadedComment ref="K294" dT="2025-07-21T07:25:08.69" personId="{F5283759-9946-4865-A022-E520B30F9158}" id="{490FD00A-C00E-4C1B-94D7-81FC6B191BE1}" parentId="{082C286E-77D3-48BE-AA83-8AC8D36F5E0E}">
    <text>24d pasirašo pas notarus servitutus.</text>
  </threadedComment>
  <threadedComment ref="K294" dT="2025-07-28T07:57:31.24" personId="{BF5C2520-4838-4933-8C2C-E9E069B8079F}" id="{AB9FF836-3119-42B0-863D-39B47E4EED4B}" parentId="{082C286E-77D3-48BE-AA83-8AC8D36F5E0E}">
    <text>Pateiktas tvirtinimui</text>
  </threadedComment>
  <threadedComment ref="AB294" dT="2024-12-10T05:21:26.31" personId="{F5283759-9946-4865-A022-E520B30F9158}" id="{DA92F2E5-E3F2-4BCA-A10F-E22C41C5A0E4}">
    <text>12-10 išsiųsta</text>
  </threadedComment>
  <threadedComment ref="AB294" dT="2024-12-31T06:22:46.10" personId="{F5283759-9946-4865-A022-E520B30F9158}" id="{30FB08BB-A2CC-4AB3-99C1-E934066EFDC9}" parentId="{DA92F2E5-E3F2-4BCA-A10F-E22C41C5A0E4}">
    <text>12-30 išsiunčiau priminimą.</text>
  </threadedComment>
  <threadedComment ref="AB294" dT="2025-01-06T05:25:44.45" personId="{F5283759-9946-4865-A022-E520B30F9158}" id="{BCAE0B47-5E4E-46A5-B5BF-D1F75E727896}" parentId="{DA92F2E5-E3F2-4BCA-A10F-E22C41C5A0E4}">
    <text>01-03 suderinta</text>
  </threadedComment>
  <threadedComment ref="AE294" dT="2024-12-10T05:21:26.31" personId="{F5283759-9946-4865-A022-E520B30F9158}" id="{651D3155-7AEF-472D-82F4-42C352E40CDE}">
    <text>12-10 išsiųsta</text>
  </threadedComment>
  <threadedComment ref="AE294" dT="2024-12-10T08:16:13.33" personId="{F5283759-9946-4865-A022-E520B30F9158}" id="{CFAE3227-4FD9-4ED9-8AB2-FECF80BCE626}" parentId="{651D3155-7AEF-472D-82F4-42C352E40CDE}">
    <text>12-10 suderinta</text>
  </threadedComment>
  <threadedComment ref="AF294" dT="2024-12-10T05:21:26.31" personId="{F5283759-9946-4865-A022-E520B30F9158}" id="{B577F607-F66E-437B-A71E-6FAC8724B907}">
    <text>12-10 išsiųsta</text>
  </threadedComment>
  <threadedComment ref="AF294" dT="2024-12-18T10:05:50.17" personId="{F5283759-9946-4865-A022-E520B30F9158}" id="{808856BD-38E5-422C-932B-04086C2170F6}" parentId="{B577F607-F66E-437B-A71E-6FAC8724B907}">
    <text>12-18 suderinta</text>
  </threadedComment>
  <threadedComment ref="AH294" dT="2025-01-07T05:48:26.92" personId="{F5283759-9946-4865-A022-E520B30F9158}" id="{81F27D80-C6AD-4E7A-8728-AEE353E24076}">
    <text>342016 01-07 pateikta</text>
  </threadedComment>
  <threadedComment ref="AH294" dT="2025-01-29T10:11:46.27" personId="{F5283759-9946-4865-A022-E520B30F9158}" id="{25A63F60-F30E-4B87-B67A-1F72B57F94F3}" parentId="{81F27D80-C6AD-4E7A-8728-AEE353E24076}">
    <text>344961 01-29 buvo gauta pastabų</text>
  </threadedComment>
  <threadedComment ref="AH294" dT="2025-02-19T11:08:45.57" personId="{F5283759-9946-4865-A022-E520B30F9158}" id="{698E24B0-9FCF-48F2-AC2A-BF79A16A7537}" parentId="{81F27D80-C6AD-4E7A-8728-AEE353E24076}">
    <text>02-19 gauta</text>
  </threadedComment>
  <threadedComment ref="AJ294" dT="2024-12-10T05:21:26.31" personId="{F5283759-9946-4865-A022-E520B30F9158}" id="{A19D59FC-4F46-461D-B55F-8D16F67B70FD}">
    <text>12-10 išsiųsta</text>
  </threadedComment>
  <threadedComment ref="AJ294" dT="2025-01-06T12:40:56.46" personId="{F5283759-9946-4865-A022-E520B30F9158}" id="{18A6DFAB-2BE2-413C-9696-96C6F97DC67A}" parentId="{A19D59FC-4F46-461D-B55F-8D16F67B70FD}">
    <text>01-06 suderinta</text>
  </threadedComment>
  <threadedComment ref="AN294" dT="2024-12-10T05:21:26.31" personId="{F5283759-9946-4865-A022-E520B30F9158}" id="{711AD5FC-7A9C-4E83-B34C-6127AE7DB0CD}">
    <text>12-10 išsiųsta</text>
  </threadedComment>
  <threadedComment ref="AN294" dT="2025-01-07T05:35:34.91" personId="{F5283759-9946-4865-A022-E520B30F9158}" id="{85BC778B-7234-49F4-8EE4-FA16803BDAE8}" parentId="{711AD5FC-7A9C-4E83-B34C-6127AE7DB0CD}">
    <text>12-13 suderinta</text>
  </threadedComment>
  <threadedComment ref="K295" dT="2024-10-12T09:24:43.62" personId="{1AA69E5B-B443-4881-BBB8-C2908FF681E9}" id="{97419740-F470-4FE6-8E38-E62F5CF6CA5A}">
    <text>Mini rekonstrukcija, topo supiesta</text>
  </threadedComment>
  <threadedComment ref="K295" dT="2024-10-29T06:57:20.83" personId="{275467A3-C35B-408D-BC09-980133BF36D1}" id="{21E07E7F-530F-49A8-ABD6-C7C8B29CB80C}" parentId="{97419740-F470-4FE6-8E38-E62F5CF6CA5A}">
    <text>Sukelta topo</text>
  </threadedComment>
  <threadedComment ref="K295" dT="2024-10-31T16:15:36.22" personId="{BF5C2520-4838-4933-8C2C-E9E069B8079F}" id="{47D6B139-4250-47BB-BCC8-885657D526F9}" parentId="{97419740-F470-4FE6-8E38-E62F5CF6CA5A}">
    <text>Pateikti pirminiai</text>
  </threadedComment>
  <threadedComment ref="K295" dT="2024-11-18T05:35:55.97" personId="{BF941DBC-49BC-4D35-B639-EC5DED99621C}" id="{124B78C9-B55D-4FCB-BF59-9A27E6D30625}" parentId="{97419740-F470-4FE6-8E38-E62F5CF6CA5A}">
    <text>Pateikta SUVA ir paruošta byla</text>
  </threadedComment>
  <threadedComment ref="K295" dT="2024-11-18T13:10:04.52" personId="{BF5C2520-4838-4933-8C2C-E9E069B8079F}" id="{099BE3CA-6743-4404-9625-F0895A6E5B66}" parentId="{97419740-F470-4FE6-8E38-E62F5CF6CA5A}">
    <text>Pateikta byla</text>
  </threadedComment>
  <threadedComment ref="K295" dT="2024-12-12T14:35:40.12" personId="{BF5C2520-4838-4933-8C2C-E9E069B8079F}" id="{1AAE07FE-BAB2-49E7-B392-B023C6DAA459}" parentId="{97419740-F470-4FE6-8E38-E62F5CF6CA5A}">
    <text>Pateikta byla su SUVA</text>
  </threadedComment>
  <threadedComment ref="Z295" dT="2024-10-30T08:20:12.65" personId="{BF941DBC-49BC-4D35-B639-EC5DED99621C}" id="{D2CA56B0-7874-45DF-B373-F4DF6BA97901}">
    <text>10.30 pateikta</text>
  </threadedComment>
  <threadedComment ref="AB295" dT="2024-10-30T08:20:12.65" personId="{BF941DBC-49BC-4D35-B639-EC5DED99621C}" id="{D7CF5FF3-F7CC-4977-9C37-2307BFEA65FE}">
    <text>10.30 pateikta</text>
  </threadedComment>
  <threadedComment ref="AB295" dT="2024-11-06T14:02:01.07" personId="{BF941DBC-49BC-4D35-B639-EC5DED99621C}" id="{79A902F2-B366-4C4D-B32F-E43909C3689C}" parentId="{D7CF5FF3-F7CC-4977-9C37-2307BFEA65FE}">
    <text>11.06 suderinta</text>
  </threadedComment>
  <threadedComment ref="AE295" dT="2024-10-30T08:20:12.65" personId="{BF941DBC-49BC-4D35-B639-EC5DED99621C}" id="{58EC4D45-5540-4955-9FB8-6064D52556D6}">
    <text>10.30 pateikta</text>
  </threadedComment>
  <threadedComment ref="AE295" dT="2024-11-07T12:32:49.63" personId="{BF941DBC-49BC-4D35-B639-EC5DED99621C}" id="{C8450591-7BD6-4C2C-A999-081D6DBEBE51}" parentId="{58EC4D45-5540-4955-9FB8-6064D52556D6}">
    <text>11.07 suderinta</text>
  </threadedComment>
  <threadedComment ref="AF295" dT="2024-10-30T08:20:12.65" personId="{BF941DBC-49BC-4D35-B639-EC5DED99621C}" id="{02E1E059-9B6F-4C9F-BCD5-A9086230B988}">
    <text>10.30 pateikta</text>
  </threadedComment>
  <threadedComment ref="AF295" dT="2024-11-13T05:54:56.41" personId="{BF941DBC-49BC-4D35-B639-EC5DED99621C}" id="{CBB45677-FC6A-48F1-9DB0-B7B0C2FAFC89}" parentId="{02E1E059-9B6F-4C9F-BCD5-A9086230B988}">
    <text>11.11 suderinta</text>
  </threadedComment>
  <threadedComment ref="AH295" dT="2024-11-13T05:56:38.57" personId="{BF941DBC-49BC-4D35-B639-EC5DED99621C}" id="{FC0AA73A-8753-4640-9CA7-8010F06D83DD}">
    <text xml:space="preserve">11.11
SAV-335891 </text>
  </threadedComment>
  <threadedComment ref="K296" dT="2024-10-23T13:08:14.91" personId="{BF5C2520-4838-4933-8C2C-E9E069B8079F}" id="{B4EB7358-7109-41B7-B643-6998392D1359}">
    <text>Įkelti pirminiai derinimui</text>
  </threadedComment>
  <threadedComment ref="K296" dT="2024-10-28T06:36:39.97" personId="{275467A3-C35B-408D-BC09-980133BF36D1}" id="{353AB13A-61B1-4E12-9C85-7F2091C4401C}" parentId="{B4EB7358-7109-41B7-B643-6998392D1359}">
    <text>10-28 teiks po pastabų</text>
  </threadedComment>
  <threadedComment ref="K296" dT="2024-10-29T14:54:00.59" personId="{BF5C2520-4838-4933-8C2C-E9E069B8079F}" id="{90E25E15-419D-461F-8C5B-81415BDD3E7A}" parentId="{B4EB7358-7109-41B7-B643-6998392D1359}">
    <text>Pateikta po pastabų</text>
  </threadedComment>
  <threadedComment ref="K296" dT="2024-11-04T06:33:51.94" personId="{275467A3-C35B-408D-BC09-980133BF36D1}" id="{8155A083-4C2E-4722-AA4C-3F24379D02E4}" parentId="{B4EB7358-7109-41B7-B643-6998392D1359}">
    <text>Patvirtinti pirminiai</text>
  </threadedComment>
  <threadedComment ref="K296" dT="2024-11-13T08:55:30.35" personId="{BF5C2520-4838-4933-8C2C-E9E069B8079F}" id="{C97FF704-34F5-4FCF-8E94-745C0B9A7155}" parentId="{B4EB7358-7109-41B7-B643-6998392D1359}">
    <text>Pateikta byla</text>
  </threadedComment>
  <threadedComment ref="K296" dT="2024-11-18T05:34:08.90" personId="{BF941DBC-49BC-4D35-B639-EC5DED99621C}" id="{4D267474-004F-41E7-B618-C49D15B3CE60}" parentId="{B4EB7358-7109-41B7-B643-6998392D1359}">
    <text>Ištaisyta bylos pastabos</text>
  </threadedComment>
  <threadedComment ref="K296" dT="2024-12-11T13:45:13.80" personId="{BF5C2520-4838-4933-8C2C-E9E069B8079F}" id="{E6A39B0B-6B16-4B1C-B07C-CBBB80A6DFFC}" parentId="{B4EB7358-7109-41B7-B643-6998392D1359}">
    <text>Pateikta byla su SUVA</text>
  </threadedComment>
  <threadedComment ref="Z296" dT="2024-10-31T05:55:48.52" personId="{BF941DBC-49BC-4D35-B639-EC5DED99621C}" id="{2BF2653D-65A3-4813-AE8E-C6F157D4510F}">
    <text>10.31 pateikta</text>
  </threadedComment>
  <threadedComment ref="Z296" dT="2024-10-31T11:02:17.61" personId="{BF941DBC-49BC-4D35-B639-EC5DED99621C}" id="{CD391915-F544-4D8B-A693-23228B5466A4}" parentId="{2BF2653D-65A3-4813-AE8E-C6F157D4510F}">
    <text>10.31 suderinta</text>
  </threadedComment>
  <threadedComment ref="AB296" dT="2024-10-24T04:45:32.46" personId="{BF941DBC-49BC-4D35-B639-EC5DED99621C}" id="{131D4E34-2CE7-4F7E-AA2B-23470D7F4060}">
    <text>10.24 pateikta</text>
  </threadedComment>
  <threadedComment ref="AB296" dT="2024-11-04T06:52:53.11" personId="{BF941DBC-49BC-4D35-B639-EC5DED99621C}" id="{BFC14A63-1C12-43DD-994B-9402B947F00C}" parentId="{131D4E34-2CE7-4F7E-AA2B-23470D7F4060}">
    <text>10.04 suderinta</text>
  </threadedComment>
  <threadedComment ref="AE296" dT="2024-10-24T04:45:32.46" personId="{BF941DBC-49BC-4D35-B639-EC5DED99621C}" id="{68065893-291E-4937-9E68-1608193D17C9}">
    <text>10.24 pateikta</text>
  </threadedComment>
  <threadedComment ref="AE296" dT="2024-11-13T05:53:35.48" personId="{BF941DBC-49BC-4D35-B639-EC5DED99621C}" id="{731E2134-7532-46C7-A8CD-5BF3F7C9CE50}" parentId="{68065893-291E-4937-9E68-1608193D17C9}">
    <text>10.30 suderinta</text>
  </threadedComment>
  <threadedComment ref="AF296" dT="2024-10-24T04:45:32.46" personId="{BF941DBC-49BC-4D35-B639-EC5DED99621C}" id="{87BA66D4-533A-4ADB-912A-77CD27B1DEAA}">
    <text>10.24 pateikta</text>
  </threadedComment>
  <threadedComment ref="AH296" dT="2024-11-13T05:56:18.74" personId="{BF941DBC-49BC-4D35-B639-EC5DED99621C}" id="{67D1BDF4-715A-4DAA-8FC8-82DC3C9A1FE5}">
    <text xml:space="preserve">11.11 
SAV-335898 </text>
  </threadedComment>
  <threadedComment ref="K297" dT="2024-10-22T13:40:04.60" personId="{BF5C2520-4838-4933-8C2C-E9E069B8079F}" id="{698978A1-EF54-4082-9BC8-5DE1F267F347}">
    <text>Pateikti pirminiai</text>
  </threadedComment>
  <threadedComment ref="K297" dT="2024-10-24T14:03:46.78" personId="{BF5C2520-4838-4933-8C2C-E9E069B8079F}" id="{763100AB-E6D3-4C74-8F2E-910E4F5536B0}" parentId="{698978A1-EF54-4082-9BC8-5DE1F267F347}">
    <text>Pateikti pirminiai po pastabų</text>
  </threadedComment>
  <threadedComment ref="K297" dT="2024-10-28T06:41:47.71" personId="{275467A3-C35B-408D-BC09-980133BF36D1}" id="{90A524B5-DCD1-4055-949C-E14A486D6F2D}" parentId="{698978A1-EF54-4082-9BC8-5DE1F267F347}">
    <text>Derina su institucijomis.</text>
  </threadedComment>
  <threadedComment ref="K297" dT="2024-11-05T13:37:38.54" personId="{BF941DBC-49BC-4D35-B639-EC5DED99621C}" id="{EDE065A6-24E1-4A4E-81F9-E4E6AF50D7DF}" parentId="{698978A1-EF54-4082-9BC8-5DE1F267F347}">
    <text>Pateikta SUVA, paruošta byla.</text>
  </threadedComment>
  <threadedComment ref="K297" dT="2024-11-11T08:26:53.83" personId="{BF941DBC-49BC-4D35-B639-EC5DED99621C}" id="{072FC574-AA2F-4D5C-8ACC-8BFF1D37F236}" parentId="{698978A1-EF54-4082-9BC8-5DE1F267F347}">
    <text>Ištaisyta byla ir brėžiniai, dėl gatvių apšvietimo palikimo</text>
  </threadedComment>
  <threadedComment ref="K297" dT="2024-11-12T15:15:56.02" personId="{BF5C2520-4838-4933-8C2C-E9E069B8079F}" id="{429B858C-9868-4859-A0F6-A0209C9BDB07}" parentId="{698978A1-EF54-4082-9BC8-5DE1F267F347}">
    <text>Pateikta byla</text>
  </threadedComment>
  <threadedComment ref="K297" dT="2024-11-18T08:40:21.90" personId="{BF941DBC-49BC-4D35-B639-EC5DED99621C}" id="{881AB824-A89F-4215-8188-AEC32828E9C3}" parentId="{698978A1-EF54-4082-9BC8-5DE1F267F347}">
    <text>Trūksta SUVA</text>
  </threadedComment>
  <threadedComment ref="K297" dT="2024-12-11T14:37:03.99" personId="{BF5C2520-4838-4933-8C2C-E9E069B8079F}" id="{2D514E75-3AFC-4059-8C1F-AF42C27CDBC4}" parentId="{698978A1-EF54-4082-9BC8-5DE1F267F347}">
    <text>Pateikta byla su SUVA</text>
  </threadedComment>
  <threadedComment ref="Z297" dT="2024-10-31T05:55:48.52" personId="{BF941DBC-49BC-4D35-B639-EC5DED99621C}" id="{063AB398-F272-4ACE-B3C1-71E0C809E590}">
    <text>10.31 pateikta</text>
  </threadedComment>
  <threadedComment ref="Z297" dT="2024-11-05T08:16:08.15" personId="{BF941DBC-49BC-4D35-B639-EC5DED99621C}" id="{DCF6C149-DFF7-47CF-8C53-97A026DF196B}" parentId="{063AB398-F272-4ACE-B3C1-71E0C809E590}">
    <text>suderinta</text>
  </threadedComment>
  <threadedComment ref="AB297" dT="2024-10-24T04:45:32.46" personId="{BF941DBC-49BC-4D35-B639-EC5DED99621C}" id="{8A3A3790-D8A5-403B-A95D-0FE0537FE59A}">
    <text>10.24 pateikta</text>
  </threadedComment>
  <threadedComment ref="AB297" dT="2024-11-04T06:53:10.52" personId="{BF941DBC-49BC-4D35-B639-EC5DED99621C}" id="{F39DCF76-5321-4F3B-A2B8-69DD079C165F}" parentId="{8A3A3790-D8A5-403B-A95D-0FE0537FE59A}">
    <text>11.04 suderinta</text>
  </threadedComment>
  <threadedComment ref="AF297" dT="2024-10-24T04:45:32.46" personId="{BF941DBC-49BC-4D35-B639-EC5DED99621C}" id="{480DD237-3D72-48EA-BFF7-AC78C66BFFFD}">
    <text>10.24 pateikta</text>
  </threadedComment>
  <threadedComment ref="AH297" dT="2024-11-05T08:14:34.73" personId="{BF941DBC-49BC-4D35-B639-EC5DED99621C}" id="{91449DAA-4BE9-471A-83B3-8B7CDD204175}">
    <text xml:space="preserve">05.11 
SAV-335049 </text>
  </threadedComment>
  <threadedComment ref="AI297" dT="2024-11-11T05:55:04.29" personId="{BF941DBC-49BC-4D35-B639-EC5DED99621C}" id="{2339DB82-6413-4A62-A978-4B8774207813}">
    <text>11.11 pateikta</text>
  </threadedComment>
  <threadedComment ref="K298" dT="2024-10-25T14:16:30.51" personId="{BF5C2520-4838-4933-8C2C-E9E069B8079F}" id="{15495705-79E8-432C-99FA-BCE77B9D4ADD}">
    <text xml:space="preserve">Pateikti pirminiai
</text>
  </threadedComment>
  <threadedComment ref="K298" dT="2024-11-04T05:29:51.66" personId="{BF941DBC-49BC-4D35-B639-EC5DED99621C}" id="{1A6ABACF-68BA-413B-9D2D-3909E8556E38}" parentId="{15495705-79E8-432C-99FA-BCE77B9D4ADD}">
    <text>Derinimai, išsiųst KPD</text>
  </threadedComment>
  <threadedComment ref="K298" dT="2024-11-11T08:14:07.24" personId="{BF941DBC-49BC-4D35-B639-EC5DED99621C}" id="{9BA41F63-EC4D-4F14-AD2C-E7AD0CD01651}" parentId="{15495705-79E8-432C-99FA-BCE77B9D4ADD}">
    <text>Paruoštas servitutas.</text>
  </threadedComment>
  <threadedComment ref="K298" dT="2024-11-18T05:35:18.61" personId="{BF941DBC-49BC-4D35-B639-EC5DED99621C}" id="{506FC688-A129-418E-AFCA-2A646A0A3C0F}" parentId="{15495705-79E8-432C-99FA-BCE77B9D4ADD}">
    <text>Pateikta per naujo derinimai dėl šilumos tinklų pastabų.</text>
  </threadedComment>
  <threadedComment ref="K298" dT="2024-11-22T10:08:50.19" personId="{BF941DBC-49BC-4D35-B639-EC5DED99621C}" id="{F87C0FF1-36B3-4DF2-A842-3BAD96ECB243}" parentId="{15495705-79E8-432C-99FA-BCE77B9D4ADD}">
    <text>11.22 pateikta kompensacijai</text>
  </threadedComment>
  <threadedComment ref="K298" dT="2024-11-26T13:35:34.20" personId="{BF941DBC-49BC-4D35-B639-EC5DED99621C}" id="{652BE7B8-FDE4-4E00-8598-813E2C5F1F74}" parentId="{15495705-79E8-432C-99FA-BCE77B9D4ADD}">
    <text>Užsakovas prašė pranešti, kad prieš pradedant darbus, būtų informuoti, kad atlaisvintų teritoriją, kurioje bus vykdomi darbai</text>
  </threadedComment>
  <threadedComment ref="K298" dT="2024-11-26T14:41:54.30" personId="{BF5C2520-4838-4933-8C2C-E9E069B8079F}" id="{D01AF043-54E7-4AAE-A185-5C858EC4CE00}" parentId="{15495705-79E8-432C-99FA-BCE77B9D4ADD}">
    <text>Pateikta byla</text>
  </threadedComment>
  <threadedComment ref="K298" dT="2024-11-28T05:31:32.24" personId="{BF941DBC-49BC-4D35-B639-EC5DED99621C}" id="{944F0C42-7847-4ACF-9C85-BC1E03B9296A}" parentId="{15495705-79E8-432C-99FA-BCE77B9D4ADD}">
    <text>Pasikeitė trasa del projektuojamos komunalinių atliekų surinkimo aikštelės</text>
  </threadedComment>
  <threadedComment ref="K298" dT="2024-11-28T07:29:45.56" personId="{BF941DBC-49BC-4D35-B639-EC5DED99621C}" id="{1ED46B9F-3520-4D76-A42B-6182FEDFD895}" parentId="{15495705-79E8-432C-99FA-BCE77B9D4ADD}">
    <text>Byla ištaisyta trūksta servituto.</text>
  </threadedComment>
  <threadedComment ref="K298" dT="2024-12-02T06:04:41.57" personId="{BF941DBC-49BC-4D35-B639-EC5DED99621C}" id="{8BD97172-F246-4A75-8BE9-F80807204685}" parentId="{15495705-79E8-432C-99FA-BCE77B9D4ADD}">
    <text>Paruoštas servitutas, laukiam kol ESO pasirašys</text>
  </threadedComment>
  <threadedComment ref="K298" dT="2024-12-03T13:30:51.24" personId="{BF941DBC-49BC-4D35-B639-EC5DED99621C}" id="{9A9164AD-3824-43D7-98E7-C37A9AB8D3DB}" parentId="{15495705-79E8-432C-99FA-BCE77B9D4ADD}">
    <text>Įkelta kompensacijai</text>
  </threadedComment>
  <threadedComment ref="K298" dT="2024-12-06T08:12:59.73" personId="{BF941DBC-49BC-4D35-B639-EC5DED99621C}" id="{07D017DE-3C08-4320-92BC-BB206990B349}" parentId="{15495705-79E8-432C-99FA-BCE77B9D4ADD}">
    <text>Servitutas išsiųstas savivaldybei</text>
  </threadedComment>
  <threadedComment ref="K298" dT="2025-01-06T11:44:31.12" personId="{BF941DBC-49BC-4D35-B639-EC5DED99621C}" id="{7295B22A-3ACF-4336-8884-497EE8F63882}" parentId="{15495705-79E8-432C-99FA-BCE77B9D4ADD}">
    <text>Atmestas servitutas - trūksta derinimo su pastatų savininkais/nuomininkais. Taip pat reikia paveldo paveldosauginę dalį paruošt, perduota Arnui.</text>
  </threadedComment>
  <threadedComment ref="K298" dT="2025-01-15T07:08:07.45" personId="{BF941DBC-49BC-4D35-B639-EC5DED99621C}" id="{1C9CD20F-46E0-4DEB-9937-5A540C0BCAA7}" parentId="{15495705-79E8-432C-99FA-BCE77B9D4ADD}">
    <text>Pateikta KPD derinimui.</text>
  </threadedComment>
  <threadedComment ref="K298" dT="2025-01-23T11:55:54.74" personId="{BF941DBC-49BC-4D35-B639-EC5DED99621C}" id="{2620CCF7-1619-41E0-AF53-3AB0D6223DCB}" parentId="{15495705-79E8-432C-99FA-BCE77B9D4ADD}">
    <text>Skambinau KPD, sakė gavę, bandys per kitą savaitę pasižiūrėt.</text>
  </threadedComment>
  <threadedComment ref="K298" dT="2025-01-27T08:26:24.14" personId="{BF941DBC-49BC-4D35-B639-EC5DED99621C}" id="{308B1CAD-008F-4C31-B7F8-69C0DBF85F39}" parentId="{15495705-79E8-432C-99FA-BCE77B9D4ADD}">
    <text>Išsiųstas naujas servitutas savivaldybei derinti</text>
  </threadedComment>
  <threadedComment ref="K298" dT="2025-02-03T13:05:01.29" personId="{BF941DBC-49BC-4D35-B639-EC5DED99621C}" id="{1911FE90-13B7-4DC6-BEE7-675433B87D62}" parentId="{15495705-79E8-432C-99FA-BCE77B9D4ADD}">
    <text>Susisiekiau su savivaldybe, servitutas sistemoj, laukia tvirtinimo.</text>
  </threadedComment>
  <threadedComment ref="K298" dT="2025-02-10T05:40:28.12" personId="{BF941DBC-49BC-4D35-B639-EC5DED99621C}" id="{AC21E206-EE39-4DF9-B087-505BECA94945}" parentId="{15495705-79E8-432C-99FA-BCE77B9D4ADD}">
    <text>Gautas savivaldybės atsakymas, teikiu notaram</text>
  </threadedComment>
  <threadedComment ref="K298" dT="2025-02-26T14:01:16.73" personId="{BF941DBC-49BC-4D35-B639-EC5DED99621C}" id="{A75455BB-78F9-4D05-BC82-5631A1CE5F71}" parentId="{15495705-79E8-432C-99FA-BCE77B9D4ADD}">
    <text>03.05 13h pasirašymas</text>
  </threadedComment>
  <threadedComment ref="K298" dT="2025-04-11T07:54:58.51" personId="{BF941DBC-49BC-4D35-B639-EC5DED99621C}" id="{288A9FA9-8929-419A-AB3D-44FC374B75BD}" parentId="{15495705-79E8-432C-99FA-BCE77B9D4ADD}">
    <text>Tiesioginis kontaktas dėl visų pasirašymų +37067317595</text>
  </threadedComment>
  <threadedComment ref="Z298" dT="2024-10-25T09:49:32.38" personId="{BF941DBC-49BC-4D35-B639-EC5DED99621C}" id="{A92DEFFA-8420-4126-99CC-3F057CADC5D4}">
    <text>10.25 pateikta</text>
  </threadedComment>
  <threadedComment ref="Z298" dT="2024-10-29T12:06:42.49" personId="{BF941DBC-49BC-4D35-B639-EC5DED99621C}" id="{28933231-D673-45B3-A210-AB3E3C112176}" parentId="{A92DEFFA-8420-4126-99CC-3F057CADC5D4}">
    <text>10.29 suderinta</text>
  </threadedComment>
  <threadedComment ref="Z298" dT="2024-11-14T08:56:22.11" personId="{BF941DBC-49BC-4D35-B639-EC5DED99621C}" id="{7C333D5A-5371-40D9-83A0-5D65EDD4730F}" parentId="{A92DEFFA-8420-4126-99CC-3F057CADC5D4}">
    <text>Pateikta po sprendinių keitimo 11.14</text>
  </threadedComment>
  <threadedComment ref="AB298" dT="2024-10-25T09:49:32.38" personId="{BF941DBC-49BC-4D35-B639-EC5DED99621C}" id="{B75018C3-63AD-4E40-A1C5-DDA3A43CDD60}">
    <text>10.25 pateikta</text>
  </threadedComment>
  <threadedComment ref="AB298" dT="2024-11-04T06:53:16.16" personId="{BF941DBC-49BC-4D35-B639-EC5DED99621C}" id="{942B2DDC-4337-4DEB-B1DB-DB2803E31878}" parentId="{B75018C3-63AD-4E40-A1C5-DDA3A43CDD60}">
    <text>11.04 suderinta</text>
  </threadedComment>
  <threadedComment ref="AB298" dT="2024-11-14T08:56:13.00" personId="{BF941DBC-49BC-4D35-B639-EC5DED99621C}" id="{1F846790-D631-46A2-8BD9-FF1ECC52FAA6}" parentId="{B75018C3-63AD-4E40-A1C5-DDA3A43CDD60}">
    <text>Pateikta po sprendinių keitimo 11.14</text>
  </threadedComment>
  <threadedComment ref="AE298" dT="2024-10-25T09:49:32.38" personId="{BF941DBC-49BC-4D35-B639-EC5DED99621C}" id="{BB0B4D8D-3E87-48D2-8C79-4D05B9BE1A8B}">
    <text>10.25 pateikta</text>
  </threadedComment>
  <threadedComment ref="AE298" dT="2024-10-29T13:06:20.29" personId="{BF941DBC-49BC-4D35-B639-EC5DED99621C}" id="{AC471AB8-D2A5-45B9-A29D-7FB826E17E04}" parentId="{BB0B4D8D-3E87-48D2-8C79-4D05B9BE1A8B}">
    <text>10.29 suderinta</text>
  </threadedComment>
  <threadedComment ref="AE298" dT="2024-11-14T08:56:02.48" personId="{BF941DBC-49BC-4D35-B639-EC5DED99621C}" id="{AD533BE8-3F8C-4BE4-AB80-2363B2A85060}" parentId="{BB0B4D8D-3E87-48D2-8C79-4D05B9BE1A8B}">
    <text>Pateikta po sprendinių keitimo 11.14</text>
  </threadedComment>
  <threadedComment ref="AE298" dT="2024-11-18T05:18:29.54" personId="{BF941DBC-49BC-4D35-B639-EC5DED99621C}" id="{8348313F-AADF-470E-B027-8AB9C91DCCE5}" parentId="{BB0B4D8D-3E87-48D2-8C79-4D05B9BE1A8B}">
    <text>11.15 suderinta</text>
  </threadedComment>
  <threadedComment ref="AF298" dT="2024-11-18T05:19:42.32" personId="{BF941DBC-49BC-4D35-B639-EC5DED99621C}" id="{EAC56797-432F-4A70-BC14-D020E8CBCF27}">
    <text>Pateikta po sprendinių keitimo 11.14</text>
  </threadedComment>
  <threadedComment ref="AF298" dT="2024-11-21T12:09:31.97" personId="{BF941DBC-49BC-4D35-B639-EC5DED99621C}" id="{A785863D-DC2A-4759-8A95-7AFCB600C775}" parentId="{EAC56797-432F-4A70-BC14-D020E8CBCF27}">
    <text>11.21 suderinta</text>
  </threadedComment>
  <threadedComment ref="AJ298" dT="2024-10-25T09:49:32.38" personId="{BF941DBC-49BC-4D35-B639-EC5DED99621C}" id="{835C0993-890F-48FE-B0BA-B867FA3D7B9D}">
    <text>10.25 pateikta</text>
  </threadedComment>
  <threadedComment ref="AJ298" dT="2024-11-14T08:56:37.87" personId="{BF941DBC-49BC-4D35-B639-EC5DED99621C}" id="{AD94B601-ECDF-4BA7-B7A9-B29678A1A03A}" parentId="{835C0993-890F-48FE-B0BA-B867FA3D7B9D}">
    <text>11.14 suderinta</text>
  </threadedComment>
  <threadedComment ref="AN298" dT="2024-11-04T07:01:41.81" personId="{BF941DBC-49BC-4D35-B639-EC5DED99621C}" id="{418FDF3B-F921-47EA-9EDC-4F8558A32307}">
    <text>11.04 pateikta</text>
  </threadedComment>
  <threadedComment ref="AN298" dT="2024-11-22T10:02:04.92" personId="{BF941DBC-49BC-4D35-B639-EC5DED99621C}" id="{3E461681-DB05-40F3-B467-F63A598420A3}" parentId="{418FDF3B-F921-47EA-9EDC-4F8558A32307}">
    <text>11.22 suderinta</text>
  </threadedComment>
  <threadedComment ref="K299" dT="2024-10-29T13:19:26.32" personId="{275467A3-C35B-408D-BC09-980133BF36D1}" id="{93C80919-360E-4583-9AD2-532EE2D97B6B}">
    <text>Matuoja Ovidijus/Donatas 11-04</text>
  </threadedComment>
  <threadedComment ref="K299" dT="2024-11-18T05:45:42.76" personId="{F5283759-9946-4865-A022-E520B30F9158}" id="{3C1EC3BB-E224-49E2-90F1-FCCA576DD53F}" parentId="{93C80919-360E-4583-9AD2-532EE2D97B6B}">
    <text>11-18 turėčiau važiuot pas sklp. Savininka, nusimatuot spintos vietą.</text>
  </threadedComment>
  <threadedComment ref="K299" dT="2024-11-18T15:58:06.22" personId="{F5283759-9946-4865-A022-E520B30F9158}" id="{7933EBA2-5591-4F88-907B-90D086D550B4}" parentId="{93C80919-360E-4583-9AD2-532EE2D97B6B}">
    <text>Buvom pas sklypo savininką. Ruošiuosi sprendinius, bet reiks sulaukt ir sklypo pritarimo sprendiniams. Architektas 11-25 turėtų būt pasiekiamas, priminsiu užsakovui, sakė susisieks su juo.</text>
  </threadedComment>
  <threadedComment ref="K299" dT="2024-11-22T07:06:25.50" personId="{BF5C2520-4838-4933-8C2C-E9E069B8079F}" id="{6697040C-74C5-4C12-BDE1-85A60442B2FA}" parentId="{93C80919-360E-4583-9AD2-532EE2D97B6B}">
    <text>Pateikti pirminiai</text>
  </threadedComment>
  <threadedComment ref="K299" dT="2024-11-27T08:16:52.21" personId="{F5283759-9946-4865-A022-E520B30F9158}" id="{FC920382-8015-43B6-82C5-8D5568255903}" parentId="{93C80919-360E-4583-9AD2-532EE2D97B6B}">
    <text>11-25/11-27 šnekėjau su užsakovu, sakė neprisiskambina architektui, kai prisiskambins, informuos.</text>
  </threadedComment>
  <threadedComment ref="K299" dT="2024-12-02T06:04:38.76" personId="{F5283759-9946-4865-A022-E520B30F9158}" id="{A4B267BA-70D8-4EB6-84BB-4CD669CC6DA3}" parentId="{93C80919-360E-4583-9AD2-532EE2D97B6B}">
    <text>12-03 skambinsiu užsakovui, nes negaunu jokios info iš kaimynų sklypų architekto.</text>
  </threadedComment>
  <threadedComment ref="K299" dT="2024-12-03T07:37:12.51" personId="{F5283759-9946-4865-A022-E520B30F9158}" id="{02947E15-74BC-4BE5-9ECB-A3D1A80A365F}" parentId="{93C80919-360E-4583-9AD2-532EE2D97B6B}">
    <text>Skambinau užsakovui 12-03. Sakė šiandien 16h turėtų susitikt su architektu.</text>
  </threadedComment>
  <threadedComment ref="K299" dT="2024-12-04T07:17:02.46" personId="{F5283759-9946-4865-A022-E520B30F9158}" id="{090DEC1B-D97A-4179-BFEF-B8F78EBDAF8A}" parentId="{93C80919-360E-4583-9AD2-532EE2D97B6B}">
    <text>Su užsakovu susisieks K. Janonis, dėl pinigų gražinimo. Užsakovas suderins sprendinius su kaimyniniu sklypu.</text>
  </threadedComment>
  <threadedComment ref="K299" dT="2024-12-09T05:59:45.85" personId="{F5283759-9946-4865-A022-E520B30F9158}" id="{34AD29A3-7B78-4204-8C51-429949EABBF0}" parentId="{93C80919-360E-4583-9AD2-532EE2D97B6B}">
    <text>Šiandien po 9h važiuoju pas užsakovą</text>
  </threadedComment>
  <threadedComment ref="K299" dT="2024-12-10T05:14:58.93" personId="{F5283759-9946-4865-A022-E520B30F9158}" id="{D5740540-349E-413E-B5E8-3743014E55FD}" parentId="{93C80919-360E-4583-9AD2-532EE2D97B6B}">
    <text>Užsakovas pasirašė, reik suderint su kaimyniniu sklypu.</text>
  </threadedComment>
  <threadedComment ref="K299" dT="2024-12-10T07:50:13.14" personId="{F5283759-9946-4865-A022-E520B30F9158}" id="{6B34BB5C-FAF2-4136-BD0D-34F817B8583B}" parentId="{93C80919-360E-4583-9AD2-532EE2D97B6B}">
    <text>Skambinausi kaimyninio sklypo architektui, apsirgęs, šiom dienom perskambins ir aptarsim sprendinius, turėtų pasirašyt.</text>
  </threadedComment>
  <threadedComment ref="K299" dT="2024-12-11T12:58:52.76" personId="{BF5C2520-4838-4933-8C2C-E9E069B8079F}" id="{287560D8-8A37-4C35-9A58-F9FBDF355A2B}" parentId="{93C80919-360E-4583-9AD2-532EE2D97B6B}">
    <text>Pateikti pirminiai po pastabų</text>
  </threadedComment>
  <threadedComment ref="K299" dT="2024-12-21T06:48:10.64" personId="{275467A3-C35B-408D-BC09-980133BF36D1}" id="{9A857F58-197F-4E45-B17E-C647BB78C545}" parentId="{93C80919-360E-4583-9AD2-532EE2D97B6B}">
    <text>Pirminiai atmesti. Kas vyksta su projektu ?</text>
  </threadedComment>
  <threadedComment ref="K299" dT="2024-12-23T05:15:40.48" personId="{F5283759-9946-4865-A022-E520B30F9158}" id="{3521CB8A-A529-4B6D-9F4B-0F068759EEC9}" parentId="{93C80919-360E-4583-9AD2-532EE2D97B6B}">
    <text>Karolis turėjo perduot info užsakovui dėl kaimyninio sklypo suderinimo? (kur pas architektus važiavau).</text>
  </threadedComment>
  <threadedComment ref="K299" dT="2025-01-17T08:22:39.05" personId="{BF5C2520-4838-4933-8C2C-E9E069B8079F}" id="{E0DDF8BA-1888-41C6-A1F3-C0C2389DB2DA}" parentId="{93C80919-360E-4583-9AD2-532EE2D97B6B}">
    <text>ESO nieko nedarė, bandom susiorganizuot tą bendrą susitikimą, jei situacija nebus išspręsta po jo, perduosim info ESO, kad parengti projekto negalime.</text>
  </threadedComment>
  <threadedComment ref="K299" dT="2025-01-27T12:18:42.01" personId="{F5283759-9946-4865-A022-E520B30F9158}" id="{1C1DBDBA-8FE9-425A-A166-3312EB12A74C}" parentId="{93C80919-360E-4583-9AD2-532EE2D97B6B}">
    <text xml:space="preserve">02-05 važiuoju 13h pas architektą su sklp. savininkais. </text>
  </threadedComment>
  <threadedComment ref="K299" dT="2025-02-05T12:49:19.81" personId="{F5283759-9946-4865-A022-E520B30F9158}" id="{DEA22167-89E0-4EE4-B40A-A8CE41845CDA}" parentId="{93C80919-360E-4583-9AD2-532EE2D97B6B}">
    <text>Penktadieni turi duot atsakyma architektas</text>
  </threadedComment>
  <threadedComment ref="K299" dT="2025-02-10T11:06:06.72" personId="{F5283759-9946-4865-A022-E520B30F9158}" id="{DCBCDCED-1CC3-4EDB-9ACB-237512D995B2}" parentId="{93C80919-360E-4583-9AD2-532EE2D97B6B}">
    <text>Negaunam pritarimo iš kaimyno. Skambinau užsakovui, nekelia.</text>
  </threadedComment>
  <threadedComment ref="K299" dT="2025-02-10T15:21:58.07" personId="{BF5C2520-4838-4933-8C2C-E9E069B8079F}" id="{9636B9A1-6FB1-4D60-A283-01CDA8F0B8EA}" parentId="{93C80919-360E-4583-9AD2-532EE2D97B6B}">
    <text>Per šią savaitę bandom gaut reikalingą info iš užsakovo, jei negausi pranešk</text>
  </threadedComment>
  <threadedComment ref="K299" dT="2025-02-11T08:06:20.90" personId="{BF5C2520-4838-4933-8C2C-E9E069B8079F}" id="{570F74C3-1D2D-4524-B2B0-6A778C1993E7}" parentId="{93C80919-360E-4583-9AD2-532EE2D97B6B}">
    <text>Reikalingas topo papildymas, bet dar paprašiau, kad ESO pasiūlytų prisijungimo alternatyvų, kad paimti daugiau topo jei netyčia ir kitas sklypas nesutiks.</text>
  </threadedComment>
  <threadedComment ref="K299" dT="2025-03-10T07:30:53.92" personId="{F5283759-9946-4865-A022-E520B30F9158}" id="{98002851-8CC5-4033-81D1-C4CFC534D10D}" parentId="{93C80919-360E-4583-9AD2-532EE2D97B6B}">
    <text>Laukiam topo</text>
  </threadedComment>
  <threadedComment ref="K299" dT="2025-03-18T11:56:05.61" personId="{F5283759-9946-4865-A022-E520B30F9158}" id="{66E7E12F-177D-41F9-AFFA-8D933828C846}" parentId="{93C80919-360E-4583-9AD2-532EE2D97B6B}">
    <text>Laukiu info dėl atramos, paruošti sprendiniai, kai sulauksiu info, skambinsiu užsakovui ir pateiksiu el paštu.</text>
  </threadedComment>
  <threadedComment ref="K299" dT="2025-03-20T13:46:52.62" personId="{F5283759-9946-4865-A022-E520B30F9158}" id="{03D8239F-607B-44C0-8ADF-72763D137583}" parentId="{93C80919-360E-4583-9AD2-532EE2D97B6B}">
    <text>Pasiskambinau užsakovui. Pateikiau sprendinius emailu kad pasižiūrėtų ar viskas ok. 03-20</text>
  </threadedComment>
  <threadedComment ref="K299" dT="2025-03-21T11:29:47.40" personId="{F5283759-9946-4865-A022-E520B30F9158}" id="{605F8D66-EC36-47FC-B9CB-49D57F30FE01}" parentId="{93C80919-360E-4583-9AD2-532EE2D97B6B}">
    <text>Išsiųsta užsakovui (brėžinys, sutartis)</text>
  </threadedComment>
  <threadedComment ref="K299" dT="2025-03-21T17:12:58.59" personId="{BF5C2520-4838-4933-8C2C-E9E069B8079F}" id="{D61B0DBB-EDCF-4D87-A368-49F3E1A8B0D0}" parentId="{93C80919-360E-4583-9AD2-532EE2D97B6B}">
    <text>Pateikti pirminiai. Reikia aiškintis dėl paramsčio/atotampos</text>
  </threadedComment>
  <threadedComment ref="K299" dT="2025-03-22T10:24:12.49" personId="{F5283759-9946-4865-A022-E520B30F9158}" id="{6D275912-7DC1-4207-BA64-F99857CDB31F}" parentId="{93C80919-360E-4583-9AD2-532EE2D97B6B}">
    <text>Gavau laišką iš jo, kad nesirašys to sutikimo dėl leidimo įeit į jo sklypą.</text>
  </threadedComment>
  <threadedComment ref="K299" dT="2025-03-26T06:10:04.89" personId="{F5283759-9946-4865-A022-E520B30F9158}" id="{7024BA84-57A7-432A-B13E-FB2B547698A3}" parentId="{93C80919-360E-4583-9AD2-532EE2D97B6B}">
    <text>Statysim spintą nesuformuotam sklype. Sprendiniai paruošti, Arnas turėtų pateikt pirminius.</text>
  </threadedComment>
  <threadedComment ref="K299" dT="2025-03-26T06:19:08.28" personId="{BF5C2520-4838-4933-8C2C-E9E069B8079F}" id="{BAD226D5-999E-4E23-A277-6741D22405A6}" parentId="{93C80919-360E-4583-9AD2-532EE2D97B6B}">
    <text>Sprendiniai neparuošti, nežinau apie ką kalbi</text>
  </threadedComment>
  <threadedComment ref="K299" dT="2025-03-27T12:28:59.63" personId="{BF5C2520-4838-4933-8C2C-E9E069B8079F}" id="{59F2FF7C-7C14-4AE7-9647-CF749812540C}" parentId="{93C80919-360E-4583-9AD2-532EE2D97B6B}">
    <text>Pateikti pirminiai</text>
  </threadedComment>
  <threadedComment ref="K299" dT="2025-04-02T06:25:50.00" personId="{275467A3-C35B-408D-BC09-980133BF36D1}" id="{53D2EE7D-9692-4B28-BC81-15934C02712A}" parentId="{93C80919-360E-4583-9AD2-532EE2D97B6B}">
    <text>Pateiktos pastabos</text>
  </threadedComment>
  <threadedComment ref="K299" dT="2025-04-08T12:29:48.71" personId="{BF5C2520-4838-4933-8C2C-E9E069B8079F}" id="{64AF3387-815B-4536-A078-23B613C09B24}" parentId="{93C80919-360E-4583-9AD2-532EE2D97B6B}">
    <text>Taisomos pastabos</text>
  </threadedComment>
  <threadedComment ref="K299" dT="2025-04-08T12:38:55.31" personId="{BF5C2520-4838-4933-8C2C-E9E069B8079F}" id="{01A60F65-FCEF-4262-B44D-7DA4B3F138D7}" parentId="{93C80919-360E-4583-9AD2-532EE2D97B6B}">
    <text>įkelta po pastabų</text>
  </threadedComment>
  <threadedComment ref="K299" dT="2025-04-09T12:10:47.75" personId="{F5283759-9946-4865-A022-E520B30F9158}" id="{320254EC-25F6-4FD1-B423-6F90C208E2ED}" parentId="{93C80919-360E-4583-9AD2-532EE2D97B6B}">
    <text xml:space="preserve">Atnaujinti sprendiniai pateikti institucijoms.
Reiks važiuot vėl į vietą, pasiimt parašą iš užsakovo, pasidaryt trasos nuotraukas ir su padarytu servitutu eit į darželį, (su zoniniu tartis irgi dėl atotampos???). </text>
  </threadedComment>
  <threadedComment ref="K299" dT="2025-04-15T10:51:36.98" personId="{F5283759-9946-4865-A022-E520B30F9158}" id="{6C0BA71F-E629-475A-A30D-A4D70C988852}" parentId="{93C80919-360E-4583-9AD2-532EE2D97B6B}">
    <text>Likęs savivaldybės suderinimas ir tada užsiimsiu toliau su servitutu ir sklp. savininku.</text>
  </threadedComment>
  <threadedComment ref="K299" dT="2025-04-16T09:57:12.30" personId="{F5283759-9946-4865-A022-E520B30F9158}" id="{7A970488-627C-4353-AE1B-90A951355E5C}" parentId="{93C80919-360E-4583-9AD2-532EE2D97B6B}">
    <text>Išsiųsta vėl per nauja visoms institucijoms dėl sklp. savininko info apie tinklus jo sklype.</text>
  </threadedComment>
  <threadedComment ref="K299" dT="2025-04-29T06:43:55.66" personId="{BF5C2520-4838-4933-8C2C-E9E069B8079F}" id="{DD19F234-9ADB-4BB6-B353-F10E65897B3B}" parentId="{93C80919-360E-4583-9AD2-532EE2D97B6B}">
    <text>Trūksta Vainoro derinimo. Augustas paskambins pasiteirauti, gavus derinimą rengti servitutą ir važiuot derint su darželiu bei sutikimas klientui.</text>
  </threadedComment>
  <threadedComment ref="K299" dT="2025-04-30T06:55:53.02" personId="{F5283759-9946-4865-A022-E520B30F9158}" id="{EA953B84-9B0A-43A1-851E-CB5AAAE2B521}" parentId="{93C80919-360E-4583-9AD2-532EE2D97B6B}">
    <text>Gavau suderinimą iš Vainoro, pasiteikiau SUVA, šiandien pasisuksiu savininkui</text>
  </threadedComment>
  <threadedComment ref="K299" dT="2025-05-01T12:02:29.11" personId="{BF5C2520-4838-4933-8C2C-E9E069B8079F}" id="{1EFEFAB8-9F25-48BB-8B58-25496B291E31}" parentId="{93C80919-360E-4583-9AD2-532EE2D97B6B}">
    <text>Augustas važiuos derinti su sklypais ir pasidaryti trasos nuotraukas ESO pirminiam.</text>
  </threadedComment>
  <threadedComment ref="K299" dT="2025-05-05T12:37:32.05" personId="{F5283759-9946-4865-A022-E520B30F9158}" id="{DC9DCAAA-5FE6-4B22-9E87-66D6CA9F1745}" parentId="{93C80919-360E-4583-9AD2-532EE2D97B6B}">
    <text>Antradieni (rytoj) važiuoju</text>
  </threadedComment>
  <threadedComment ref="K299" dT="2025-05-06T12:04:13.34" personId="{F5283759-9946-4865-A022-E520B30F9158}" id="{9C07A2B5-5BD5-4500-AADE-4611C00D6152}" parentId="{93C80919-360E-4583-9AD2-532EE2D97B6B}">
    <text>Buvau vietoj, info perdaviau Arnui, laukiu info dėl KS'o vietos (darželis nesutinka, žmogus nesirašys dėl priėjimo prie apskaitos spintos jo sklype).</text>
  </threadedComment>
  <threadedComment ref="K299" dT="2025-05-12T05:13:09.33" personId="{F5283759-9946-4865-A022-E520B30F9158}" id="{42AF15DD-9003-429B-8312-42949F295B92}" parentId="{93C80919-360E-4583-9AD2-532EE2D97B6B}">
    <text>Šiandien susitvarkysiu viską ką reik.
Reiks išsiųst užsakovui pasikoregavus brėžinį ir sutartį, servitutą pasikoreguot ir pasiteikt nuomininkui.</text>
  </threadedComment>
  <threadedComment ref="K299" dT="2025-05-19T09:05:37.05" personId="{F5283759-9946-4865-A022-E520B30F9158}" id="{5A34393E-17EC-4E40-9803-C9C58DB2DE1C}" parentId="{93C80919-360E-4583-9AD2-532EE2D97B6B}">
    <text>Perdariau servitutą, pateikiau šiandien darželiui. Padariau vizulkę, Arnas kai laiko turės laiko įkels pirminius.</text>
  </threadedComment>
  <threadedComment ref="K299" dT="2025-06-19T07:27:33.28" personId="{BF5C2520-4838-4933-8C2C-E9E069B8079F}" id="{404D483E-7E35-4665-A06D-FB8FA8600CB0}" parentId="{93C80919-360E-4583-9AD2-532EE2D97B6B}">
    <text>Nesirašo užsakovas. Kol nepasirašys, tol netęsim projekto derinimo.</text>
  </threadedComment>
  <threadedComment ref="K299" dT="2025-11-06T07:40:22.16" personId="{BF941DBC-49BC-4D35-B639-EC5DED99621C}" id="{5290545F-BF98-41E6-A372-02653CD82C25}" parentId="{93C80919-360E-4583-9AD2-532EE2D97B6B}">
    <text>Servitutas išsiųstas į savivaldybę.</text>
  </threadedComment>
  <threadedComment ref="K299" dT="2025-11-10T12:00:23.73" personId="{BF941DBC-49BC-4D35-B639-EC5DED99621C}" id="{8501202F-1CFC-467E-AA1D-43467B080BCD}" parentId="{93C80919-360E-4583-9AD2-532EE2D97B6B}">
    <text xml:space="preserve">25SUT-17701
</text>
  </threadedComment>
  <threadedComment ref="Z299" dT="2024-12-10T08:26:31.16" personId="{F5283759-9946-4865-A022-E520B30F9158}" id="{524F1BA4-DBA8-46CB-92AA-91F9EEC4C7BF}">
    <text>12-09 pasirašė</text>
  </threadedComment>
  <threadedComment ref="Z299" dT="2025-04-16T09:57:26.78" personId="{F5283759-9946-4865-A022-E520B30F9158}" id="{00ACABEE-30B4-49F7-BE1E-AD2DE6950A62}" parentId="{524F1BA4-DBA8-46CB-92AA-91F9EEC4C7BF}">
    <text>Reiks persiderinti</text>
  </threadedComment>
  <threadedComment ref="AA299" dT="2024-12-11T13:53:28.26" personId="{F5283759-9946-4865-A022-E520B30F9158}" id="{8E000776-964C-4CCF-89AC-0C10564CC56C}">
    <text>865686550 architektas dėl savanorių 237B (apsirgęs, sakė šiom dienom pasuks).</text>
  </threadedComment>
  <threadedComment ref="AA299" dT="2024-12-13T12:32:32.76" personId="{F5283759-9946-4865-A022-E520B30F9158}" id="{1AD2A03D-1EA1-4E50-9A1D-49C0098510BC}" parentId="{8E000776-964C-4CCF-89AC-0C10564CC56C}">
    <text>12-13 skambinau, nekelia</text>
  </threadedComment>
  <threadedComment ref="AB299" dT="2024-12-04T08:59:30.23" personId="{F5283759-9946-4865-A022-E520B30F9158}" id="{03343AD8-EEE2-4D7A-9C0B-BB8B94B10E18}">
    <text>12-04 išsiųsta</text>
  </threadedComment>
  <threadedComment ref="AB299" dT="2024-12-11T13:32:08.30" personId="{F5283759-9946-4865-A022-E520B30F9158}" id="{F15F9500-7411-4DAE-BFE9-6FAF13038036}" parentId="{03343AD8-EEE2-4D7A-9C0B-BB8B94B10E18}">
    <text>12-11 suderinta</text>
  </threadedComment>
  <threadedComment ref="AB299" dT="2025-04-09T12:07:37.91" personId="{F5283759-9946-4865-A022-E520B30F9158}" id="{2B38EC4B-7D4E-4B8A-BA1E-4DFC2485D61E}" parentId="{03343AD8-EEE2-4D7A-9C0B-BB8B94B10E18}">
    <text>Išsiųsta 04-09 su atnaujintais sprendiniais.</text>
  </threadedComment>
  <threadedComment ref="AB299" dT="2025-04-16T09:57:56.02" personId="{F5283759-9946-4865-A022-E520B30F9158}" id="{DF8346AF-ECCB-458B-92AA-28D86CFC133F}" parentId="{03343AD8-EEE2-4D7A-9C0B-BB8B94B10E18}">
    <text>Išsiųsta vėl persiderint 04-16</text>
  </threadedComment>
  <threadedComment ref="AB299" dT="2025-04-29T10:40:54.73" personId="{F5283759-9946-4865-A022-E520B30F9158}" id="{53D8D736-01E7-4578-AAFE-548640FA15BA}" parentId="{03343AD8-EEE2-4D7A-9C0B-BB8B94B10E18}">
    <text>04-29 atsiuntė</text>
  </threadedComment>
  <threadedComment ref="AE299" dT="2024-12-04T08:59:30.23" personId="{F5283759-9946-4865-A022-E520B30F9158}" id="{13771022-80DD-44D8-9248-340DB619815B}">
    <text>12-04 išsiųsta</text>
  </threadedComment>
  <threadedComment ref="AE299" dT="2024-12-04T11:33:06.77" personId="{F5283759-9946-4865-A022-E520B30F9158}" id="{521D019E-45BE-44D2-9CF4-F2D85C608306}" parentId="{13771022-80DD-44D8-9248-340DB619815B}">
    <text>12-04 suderinta</text>
  </threadedComment>
  <threadedComment ref="AE299" dT="2025-04-09T12:07:32.89" personId="{F5283759-9946-4865-A022-E520B30F9158}" id="{9AD3A469-B323-466C-A9EB-862735648AD2}" parentId="{13771022-80DD-44D8-9248-340DB619815B}">
    <text>Išsiųsta 04-09 su atnaujintais sprendiniais.</text>
  </threadedComment>
  <threadedComment ref="AE299" dT="2025-04-14T12:38:47.79" personId="{F5283759-9946-4865-A022-E520B30F9158}" id="{861A3007-A465-4886-9227-E2863664BAF6}" parentId="{13771022-80DD-44D8-9248-340DB619815B}">
    <text>04-14 suderinta</text>
  </threadedComment>
  <threadedComment ref="AE299" dT="2025-04-16T09:57:53.23" personId="{F5283759-9946-4865-A022-E520B30F9158}" id="{86AA7F22-FEDA-4990-A706-5C21AC867592}" parentId="{13771022-80DD-44D8-9248-340DB619815B}">
    <text>Išsiųsta vėl persiderint 04-16</text>
  </threadedComment>
  <threadedComment ref="AE299" dT="2025-04-22T12:25:21.01" personId="{F5283759-9946-4865-A022-E520B30F9158}" id="{F59744B3-3131-4A3F-AA29-F67C0C5CF39C}" parentId="{13771022-80DD-44D8-9248-340DB619815B}">
    <text>Suderinta</text>
  </threadedComment>
  <threadedComment ref="AF299" dT="2024-12-04T08:59:30.23" personId="{F5283759-9946-4865-A022-E520B30F9158}" id="{449A2DC3-C982-41C3-B470-77E795FB1A57}">
    <text>12-04 išsiųsta</text>
  </threadedComment>
  <threadedComment ref="AF299" dT="2024-12-11T10:21:19.02" personId="{F5283759-9946-4865-A022-E520B30F9158}" id="{B3B7346B-EA40-441A-8609-BC512185B742}" parentId="{449A2DC3-C982-41C3-B470-77E795FB1A57}">
    <text>12-11 suderinta</text>
  </threadedComment>
  <threadedComment ref="AF299" dT="2025-04-09T12:07:30.34" personId="{F5283759-9946-4865-A022-E520B30F9158}" id="{CBEF86CF-4E49-4DA7-B080-6FE8626EF628}" parentId="{449A2DC3-C982-41C3-B470-77E795FB1A57}">
    <text>Išsiųsta 04-09 su atnaujintais sprendiniais.</text>
  </threadedComment>
  <threadedComment ref="AF299" dT="2025-04-14T10:46:59.32" personId="{F5283759-9946-4865-A022-E520B30F9158}" id="{97A8DFFC-52A3-4A6B-BD4F-71F410AA8F3F}" parentId="{449A2DC3-C982-41C3-B470-77E795FB1A57}">
    <text>04-14 suderinta</text>
  </threadedComment>
  <threadedComment ref="AF299" dT="2025-04-16T09:57:50.54" personId="{F5283759-9946-4865-A022-E520B30F9158}" id="{AFFD4149-7579-4CA4-BA2B-498A29E6C642}" parentId="{449A2DC3-C982-41C3-B470-77E795FB1A57}">
    <text>Išsiųsta vėl persiderint 04-16</text>
  </threadedComment>
  <threadedComment ref="AF299" dT="2025-04-22T12:25:14.74" personId="{F5283759-9946-4865-A022-E520B30F9158}" id="{A4BEB657-B460-468E-8DCC-814621A319CD}" parentId="{449A2DC3-C982-41C3-B470-77E795FB1A57}">
    <text>04-22</text>
  </threadedComment>
  <threadedComment ref="AH299" dT="2025-04-30T06:00:59.91" personId="{F5283759-9946-4865-A022-E520B30F9158}" id="{50B2DE79-0B9D-4F07-8A1F-5B5A2C2A96D6}">
    <text>357512 04-30</text>
  </threadedComment>
  <threadedComment ref="AJ299" dT="2024-12-04T08:59:30.23" personId="{F5283759-9946-4865-A022-E520B30F9158}" id="{84DB6083-856C-4A55-844E-3E48E98A98BF}">
    <text>12-04 išsiųsta</text>
  </threadedComment>
  <threadedComment ref="AJ299" dT="2025-04-09T12:07:26.87" personId="{F5283759-9946-4865-A022-E520B30F9158}" id="{FA5F4F0D-1830-488F-B0BF-B90435632A69}" parentId="{84DB6083-856C-4A55-844E-3E48E98A98BF}">
    <text>Išsiųsta 04-09 su atnaujintais sprendiniais.</text>
  </threadedComment>
  <threadedComment ref="AJ299" dT="2025-04-14T12:39:36.67" personId="{F5283759-9946-4865-A022-E520B30F9158}" id="{EACBFE67-9EC3-41D9-8403-BEF8C5BD8E6B}" parentId="{84DB6083-856C-4A55-844E-3E48E98A98BF}">
    <text>04-14  suderinta</text>
  </threadedComment>
  <threadedComment ref="AJ299" dT="2025-04-16T09:57:46.90" personId="{F5283759-9946-4865-A022-E520B30F9158}" id="{D0971975-C144-4649-AAE0-5A9BD695AFC4}" parentId="{84DB6083-856C-4A55-844E-3E48E98A98BF}">
    <text>Išsiųsta vėl persiderint 04-16</text>
  </threadedComment>
  <threadedComment ref="AJ299" dT="2025-04-17T11:13:37.96" personId="{F5283759-9946-4865-A022-E520B30F9158}" id="{4CAEFC62-1013-411F-BAFB-E596299CAD8A}" parentId="{84DB6083-856C-4A55-844E-3E48E98A98BF}">
    <text>04-17 suderinta</text>
  </threadedComment>
  <threadedComment ref="AK299" dT="2025-04-09T12:08:20.55" personId="{F5283759-9946-4865-A022-E520B30F9158}" id="{675AE926-8182-49C6-9B96-ECE1877D0840}">
    <text>Su savivaldybe ir gaut darželio parašą.</text>
  </threadedComment>
  <threadedComment ref="K300" dT="2024-10-24T14:59:25.50" personId="{1AA69E5B-B443-4881-BBB8-C2908FF681E9}" id="{49D9198E-CB47-488B-AC3F-19CA1DC3551F}">
    <text>10.25 paskambins pasakyt kur apskaita statyt</text>
  </threadedComment>
  <threadedComment ref="K300" dT="2024-11-04T13:55:16.28" personId="{275467A3-C35B-408D-BC09-980133BF36D1}" id="{F32BEF29-781E-4E53-BECD-2DFF0EA9D369}" parentId="{49D9198E-CB47-488B-AC3F-19CA1DC3551F}">
    <text>Užsakyta Egidijus 11-04</text>
  </threadedComment>
  <threadedComment ref="K300" dT="2024-11-18T05:49:13.19" personId="{65DA027D-5C49-4EE2-A34F-BC2FA0C6B7F3}" id="{F7CFA364-8C50-4304-B96B-D73FC30944F3}" parentId="{49D9198E-CB47-488B-AC3F-19CA1DC3551F}">
    <text>Važiuosiu pažiūrėt ar į MT tilps NH2 gabarito KSB</text>
  </threadedComment>
  <threadedComment ref="K300" dT="2024-11-19T07:13:46.41" personId="{BF5C2520-4838-4933-8C2C-E9E069B8079F}" id="{7C7F4C6F-8383-40FD-88DA-0913218C726B}" parentId="{49D9198E-CB47-488B-AC3F-19CA1DC3551F}">
    <text>Pateikti pirminiai</text>
  </threadedComment>
  <threadedComment ref="K300" dT="2024-11-21T10:34:52.75" personId="{65DA027D-5C49-4EE2-A34F-BC2FA0C6B7F3}" id="{CE9A58F0-386C-4057-997B-0979539B0FAC}" parentId="{49D9198E-CB47-488B-AC3F-19CA1DC3551F}">
    <text>Derinama su institucijomis, ruošiamas informacinis</text>
  </threadedComment>
  <threadedComment ref="K300" dT="2024-11-27T11:56:59.81" personId="{65DA027D-5C49-4EE2-A34F-BC2FA0C6B7F3}" id="{FEAD7404-5200-45D9-A5B8-63AA11064588}" parentId="{49D9198E-CB47-488B-AC3F-19CA1DC3551F}">
    <text>Ruošiama byla</text>
  </threadedComment>
  <threadedComment ref="K300" dT="2024-11-29T12:10:11.96" personId="{BF5C2520-4838-4933-8C2C-E9E069B8079F}" id="{D02C7DE6-343F-405A-ABF8-7D73A00C4231}" parentId="{49D9198E-CB47-488B-AC3F-19CA1DC3551F}">
    <text>Pateikta byla</text>
  </threadedComment>
  <threadedComment ref="U300" dT="2024-11-27T06:19:05.13" personId="{65DA027D-5C49-4EE2-A34F-BC2FA0C6B7F3}" id="{4EBF48DE-D8D0-4723-837C-1FA672534DEF}">
    <text>Nusiųstas 11.27</text>
  </threadedComment>
  <threadedComment ref="Z300" dT="2024-11-19T06:16:02.72" personId="{65DA027D-5C49-4EE2-A34F-BC2FA0C6B7F3}" id="{459AAEA4-278A-4B0B-AAC4-BBFE21961F85}">
    <text>Pateikta 11.19</text>
  </threadedComment>
  <threadedComment ref="Z300" dT="2024-11-20T10:12:31.26" personId="{65DA027D-5C49-4EE2-A34F-BC2FA0C6B7F3}" id="{79C36043-AB9B-4135-9E25-53F721A55D41}" parentId="{459AAEA4-278A-4B0B-AAC4-BBFE21961F85}">
    <text>Suderinta 11.20</text>
  </threadedComment>
  <threadedComment ref="AB300" dT="2024-11-19T06:09:36.30" personId="{65DA027D-5C49-4EE2-A34F-BC2FA0C6B7F3}" id="{3100F9CB-AE06-4096-ABD0-2C2A6D3D1460}">
    <text>Pateikta 11.19</text>
  </threadedComment>
  <threadedComment ref="AB300" dT="2024-11-27T06:08:15.93" personId="{65DA027D-5C49-4EE2-A34F-BC2FA0C6B7F3}" id="{82799B10-A4BB-4A22-B9CA-2FF28A9199CC}" parentId="{3100F9CB-AE06-4096-ABD0-2C2A6D3D1460}">
    <text>suderinta 11.27</text>
  </threadedComment>
  <threadedComment ref="AE300" dT="2024-11-19T06:09:44.09" personId="{65DA027D-5C49-4EE2-A34F-BC2FA0C6B7F3}" id="{EFE191AF-BA5A-4B68-91DC-6C95C1CDC5B0}">
    <text>Pateikta 11.19</text>
  </threadedComment>
  <threadedComment ref="AE300" dT="2024-11-21T11:42:59.49" personId="{65DA027D-5C49-4EE2-A34F-BC2FA0C6B7F3}" id="{E8500275-2797-4BD2-AC69-39FC5C0B1512}" parentId="{EFE191AF-BA5A-4B68-91DC-6C95C1CDC5B0}">
    <text>suderinta 11.21</text>
  </threadedComment>
  <threadedComment ref="AF300" dT="2024-11-19T06:09:49.89" personId="{65DA027D-5C49-4EE2-A34F-BC2FA0C6B7F3}" id="{F58D964A-7417-4343-B789-37D6B0378DB3}">
    <text>Pateikta 11.19</text>
  </threadedComment>
  <threadedComment ref="K301" dT="2024-10-24T14:45:15.00" personId="{BF5C2520-4838-4933-8C2C-E9E069B8079F}" id="{C489F109-A27F-4F15-A46D-4B5FECBBBC25}">
    <text>Pateikti pirminiai,</text>
  </threadedComment>
  <threadedComment ref="K301" dT="2024-10-28T06:35:25.55" personId="{275467A3-C35B-408D-BC09-980133BF36D1}" id="{3A2B3B41-0C3C-41BE-AAC0-C21BBE9D8968}" parentId="{C489F109-A27F-4F15-A46D-4B5FECBBBC25}">
    <text>Užklausta dėl sąlygų sutapimo.</text>
  </threadedComment>
  <threadedComment ref="K301" dT="2024-11-10T08:36:15.29" personId="{F5283759-9946-4865-A022-E520B30F9158}" id="{C8D344A2-6176-4927-B0B1-F9866FA38711}" parentId="{C489F109-A27F-4F15-A46D-4B5FECBBBC25}">
    <text>Kostas kalbėjo su K. Janoniu dėl sąlygų nekorektiškumo. Sakė užsiims jis sąlygų korekcija.</text>
  </threadedComment>
  <threadedComment ref="K301" dT="2024-11-13T09:57:55.80" personId="{F5283759-9946-4865-A022-E520B30F9158}" id="{3EDD94C6-7600-45C5-A32A-5ABA56521DD3}" parentId="{C489F109-A27F-4F15-A46D-4B5FECBBBC25}">
    <text>Arnas pateikė pirminius</text>
  </threadedComment>
  <threadedComment ref="K301" dT="2024-11-13T13:44:38.35" personId="{F5283759-9946-4865-A022-E520B30F9158}" id="{B64B337B-D489-4BC8-8AAD-831AED1CDC6A}" parentId="{C489F109-A27F-4F15-A46D-4B5FECBBBC25}">
    <text>11-13 pateikta 'neringa.okulic-kazarine@kaunas.lt' dėl patekimo į 1-asis Žaliakalnio kultūrinis draustinis (Savivaldybės) teritoriją.</text>
    <extLst>
      <x:ext xmlns:xltc2="http://schemas.microsoft.com/office/spreadsheetml/2020/threadedcomments2" uri="{F7C98A9C-CBB3-438F-8F68-D28B6AF4A901}">
        <xltc2:checksum>269177437</xltc2:checksum>
        <xltc2:hyperlink startIndex="16" length="33" url="neringa.okulic-kazarine@kaunas.lt"/>
      </x:ext>
    </extLst>
  </threadedComment>
  <threadedComment ref="K301" dT="2024-11-18T15:58:24.34" personId="{F5283759-9946-4865-A022-E520B30F9158}" id="{352B323C-A6C6-4BD8-8E91-77CDF01841FA}" parentId="{C489F109-A27F-4F15-A46D-4B5FECBBBC25}">
    <text>Turim sulaukt komentaro TIVI.
Pateikta SUVA</text>
  </threadedComment>
  <threadedComment ref="K301" dT="2024-11-22T07:02:19.01" personId="{BF5C2520-4838-4933-8C2C-E9E069B8079F}" id="{6A1033F5-1F65-41E6-A5B5-DD40651B634F}" parentId="{C489F109-A27F-4F15-A46D-4B5FECBBBC25}">
    <text>Pateikti pirminiai po pastabų</text>
  </threadedComment>
  <threadedComment ref="K301" dT="2024-12-02T06:04:55.96" personId="{F5283759-9946-4865-A022-E520B30F9158}" id="{9BA9A9F0-ADE6-454D-AA78-E0E5D31F08C4}" parentId="{C489F109-A27F-4F15-A46D-4B5FECBBBC25}">
    <text>Klausimas pas užsakovą (turbūt) dėl apskaitų skaičiaus.</text>
  </threadedComment>
  <threadedComment ref="K301" dT="2024-12-09T12:56:32.23" personId="{F5283759-9946-4865-A022-E520B30F9158}" id="{D66918FC-6741-49C8-B6FC-2882ECA77157}" parentId="{C489F109-A27F-4F15-A46D-4B5FECBBBC25}">
    <text>Keisis sąlygos. Užsisakė naujas.</text>
  </threadedComment>
  <threadedComment ref="K301" dT="2025-01-20T06:31:35.11" personId="{275467A3-C35B-408D-BC09-980133BF36D1}" id="{EBC5A354-6C4C-4337-A836-6409E7F76031}" parentId="{C489F109-A27F-4F15-A46D-4B5FECBBBC25}">
    <text>Užklausta ar gavo TS</text>
  </threadedComment>
  <threadedComment ref="Z301" dT="2024-10-24T13:02:43.11" personId="{F5283759-9946-4865-A022-E520B30F9158}" id="{15F63E8B-5669-4162-80C4-1DD7EE8D5D65}">
    <text>Kolkas dar nesiųsta, kol nėra suderinti pirminiai.</text>
  </threadedComment>
  <threadedComment ref="Z301" dT="2024-11-13T13:58:35.71" personId="{F5283759-9946-4865-A022-E520B30F9158}" id="{F3A2D2BE-DB45-4B96-BE1F-323423761B4C}" parentId="{15F63E8B-5669-4162-80C4-1DD7EE8D5D65}">
    <text>Išsiuntė Tomas 11-13</text>
  </threadedComment>
  <threadedComment ref="AB301" dT="2024-10-24T13:01:14.37" personId="{F5283759-9946-4865-A022-E520B30F9158}" id="{1EE91944-26AE-490D-968D-87C3756A5147}">
    <text>10-24 išsiųsta.</text>
  </threadedComment>
  <threadedComment ref="AB301" dT="2024-11-04T06:15:26.97" personId="{F5283759-9946-4865-A022-E520B30F9158}" id="{72F6C86F-BB4A-4914-A656-EB425686AF8D}" parentId="{1EE91944-26AE-490D-968D-87C3756A5147}">
    <text>11-04 suderinta</text>
  </threadedComment>
  <threadedComment ref="AE301" dT="2024-10-24T13:01:14.37" personId="{F5283759-9946-4865-A022-E520B30F9158}" id="{452C9E61-C1F2-44E7-A5AE-0B2D5FA4925E}">
    <text>10-24 išsiųsta.</text>
  </threadedComment>
  <threadedComment ref="AE301" dT="2024-11-04T05:06:14.40" personId="{F5283759-9946-4865-A022-E520B30F9158}" id="{2BAB6370-7FB8-4716-BF0C-0D3D0DF3C8EC}" parentId="{452C9E61-C1F2-44E7-A5AE-0B2D5FA4925E}">
    <text>10-31 gauta</text>
  </threadedComment>
  <threadedComment ref="AF301" dT="2024-10-24T13:01:14.37" personId="{F5283759-9946-4865-A022-E520B30F9158}" id="{06C64584-DAEF-44D9-BB9D-AE0E86BC5EBC}">
    <text>10-24 išsiųsta.</text>
  </threadedComment>
  <threadedComment ref="AF301" dT="2024-11-06T05:17:11.91" personId="{F5283759-9946-4865-A022-E520B30F9158}" id="{94A43E49-02FA-4689-B51E-041B843127FD}" parentId="{06C64584-DAEF-44D9-BB9D-AE0E86BC5EBC}">
    <text>11-05 gauta</text>
  </threadedComment>
  <threadedComment ref="AH301" dT="2024-11-13T13:58:26.09" personId="{F5283759-9946-4865-A022-E520B30F9158}" id="{3705BE55-8E59-438C-9E0C-33123297D867}">
    <text>336326 11-13 pateikta</text>
  </threadedComment>
  <threadedComment ref="AH301" dT="2024-12-18T13:03:03.78" personId="{F5283759-9946-4865-A022-E520B30F9158}" id="{B34FB301-4BDD-47C2-BD05-32901DCA843F}" parentId="{3705BE55-8E59-438C-9E0C-33123297D867}">
    <text>12-18 gavau</text>
  </threadedComment>
  <threadedComment ref="AJ301" dT="2024-10-24T13:01:14.37" personId="{F5283759-9946-4865-A022-E520B30F9158}" id="{CB2D2AE8-B05C-41DC-B9D1-D7A604DC26F5}">
    <text>10-24 išsiųsta.</text>
  </threadedComment>
  <threadedComment ref="AN301" dT="2024-10-24T13:01:14.37" personId="{F5283759-9946-4865-A022-E520B30F9158}" id="{4823950D-ED20-426C-90EF-7CAC07FEE413}">
    <text>10-24 išsiųsta.</text>
  </threadedComment>
  <threadedComment ref="AN301" dT="2024-10-31T10:19:02.56" personId="{F5283759-9946-4865-A022-E520B30F9158}" id="{98E8796E-03B8-4449-B30C-E981BCC80D9E}" parentId="{4823950D-ED20-426C-90EF-7CAC07FEE413}">
    <text>10-31 gauta</text>
  </threadedComment>
  <threadedComment ref="K302" dT="2024-10-29T13:20:14.29" personId="{275467A3-C35B-408D-BC09-980133BF36D1}" id="{962E938C-0576-441B-8AAE-3B50442E2905}">
    <text>Matuoja Ovidijus/Donatas 11-04</text>
  </threadedComment>
  <threadedComment ref="K302" dT="2024-11-12T07:10:40.79" personId="{275467A3-C35B-408D-BC09-980133BF36D1}" id="{44445B6A-68FE-43BE-A168-5FE46833F376}" parentId="{962E938C-0576-441B-8AAE-3B50442E2905}">
    <text>Įkelta topo</text>
  </threadedComment>
  <threadedComment ref="K302" dT="2024-11-18T05:44:31.17" personId="{BF941DBC-49BC-4D35-B639-EC5DED99621C}" id="{F8F7FC85-5A62-4668-B6F5-E0FB2286DA08}" parentId="{962E938C-0576-441B-8AAE-3B50442E2905}">
    <text>Sprendiniai paruošti, reikia susisiekt su LSMU</text>
  </threadedComment>
  <threadedComment ref="K302" dT="2024-11-19T08:55:58.79" personId="{BF941DBC-49BC-4D35-B639-EC5DED99621C}" id="{4DC9F266-4D01-48E4-B94A-709AB51752BD}" parentId="{962E938C-0576-441B-8AAE-3B50442E2905}">
    <text>11.19 Perduoti sprendiniai Tomas Sinica, LSMU atstovas +37061532851</text>
  </threadedComment>
  <threadedComment ref="K302" dT="2024-11-19T14:47:34.37" personId="{BF5C2520-4838-4933-8C2C-E9E069B8079F}" id="{53FA930D-6C7D-4BC9-BBC1-BFE8AE2FD5AE}" parentId="{962E938C-0576-441B-8AAE-3B50442E2905}">
    <text>Pateikti pirminiai</text>
  </threadedComment>
  <threadedComment ref="K302" dT="2024-11-28T05:25:13.81" personId="{BF941DBC-49BC-4D35-B639-EC5DED99621C}" id="{5BE3594B-E1CF-4734-B187-14DCB48F556B}" parentId="{962E938C-0576-441B-8AAE-3B50442E2905}">
    <text>Pakeista trasa prie LSMU bendrabučio, kontaktas: +37068607665</text>
  </threadedComment>
  <threadedComment ref="K302" dT="2024-12-02T06:05:27.11" personId="{BF941DBC-49BC-4D35-B639-EC5DED99621C}" id="{D8A0FC5B-398E-4B65-B178-92C60F57D0CB}" parentId="{962E938C-0576-441B-8AAE-3B50442E2905}">
    <text>Servitutas paruoštas, LSMU sutinka su tokiu sprendiniu. Laukiu derinimų</text>
  </threadedComment>
  <threadedComment ref="K302" dT="2024-12-19T08:21:30.96" personId="{BF941DBC-49BC-4D35-B639-EC5DED99621C}" id="{AA7C98FA-5A68-41D5-B657-08C7D5ECCE29}" parentId="{962E938C-0576-441B-8AAE-3B50442E2905}">
    <text>12-16 perduota Tomui, kad geodezininkams reikia su Telia atstovu tikslinti tinklus ir šulinį vietoje.</text>
  </threadedComment>
  <threadedComment ref="K302" dT="2025-01-27T10:40:23.98" personId="{BF941DBC-49BC-4D35-B639-EC5DED99621C}" id="{9EC27F16-5AB6-4400-AB2C-AE3EB5E1307F}" parentId="{962E938C-0576-441B-8AAE-3B50442E2905}">
    <text>01.24 pateikta Telia po pastabų</text>
  </threadedComment>
  <threadedComment ref="K302" dT="2025-01-28T12:07:52.75" personId="{BF941DBC-49BC-4D35-B639-EC5DED99621C}" id="{E3A3F969-3F77-4E05-915C-D35E285749A7}" parentId="{962E938C-0576-441B-8AAE-3B50442E2905}">
    <text>Gauti derinimai, pateikta SUVA, ruošiamas servitutas</text>
  </threadedComment>
  <threadedComment ref="K302" dT="2025-01-31T13:56:01.55" personId="{BF5C2520-4838-4933-8C2C-E9E069B8079F}" id="{0054F030-9E31-44F9-A90A-F1C1295930E0}" parentId="{962E938C-0576-441B-8AAE-3B50442E2905}">
    <text>Pateiktas servitutas ESO</text>
  </threadedComment>
  <threadedComment ref="K302" dT="2025-02-11T13:57:21.70" personId="{BF941DBC-49BC-4D35-B639-EC5DED99621C}" id="{D67D89DD-DC48-46DE-8CF3-720139A8D7F4}" parentId="{962E938C-0576-441B-8AAE-3B50442E2905}">
    <text>Pateikta kompensacijai</text>
  </threadedComment>
  <threadedComment ref="K302" dT="2025-02-14T05:50:25.53" personId="{BF941DBC-49BC-4D35-B639-EC5DED99621C}" id="{2E13B2B0-4180-4199-93FD-25686025C47E}" parentId="{962E938C-0576-441B-8AAE-3B50442E2905}">
    <text>Gauta kompensacija, pateikta LSMU</text>
  </threadedComment>
  <threadedComment ref="K302" dT="2025-02-17T06:12:26.73" personId="{BF941DBC-49BC-4D35-B639-EC5DED99621C}" id="{4BE33988-AD66-4103-A29A-491C5C54661C}" parentId="{962E938C-0576-441B-8AAE-3B50442E2905}">
    <text>02.14 kalbėjau su LSMU atstovu, sakė pasidomės kada rektoratas pasirašyt planuoja.</text>
  </threadedComment>
  <threadedComment ref="K302" dT="2025-02-18T07:10:35.73" personId="{BF5C2520-4838-4933-8C2C-E9E069B8079F}" id="{DD3DD394-2752-46BC-9F39-627D10AB46F8}" parentId="{962E938C-0576-441B-8AAE-3B50442E2905}">
    <text>@Gytis Kazakevičius paskambinėk dažniau, kol gausi konkretų atsakymą</text>
    <mentions>
      <mention mentionpersonId="{261CABE5-07DA-45AC-BB0C-61EF5D6C7C4B}" mentionId="{07C0FFE3-7124-4E52-A47D-134ABD6EE52F}" startIndex="0" length="19"/>
    </mentions>
  </threadedComment>
  <threadedComment ref="K302" dT="2025-02-20T08:51:55.62" personId="{BF941DBC-49BC-4D35-B639-EC5DED99621C}" id="{3148AA43-F0F9-43B8-A038-9F05BC91C4EB}" parentId="{962E938C-0576-441B-8AAE-3B50442E2905}">
    <text>02.20 susisiekiau, dokumentai pasirašyti, sprendimo jis nežino, iš rektorato turėtų atkeliauti per savaitę laiko.</text>
  </threadedComment>
  <threadedComment ref="K302" dT="2025-02-25T10:37:17.02" personId="{BF5C2520-4838-4933-8C2C-E9E069B8079F}" id="{82E3C5DF-0157-443D-8A89-E62F864AB227}" parentId="{962E938C-0576-441B-8AAE-3B50442E2905}">
    <text xml:space="preserve">02.27 skambinti LSMU @Gytis Kazakevičius </text>
    <mentions>
      <mention mentionpersonId="{261CABE5-07DA-45AC-BB0C-61EF5D6C7C4B}" mentionId="{3FCB061B-ED23-4F90-A0CD-6A5D70A90F05}" startIndex="21" length="19"/>
    </mentions>
  </threadedComment>
  <threadedComment ref="K302" dT="2025-02-28T12:23:25.99" personId="{BF941DBC-49BC-4D35-B639-EC5DED99621C}" id="{9C26966E-92D4-4EB8-8C27-96B8E87503B7}" parentId="{962E938C-0576-441B-8AAE-3B50442E2905}">
    <text xml:space="preserve">02.28 pateiktas servitutas savivaldybei
</text>
  </threadedComment>
  <threadedComment ref="K302" dT="2025-03-20T06:09:35.64" personId="{BF5C2520-4838-4933-8C2C-E9E069B8079F}" id="{23FD8C54-C936-4C4F-AFC4-99D671A0804B}" parentId="{962E938C-0576-441B-8AAE-3B50442E2905}">
    <text>Teiksime bylą be servituto</text>
  </threadedComment>
  <threadedComment ref="K302" dT="2025-03-25T13:17:52.92" personId="{BF941DBC-49BC-4D35-B639-EC5DED99621C}" id="{4C1E8146-2D50-45AF-AE21-9FD65F7DAB34}" parentId="{962E938C-0576-441B-8AAE-3B50442E2905}">
    <text xml:space="preserve">Bendrijos pirmininke 37068247307 </text>
  </threadedComment>
  <threadedComment ref="K302" dT="2025-03-27T12:57:30.68" personId="{BF941DBC-49BC-4D35-B639-EC5DED99621C}" id="{16811F0E-D513-46F3-9967-331DF5537C05}" parentId="{962E938C-0576-441B-8AAE-3B50442E2905}">
    <text>03.27 pateikta savivaldybei</text>
  </threadedComment>
  <threadedComment ref="K302" dT="2025-03-27T14:46:06.39" personId="{BF5C2520-4838-4933-8C2C-E9E069B8079F}" id="{D8FD4B82-29D4-41D8-BBD9-F893AF140586}" parentId="{962E938C-0576-441B-8AAE-3B50442E2905}">
    <text>Pateiktas projektas su garantiniu</text>
  </threadedComment>
  <threadedComment ref="AB302" dT="2024-11-28T05:29:44.67" personId="{BF941DBC-49BC-4D35-B639-EC5DED99621C}" id="{871DB8E0-F48B-4F06-9E53-603176F676F9}">
    <text xml:space="preserve">11.27 pateikta
</text>
  </threadedComment>
  <threadedComment ref="AB302" dT="2024-12-06T06:12:47.24" personId="{BF941DBC-49BC-4D35-B639-EC5DED99621C}" id="{54E5EF93-C487-4462-A229-5FD6BD0BD783}" parentId="{871DB8E0-F48B-4F06-9E53-603176F676F9}">
    <text xml:space="preserve">12.06 suderinta
</text>
  </threadedComment>
  <threadedComment ref="AE302" dT="2024-11-28T05:29:44.67" personId="{BF941DBC-49BC-4D35-B639-EC5DED99621C}" id="{1522DAF6-9566-48A5-87B1-1078DBF8B206}">
    <text xml:space="preserve">11.27 pateikta
</text>
  </threadedComment>
  <threadedComment ref="AE302" dT="2024-11-28T07:51:29.45" personId="{BF941DBC-49BC-4D35-B639-EC5DED99621C}" id="{5DCAD10D-407B-43E7-9F5A-4C154CC13AEC}" parentId="{1522DAF6-9566-48A5-87B1-1078DBF8B206}">
    <text>11.28 suderinta</text>
  </threadedComment>
  <threadedComment ref="AF302" dT="2024-11-28T05:29:44.67" personId="{BF941DBC-49BC-4D35-B639-EC5DED99621C}" id="{6F1B5FD9-0683-46C6-8C53-5D8F4B01EBC5}">
    <text xml:space="preserve">11.27 pateikta
</text>
  </threadedComment>
  <threadedComment ref="AF302" dT="2024-12-09T05:56:47.91" personId="{BF941DBC-49BC-4D35-B639-EC5DED99621C}" id="{20C25CE9-C422-4C74-BC87-2E60EAF4FC90}" parentId="{6F1B5FD9-0683-46C6-8C53-5D8F4B01EBC5}">
    <text>12.04 pateikta po pastabų dėl kordinačių</text>
  </threadedComment>
  <threadedComment ref="AH302" dT="2025-01-28T13:49:32.77" personId="{BF941DBC-49BC-4D35-B639-EC5DED99621C}" id="{D9CA28BF-E369-4D45-A56F-D8F40071482B}">
    <text xml:space="preserve">01.28
SAV-344815 </text>
  </threadedComment>
  <threadedComment ref="AJ302" dT="2024-11-28T05:29:44.67" personId="{BF941DBC-49BC-4D35-B639-EC5DED99621C}" id="{0C84507C-C3EE-40BD-BC40-8E853F52AFE1}">
    <text xml:space="preserve">11.27 pateikta
</text>
  </threadedComment>
  <threadedComment ref="AJ302" dT="2024-12-30T05:22:19.15" personId="{BF941DBC-49BC-4D35-B639-EC5DED99621C}" id="{55DD9944-6D58-4899-A7C2-9EC1A30D216F}" parentId="{0C84507C-C3EE-40BD-BC40-8E853F52AFE1}">
    <text>12.19 suderinta</text>
  </threadedComment>
  <threadedComment ref="AK302" dT="2024-12-12T06:58:21.59" personId="{BF941DBC-49BC-4D35-B639-EC5DED99621C}" id="{3EB567E6-8F9F-45E0-A11F-9C7977C21A41}">
    <text>Tel. +370 615 32851
Tomas Sinica LSMU</text>
  </threadedComment>
  <threadedComment ref="K303" dT="2024-11-19T07:11:42.71" personId="{BF5C2520-4838-4933-8C2C-E9E069B8079F}" id="{003EAC17-6266-4AE0-9B14-237766E06334}">
    <text>Pateikti pirminiai</text>
  </threadedComment>
  <threadedComment ref="K303" dT="2024-11-22T12:18:54.19" personId="{BF5C2520-4838-4933-8C2C-E9E069B8079F}" id="{B52E5BD0-8877-4F94-B9D9-8BB90421F278}" parentId="{003EAC17-6266-4AE0-9B14-237766E06334}">
    <text>Pateikti priminiai po pastabų</text>
  </threadedComment>
  <threadedComment ref="K303" dT="2024-11-28T13:58:54.36" personId="{BF941DBC-49BC-4D35-B639-EC5DED99621C}" id="{D1C103A0-90F0-4FC6-AA39-9B6E5DEE0AC9}" parentId="{003EAC17-6266-4AE0-9B14-237766E06334}">
    <text>Parengta byla</text>
  </threadedComment>
  <threadedComment ref="K303" dT="2024-11-29T09:36:30.26" personId="{BF5C2520-4838-4933-8C2C-E9E069B8079F}" id="{CD7B3D26-FAF7-40C9-A49E-AEE5411D1657}" parentId="{003EAC17-6266-4AE0-9B14-237766E06334}">
    <text>Pateikta byla</text>
  </threadedComment>
  <threadedComment ref="K304" dT="2024-11-07T10:22:47.88" personId="{1AA69E5B-B443-4881-BBB8-C2908FF681E9}" id="{F73FF8FB-5DB4-445E-B308-1D92D4A96E8A}">
    <text>Vaziuot i vieta, ziuret ar yra laisvu KSB ir ka galima butu prigalvot daugiau</text>
  </threadedComment>
  <threadedComment ref="K304" dT="2024-11-19T12:17:14.18" personId="{1AA69E5B-B443-4881-BBB8-C2908FF681E9}" id="{315EFD7B-06C5-4036-98B4-B2B29CBD3A35}" parentId="{F73FF8FB-5DB4-445E-B308-1D92D4A96E8A}">
    <text>Klausimas pas ESO, reikia koreguoti TS, statyti KS prie MT ir kabeli vest i 9 atrama</text>
  </threadedComment>
  <threadedComment ref="K304" dT="2024-12-12T06:52:45.05" personId="{BF941DBC-49BC-4D35-B639-EC5DED99621C}" id="{D82D79D3-3097-4151-93A4-236F351ABE8A}" parentId="{F73FF8FB-5DB4-445E-B308-1D92D4A96E8A}">
    <text>12.11 parengti pirminiai</text>
  </threadedComment>
  <threadedComment ref="K304" dT="2024-12-12T15:13:28.89" personId="{BF5C2520-4838-4933-8C2C-E9E069B8079F}" id="{F02909C1-C941-4DDD-ACEA-3EDA11C532BA}" parentId="{F73FF8FB-5DB4-445E-B308-1D92D4A96E8A}">
    <text>Pateikti pirminiai</text>
  </threadedComment>
  <threadedComment ref="K304" dT="2024-12-21T06:51:01.49" personId="{275467A3-C35B-408D-BC09-980133BF36D1}" id="{28F2E029-26B1-4824-8DE7-907E87991B26}" parentId="{F73FF8FB-5DB4-445E-B308-1D92D4A96E8A}">
    <text>Ar taisomos pirminių pastabos ?</text>
  </threadedComment>
  <threadedComment ref="K304" dT="2024-12-23T07:42:05.04" personId="{BF5C2520-4838-4933-8C2C-E9E069B8079F}" id="{1A8D1759-85F4-4B32-89B4-A6CCE1664359}" parentId="{F73FF8FB-5DB4-445E-B308-1D92D4A96E8A}">
    <text>Pateikta po pastabų</text>
  </threadedComment>
  <threadedComment ref="K304" dT="2025-01-07T08:25:08.25" personId="{BF5C2520-4838-4933-8C2C-E9E069B8079F}" id="{4519ADA9-6267-4CE0-8B18-A884C5FEE675}" parentId="{F73FF8FB-5DB4-445E-B308-1D92D4A96E8A}">
    <text>Pateikta po pastabų</text>
  </threadedComment>
  <threadedComment ref="K304" dT="2025-01-20T06:33:45.30" personId="{275467A3-C35B-408D-BC09-980133BF36D1}" id="{17B9A6D2-2F77-4DF3-9FF6-C5C376142DE0}" parentId="{F73FF8FB-5DB4-445E-B308-1D92D4A96E8A}">
    <text>Derinam su institucijomis</text>
  </threadedComment>
  <threadedComment ref="K304" dT="2025-01-24T13:00:12.45" personId="{BF941DBC-49BC-4D35-B639-EC5DED99621C}" id="{855C27C7-F7E0-4A22-8C17-BD5620CFAB49}" parentId="{F73FF8FB-5DB4-445E-B308-1D92D4A96E8A}">
    <text>01.22 gauti derinimai, derinti su gyventojais</text>
  </threadedComment>
  <threadedComment ref="K304" dT="2025-01-30T13:02:14.98" personId="{BF941DBC-49BC-4D35-B639-EC5DED99621C}" id="{72BC1918-FA28-4EFC-ADDC-66D15BB9DA99}" parentId="{F73FF8FB-5DB4-445E-B308-1D92D4A96E8A}">
    <text>Vieno sklypo savininkui išsiųsta paštu, su kito sklypo savininke reikia susitikt gyvai, pirmadienį pasiskambint susitart dėl laiko.</text>
  </threadedComment>
  <threadedComment ref="K304" dT="2025-02-06T14:40:32.03" personId="{BF941DBC-49BC-4D35-B639-EC5DED99621C}" id="{7D840BAD-65E0-48D3-883D-8150219BD355}" parentId="{F73FF8FB-5DB4-445E-B308-1D92D4A96E8A}">
    <text>3 parašai gauti, derinama su paskutiniu žmogum</text>
  </threadedComment>
  <threadedComment ref="K304" dT="2025-02-10T15:24:35.27" personId="{BF5C2520-4838-4933-8C2C-E9E069B8079F}" id="{C54D1F38-CE07-44D1-AA44-87B5F3A8B055}" parentId="{F73FF8FB-5DB4-445E-B308-1D92D4A96E8A}">
    <text>@Gytis Kazakevičius Jei negausi per šią sav, keisk sprendinius po esama OL ir siųsk info</text>
    <mentions>
      <mention mentionpersonId="{261CABE5-07DA-45AC-BB0C-61EF5D6C7C4B}" mentionId="{09E5E98A-1147-46C3-97A4-EC9D1CA03A80}" startIndex="0" length="19"/>
    </mentions>
  </threadedComment>
  <threadedComment ref="K304" dT="2025-02-17T06:14:26.78" personId="{BF941DBC-49BC-4D35-B639-EC5DED99621C}" id="{80C233C8-6024-4059-9C0D-CCE296E5B84E}" parentId="{F73FF8FB-5DB4-445E-B308-1D92D4A96E8A}">
    <text>02.17 išsiunčiau ant orto pabraižyta trasą kad eisim po esama AZ jei nesutinka su dabartiniais sprendiniais.</text>
  </threadedComment>
  <threadedComment ref="K304" dT="2025-02-18T07:13:18.00" personId="{BF5C2520-4838-4933-8C2C-E9E069B8079F}" id="{1B6B8F12-3DB7-451D-BA86-1BFF1817A5C0}" parentId="{F73FF8FB-5DB4-445E-B308-1D92D4A96E8A}">
    <text>@Gytis Kazakevičius reikia prieit prie sprendimo.</text>
    <mentions>
      <mention mentionpersonId="{261CABE5-07DA-45AC-BB0C-61EF5D6C7C4B}" mentionId="{BE08192E-C557-4C54-AB56-92D1100BFD67}" startIndex="0" length="19"/>
    </mentions>
  </threadedComment>
  <threadedComment ref="K304" dT="2025-03-03T07:07:01.16" personId="{BF941DBC-49BC-4D35-B639-EC5DED99621C}" id="{7DFB16BE-34CD-4F89-AC8B-97783B1CBD5E}" parentId="{F73FF8FB-5DB4-445E-B308-1D92D4A96E8A}">
    <text>03.03 pateikta suva</text>
  </threadedComment>
  <threadedComment ref="K304" dT="2025-03-14T17:15:41.17" personId="{BF5C2520-4838-4933-8C2C-E9E069B8079F}" id="{9E8BC4BE-3984-4A9B-899E-7D5C86474046}" parentId="{F73FF8FB-5DB4-445E-B308-1D92D4A96E8A}">
    <text>Pateikta byla be suva</text>
  </threadedComment>
  <threadedComment ref="K304" dT="2025-03-20T15:19:06.68" personId="{BF5C2520-4838-4933-8C2C-E9E069B8079F}" id="{F116F5C8-82E9-40DC-8F33-926D091DF891}" parentId="{F73FF8FB-5DB4-445E-B308-1D92D4A96E8A}">
    <text>Pastabos pataisytos trūksta suva</text>
  </threadedComment>
  <threadedComment ref="K304" dT="2025-03-27T12:25:36.38" personId="{BF5C2520-4838-4933-8C2C-E9E069B8079F}" id="{A8332F98-193C-4046-A594-CA5E3EF3F4A1}" parentId="{F73FF8FB-5DB4-445E-B308-1D92D4A96E8A}">
    <text>Pateikta byla su suva</text>
  </threadedComment>
  <threadedComment ref="AB304" dT="2025-01-08T12:56:44.86" personId="{BF941DBC-49BC-4D35-B639-EC5DED99621C}" id="{2C3F28E6-8513-40CE-9C14-9467CD18F809}">
    <text>01.08 pateikta</text>
  </threadedComment>
  <threadedComment ref="AB304" dT="2025-01-14T08:31:57.12" personId="{BF941DBC-49BC-4D35-B639-EC5DED99621C}" id="{224EDCA1-6AC7-47BE-A153-0AAA6C0FBBBC}" parentId="{2C3F28E6-8513-40CE-9C14-9467CD18F809}">
    <text>01.13 gautos pastabos, pateikta po pastabų</text>
  </threadedComment>
  <threadedComment ref="AB304" dT="2025-01-20T05:19:28.30" personId="{BF941DBC-49BC-4D35-B639-EC5DED99621C}" id="{9F9DEF20-DA0A-47D9-9E47-6F8B1F1A170A}" parentId="{2C3F28E6-8513-40CE-9C14-9467CD18F809}">
    <text>01.17 suderinta</text>
  </threadedComment>
  <threadedComment ref="AE304" dT="2025-01-08T12:56:44.86" personId="{BF941DBC-49BC-4D35-B639-EC5DED99621C}" id="{2F1E3713-EC98-4BE4-A2ED-23D99399ED63}">
    <text>01.08 pateikta</text>
  </threadedComment>
  <threadedComment ref="AE304" dT="2025-01-09T07:24:07.64" personId="{BF941DBC-49BC-4D35-B639-EC5DED99621C}" id="{5F9FC946-9480-421D-877A-EA6CC611B2A4}" parentId="{2F1E3713-EC98-4BE4-A2ED-23D99399ED63}">
    <text>01.09 suderinta</text>
  </threadedComment>
  <threadedComment ref="AF304" dT="2025-01-08T12:56:44.86" personId="{BF941DBC-49BC-4D35-B639-EC5DED99621C}" id="{5E88135B-07B5-4426-B1F7-229620FCB138}">
    <text>01.08 pateikta</text>
  </threadedComment>
  <threadedComment ref="AF304" dT="2025-01-15T07:11:02.13" personId="{BF941DBC-49BC-4D35-B639-EC5DED99621C}" id="{AEE2145F-89E6-42F5-AD0F-C31F66981F5C}" parentId="{5E88135B-07B5-4426-B1F7-229620FCB138}">
    <text>01.15 pateikta po Vainoro pastabų</text>
  </threadedComment>
  <threadedComment ref="AF304" dT="2025-01-21T10:03:01.18" personId="{BF941DBC-49BC-4D35-B639-EC5DED99621C}" id="{09F752D5-31A1-4AAF-9391-0DCA925A89F7}" parentId="{5E88135B-07B5-4426-B1F7-229620FCB138}">
    <text>01.21 suderinta</text>
  </threadedComment>
  <threadedComment ref="AH304" dT="2025-03-03T07:06:21.24" personId="{BF941DBC-49BC-4D35-B639-EC5DED99621C}" id="{F4A2C5B1-310E-4D8B-85FB-12D34F473E87}">
    <text xml:space="preserve">03-03
SAV-349061 </text>
  </threadedComment>
  <threadedComment ref="AJ304" dT="2025-01-08T12:56:44.86" personId="{BF941DBC-49BC-4D35-B639-EC5DED99621C}" id="{698BD903-8FFA-4418-8657-AE3D50C897A2}">
    <text>01.08 pateikta</text>
  </threadedComment>
  <threadedComment ref="AJ304" dT="2025-01-14T08:31:39.10" personId="{BF941DBC-49BC-4D35-B639-EC5DED99621C}" id="{BEB13FE8-5555-4A9C-8033-861480FCEF4A}" parentId="{698BD903-8FFA-4418-8657-AE3D50C897A2}">
    <text>01.14 suderinta</text>
  </threadedComment>
  <threadedComment ref="K305" dT="2024-12-09T06:25:02.16" personId="{BF5C2520-4838-4933-8C2C-E9E069B8079F}" id="{7789317E-B1F4-4959-8CFF-837A77F5A17B}">
    <text>Pateikti pirminiai</text>
  </threadedComment>
  <threadedComment ref="K305" dT="2024-12-12T15:09:11.80" personId="{BF5C2520-4838-4933-8C2C-E9E069B8079F}" id="{FA812BA1-6CB8-431C-8BD9-CB6DF1C79D6A}" parentId="{7789317E-B1F4-4959-8CFF-837A77F5A17B}">
    <text>Pateikti pirminiai po pastabų</text>
  </threadedComment>
  <threadedComment ref="K305" dT="2024-12-21T06:52:07.80" personId="{275467A3-C35B-408D-BC09-980133BF36D1}" id="{FE4B1846-9688-4A66-B8F4-00D6BCADD2E4}" parentId="{7789317E-B1F4-4959-8CFF-837A77F5A17B}">
    <text>Kokia situacija su projektu ?</text>
  </threadedComment>
  <threadedComment ref="K305" dT="2024-12-23T05:26:48.09" personId="{BF941DBC-49BC-4D35-B639-EC5DED99621C}" id="{C8C067A7-4D93-4BC9-96EF-ADC0F22832BB}" parentId="{7789317E-B1F4-4959-8CFF-837A77F5A17B}">
    <text>Laukiu Vainoro derinimo po pastabų.</text>
  </threadedComment>
  <threadedComment ref="K305" dT="2025-01-06T05:32:06.09" personId="{BF941DBC-49BC-4D35-B639-EC5DED99621C}" id="{433CC94C-8496-4211-B8D1-2F6CDC9F776D}" parentId="{7789317E-B1F4-4959-8CFF-837A77F5A17B}">
    <text>Pateikta SUVA</text>
  </threadedComment>
  <threadedComment ref="K305" dT="2025-01-06T08:55:40.15" personId="{BF941DBC-49BC-4D35-B639-EC5DED99621C}" id="{685CB2ED-AD89-4590-A867-1FBC9B67355E}" parentId="{7789317E-B1F4-4959-8CFF-837A77F5A17B}">
    <text>Laukiu atsakymo iš ESO dėl kompensacijos 241objekte, tam pačiam sklype servitutas.</text>
  </threadedComment>
  <threadedComment ref="K305" dT="2025-01-17T08:40:07.42" personId="{BF5C2520-4838-4933-8C2C-E9E069B8079F}" id="{C0446B57-1B79-479B-908C-6399BDFCE4CE}" parentId="{7789317E-B1F4-4959-8CFF-837A77F5A17B}">
    <text>Teiksime per naują servitutus iš GeoMatininko.</text>
  </threadedComment>
  <threadedComment ref="K305" dT="2025-01-28T10:51:33.17" personId="{BF941DBC-49BC-4D35-B639-EC5DED99621C}" id="{4A0F83B4-AFA8-4B68-A8A3-FE7D1F6BE4A1}" parentId="{7789317E-B1F4-4959-8CFF-837A77F5A17B}">
    <text>Pateikta per geomatininka, reikia kad ESO pasirašytų</text>
  </threadedComment>
  <threadedComment ref="K305" dT="2025-01-31T13:20:28.89" personId="{BF5C2520-4838-4933-8C2C-E9E069B8079F}" id="{CE49CCED-BC8D-4307-8256-90C293CF28A1}" parentId="{7789317E-B1F4-4959-8CFF-837A77F5A17B}">
    <text>Pateikti servitutai pasirašyti ESO</text>
  </threadedComment>
  <threadedComment ref="K305" dT="2025-02-17T05:50:42.09" personId="{BF941DBC-49BC-4D35-B639-EC5DED99621C}" id="{6F4352CF-1DC1-45FD-B5D3-179852ED1708}" parentId="{7789317E-B1F4-4959-8CFF-837A77F5A17B}">
    <text>Pateikta kompensacijom</text>
  </threadedComment>
  <threadedComment ref="K305" dT="2025-02-25T10:50:30.75" personId="{BF941DBC-49BC-4D35-B639-EC5DED99621C}" id="{E892288C-D74E-44B9-8B26-F496785731B8}" parentId="{7789317E-B1F4-4959-8CFF-837A77F5A17B}">
    <text>02.25 pateikta bendrijai derint servitutas</text>
  </threadedComment>
  <threadedComment ref="K305" dT="2025-03-10T10:23:07.03" personId="{BF5C2520-4838-4933-8C2C-E9E069B8079F}" id="{7B0A9ABA-3F53-4FA8-A5B0-031D94CF69FD}" parentId="{7789317E-B1F4-4959-8CFF-837A77F5A17B}">
    <text>Derinimai gauti, teiksim savivaldybei</text>
  </threadedComment>
  <threadedComment ref="K305" dT="2025-03-14T11:38:13.90" personId="{BF941DBC-49BC-4D35-B639-EC5DED99621C}" id="{57100599-F479-451A-8729-BAF43A298614}" parentId="{7789317E-B1F4-4959-8CFF-837A77F5A17B}">
    <text>Pakeisti sprendiniai pateikta derinti</text>
  </threadedComment>
  <threadedComment ref="K305" dT="2025-03-24T06:08:42.45" personId="{BF941DBC-49BC-4D35-B639-EC5DED99621C}" id="{1A806A0D-2ED8-4C16-83A9-382E35D1DA17}" parentId="{7789317E-B1F4-4959-8CFF-837A77F5A17B}">
    <text>Sprendiniai suderinti, ESO turi pasirašyt servitutus</text>
  </threadedComment>
  <threadedComment ref="K305" dT="2025-03-28T12:55:28.10" personId="{BF941DBC-49BC-4D35-B639-EC5DED99621C}" id="{D5B097A7-4D6B-40B3-AE0B-F67B53A82793}" parentId="{7789317E-B1F4-4959-8CFF-837A77F5A17B}">
    <text>Pateikta kompensacijom</text>
  </threadedComment>
  <threadedComment ref="K305" dT="2025-03-31T05:44:40.80" personId="{BF941DBC-49BC-4D35-B639-EC5DED99621C}" id="{92442BFC-0477-44AA-B699-79C7AA107D62}" parentId="{7789317E-B1F4-4959-8CFF-837A77F5A17B}">
    <text>Paruošta pilna byla, gavus kompensacijas teikt servitutus savivaldybei.</text>
  </threadedComment>
  <threadedComment ref="K305" dT="2025-04-02T06:29:13.02" personId="{275467A3-C35B-408D-BC09-980133BF36D1}" id="{BC23EEB6-6B40-4680-BCC0-776C187A2F68}" parentId="{7789317E-B1F4-4959-8CFF-837A77F5A17B}">
    <text>Pateiktas po pastabų be servituto</text>
  </threadedComment>
  <threadedComment ref="K305" dT="2025-04-03T04:47:11.66" personId="{BF941DBC-49BC-4D35-B639-EC5DED99621C}" id="{077607C1-5064-47E5-9810-A7EB388F2CA9}" parentId="{7789317E-B1F4-4959-8CFF-837A77F5A17B}">
    <text>Gautos kompensacijos, 04-03 pateikta bendrijoms pasirašyti.</text>
  </threadedComment>
  <threadedComment ref="K305" dT="2025-04-03T13:41:57.14" personId="{BF941DBC-49BC-4D35-B639-EC5DED99621C}" id="{1848989E-B433-48C9-9023-826AECF6A011}" parentId="{7789317E-B1F4-4959-8CFF-837A77F5A17B}">
    <text xml:space="preserve">Pirmininkė Vilija +370 677 14537
</text>
  </threadedComment>
  <threadedComment ref="K305" dT="2025-04-03T14:32:31.89" personId="{BF941DBC-49BC-4D35-B639-EC5DED99621C}" id="{608DF2CB-19CF-4B0C-A1BA-D85F700C835E}" parentId="{7789317E-B1F4-4959-8CFF-837A77F5A17B}">
    <text>Prancūzų g. bendrijai paskambinau, derinimą gavau, Vilija iš Lentvario g. neatsiliepia</text>
  </threadedComment>
  <threadedComment ref="K305" dT="2025-04-04T05:41:39.07" personId="{BF941DBC-49BC-4D35-B639-EC5DED99621C}" id="{7E378AC5-FB3A-4882-B9F2-EFF4D9897B52}" parentId="{7789317E-B1F4-4959-8CFF-837A77F5A17B}">
    <text>04.04 pateikta servitutai savivaldybei</text>
  </threadedComment>
  <threadedComment ref="K305" dT="2025-04-25T07:33:44.46" personId="{BF941DBC-49BC-4D35-B639-EC5DED99621C}" id="{76B02621-DA1A-45A6-81E0-C668A55DE21B}" parentId="{7789317E-B1F4-4959-8CFF-837A77F5A17B}">
    <text>04.25 skambinau į savivaldybę, viską kaip ir praėjo, tikrina apmokėjimus už esamas AZ.</text>
  </threadedComment>
  <threadedComment ref="K305" dT="2025-04-29T07:41:57.02" personId="{BF941DBC-49BC-4D35-B639-EC5DED99621C}" id="{4C0AC341-DE83-419B-9A01-F6516A2B6282}" parentId="{7789317E-B1F4-4959-8CFF-837A77F5A17B}">
    <text>04.29 savivaldybė laukia teisininkų patvirtinimo.</text>
  </threadedComment>
  <threadedComment ref="K305" dT="2025-05-12T11:12:24.48" personId="{BF941DBC-49BC-4D35-B639-EC5DED99621C}" id="{34B840AA-AB19-4F58-B0F8-C4584804AB98}" parentId="{7789317E-B1F4-4959-8CFF-837A77F5A17B}">
    <text>05.12 viską praėjo, laukia kol vedėjas pasirašys ir atsiųs.</text>
  </threadedComment>
  <threadedComment ref="K305" dT="2025-05-13T09:21:24.84" personId="{BF5C2520-4838-4933-8C2C-E9E069B8079F}" id="{FADA247D-8DB3-423D-97D5-EACADAC1B72F}" parentId="{7789317E-B1F4-4959-8CFF-837A77F5A17B}">
    <text>Pateiktas projektas su garantiniu</text>
  </threadedComment>
  <threadedComment ref="K305" dT="2025-05-15T04:23:33.61" personId="{BF941DBC-49BC-4D35-B639-EC5DED99621C}" id="{A339B885-D629-4B80-B3E6-715AE6F6AD57}" parentId="{7789317E-B1F4-4959-8CFF-837A77F5A17B}">
    <text>Pavedimo kopija į Tivį įkelta bus 05-20</text>
  </threadedComment>
  <threadedComment ref="K305" dT="2025-05-16T05:48:41.11" personId="{BF941DBC-49BC-4D35-B639-EC5DED99621C}" id="{FCC69FB3-A903-459A-9DB7-DBA772A6B959}" parentId="{7789317E-B1F4-4959-8CFF-837A77F5A17B}">
    <text xml:space="preserve">pasirašymo laikas 2025-06-02 15.00 val.
</text>
  </threadedComment>
  <threadedComment ref="AB305" dT="2024-12-12T06:06:51.76" personId="{BF941DBC-49BC-4D35-B639-EC5DED99621C}" id="{007F6CE4-93BC-4482-BBFE-D7EFB71D95E1}">
    <text>12.12 pateikta</text>
  </threadedComment>
  <threadedComment ref="AB305" dT="2024-12-13T06:46:11.00" personId="{BF941DBC-49BC-4D35-B639-EC5DED99621C}" id="{414D6214-E843-43E3-8A85-BBBA0DAD935F}" parentId="{007F6CE4-93BC-4482-BBFE-D7EFB71D95E1}">
    <text>12.13 parašiau, kad statoma šalia esamos, nes klausia, kodėl ne ant sklypo ribos KAS projektuojamas.</text>
  </threadedComment>
  <threadedComment ref="AE305" dT="2024-12-12T06:06:51.76" personId="{BF941DBC-49BC-4D35-B639-EC5DED99621C}" id="{C1261CE2-2EB0-4F92-BADC-C9508C29608A}">
    <text>12.12 pateikta</text>
  </threadedComment>
  <threadedComment ref="AF305" dT="2024-12-12T06:06:51.76" personId="{BF941DBC-49BC-4D35-B639-EC5DED99621C}" id="{75538B33-108F-4B31-82E6-03EE818474C5}">
    <text>12.12 pateikta</text>
  </threadedComment>
  <threadedComment ref="AH305" dT="2024-12-23T12:41:59.90" personId="{BF941DBC-49BC-4D35-B639-EC5DED99621C}" id="{1D68F998-5A19-48A4-8344-248E44AD36B5}">
    <text>12.23
SAV-341407</text>
  </threadedComment>
  <threadedComment ref="AJ305" dT="2024-12-12T06:06:51.76" personId="{BF941DBC-49BC-4D35-B639-EC5DED99621C}" id="{62E81192-D26B-4163-8BCB-3C569AABBDA5}">
    <text>12.12 pateikta</text>
  </threadedComment>
  <threadedComment ref="K306" dT="2024-12-21T06:52:52.71" personId="{275467A3-C35B-408D-BC09-980133BF36D1}" id="{5F557481-B56E-43EF-849C-7C76B738B953}">
    <text>Kas vyksta su projektu ?</text>
  </threadedComment>
  <threadedComment ref="K306" dT="2024-12-23T05:27:07.83" personId="{BF941DBC-49BC-4D35-B639-EC5DED99621C}" id="{38D909BF-B3BD-4D2B-AF9D-04A784A46716}" parentId="{5F557481-B56E-43EF-849C-7C76B738B953}">
    <text>Arnas užklausė dėl apskaitų skaičiaus.</text>
  </threadedComment>
  <threadedComment ref="K306" dT="2024-12-23T07:46:29.52" personId="{BF5C2520-4838-4933-8C2C-E9E069B8079F}" id="{1DF20927-BBC3-4E15-BC09-0FDE848948D1}" parentId="{5F557481-B56E-43EF-849C-7C76B738B953}">
    <text>Laukiam kol klientas pateiks info</text>
  </threadedComment>
  <threadedComment ref="K306" dT="2025-01-08T10:24:38.54" personId="{BF941DBC-49BC-4D35-B639-EC5DED99621C}" id="{23031BC7-91BA-4DC0-9C09-BBF83F2CCF94}" parentId="{5F557481-B56E-43EF-849C-7C76B738B953}">
    <text>Paruošti pirminiai sprendiniai</text>
  </threadedComment>
  <threadedComment ref="K306" dT="2025-01-17T08:40:37.38" personId="{BF5C2520-4838-4933-8C2C-E9E069B8079F}" id="{C4434C1B-4217-442F-9FA8-E93DF64B3BDE}" parentId="{5F557481-B56E-43EF-849C-7C76B738B953}">
    <text>Pirminiai pateikti</text>
  </threadedComment>
  <threadedComment ref="K306" dT="2025-01-21T08:42:54.49" personId="{BF941DBC-49BC-4D35-B639-EC5DED99621C}" id="{40249B0D-B92B-413E-8180-490000B0D3E8}" parentId="{5F557481-B56E-43EF-849C-7C76B738B953}">
    <text>Pataisytos pastabos.</text>
  </threadedComment>
  <threadedComment ref="K306" dT="2025-01-23T12:49:05.54" personId="{BF5C2520-4838-4933-8C2C-E9E069B8079F}" id="{83DE1F30-C1CB-42BC-BAB0-EAA12FF6345F}" parentId="{5F557481-B56E-43EF-849C-7C76B738B953}">
    <text>Pateikta po pastabų</text>
  </threadedComment>
  <threadedComment ref="K306" dT="2025-01-31T14:08:43.76" personId="{BF5C2520-4838-4933-8C2C-E9E069B8079F}" id="{83556FE3-869C-4D1F-8B83-57DDB4F64E4E}" parentId="{5F557481-B56E-43EF-849C-7C76B738B953}">
    <text>Pateikta po pastabų</text>
  </threadedComment>
  <threadedComment ref="K306" dT="2025-02-06T08:28:06.32" personId="{BF5C2520-4838-4933-8C2C-E9E069B8079F}" id="{464E0267-0639-4ACB-96A7-C1F0CE72BA94}" parentId="{5F557481-B56E-43EF-849C-7C76B738B953}">
    <text>Pateikta po pastabų</text>
  </threadedComment>
  <threadedComment ref="K306" dT="2025-02-10T15:27:04.84" personId="{BF5C2520-4838-4933-8C2C-E9E069B8079F}" id="{C030E80F-D665-4D55-8A1D-C663968FF608}" parentId="{5F557481-B56E-43EF-849C-7C76B738B953}">
    <text>Pastabos perduotos</text>
  </threadedComment>
  <threadedComment ref="K306" dT="2025-02-14T12:31:57.03" personId="{BF941DBC-49BC-4D35-B639-EC5DED99621C}" id="{95719F0B-420B-4D46-80CC-716635E562EC}" parentId="{5F557481-B56E-43EF-849C-7C76B738B953}">
    <text xml:space="preserve">Iki 02-19 Kauno energija sprendinių nederina, nes neveikia jų sistema.
</text>
  </threadedComment>
  <threadedComment ref="K306" dT="2025-02-18T05:57:32.68" personId="{BF941DBC-49BC-4D35-B639-EC5DED99621C}" id="{0F12391F-E260-4819-8924-571D7AD79950}" parentId="{5F557481-B56E-43EF-849C-7C76B738B953}">
    <text>Reikia pjūvių su šilumos tinklais.</text>
  </threadedComment>
  <threadedComment ref="K306" dT="2025-02-18T07:15:05.02" personId="{BF5C2520-4838-4933-8C2C-E9E069B8079F}" id="{55BA66DA-A0EC-4272-BD9D-C4DB478FCEB1}" parentId="{5F557481-B56E-43EF-849C-7C76B738B953}">
    <text>@Gytis Kazakevičius skambink Povilavičiui, reikia pirminius pasitvirtint</text>
    <mentions>
      <mention mentionpersonId="{261CABE5-07DA-45AC-BB0C-61EF5D6C7C4B}" mentionId="{93C6EE4F-ABE2-4344-B5F4-7093763ACEED}" startIndex="0" length="19"/>
    </mentions>
  </threadedComment>
  <threadedComment ref="K306" dT="2025-02-25T10:51:37.24" personId="{BF941DBC-49BC-4D35-B639-EC5DED99621C}" id="{F54A3BE3-6D8B-4C7F-8CFF-FD85ECCED37F}" parentId="{5F557481-B56E-43EF-849C-7C76B738B953}">
    <text>Gautos nelogiškos pastabos, perduota ESO</text>
  </threadedComment>
  <threadedComment ref="K306" dT="2025-03-03T06:51:32.57" personId="{BF5C2520-4838-4933-8C2C-E9E069B8079F}" id="{911A930F-0B2B-4ECA-A024-23E5373FCE40}" parentId="{5F557481-B56E-43EF-849C-7C76B738B953}">
    <text>ESO pasiūlė keisti sąlygas, nes sklypu naudojas 200 žmonių (servitutas). Reikia susisiekti su klientu aptarti ar jam tinka, bet praeitą sav. nekėlė ragelio</text>
  </threadedComment>
  <threadedComment ref="K306" dT="2025-03-10T10:24:06.92" personId="{BF5C2520-4838-4933-8C2C-E9E069B8079F}" id="{489293F6-596B-40D8-9A60-9D91DE0D02A4}" parentId="{5F557481-B56E-43EF-849C-7C76B738B953}">
    <text>Klientas patikino, kad pavyks susiderint servitutą. Bandysim</text>
  </threadedComment>
  <threadedComment ref="K306" dT="2025-03-21T17:12:01.01" personId="{BF5C2520-4838-4933-8C2C-E9E069B8079F}" id="{5E9F5F98-9958-48AC-9CCC-0839B04A473B}" parentId="{5F557481-B56E-43EF-849C-7C76B738B953}">
    <text>Pateikta po pastabų</text>
  </threadedComment>
  <threadedComment ref="K306" dT="2025-04-02T05:43:12.58" personId="{275467A3-C35B-408D-BC09-980133BF36D1}" id="{303ADCDF-5694-4BCA-A306-4FACB3E05F7F}" parentId="{5F557481-B56E-43EF-849C-7C76B738B953}">
    <text>Gytis daro servitutus/taiso pastabas</text>
  </threadedComment>
  <threadedComment ref="K306" dT="2025-04-08T12:37:31.81" personId="{BF5C2520-4838-4933-8C2C-E9E069B8079F}" id="{215F3C5E-C1E7-42F1-9148-ABE94F8CB82F}" parentId="{5F557481-B56E-43EF-849C-7C76B738B953}">
    <text>Vis dar taiso pastabas. Blogai, kad visai nepapushinot per savaitę, surašęs viską buvau.</text>
  </threadedComment>
  <threadedComment ref="K306" dT="2025-04-15T09:44:54.02" personId="{BF941DBC-49BC-4D35-B639-EC5DED99621C}" id="{549B6867-CD33-4925-8FB5-32BECA78C9CA}" parentId="{5F557481-B56E-43EF-849C-7C76B738B953}">
    <text>Ištaisytos pastabos</text>
  </threadedComment>
  <threadedComment ref="K306" dT="2025-04-15T10:51:43.12" personId="{BF5C2520-4838-4933-8C2C-E9E069B8079F}" id="{80EB7753-3278-43A9-A2FA-55D458171BD4}" parentId="{5F557481-B56E-43EF-849C-7C76B738B953}">
    <text>pateikti pirminiai dar kartą</text>
  </threadedComment>
  <threadedComment ref="K306" dT="2025-05-08T07:03:22.83" personId="{BF941DBC-49BC-4D35-B639-EC5DED99621C}" id="{9AC50DC3-754B-4437-814A-848211C9F96E}" parentId="{5F557481-B56E-43EF-849C-7C76B738B953}">
    <text>05.08 parengta byla, servitutas pas užsakovą.</text>
  </threadedComment>
  <threadedComment ref="K306" dT="2025-05-12T05:12:41.20" personId="{BF5C2520-4838-4933-8C2C-E9E069B8079F}" id="{C025A228-FB6F-4E3C-AAE7-39749F19D1BD}" parentId="{5F557481-B56E-43EF-849C-7C76B738B953}">
    <text>Neužleisk servituto, vis pasidomėk kokia situacija, kad jaustų spaudimą</text>
  </threadedComment>
  <threadedComment ref="K306" dT="2025-05-14T07:15:24.38" personId="{BF941DBC-49BC-4D35-B639-EC5DED99621C}" id="{C9B9039E-E2F9-480D-9ACD-F33DCE0C4BED}" parentId="{5F557481-B56E-43EF-849C-7C76B738B953}">
    <text>05.14 Užsakovas neatsiliepia, jokios info iš jo negavęs.</text>
  </threadedComment>
  <threadedComment ref="K306" dT="2025-05-19T10:10:23.09" personId="{BF941DBC-49BC-4D35-B639-EC5DED99621C}" id="{1A1A1DAB-7F28-45A8-B612-7A68952701D5}" parentId="{5F557481-B56E-43EF-849C-7C76B738B953}">
    <text>05-19 sakė rytoj bus ofise ir atrašys.</text>
  </threadedComment>
  <threadedComment ref="K306" dT="2025-05-26T07:24:52.82" personId="{BF941DBC-49BC-4D35-B639-EC5DED99621C}" id="{8C303305-03CC-430C-A2A2-3107858D0A4E}" parentId="{5F557481-B56E-43EF-849C-7C76B738B953}">
    <text>05-26 atrašyta dėl servituto.</text>
  </threadedComment>
  <threadedComment ref="K306" dT="2025-07-17T06:12:25.20" personId="{BF5C2520-4838-4933-8C2C-E9E069B8079F}" id="{0470C800-264C-47F8-BC55-AC36FF526CFC}" parentId="{5F557481-B56E-43EF-849C-7C76B738B953}">
    <text>Klausimas pas Klientą dėl trasos</text>
  </threadedComment>
  <threadedComment ref="K306" dT="2025-09-09T05:10:54.18" personId="{BF5C2520-4838-4933-8C2C-E9E069B8079F}" id="{0BE1A7C9-61DF-4775-A4B3-0C52E3786269}" parentId="{5F557481-B56E-43EF-849C-7C76B738B953}">
    <text>Trasa suderinta, derinami servitutai su nuomininkais.</text>
  </threadedComment>
  <threadedComment ref="K306" dT="2025-10-29T13:15:17.00" personId="{BF5C2520-4838-4933-8C2C-E9E069B8079F}" id="{D30E614B-D3C1-4ED0-A667-CB9A44696EC5}" parentId="{5F557481-B56E-43EF-849C-7C76B738B953}">
    <text xml:space="preserve">Negaunam PAL77 derinimo, nes jie savo nuomojamą dalį perleido G3G, bet RC įrašas apie PAL77 nėra panaikintas, todėl KMSA prašys jų parašo. Pašte yra susirašinėjimai su klientu (daivis@tophaus) jis si8lo tiesiog laukt kol iki galo susitvarkys dokus. Galima pabendraut su PV ką jis mano apie situaciją ir ką darom, nes mes labai daug galios čia neturim. </text>
  </threadedComment>
  <threadedComment ref="Z306" dT="2025-01-23T06:05:25.27" personId="{BF941DBC-49BC-4D35-B639-EC5DED99621C}" id="{A843C345-78D1-41A8-9EA0-F1E846F03289}">
    <text>01.23 pateikta</text>
  </threadedComment>
  <threadedComment ref="AB306" dT="2025-01-23T06:05:25.27" personId="{BF941DBC-49BC-4D35-B639-EC5DED99621C}" id="{D42A5C4B-33B1-4574-A8D8-046CA03AB74C}">
    <text>01.23 pateikta</text>
  </threadedComment>
  <threadedComment ref="AE306" dT="2025-01-23T06:05:25.27" personId="{BF941DBC-49BC-4D35-B639-EC5DED99621C}" id="{87006ED9-2FB2-4879-9E7C-F50FF00577F7}">
    <text>01.23 pateikta</text>
  </threadedComment>
  <threadedComment ref="AE306" dT="2025-01-24T05:29:09.94" personId="{BF941DBC-49BC-4D35-B639-EC5DED99621C}" id="{387DA88E-5775-476E-9083-03C34CA54E05}" parentId="{87006ED9-2FB2-4879-9E7C-F50FF00577F7}">
    <text>01.24 suderinta</text>
  </threadedComment>
  <threadedComment ref="AF306" dT="2025-01-23T06:05:25.27" personId="{BF941DBC-49BC-4D35-B639-EC5DED99621C}" id="{5A3A42E9-F984-45E9-9BE4-52148593465F}">
    <text>01.23 pateikta</text>
  </threadedComment>
  <threadedComment ref="AJ306" dT="2025-01-23T06:05:25.27" personId="{BF941DBC-49BC-4D35-B639-EC5DED99621C}" id="{CBC4AA55-39F0-4EC6-965F-9DD1133226DC}">
    <text>01.23 pateikta</text>
  </threadedComment>
  <threadedComment ref="K307" dT="2024-12-05T10:06:50.77" personId="{BF941DBC-49BC-4D35-B639-EC5DED99621C}" id="{6C54B1F6-1D00-4737-8BD0-34163195C6C8}">
    <text>Klientė derinsis su sklypo bendrasavininkais kad leistų KAS sklype statyt</text>
  </threadedComment>
  <threadedComment ref="K307" dT="2024-12-06T11:45:05.28" personId="{BF941DBC-49BC-4D35-B639-EC5DED99621C}" id="{819EBE4E-28CF-48D7-A238-CA12E8763723}" parentId="{6C54B1F6-1D00-4737-8BD0-34163195C6C8}">
    <text>Nepavyko suderint dėl apsaugos zonos, perduota Arnui į Tivį dėl TS keitimo</text>
  </threadedComment>
  <threadedComment ref="K307" dT="2024-12-10T13:24:06.89" personId="{BF941DBC-49BC-4D35-B639-EC5DED99621C}" id="{51D37954-118C-46CF-B200-D45A35DA14B1}" parentId="{6C54B1F6-1D00-4737-8BD0-34163195C6C8}">
    <text>Apžiūrėta vietoje, perduota info Arnui.</text>
  </threadedComment>
  <threadedComment ref="K307" dT="2024-12-12T14:32:44.89" personId="{BF5C2520-4838-4933-8C2C-E9E069B8079F}" id="{E90FA08F-34BA-4285-A65B-07642A6FF88A}" parentId="{6C54B1F6-1D00-4737-8BD0-34163195C6C8}">
    <text>Parašytas komentaras į TIVIS, kad neturim kaip prijungt kliento</text>
  </threadedComment>
  <threadedComment ref="K307" dT="2024-12-21T06:54:10.05" personId="{275467A3-C35B-408D-BC09-980133BF36D1}" id="{0E0BCE00-E7B7-4520-AAD5-F29F0E6A1F86}" parentId="{6C54B1F6-1D00-4737-8BD0-34163195C6C8}">
    <text>Ar vykdomi veiksmai pagal ESO atsakymą ?</text>
  </threadedComment>
  <threadedComment ref="K307" dT="2024-12-23T05:28:05.99" personId="{BF941DBC-49BC-4D35-B639-EC5DED99621C}" id="{0C0C365E-9451-462A-8BB7-733097499C67}" parentId="{6C54B1F6-1D00-4737-8BD0-34163195C6C8}">
    <text>Parengti sprendiniai ir nusiųsti vandenims derinti, gavau derinimą, pirmiau persiųsim užsakovei, kad surinktų AZ sutikimus.</text>
  </threadedComment>
  <threadedComment ref="K307" dT="2025-01-06T08:43:17.53" personId="{BF941DBC-49BC-4D35-B639-EC5DED99621C}" id="{4D1D3227-6971-4231-BC01-0D8D380F8450}" parentId="{6C54B1F6-1D00-4737-8BD0-34163195C6C8}">
    <text>Vainoras kelią ardyti leido, reikia teikt pirminius</text>
  </threadedComment>
  <threadedComment ref="K307" dT="2025-01-07T05:53:22.01" personId="{BF5C2520-4838-4933-8C2C-E9E069B8079F}" id="{12B74A53-4153-468E-AE68-EDA794F3E90B}" parentId="{6C54B1F6-1D00-4737-8BD0-34163195C6C8}">
    <text>Pateikti pirminiai</text>
  </threadedComment>
  <threadedComment ref="K307" dT="2025-01-17T08:41:13.04" personId="{BF5C2520-4838-4933-8C2C-E9E069B8079F}" id="{D4931FD9-9AE5-463A-9D9F-69B341B59FCA}" parentId="{6C54B1F6-1D00-4737-8BD0-34163195C6C8}">
    <text>Laukiame atsakymo iš ESO.</text>
  </threadedComment>
  <threadedComment ref="K307" dT="2025-01-31T11:18:01.42" personId="{BF941DBC-49BC-4D35-B639-EC5DED99621C}" id="{877B0C40-A45C-4152-B619-5C8B8C146978}" parentId="{6C54B1F6-1D00-4737-8BD0-34163195C6C8}">
    <text>Surinkti AZ užsakovo KAS'o, liko dėl apskaitų iškėlimo derinimai.</text>
  </threadedComment>
  <threadedComment ref="K307" dT="2025-02-06T14:41:18.53" personId="{BF941DBC-49BC-4D35-B639-EC5DED99621C}" id="{935857F7-DBFE-4EFF-9ED6-9754AB856DDA}" parentId="{6C54B1F6-1D00-4737-8BD0-34163195C6C8}">
    <text>Pateikta Vainorui po KS/KAS  vietos keitimo</text>
  </threadedComment>
  <threadedComment ref="K307" dT="2025-02-11T06:20:07.87" personId="{BF941DBC-49BC-4D35-B639-EC5DED99621C}" id="{DB9F5BFB-FDA2-4D7F-B10C-5799F8F3D6CD}" parentId="{6C54B1F6-1D00-4737-8BD0-34163195C6C8}">
    <text>Vainoras atmetė KS/KAS vietą, 02.11 nusiųsta po pakeitimų.</text>
  </threadedComment>
  <threadedComment ref="K307" dT="2025-02-25T10:51:58.62" personId="{BF941DBC-49BC-4D35-B639-EC5DED99621C}" id="{0859C5AD-6154-4089-80E8-BC25B7EA38EF}" parentId="{6C54B1F6-1D00-4737-8BD0-34163195C6C8}">
    <text>Gauti derinimai, reikia dviejų žmonių parašo ant brėžinio.</text>
  </threadedComment>
  <threadedComment ref="K307" dT="2025-03-04T11:52:42.11" personId="{BF5C2520-4838-4933-8C2C-E9E069B8079F}" id="{04E24210-77D1-46E5-BDB3-771268D1A0C3}" parentId="{6C54B1F6-1D00-4737-8BD0-34163195C6C8}">
    <text>Pateikti pirminiai 03-03</text>
  </threadedComment>
  <threadedComment ref="K307" dT="2025-03-05T14:48:22.09" personId="{BF5C2520-4838-4933-8C2C-E9E069B8079F}" id="{BC95961F-9AD8-4D2F-AE9D-8467E337C0A0}" parentId="{6C54B1F6-1D00-4737-8BD0-34163195C6C8}">
    <text>Pateikti pirminiai po pastabų</text>
  </threadedComment>
  <threadedComment ref="K307" dT="2025-03-20T06:04:35.46" personId="{BF5C2520-4838-4933-8C2C-E9E069B8079F}" id="{B04B6282-4CDC-4CF5-8E1B-A82EA138CA1B}" parentId="{6C54B1F6-1D00-4737-8BD0-34163195C6C8}">
    <text>Pateiksime bylą be SUVA</text>
  </threadedComment>
  <threadedComment ref="K307" dT="2025-03-20T15:18:52.00" personId="{BF5C2520-4838-4933-8C2C-E9E069B8079F}" id="{4A673BE2-709A-447B-924B-FD2F0368C5BE}" parentId="{6C54B1F6-1D00-4737-8BD0-34163195C6C8}">
    <text>Pateikta be suva</text>
  </threadedComment>
  <threadedComment ref="AB307" dT="2024-12-23T05:56:35.63" personId="{BF941DBC-49BC-4D35-B639-EC5DED99621C}" id="{596D6527-ED0F-4540-8FD8-A3C5E6FADD3B}">
    <text>12.23 pateikta</text>
  </threadedComment>
  <threadedComment ref="AB307" dT="2025-01-06T08:36:22.20" personId="{BF941DBC-49BC-4D35-B639-EC5DED99621C}" id="{807756E9-E886-42FB-BEFC-62A5F3BEE4F8}" parentId="{596D6527-ED0F-4540-8FD8-A3C5E6FADD3B}">
    <text>suderinta</text>
  </threadedComment>
  <threadedComment ref="AF307" dT="2025-02-19T05:33:33.51" personId="{BF941DBC-49BC-4D35-B639-EC5DED99621C}" id="{968B9818-31F7-4B41-8725-36243E1475C0}">
    <text>02.19 pateikta</text>
  </threadedComment>
  <threadedComment ref="AH307" dT="2025-03-04T06:32:49.05" personId="{BF941DBC-49BC-4D35-B639-EC5DED99621C}" id="{B84E9C20-E249-4B58-B860-D7F028AB78D4}">
    <text>03.04
SAV-349092</text>
  </threadedComment>
  <threadedComment ref="K309" dT="2024-12-05T07:40:06.11" personId="{BF941DBC-49BC-4D35-B639-EC5DED99621C}" id="{50A9C227-4ED3-4D14-9CD4-3209DC3B4B17}">
    <text>04.12 perduota Arnui kad paklaust ESO dėl sprendimo</text>
  </threadedComment>
  <threadedComment ref="K309" dT="2024-12-05T10:06:27.53" personId="{BF941DBC-49BC-4D35-B639-EC5DED99621C}" id="{E17EEF53-0B11-4E9B-9D76-F2CBB828B78E}" parentId="{50A9C227-4ED3-4D14-9CD4-3209DC3B4B17}">
    <text>05.12 topo papildymas</text>
  </threadedComment>
  <threadedComment ref="K309" dT="2024-12-30T14:18:52.14" personId="{BF5C2520-4838-4933-8C2C-E9E069B8079F}" id="{6F2117F0-F2BD-4AC9-89E0-4BF1528683E3}" parentId="{50A9C227-4ED3-4D14-9CD4-3209DC3B4B17}">
    <text>Pateikti pirminiai</text>
  </threadedComment>
  <threadedComment ref="K309" dT="2025-01-08T15:42:02.70" personId="{BF5C2520-4838-4933-8C2C-E9E069B8079F}" id="{8A538F50-F932-49F0-94F4-CE606D01366B}" parentId="{50A9C227-4ED3-4D14-9CD4-3209DC3B4B17}">
    <text>Pateikti pirminiai po pastabų</text>
  </threadedComment>
  <threadedComment ref="K309" dT="2025-01-13T08:01:03.60" personId="{BF941DBC-49BC-4D35-B639-EC5DED99621C}" id="{A069E62F-D3C8-44AB-A6A2-B1905BF9CF2E}" parentId="{50A9C227-4ED3-4D14-9CD4-3209DC3B4B17}">
    <text>Išsiųsta derinti, paruošta byla</text>
  </threadedComment>
  <threadedComment ref="K309" dT="2025-01-21T14:49:12.46" personId="{BF5C2520-4838-4933-8C2C-E9E069B8079F}" id="{EBAE932E-46FB-4E0C-AF72-BE899B400EDB}" parentId="{50A9C227-4ED3-4D14-9CD4-3209DC3B4B17}">
    <text>Pateikta byla be SUVA</text>
  </threadedComment>
  <threadedComment ref="Z309" dT="2025-01-21T05:48:11.50" personId="{BF941DBC-49BC-4D35-B639-EC5DED99621C}" id="{E9E4FA32-46BA-438A-8937-E15643CD9627}">
    <text>01.21 pateikta</text>
  </threadedComment>
  <threadedComment ref="AB309" dT="2025-01-13T07:59:11.89" personId="{BF941DBC-49BC-4D35-B639-EC5DED99621C}" id="{3FB1578E-0DD3-4E2D-B9B0-EF9D8B3E9FF3}">
    <text>01.13 pateikta</text>
  </threadedComment>
  <threadedComment ref="AE309" dT="2025-01-13T07:59:11.89" personId="{BF941DBC-49BC-4D35-B639-EC5DED99621C}" id="{28627D45-6EAC-412B-8F31-8D3A595BD315}">
    <text>01.13 pateikta</text>
  </threadedComment>
  <threadedComment ref="AE309" dT="2025-01-14T05:33:03.52" personId="{BF941DBC-49BC-4D35-B639-EC5DED99621C}" id="{8DA1A855-16DE-481B-AED3-E667FF62EB10}" parentId="{28627D45-6EAC-412B-8F31-8D3A595BD315}">
    <text>01.14 suderinta</text>
  </threadedComment>
  <threadedComment ref="AF309" dT="2025-01-13T07:59:11.89" personId="{BF941DBC-49BC-4D35-B639-EC5DED99621C}" id="{95AC26DE-A19A-431B-BC89-3649077F5D0F}">
    <text>01.13 pateikta</text>
  </threadedComment>
  <threadedComment ref="AF309" dT="2025-01-16T08:53:55.11" personId="{BF941DBC-49BC-4D35-B639-EC5DED99621C}" id="{7704DF1D-0298-4C1D-BF05-EB80081411F9}" parentId="{95AC26DE-A19A-431B-BC89-3649077F5D0F}">
    <text>01.16 suderinta</text>
  </threadedComment>
  <threadedComment ref="AH309" dT="2025-01-21T05:45:24.31" personId="{BF941DBC-49BC-4D35-B639-EC5DED99621C}" id="{6712F4FD-0156-4D0A-B23E-AB27E4709B50}">
    <text>01.21
SAV-343797</text>
  </threadedComment>
  <threadedComment ref="K310" dT="2025-01-06T06:10:18.95" personId="{BF5C2520-4838-4933-8C2C-E9E069B8079F}" id="{63538A91-D7BC-446A-9FD6-593B85297C47}">
    <text>Laukiamas kliento atsakymas dėl KL klojimo per kaimyninį sklypą. Vytrita projektavo šitą NV, nepavyko suderinti. Su klientu buvau susitikęs, pažadėjo iki švenčių gauti kaimyno atsakymą, atsakymo nėra, klientas į laiškus nereaguoja.</text>
  </threadedComment>
  <threadedComment ref="K310" dT="2025-01-17T08:41:43.41" personId="{BF5C2520-4838-4933-8C2C-E9E069B8079F}" id="{27F71F94-ED05-42A1-97BE-BFFD958F64BE}" parentId="{63538A91-D7BC-446A-9FD6-593B85297C47}">
    <text>Klientas nekelia.</text>
  </threadedComment>
  <threadedComment ref="K310" dT="2025-01-20T05:58:20.14" personId="{BF5C2520-4838-4933-8C2C-E9E069B8079F}" id="{F838721C-5E37-41C0-8FF5-3C424EE48F36}" parentId="{63538A91-D7BC-446A-9FD6-593B85297C47}">
    <text>Parašytas komentaras į TIVIS, kad susisiektu su klientu nes mums nepavyksta</text>
  </threadedComment>
  <threadedComment ref="K310" dT="2025-01-30T10:01:48.83" personId="{BF5C2520-4838-4933-8C2C-E9E069B8079F}" id="{1A4347C4-179D-4933-B3CB-6D0EDE834AC2}" parentId="{63538A91-D7BC-446A-9FD6-593B85297C47}">
    <text>Iš ESO gauta info, kad klientas su kaimynu susitarė. @Gytis Kazakevičius tęsiam projekto derinimą.</text>
    <mentions>
      <mention mentionpersonId="{261CABE5-07DA-45AC-BB0C-61EF5D6C7C4B}" mentionId="{9BA560B5-ADDF-4CCF-BBF3-5B22120DA51F}" startIndex="53" length="19"/>
    </mentions>
  </threadedComment>
  <threadedComment ref="K310" dT="2025-01-30T12:15:05.75" personId="{BF941DBC-49BC-4D35-B639-EC5DED99621C}" id="{50C07999-2D1F-4F4B-9874-BABEFE096346}" parentId="{63538A91-D7BC-446A-9FD6-593B85297C47}">
    <text>01.30 pateikta derinimui</text>
  </threadedComment>
  <threadedComment ref="K310" dT="2025-02-14T12:32:18.37" personId="{BF941DBC-49BC-4D35-B639-EC5DED99621C}" id="{E18DDE46-6B97-4E59-B648-DEDE2F486FD3}" parentId="{63538A91-D7BC-446A-9FD6-593B85297C47}">
    <text xml:space="preserve">Iki 02-19 Kauno energija sprendinių nederina, nes neveikia jų sistema.
</text>
  </threadedComment>
  <threadedComment ref="K310" dT="2025-02-25T10:53:11.43" personId="{BF941DBC-49BC-4D35-B639-EC5DED99621C}" id="{2CEB591A-DD1D-4366-A3A2-5F06DD18A987}" parentId="{63538A91-D7BC-446A-9FD6-593B85297C47}">
    <text>Gauti derinimai, reikia ruošt servitutus ir derinti su savininkais.</text>
  </threadedComment>
  <threadedComment ref="K310" dT="2025-03-06T07:59:28.84" personId="{BF941DBC-49BC-4D35-B639-EC5DED99621C}" id="{A436CCF3-C8DA-463C-8180-DAF15C86CDB5}" parentId="{63538A91-D7BC-446A-9FD6-593B85297C47}">
    <text>Subraižyti servitutai, reikia teikt eso</text>
  </threadedComment>
  <threadedComment ref="K310" dT="2025-03-10T10:25:41.89" personId="{BF5C2520-4838-4933-8C2C-E9E069B8079F}" id="{27F0B4DB-31F6-4EA3-87B7-6D213F751879}" parentId="{63538A91-D7BC-446A-9FD6-593B85297C47}">
    <text>Gyčiui pateiktos pastabos servitutam (iš mano pusės)</text>
  </threadedComment>
  <threadedComment ref="K310" dT="2025-03-14T17:16:20.50" personId="{BF5C2520-4838-4933-8C2C-E9E069B8079F}" id="{E0001FCE-0E71-432A-8CB5-3F0D515C225B}" parentId="{63538A91-D7BC-446A-9FD6-593B85297C47}">
    <text>Pateikti servitutai eso pasirašyt</text>
  </threadedComment>
  <threadedComment ref="K310" dT="2025-03-28T15:46:16.22" personId="{BF5C2520-4838-4933-8C2C-E9E069B8079F}" id="{F3EEB823-C063-4FBC-B667-11A123D2363B}" parentId="{63538A91-D7BC-446A-9FD6-593B85297C47}">
    <text>Tomai, parašiau dar komentarą, bet pabandyk pasukt Janoniui, nes 2sav. nepasirašo servitutų</text>
  </threadedComment>
  <threadedComment ref="K310" dT="2025-04-02T06:32:02.48" personId="{275467A3-C35B-408D-BC09-980133BF36D1}" id="{86C6E487-F05B-407F-A0AF-88128D8C37EF}" parentId="{63538A91-D7BC-446A-9FD6-593B85297C47}">
    <text>Servitutai perduoti Gyčiui</text>
  </threadedComment>
  <threadedComment ref="K310" dT="2025-04-08T12:42:19.58" personId="{BF5C2520-4838-4933-8C2C-E9E069B8079F}" id="{07E3BE6F-8348-4AC2-B430-EA3DE40AEDC3}" parentId="{63538A91-D7BC-446A-9FD6-593B85297C47}">
    <text>Gytis turi derinti servitutus.</text>
  </threadedComment>
  <threadedComment ref="K310" dT="2025-04-15T09:45:21.64" personId="{BF941DBC-49BC-4D35-B639-EC5DED99621C}" id="{88EB94F9-0784-468F-9B09-EC6B278B6D0D}" parentId="{63538A91-D7BC-446A-9FD6-593B85297C47}">
    <text>Pateikti servitutai įmonėms, šiandien skambinėju, bandau paskubint</text>
  </threadedComment>
  <threadedComment ref="K310" dT="2025-04-16T10:05:02.24" personId="{BF941DBC-49BC-4D35-B639-EC5DED99621C}" id="{FA7F93F8-7555-48ED-ADD8-648E0A4F2AC9}" parentId="{63538A91-D7BC-446A-9FD6-593B85297C47}">
    <text>Siūlų 1A nederina servituto, užsakovas bandys pats pasišnekėt.</text>
  </threadedComment>
  <threadedComment ref="K310" dT="2025-04-25T07:34:45.08" personId="{BF941DBC-49BC-4D35-B639-EC5DED99621C}" id="{D2D0719F-53CD-4CB0-BD8E-3C0C3BDF1B44}" parentId="{63538A91-D7BC-446A-9FD6-593B85297C47}">
    <text>04.24 užsakovas dar nebendravo su 1A atsakingu asmeniu, sakė bandys iki 04.28 gaut parašą.</text>
  </threadedComment>
  <threadedComment ref="K310" dT="2025-04-30T11:13:46.54" personId="{BF941DBC-49BC-4D35-B639-EC5DED99621C}" id="{0AE6AD33-6781-4990-8478-40636F6C090C}" parentId="{63538A91-D7BC-446A-9FD6-593B85297C47}">
    <text>04.29 ir 04.30 neatsiliepė užsakovas</text>
  </threadedComment>
  <threadedComment ref="K310" dT="2025-05-05T12:37:31.75" personId="{BF941DBC-49BC-4D35-B639-EC5DED99621C}" id="{58CBC4E8-7231-4120-BBC6-1A19A31933CE}" parentId="{63538A91-D7BC-446A-9FD6-593B85297C47}">
    <text>05.05 neatsiliepė užsakovas</text>
  </threadedComment>
  <threadedComment ref="K310" dT="2025-05-08T07:02:58.97" personId="{BF941DBC-49BC-4D35-B639-EC5DED99621C}" id="{F32FD36F-991F-4F8D-A9F8-6637A8720EC6}" parentId="{63538A91-D7BC-446A-9FD6-593B85297C47}">
    <text>05.08 neatsiliepė</text>
  </threadedComment>
  <threadedComment ref="K310" dT="2025-05-12T05:37:02.44" personId="{BF941DBC-49BC-4D35-B639-EC5DED99621C}" id="{5956F3A1-876A-4276-ACC5-BEDF76108750}" parentId="{63538A91-D7BC-446A-9FD6-593B85297C47}">
    <text>05.09 pavyko susisiekt, sakė bandys savaitės pradžioj suderint.</text>
  </threadedComment>
  <threadedComment ref="K310" dT="2025-05-13T12:33:33.02" personId="{BF941DBC-49BC-4D35-B639-EC5DED99621C}" id="{C1B8CCA3-D7BA-4BD9-95FA-CEEDB7D328E7}" parentId="{63538A91-D7BC-446A-9FD6-593B85297C47}">
    <text>05.13 kalbėjau su užsakovu, sakė jei per šią savaitę nesuderins, reiks ieškot kito sprendimo.</text>
  </threadedComment>
  <threadedComment ref="K310" dT="2025-05-19T10:09:57.85" personId="{BF941DBC-49BC-4D35-B639-EC5DED99621C}" id="{AF2A110D-321E-4845-88A4-A10F11AB8A68}" parentId="{63538A91-D7BC-446A-9FD6-593B85297C47}">
    <text>05-19 neatsiliepė.</text>
  </threadedComment>
  <threadedComment ref="K310" dT="2025-05-21T06:16:54.85" personId="{BF941DBC-49BC-4D35-B639-EC5DED99621C}" id="{5D68BB1F-FFE7-40BA-A921-DDA118554E93}" parentId="{63538A91-D7BC-446A-9FD6-593B85297C47}">
    <text>05-21 neatsiliepė</text>
  </threadedComment>
  <threadedComment ref="K310" dT="2025-05-26T07:24:37.76" personId="{BF941DBC-49BC-4D35-B639-EC5DED99621C}" id="{1CF40308-0F59-432E-A402-129111C7ED0E}" parentId="{63538A91-D7BC-446A-9FD6-593B85297C47}">
    <text>05-26 neatsiliepė</text>
  </threadedComment>
  <threadedComment ref="K310" dT="2025-05-30T11:40:56.75" personId="{BF941DBC-49BC-4D35-B639-EC5DED99621C}" id="{23D1E1F3-A23F-4C77-9E64-9F6E25A3237E}" parentId="{63538A91-D7BC-446A-9FD6-593B85297C47}">
    <text>05-30 neatsiliepė</text>
  </threadedComment>
  <threadedComment ref="K310" dT="2025-06-02T11:57:13.07" personId="{BF941DBC-49BC-4D35-B639-EC5DED99621C}" id="{D2CAEB21-AD01-4254-9C85-BE13E1260C52}" parentId="{63538A91-D7BC-446A-9FD6-593B85297C47}">
    <text>06-02 neatsiliepė</text>
  </threadedComment>
  <threadedComment ref="K310" dT="2025-06-03T07:09:03.18" personId="{BF5C2520-4838-4933-8C2C-E9E069B8079F}" id="{C228E202-92C3-47F6-9C73-2C946997682E}" parentId="{63538A91-D7BC-446A-9FD6-593B85297C47}">
    <text>Reikia keisti sprendinius.</text>
  </threadedComment>
  <threadedComment ref="K310" dT="2025-06-03T10:06:01.89" personId="{BF941DBC-49BC-4D35-B639-EC5DED99621C}" id="{BDA2AB3C-3956-4843-A4EF-89E0E7640F63}" parentId="{63538A91-D7BC-446A-9FD6-593B85297C47}">
    <text>Sprendiniai pakeisti, pateikta Siūlų 1A nuomininkui peržėti, jei tiks, išsiųsiu derint.</text>
  </threadedComment>
  <threadedComment ref="K310" dT="2025-07-17T06:12:46.89" personId="{BF5C2520-4838-4933-8C2C-E9E069B8079F}" id="{D0BA12D2-0806-4BB1-9F0D-39DF9B757F65}" parentId="{63538A91-D7BC-446A-9FD6-593B85297C47}">
    <text>Siūlų 1A pasirašė. Persiųsta Vainorui</text>
  </threadedComment>
  <threadedComment ref="K310" dT="2025-07-21T05:40:03.02" personId="{BF5C2520-4838-4933-8C2C-E9E069B8079F}" id="{7A6A518D-8879-4D0A-9C40-2838B6464160}" parentId="{63538A91-D7BC-446A-9FD6-593B85297C47}">
    <text>Vainoras suderino, pateikta kitoms institucijoms.</text>
  </threadedComment>
  <threadedComment ref="K310" dT="2025-09-09T06:41:25.98" personId="{BF5C2520-4838-4933-8C2C-E9E069B8079F}" id="{DA47AC99-ACA8-42FB-B716-68934288B03F}" parentId="{63538A91-D7BC-446A-9FD6-593B85297C47}">
    <text>Trūksta vieno servituto nuomininko derinimo, KPD ir LTG sutikimo.</text>
  </threadedComment>
  <threadedComment ref="K310" dT="2025-10-14T05:16:02.71" personId="{BF5C2520-4838-4933-8C2C-E9E069B8079F}" id="{41C41FFB-ED43-4A52-BDA1-CA0228928DC4}" parentId="{63538A91-D7BC-446A-9FD6-593B85297C47}">
    <text>Pateikti servitutai savivaldybei 10-14</text>
  </threadedComment>
  <threadedComment ref="K310" dT="2025-10-29T13:16:01.31" personId="{BF5C2520-4838-4933-8C2C-E9E069B8079F}" id="{3ED255BE-9FD2-4612-96DA-401D0E054ED1}" parentId="{63538A91-D7BC-446A-9FD6-593B85297C47}">
    <text>Servitutai, SUVA</text>
  </threadedComment>
  <threadedComment ref="K310" dT="2025-11-11T06:16:39.36" personId="{BF941DBC-49BC-4D35-B639-EC5DED99621C}" id="{85DE2750-AF63-4AC6-95B4-3FABD108F6F6}" parentId="{63538A91-D7BC-446A-9FD6-593B85297C47}">
    <text xml:space="preserve">25SUT-17809
</text>
  </threadedComment>
  <threadedComment ref="K310" dT="2025-12-04T11:07:06.49" personId="{BF941DBC-49BC-4D35-B639-EC5DED99621C}" id="{FBE88553-ABEB-43AA-86ED-88733AD97938}" parentId="{63538A91-D7BC-446A-9FD6-593B85297C47}">
    <text xml:space="preserve">Nepasirašyti servitutai sklypuose 1901-0190-0005,1901-0190-0006, nepateikti RC išrašai. </text>
  </threadedComment>
  <threadedComment ref="K310" dT="2025-12-15T06:39:31.22" personId="{BF941DBC-49BC-4D35-B639-EC5DED99621C}" id="{6D24F650-9CFA-42BB-817D-E45D6284F4A3}" parentId="{63538A91-D7BC-446A-9FD6-593B85297C47}">
    <text>Pateikta notaram, planuoja pasirašyt 01-14</text>
  </threadedComment>
  <threadedComment ref="K310" dT="2026-01-30T05:51:01.58" personId="{BF941DBC-49BC-4D35-B639-EC5DED99621C}" id="{94C9666E-1EFB-4171-A12F-116334350468}" parentId="{63538A91-D7BC-446A-9FD6-593B85297C47}">
    <text>Vasario 6 pasirašymas</text>
  </threadedComment>
  <threadedComment ref="AB310" dT="2025-01-30T10:39:11.89" personId="{BF941DBC-49BC-4D35-B639-EC5DED99621C}" id="{3F9EB575-DC7D-49B0-9577-EC5F227161A3}">
    <text>01.30 pateikta</text>
  </threadedComment>
  <threadedComment ref="AE310" dT="2025-01-30T10:39:11.89" personId="{BF941DBC-49BC-4D35-B639-EC5DED99621C}" id="{9A32D3F5-1594-4FB7-960E-69CBC01CB696}">
    <text>01.30 pateikta</text>
  </threadedComment>
  <threadedComment ref="AF310" dT="2025-01-30T10:39:11.89" personId="{BF941DBC-49BC-4D35-B639-EC5DED99621C}" id="{923BB10D-1150-42F9-9014-6B5B283ED45B}">
    <text>01.30 pateikta</text>
  </threadedComment>
  <threadedComment ref="AJ310" dT="2025-01-30T10:39:11.89" personId="{BF941DBC-49BC-4D35-B639-EC5DED99621C}" id="{41B3E15A-592F-46D9-848E-CE6BDB3A36D3}">
    <text>01.30 pateikta</text>
  </threadedComment>
  <threadedComment ref="AK310" dT="2025-10-14T05:16:22.71" personId="{BF5C2520-4838-4933-8C2C-E9E069B8079F}" id="{059EAA00-E8CC-4285-A836-D175E20385BA}">
    <text>pateikta 10-14</text>
  </threadedComment>
  <threadedComment ref="AN310" dT="2025-09-09T06:39:09.03" personId="{BF5C2520-4838-4933-8C2C-E9E069B8079F}" id="{22E033DA-AF03-44E4-9440-F6D5B0725E72}">
    <text>09-09</text>
  </threadedComment>
  <threadedComment ref="AT310" dT="2025-01-30T10:39:11.89" personId="{BF941DBC-49BC-4D35-B639-EC5DED99621C}" id="{D6739965-812C-4075-9CE0-B6F38D12D4CF}">
    <text>01.30 pateikta</text>
  </threadedComment>
  <threadedComment ref="K311" dT="2025-01-15T06:36:00.14" personId="{BF5C2520-4838-4933-8C2C-E9E069B8079F}" id="{7EDA6A85-989D-4E8E-B121-55BEFA25A3A5}">
    <text>Pateikti pirminiai</text>
  </threadedComment>
  <threadedComment ref="K311" dT="2025-01-21T14:32:40.19" personId="{BF5C2520-4838-4933-8C2C-E9E069B8079F}" id="{18111B6A-4B78-4B9F-93B2-12DD010ACD3C}" parentId="{7EDA6A85-989D-4E8E-B121-55BEFA25A3A5}">
    <text>Pateikti pirminiai po pastabų</text>
  </threadedComment>
  <threadedComment ref="K311" dT="2025-01-23T06:07:13.16" personId="{BF941DBC-49BC-4D35-B639-EC5DED99621C}" id="{50937D78-33B3-46CD-9C6F-5A6A04EC468C}" parentId="{7EDA6A85-989D-4E8E-B121-55BEFA25A3A5}">
    <text>01.23 pateikti sprendiniai derinimui.</text>
  </threadedComment>
  <threadedComment ref="K311" dT="2025-02-11T06:20:27.57" personId="{BF941DBC-49BC-4D35-B639-EC5DED99621C}" id="{19761E11-0C49-43C4-975C-E9EC092D30FC}" parentId="{7EDA6A85-989D-4E8E-B121-55BEFA25A3A5}">
    <text>Pateikta suva</text>
  </threadedComment>
  <threadedComment ref="K311" dT="2025-02-17T08:05:26.98" personId="{BF941DBC-49BC-4D35-B639-EC5DED99621C}" id="{1E314E93-C964-4069-89A7-9858EDDECBE1}" parentId="{7EDA6A85-989D-4E8E-B121-55BEFA25A3A5}">
    <text>Parengta byla be suva</text>
  </threadedComment>
  <threadedComment ref="K311" dT="2025-02-21T15:04:01.83" personId="{BF5C2520-4838-4933-8C2C-E9E069B8079F}" id="{9B3C9154-C747-4CD5-8E00-F5DD678ECF43}" parentId="{7EDA6A85-989D-4E8E-B121-55BEFA25A3A5}">
    <text>Pateikta byla be SUVA</text>
  </threadedComment>
  <threadedComment ref="K311" dT="2025-02-24T08:50:33.58" personId="{BF5C2520-4838-4933-8C2C-E9E069B8079F}" id="{1589C837-B7BA-4555-8CD6-46A154DEC4F2}" parentId="{7EDA6A85-989D-4E8E-B121-55BEFA25A3A5}">
    <text>Projektas tinkamas, trūksta SUVA</text>
  </threadedComment>
  <threadedComment ref="K311" dT="2025-03-06T06:51:47.63" personId="{BF941DBC-49BC-4D35-B639-EC5DED99621C}" id="{92E2DDFE-386B-4D17-929C-78782CC3565C}" parentId="{7EDA6A85-989D-4E8E-B121-55BEFA25A3A5}">
    <text>Gauta SUVA</text>
  </threadedComment>
  <threadedComment ref="K311" dT="2025-03-10T10:26:04.86" personId="{BF5C2520-4838-4933-8C2C-E9E069B8079F}" id="{BBF0B99B-C215-453B-839D-1840287499AF}" parentId="{7EDA6A85-989D-4E8E-B121-55BEFA25A3A5}">
    <text xml:space="preserve">Gyčiui pateiktos pastabos bylai (iš mano pusės)
</text>
  </threadedComment>
  <threadedComment ref="K311" dT="2025-03-14T17:16:30.65" personId="{BF5C2520-4838-4933-8C2C-E9E069B8079F}" id="{61AE0845-54CF-4A14-ADE3-062F8C3A1B5D}" parentId="{7EDA6A85-989D-4E8E-B121-55BEFA25A3A5}">
    <text>Pateikta byla</text>
  </threadedComment>
  <threadedComment ref="Z311" dT="2025-01-23T06:05:25.27" personId="{BF941DBC-49BC-4D35-B639-EC5DED99621C}" id="{C693DA2A-E999-4824-A047-67FA2E37A768}">
    <text>01.23 pateikta</text>
  </threadedComment>
  <threadedComment ref="AB311" dT="2025-01-23T06:05:25.27" personId="{BF941DBC-49BC-4D35-B639-EC5DED99621C}" id="{AF645F41-B83B-4870-827D-D3411201BD18}">
    <text>01.23 pateikta</text>
  </threadedComment>
  <threadedComment ref="AE311" dT="2025-01-23T06:05:25.27" personId="{BF941DBC-49BC-4D35-B639-EC5DED99621C}" id="{0EEF2DD1-FDA8-460D-A1DB-EDDC2489AC01}">
    <text>01.23 pateikta</text>
  </threadedComment>
  <threadedComment ref="AF311" dT="2025-01-23T06:05:25.27" personId="{BF941DBC-49BC-4D35-B639-EC5DED99621C}" id="{CCCB1397-DFF0-4A5E-A82F-EE6833E87A00}">
    <text>01.23 pateikta</text>
  </threadedComment>
  <threadedComment ref="AH311" dT="2025-02-03T08:12:50.85" personId="{BF941DBC-49BC-4D35-B639-EC5DED99621C}" id="{2D4C71F7-E782-442A-8558-B08051D1B6A0}">
    <text xml:space="preserve">02.03 
SAV-345553 </text>
  </threadedComment>
  <threadedComment ref="AJ311" dT="2025-01-23T06:05:25.27" personId="{BF941DBC-49BC-4D35-B639-EC5DED99621C}" id="{D083E8F2-65C3-4AA5-92CB-ED3656E4B2C9}">
    <text>01.23 pateikta</text>
  </threadedComment>
  <threadedComment ref="K312" dT="2025-01-16T08:32:55.80" personId="{BF941DBC-49BC-4D35-B639-EC5DED99621C}" id="{670AC306-4617-4E73-BAF7-AC5969703D43}">
    <text>01.16 susisiekta su užsakovu, turi atsiųst pastato planą. Atsiųs 01.20</text>
  </threadedComment>
  <threadedComment ref="K312" dT="2025-01-16T11:38:06.95" personId="{BF941DBC-49BC-4D35-B639-EC5DED99621C}" id="{22A8DAF2-55BF-4B6C-A74F-D262F260219B}" parentId="{670AC306-4617-4E73-BAF7-AC5969703D43}">
    <text xml:space="preserve">+37061569780
</text>
  </threadedComment>
  <threadedComment ref="K312" dT="2025-01-22T08:42:26.97" personId="{BF941DBC-49BC-4D35-B639-EC5DED99621C}" id="{8F2694AA-B126-438B-A557-48C63433C6EB}" parentId="{670AC306-4617-4E73-BAF7-AC5969703D43}">
    <text>Parengti pirminiai</text>
  </threadedComment>
  <threadedComment ref="K312" dT="2025-01-23T14:11:37.16" personId="{BF5C2520-4838-4933-8C2C-E9E069B8079F}" id="{BF1089E7-D97D-4B99-AA56-EDDFB5596C5F}" parentId="{670AC306-4617-4E73-BAF7-AC5969703D43}">
    <text>Pateikti pirminiai</text>
  </threadedComment>
  <threadedComment ref="K312" dT="2025-01-27T11:06:33.00" personId="{275467A3-C35B-408D-BC09-980133BF36D1}" id="{ADCB5D0F-84A3-4B1B-9840-7DF1EBB03324}" parentId="{670AC306-4617-4E73-BAF7-AC5969703D43}">
    <text>Taiso pastabas</text>
  </threadedComment>
  <threadedComment ref="K312" dT="2025-01-28T11:02:47.02" personId="{BF941DBC-49BC-4D35-B639-EC5DED99621C}" id="{7865D7D6-FAC8-4BD9-BBC6-DD528C2AB2F4}" parentId="{670AC306-4617-4E73-BAF7-AC5969703D43}">
    <text>Ištaisyta pirminiai.</text>
  </threadedComment>
  <threadedComment ref="K312" dT="2025-01-31T13:48:23.20" personId="{BF5C2520-4838-4933-8C2C-E9E069B8079F}" id="{5007AC94-61C5-46A7-B5F6-1971FFEE8188}" parentId="{670AC306-4617-4E73-BAF7-AC5969703D43}">
    <text>Pateikta po pastabų</text>
  </threadedComment>
  <threadedComment ref="K312" dT="2025-02-03T11:57:56.79" personId="{BF941DBC-49BC-4D35-B639-EC5DED99621C}" id="{335F164D-656D-45EC-88B5-96940C695B4B}" parentId="{670AC306-4617-4E73-BAF7-AC5969703D43}">
    <text>Pateikta derint</text>
  </threadedComment>
  <threadedComment ref="K312" dT="2025-02-11T06:20:48.48" personId="{BF941DBC-49BC-4D35-B639-EC5DED99621C}" id="{E97339CE-E52E-40CE-A3A9-FCC34C8FF4AC}" parentId="{670AC306-4617-4E73-BAF7-AC5969703D43}">
    <text>Trūksta energijos derinimo, pasiskambinsiu</text>
  </threadedComment>
  <threadedComment ref="K312" dT="2025-02-14T12:00:32.78" personId="{BF5C2520-4838-4933-8C2C-E9E069B8079F}" id="{1C4047FA-5D8F-457E-A2AF-979F16808296}" parentId="{670AC306-4617-4E73-BAF7-AC5969703D43}">
    <text>KE negali patikrinti sprendinių dėl neveikiančio savo GIS, liepė laukti iki 02.19 d.</text>
  </threadedComment>
  <threadedComment ref="K312" dT="2025-03-05T05:33:04.71" personId="{BF941DBC-49BC-4D35-B639-EC5DED99621C}" id="{8EC93A6A-7B4E-40BE-A329-B62A27FBDAF3}" parentId="{670AC306-4617-4E73-BAF7-AC5969703D43}">
    <text>03.04 pateikta KE po pastabų</text>
  </threadedComment>
  <threadedComment ref="K312" dT="2025-03-20T10:35:07.56" personId="{BF941DBC-49BC-4D35-B639-EC5DED99621C}" id="{D1E69C91-9653-46D7-B45B-2ECD2F7BC12F}" parentId="{670AC306-4617-4E73-BAF7-AC5969703D43}">
    <text>03.20 pateikta KPD</text>
  </threadedComment>
  <threadedComment ref="K312" dT="2025-03-25T06:09:03.57" personId="{BF941DBC-49BC-4D35-B639-EC5DED99621C}" id="{AE8B96B7-D22B-4F2A-92F8-4BC8D856D086}" parentId="{670AC306-4617-4E73-BAF7-AC5969703D43}">
    <text>03.24 pateikta SUVA</text>
  </threadedComment>
  <threadedComment ref="K312" dT="2025-03-27T12:11:04.21" personId="{BF5C2520-4838-4933-8C2C-E9E069B8079F}" id="{1FD8B286-93F3-425D-A150-3D832D94B8DB}" parentId="{670AC306-4617-4E73-BAF7-AC5969703D43}">
    <text>Pateikta byla be suva</text>
  </threadedComment>
  <threadedComment ref="K312" dT="2025-03-27T12:11:15.55" personId="{BF5C2520-4838-4933-8C2C-E9E069B8079F}" id="{5552214F-096A-44BB-A0AD-04A6BF168B3E}" parentId="{670AC306-4617-4E73-BAF7-AC5969703D43}">
    <text>Trūksta užsakovo sutikimo</text>
  </threadedComment>
  <threadedComment ref="K312" dT="2025-03-31T05:46:42.73" personId="{BF941DBC-49BC-4D35-B639-EC5DED99621C}" id="{9E0B62A3-C83C-4E3B-B7DF-67A2F23BCF04}" parentId="{670AC306-4617-4E73-BAF7-AC5969703D43}">
    <text>Yra visi sutikimai, reikia SUVA</text>
  </threadedComment>
  <threadedComment ref="K312" dT="2025-04-15T09:45:41.82" personId="{BF941DBC-49BC-4D35-B639-EC5DED99621C}" id="{7D9C5A5C-08D4-42AE-82AA-3A7E593F0040}" parentId="{670AC306-4617-4E73-BAF7-AC5969703D43}">
    <text>Pilna byla paruošta su visais įgaliojimais</text>
  </threadedComment>
  <threadedComment ref="K312" dT="2025-04-15T14:23:39.34" personId="{BF5C2520-4838-4933-8C2C-E9E069B8079F}" id="{AE0BC0D2-F126-4C1C-A2C7-8AF5C5B9D36E}" parentId="{670AC306-4617-4E73-BAF7-AC5969703D43}">
    <text>pateikta byla po pastabų</text>
  </threadedComment>
  <threadedComment ref="AB312" dT="2025-02-03T11:57:06.91" personId="{BF941DBC-49BC-4D35-B639-EC5DED99621C}" id="{B76C2A61-EECC-4B8A-84C5-8E70103B8C6B}">
    <text>02.03 pateikta</text>
  </threadedComment>
  <threadedComment ref="AE312" dT="2025-02-03T11:57:06.91" personId="{BF941DBC-49BC-4D35-B639-EC5DED99621C}" id="{75394E08-C808-45A4-BFAA-555C873B5684}">
    <text>02.03 pateikta</text>
  </threadedComment>
  <threadedComment ref="AF312" dT="2025-02-03T11:57:06.91" personId="{BF941DBC-49BC-4D35-B639-EC5DED99621C}" id="{7CB11712-3F91-48C8-AD5D-450426C6D393}">
    <text>02.03 pateikta</text>
  </threadedComment>
  <threadedComment ref="AH312" dT="2025-03-12T07:01:03.19" personId="{BF941DBC-49BC-4D35-B639-EC5DED99621C}" id="{018655D9-D364-4B37-A011-837D5CE8ACD9}">
    <text>03.12
SAV-350142</text>
  </threadedComment>
  <threadedComment ref="AH312" dT="2025-03-24T13:35:15.11" personId="{BF941DBC-49BC-4D35-B639-EC5DED99621C}" id="{D3C5A269-BDEF-49D0-9417-603B2C2463C2}" parentId="{018655D9-D364-4B37-A011-837D5CE8ACD9}">
    <text>03.24 
SAV-352067</text>
  </threadedComment>
  <threadedComment ref="AJ312" dT="2025-02-03T11:57:06.91" personId="{BF941DBC-49BC-4D35-B639-EC5DED99621C}" id="{B8C0B69F-60F5-4576-AE69-50BCA34D91D3}">
    <text>02.03 pateikta</text>
  </threadedComment>
  <threadedComment ref="K313" dT="2025-01-16T06:32:57.78" personId="{BF5C2520-4838-4933-8C2C-E9E069B8079F}" id="{3CD06B2C-A082-4F27-ACC0-F2582C671BA1}">
    <text>Pateikti pirminiai</text>
  </threadedComment>
  <threadedComment ref="K313" dT="2025-01-21T12:12:04.55" personId="{BF941DBC-49BC-4D35-B639-EC5DED99621C}" id="{F3059880-F7B1-47D0-9968-0BF3C42E35BB}" parentId="{3CD06B2C-A082-4F27-ACC0-F2582C671BA1}">
    <text>Pateikta derinti</text>
  </threadedComment>
  <threadedComment ref="K313" dT="2025-01-24T11:21:07.14" personId="{BF5C2520-4838-4933-8C2C-E9E069B8079F}" id="{B931B1F0-F051-46A6-8CB8-DE12A9DCA08B}" parentId="{3CD06B2C-A082-4F27-ACC0-F2582C671BA1}">
    <text>ATŠAUKTAS</text>
  </threadedComment>
  <threadedComment ref="AB313" dT="2025-01-21T11:52:26.14" personId="{BF941DBC-49BC-4D35-B639-EC5DED99621C}" id="{30DF6E5D-17A1-471F-9224-C11803D81E94}">
    <text>01-21 pateikta</text>
  </threadedComment>
  <threadedComment ref="AE313" dT="2025-01-21T11:52:26.14" personId="{BF941DBC-49BC-4D35-B639-EC5DED99621C}" id="{5902A166-1340-4F7A-8463-669F28B32A1C}">
    <text>01-21 pateikta</text>
  </threadedComment>
  <threadedComment ref="AE313" dT="2025-01-22T08:46:44.83" personId="{BF941DBC-49BC-4D35-B639-EC5DED99621C}" id="{F612CFE6-0777-4E94-8117-AA0D90069609}" parentId="{5902A166-1340-4F7A-8463-669F28B32A1C}">
    <text>22d suderinta</text>
  </threadedComment>
  <threadedComment ref="AF313" dT="2025-01-21T11:52:26.14" personId="{BF941DBC-49BC-4D35-B639-EC5DED99621C}" id="{689D89CE-EDC5-4D39-9EA0-0209F11056CF}">
    <text>01-21 pateikta</text>
  </threadedComment>
  <threadedComment ref="K314" dT="2025-01-20T06:05:20.02" personId="{275467A3-C35B-408D-BC09-980133BF36D1}" id="{4FA1BEDC-AFCF-47E3-B181-31E2DA406121}">
    <text>01-20 vyksta į vietą apžiūrėti situacijos</text>
  </threadedComment>
  <threadedComment ref="K314" dT="2025-01-21T14:42:16.67" personId="{BF5C2520-4838-4933-8C2C-E9E069B8079F}" id="{2C56DDB1-264E-445F-BAB2-70741A14FF5A}" parentId="{4FA1BEDC-AFCF-47E3-B181-31E2DA406121}">
    <text>Pateikti pirminiai</text>
  </threadedComment>
  <threadedComment ref="K314" dT="2025-01-23T12:01:39.19" personId="{BF941DBC-49BC-4D35-B639-EC5DED99621C}" id="{2B77EDDF-779F-4374-8F25-B76315A67534}" parentId="{4FA1BEDC-AFCF-47E3-B181-31E2DA406121}">
    <text>Pateiktas derinimam.</text>
  </threadedComment>
  <threadedComment ref="K314" dT="2025-01-23T14:44:46.54" personId="{BF5C2520-4838-4933-8C2C-E9E069B8079F}" id="{A5EDE5E8-2FB8-4444-89F0-D49E445F7C6F}" parentId="{4FA1BEDC-AFCF-47E3-B181-31E2DA406121}">
    <text>Pateikti pirminiai po pastabų</text>
  </threadedComment>
  <threadedComment ref="K314" dT="2025-01-30T13:35:58.56" personId="{BF941DBC-49BC-4D35-B639-EC5DED99621C}" id="{5B75E608-6CE7-4C5E-A1D5-92933570CE34}" parentId="{4FA1BEDC-AFCF-47E3-B181-31E2DA406121}">
    <text>Trūksta KPD derinimo, ruošiu servitutą ir teikiu nuomininkam derint</text>
  </threadedComment>
  <threadedComment ref="K314" dT="2025-01-31T07:44:15.02" personId="{BF941DBC-49BC-4D35-B639-EC5DED99621C}" id="{D4A19B9A-8531-4A61-B9DA-49078AB8813E}" parentId="{4FA1BEDC-AFCF-47E3-B181-31E2DA406121}">
    <text>i.puidokiene@kaunomuziejus.lt
+370 617 35 501
Pateikta derinti servitutas</text>
  </threadedComment>
  <threadedComment ref="K314" dT="2025-01-31T11:21:06.55" personId="{BF941DBC-49BC-4D35-B639-EC5DED99621C}" id="{FD9417A5-24E7-487D-9415-7D9C7A36DA3A}" parentId="{4FA1BEDC-AFCF-47E3-B181-31E2DA406121}">
    <text>Servitutas suderintas, laukiam KPD derinimo ir ESO servituto derinimo</text>
  </threadedComment>
  <threadedComment ref="K314" dT="2025-01-31T14:14:41.87" personId="{BF5C2520-4838-4933-8C2C-E9E069B8079F}" id="{1AC2E9A2-107B-41E3-891D-1561EFA05616}" parentId="{4FA1BEDC-AFCF-47E3-B181-31E2DA406121}">
    <text>Servitutas pateiktas ESO</text>
  </threadedComment>
  <threadedComment ref="K314" dT="2025-02-03T07:24:18.06" personId="{BF941DBC-49BC-4D35-B639-EC5DED99621C}" id="{FDE50259-E11D-43E9-B435-50994F9CCC63}" parentId="{4FA1BEDC-AFCF-47E3-B181-31E2DA406121}">
    <text>Pateikta kompensacijai</text>
  </threadedComment>
  <threadedComment ref="K314" dT="2025-02-11T06:21:03.82" personId="{BF941DBC-49BC-4D35-B639-EC5DED99621C}" id="{5E73561C-6969-4AE3-82DE-616CBB07F475}" parentId="{4FA1BEDC-AFCF-47E3-B181-31E2DA406121}">
    <text>KPD neleidžia statyt spintos prie pilies</text>
  </threadedComment>
  <threadedComment ref="K314" dT="2025-02-18T07:17:05.22" personId="{BF5C2520-4838-4933-8C2C-E9E069B8079F}" id="{DCCEF9D8-1788-4C9A-952B-CB508E856A3D}" parentId="{4FA1BEDC-AFCF-47E3-B181-31E2DA406121}">
    <text>Perduota info ESO, reikia sprendimo ar bus keičiamos TS ar ieškoti tinkamos vietos skydui</text>
  </threadedComment>
  <threadedComment ref="Z314" dT="2025-01-23T06:22:36.54" personId="{BF941DBC-49BC-4D35-B639-EC5DED99621C}" id="{284F6493-325D-4763-9400-321BD91142A6}">
    <text xml:space="preserve">01.23 pateikta
</text>
  </threadedComment>
  <threadedComment ref="AB314" dT="2025-01-23T06:05:25.27" personId="{BF941DBC-49BC-4D35-B639-EC5DED99621C}" id="{1D14AAF0-40B6-4840-B525-5B0039D38A96}">
    <text>01.23 pateikta</text>
  </threadedComment>
  <threadedComment ref="AE314" dT="2025-01-23T06:05:25.27" personId="{BF941DBC-49BC-4D35-B639-EC5DED99621C}" id="{FD508578-1176-47C8-B99C-025F5DC4A3F1}">
    <text>01.23 pateikta</text>
  </threadedComment>
  <threadedComment ref="AE314" dT="2025-01-24T05:29:20.87" personId="{BF941DBC-49BC-4D35-B639-EC5DED99621C}" id="{C205FBFC-2C7C-46A9-B5EE-E10BCFE36326}" parentId="{FD508578-1176-47C8-B99C-025F5DC4A3F1}">
    <text>01.24 suderinta</text>
  </threadedComment>
  <threadedComment ref="AF314" dT="2025-01-23T06:05:25.27" personId="{BF941DBC-49BC-4D35-B639-EC5DED99621C}" id="{B71CF798-BDCA-4629-A87A-4273100920BC}">
    <text>01.23 pateikta</text>
  </threadedComment>
  <threadedComment ref="AN314" dT="2025-01-23T12:02:12.02" personId="{BF941DBC-49BC-4D35-B639-EC5DED99621C}" id="{87A78FBE-5E74-450B-BF26-7330BF03B94E}">
    <text>01.23 pateikta</text>
  </threadedComment>
  <threadedComment ref="K315" dT="2025-01-21T14:22:01.74" personId="{BF5C2520-4838-4933-8C2C-E9E069B8079F}" id="{53F86A69-8A22-4442-B426-0A4F4A2CB3D3}">
    <text>Pateikti pirminiai</text>
  </threadedComment>
  <threadedComment ref="K315" dT="2025-01-23T14:48:23.13" personId="{BF5C2520-4838-4933-8C2C-E9E069B8079F}" id="{A0752996-82C6-47DC-8311-6A13A6CCFD05}" parentId="{53F86A69-8A22-4442-B426-0A4F4A2CB3D3}">
    <text>Pateikti pirminiai po pastabų</text>
  </threadedComment>
  <threadedComment ref="K315" dT="2025-01-27T10:41:14.35" personId="{BF941DBC-49BC-4D35-B639-EC5DED99621C}" id="{631D2267-A0D3-402F-8DE6-9FBD3AA5D785}" parentId="{53F86A69-8A22-4442-B426-0A4F4A2CB3D3}">
    <text>Pateikta derinti</text>
  </threadedComment>
  <threadedComment ref="K315" dT="2025-01-31T13:19:57.10" personId="{BF5C2520-4838-4933-8C2C-E9E069B8079F}" id="{A67AD2A4-699A-4B9A-847A-81D34880600F}" parentId="{53F86A69-8A22-4442-B426-0A4F4A2CB3D3}">
    <text>Pateikti pakoreguoti sprendiniai derinti ESO</text>
  </threadedComment>
  <threadedComment ref="K315" dT="2025-02-04T11:49:10.03" personId="{BF941DBC-49BC-4D35-B639-EC5DED99621C}" id="{FC58193C-6329-4880-BDA2-A12E3BD782DB}" parentId="{53F86A69-8A22-4442-B426-0A4F4A2CB3D3}">
    <text>Pateikti derinimai po Vainoro pastabų.</text>
  </threadedComment>
  <threadedComment ref="K315" dT="2025-02-10T15:34:39.27" personId="{BF5C2520-4838-4933-8C2C-E9E069B8079F}" id="{576E0633-4148-4222-8FF2-4ECBD1B44779}" parentId="{53F86A69-8A22-4442-B426-0A4F4A2CB3D3}">
    <text>Reikia topkei tikslinti ŠKL sluoksnį. @Tomas Ruzveltas</text>
    <mentions>
      <mention mentionpersonId="{CC37ACCD-67EF-40B7-83BA-67D3FAA8CE86}" mentionId="{65139DA1-D8A1-4875-B5A3-44BBDFDB36FD}" startIndex="38" length="16"/>
    </mentions>
  </threadedComment>
  <threadedComment ref="K315" dT="2025-02-18T05:58:36.96" personId="{BF941DBC-49BC-4D35-B639-EC5DED99621C}" id="{29378592-C460-4816-B7C3-BEBC145F7E19}" parentId="{53F86A69-8A22-4442-B426-0A4F4A2CB3D3}">
    <text>Reikia paruošt AZ sutikimus užsakovui ir pateikt SUVA.</text>
  </threadedComment>
  <threadedComment ref="K315" dT="2025-02-25T10:54:53.32" personId="{BF941DBC-49BC-4D35-B639-EC5DED99621C}" id="{5BB881CF-513D-434E-84A4-B5C997542030}" parentId="{53F86A69-8A22-4442-B426-0A4F4A2CB3D3}">
    <text>Gauti derinimai, reikia servitutą padaryt ir derint su sklypais</text>
  </threadedComment>
  <threadedComment ref="K315" dT="2025-02-26T06:13:00.05" personId="{BF941DBC-49BC-4D35-B639-EC5DED99621C}" id="{A500F1E8-4EBB-4DFB-8BC4-87FCD1360275}" parentId="{53F86A69-8A22-4442-B426-0A4F4A2CB3D3}">
    <text>Pateikta KPD 02.26</text>
  </threadedComment>
  <threadedComment ref="K315" dT="2025-03-20T10:35:36.01" personId="{BF941DBC-49BC-4D35-B639-EC5DED99621C}" id="{860EA91B-A366-4BA6-AD3C-F4D2BB83D95F}" parentId="{53F86A69-8A22-4442-B426-0A4F4A2CB3D3}">
    <text>Pateikta SUVA</text>
  </threadedComment>
  <threadedComment ref="K315" dT="2025-04-03T07:21:27.53" personId="{BF941DBC-49BC-4D35-B639-EC5DED99621C}" id="{466C5218-5BA7-46D9-A1CD-D7EA911B3CAB}" parentId="{53F86A69-8A22-4442-B426-0A4F4A2CB3D3}">
    <text>21 fizinis asmui ir 8 įmonės servituto pasirašymui</text>
  </threadedComment>
  <threadedComment ref="K315" dT="2025-04-03T11:20:44.65" personId="{275467A3-C35B-408D-BC09-980133BF36D1}" id="{466C8BBD-A58D-4B2B-94A5-A1E0E7FAFD8A}" parentId="{53F86A69-8A22-4442-B426-0A4F4A2CB3D3}">
    <text>Pateikti servitutai ir byla</text>
  </threadedComment>
  <threadedComment ref="K315" dT="2025-04-08T12:44:48.66" personId="{BF5C2520-4838-4933-8C2C-E9E069B8079F}" id="{3567216B-09E5-4389-A649-133FBD0D67F0}" parentId="{53F86A69-8A22-4442-B426-0A4F4A2CB3D3}">
    <text>Gytis derina servitutą su Kauno kolegija</text>
  </threadedComment>
  <threadedComment ref="Z315" dT="2025-01-24T11:40:52.84" personId="{BF941DBC-49BC-4D35-B639-EC5DED99621C}" id="{7288FE45-9D93-4E89-82E0-70EA787FEA7F}">
    <text>01.24 pateikta</text>
  </threadedComment>
  <threadedComment ref="AB315" dT="2025-01-24T11:40:52.84" personId="{BF941DBC-49BC-4D35-B639-EC5DED99621C}" id="{56EB702C-64C3-4357-92E5-6EC880C01543}">
    <text>01.24 pateikta</text>
  </threadedComment>
  <threadedComment ref="AB315" dT="2025-02-04T11:49:49.94" personId="{BF941DBC-49BC-4D35-B639-EC5DED99621C}" id="{C1FBCF5C-8A9A-4EAC-B62D-9A13BA67A443}" parentId="{56EB702C-64C3-4357-92E5-6EC880C01543}">
    <text>02.04 pateikta po pastabų</text>
  </threadedComment>
  <threadedComment ref="AE315" dT="2025-01-24T11:40:52.84" personId="{BF941DBC-49BC-4D35-B639-EC5DED99621C}" id="{560EF1FB-1311-4B08-BD03-4D6AAD8F5FBB}">
    <text>01.24 pateikta</text>
  </threadedComment>
  <threadedComment ref="AE315" dT="2025-02-04T11:49:55.28" personId="{BF941DBC-49BC-4D35-B639-EC5DED99621C}" id="{9F9DCC3C-93DE-4F49-A802-57ECA22D0ADB}" parentId="{560EF1FB-1311-4B08-BD03-4D6AAD8F5FBB}">
    <text xml:space="preserve">02.04 pateikta po pastabų
</text>
  </threadedComment>
  <threadedComment ref="AF315" dT="2025-01-24T11:40:52.84" personId="{BF941DBC-49BC-4D35-B639-EC5DED99621C}" id="{1D94DA96-757D-43DB-832E-47CDF34FC454}">
    <text>01.24 pateikta</text>
  </threadedComment>
  <threadedComment ref="AF315" dT="2025-02-04T11:49:58.05" personId="{BF941DBC-49BC-4D35-B639-EC5DED99621C}" id="{C795C683-2F15-41F4-9249-581F9D9A1A26}" parentId="{1D94DA96-757D-43DB-832E-47CDF34FC454}">
    <text xml:space="preserve">02.04 pateikta po pastabų
</text>
  </threadedComment>
  <threadedComment ref="AH315" dT="2025-02-18T11:42:55.93" personId="{BF941DBC-49BC-4D35-B639-EC5DED99621C}" id="{1B17CCC7-592D-4AC0-87FF-B3F6B216E628}">
    <text>02.18
SAV-347431</text>
  </threadedComment>
  <threadedComment ref="AH315" dT="2025-03-19T05:49:15.77" personId="{BF941DBC-49BC-4D35-B639-EC5DED99621C}" id="{B39783E1-9816-43D7-BC9D-D4A3066E9DD6}" parentId="{1B17CCC7-592D-4AC0-87FF-B3F6B216E628}">
    <text>SAV-351276
03.19</text>
  </threadedComment>
  <threadedComment ref="AJ315" dT="2025-01-24T11:40:52.84" personId="{BF941DBC-49BC-4D35-B639-EC5DED99621C}" id="{91027F76-5FC2-4F6F-9F78-83BB7346B0F4}">
    <text>01.24 pateikta</text>
  </threadedComment>
  <threadedComment ref="AN315" dT="2025-02-26T06:12:40.08" personId="{BF941DBC-49BC-4D35-B639-EC5DED99621C}" id="{7C1C0C50-DBD6-4013-98D0-8635590293FE}">
    <text>02.26 pateikta</text>
  </threadedComment>
  <threadedComment ref="K316" dT="2025-01-08T15:33:52.36" personId="{BF5C2520-4838-4933-8C2C-E9E069B8079F}" id="{550BAC56-B67E-44F4-9AF9-45BB7DD6893E}">
    <text>Jeigu susiderinsim 204 projekte spintos vietą su 8 apskaitom, šitą užduotį greičiausiai paleis be projekto</text>
  </threadedComment>
  <threadedComment ref="K317" dT="2025-02-18T05:48:09.38" personId="{BF941DBC-49BC-4D35-B639-EC5DED99621C}" id="{518E8572-E1B1-4F9C-8B6D-693E755B1F4A}">
    <text>Parengti pirminiai</text>
  </threadedComment>
  <threadedComment ref="K317" dT="2025-02-21T14:56:59.35" personId="{BF5C2520-4838-4933-8C2C-E9E069B8079F}" id="{57257E31-EF81-45E5-A357-60B35C428755}" parentId="{518E8572-E1B1-4F9C-8B6D-693E755B1F4A}">
    <text>Pateikti pirminiai</text>
  </threadedComment>
  <threadedComment ref="K317" dT="2025-02-25T12:54:09.93" personId="{275467A3-C35B-408D-BC09-980133BF36D1}" id="{973F38D2-4B8A-4758-8451-072A186CCF4E}" parentId="{518E8572-E1B1-4F9C-8B6D-693E755B1F4A}">
    <text>Taiso pastabas</text>
  </threadedComment>
  <threadedComment ref="K317" dT="2025-02-26T05:57:03.14" personId="{BF5C2520-4838-4933-8C2C-E9E069B8079F}" id="{4C8B5597-DE41-488A-A35A-4B6BF0DDA1C5}" parentId="{518E8572-E1B1-4F9C-8B6D-693E755B1F4A}">
    <text>Pateikta po pastabų</text>
  </threadedComment>
  <threadedComment ref="K317" dT="2025-02-26T12:23:34.32" personId="{BF941DBC-49BC-4D35-B639-EC5DED99621C}" id="{38ED7E2D-B394-4242-82D1-ABC0F1ED3D03}" parentId="{518E8572-E1B1-4F9C-8B6D-693E755B1F4A}">
    <text>Pateikta derint, jei Vainoras suderina reikia teikt KPD</text>
  </threadedComment>
  <threadedComment ref="K317" dT="2025-03-12T06:08:08.57" personId="{BF941DBC-49BC-4D35-B639-EC5DED99621C}" id="{859AE58D-3C99-4359-AAD8-9BA110E14C0D}" parentId="{518E8572-E1B1-4F9C-8B6D-693E755B1F4A}">
    <text>03.12 pateikta telia po pastabų.</text>
  </threadedComment>
  <threadedComment ref="K317" dT="2025-03-25T06:08:44.98" personId="{BF941DBC-49BC-4D35-B639-EC5DED99621C}" id="{2D0B8235-4E07-41C9-A87E-F53CF9D5F0AE}" parentId="{518E8572-E1B1-4F9C-8B6D-693E755B1F4A}">
    <text>03.18 pateikta Vainorui dėl spintos vietos perderinimo.</text>
  </threadedComment>
  <threadedComment ref="K317" dT="2025-03-28T15:49:17.34" personId="{BF5C2520-4838-4933-8C2C-E9E069B8079F}" id="{F382162B-9680-4D3F-9153-D628ACF4F7F1}" parentId="{518E8572-E1B1-4F9C-8B6D-693E755B1F4A}">
    <text>Skambinti Vainorui, KPD</text>
  </threadedComment>
  <threadedComment ref="K317" dT="2025-03-31T06:31:56.83" personId="{BF941DBC-49BC-4D35-B639-EC5DED99621C}" id="{2B4532BC-07F3-43A8-AA38-D2CDF07930EF}" parentId="{518E8572-E1B1-4F9C-8B6D-693E755B1F4A}">
    <text>Vainoras suderino, užsakovui vieta tiko, pateikta KPD, ruošiu bylą.</text>
  </threadedComment>
  <threadedComment ref="K317" dT="2025-04-03T11:15:13.24" personId="{275467A3-C35B-408D-BC09-980133BF36D1}" id="{4D8941F1-AF6C-4151-B748-7B90DFE3BAF4}" parentId="{518E8572-E1B1-4F9C-8B6D-693E755B1F4A}">
    <text>Pateikta byla</text>
  </threadedComment>
  <threadedComment ref="K317" dT="2025-04-08T12:45:59.63" personId="{BF5C2520-4838-4933-8C2C-E9E069B8079F}" id="{E5AB04A0-01FA-4318-91FC-28D93A8D24F8}" parentId="{518E8572-E1B1-4F9C-8B6D-693E755B1F4A}">
    <text>Trūksta KPD</text>
  </threadedComment>
  <threadedComment ref="K317" dT="2025-04-16T04:28:48.74" personId="{BF941DBC-49BC-4D35-B639-EC5DED99621C}" id="{22C649B3-523E-4FF0-8828-D11325BDC74E}" parentId="{518E8572-E1B1-4F9C-8B6D-693E755B1F4A}">
    <text>04.16 pateikta SUVA</text>
  </threadedComment>
  <threadedComment ref="K317" dT="2025-04-30T08:14:11.31" personId="{BF941DBC-49BC-4D35-B639-EC5DED99621C}" id="{3CA1C362-0016-4FC7-9366-5B6C51DD20B5}" parentId="{518E8572-E1B1-4F9C-8B6D-693E755B1F4A}">
    <text>04.30 pateikta SUVA</text>
  </threadedComment>
  <threadedComment ref="K317" dT="2025-05-27T07:48:19.59" personId="{BF5C2520-4838-4933-8C2C-E9E069B8079F}" id="{5D220F60-EC4C-4A51-8160-1A1716A2812E}" parentId="{518E8572-E1B1-4F9C-8B6D-693E755B1F4A}">
    <text>Pateikta byla su suva</text>
  </threadedComment>
  <threadedComment ref="AB317" dT="2025-02-26T12:20:35.13" personId="{BF941DBC-49BC-4D35-B639-EC5DED99621C}" id="{AFC96EDB-4E75-4D84-B153-C354E3680D7E}">
    <text>02.26 pateikta</text>
  </threadedComment>
  <threadedComment ref="AE317" dT="2025-02-26T12:20:35.13" personId="{BF941DBC-49BC-4D35-B639-EC5DED99621C}" id="{0E70586E-9B21-4CBA-A47B-73A321308DB4}">
    <text>02.26 pateikta</text>
  </threadedComment>
  <threadedComment ref="AF317" dT="2025-02-26T12:20:35.13" personId="{BF941DBC-49BC-4D35-B639-EC5DED99621C}" id="{47948B31-FEAF-4A0D-A16F-20B7D8A2C7E9}">
    <text>02.26 pateikta</text>
  </threadedComment>
  <threadedComment ref="AH317" dT="2025-04-16T04:26:30.67" personId="{BF941DBC-49BC-4D35-B639-EC5DED99621C}" id="{8428CF29-6EBB-423E-B33C-23DD6FBA358C}">
    <text>04.16
SAV-355606</text>
  </threadedComment>
  <threadedComment ref="AH317" dT="2025-04-30T04:26:33.64" personId="{BF941DBC-49BC-4D35-B639-EC5DED99621C}" id="{D0A949AD-B861-4ED1-A58B-B2925E53A336}" parentId="{8428CF29-6EBB-423E-B33C-23DD6FBA358C}">
    <text>04.30
SAV-357506</text>
  </threadedComment>
  <threadedComment ref="AN317" dT="2025-03-31T06:32:11.17" personId="{BF941DBC-49BC-4D35-B639-EC5DED99621C}" id="{2BF74331-D551-4D85-ACDE-19370AC68C0D}">
    <text>03..31 pateikta</text>
  </threadedComment>
  <threadedComment ref="K319" dT="2025-01-31T05:53:22.38" personId="{BF941DBC-49BC-4D35-B639-EC5DED99621C}" id="{9C617D91-0601-40BB-830C-CCA478AE89B9}">
    <text>Parengti pirminiai 01.30</text>
  </threadedComment>
  <threadedComment ref="K319" dT="2025-01-31T13:59:47.41" personId="{BF5C2520-4838-4933-8C2C-E9E069B8079F}" id="{B9E04865-E755-48A8-A409-ED48EF741E4A}" parentId="{9C617D91-0601-40BB-830C-CCA478AE89B9}">
    <text>Pateikti pirminiai</text>
  </threadedComment>
  <threadedComment ref="K319" dT="2025-02-03T07:43:09.15" personId="{BF941DBC-49BC-4D35-B639-EC5DED99621C}" id="{4921EF7B-3E40-4E5C-A5DF-2F64199FE6B9}" parentId="{9C617D91-0601-40BB-830C-CCA478AE89B9}">
    <text>Ištaisytos pirminių pastabos</text>
  </threadedComment>
  <threadedComment ref="K319" dT="2025-02-10T15:37:20.72" personId="{BF5C2520-4838-4933-8C2C-E9E069B8079F}" id="{7B94FB54-37AD-4DAE-B122-EE53786E59E7}" parentId="{9C617D91-0601-40BB-830C-CCA478AE89B9}">
    <text>Pirminiai patvirtinti 02-06. Kokia situacija? Ar išsiųsta derinti?</text>
  </threadedComment>
  <threadedComment ref="K319" dT="2025-02-11T06:22:02.97" personId="{BF941DBC-49BC-4D35-B639-EC5DED99621C}" id="{C83F295A-0FCE-496D-A6A7-5280404B7228}" parentId="{9C617D91-0601-40BB-830C-CCA478AE89B9}">
    <text>Trūksta telia derinimo</text>
  </threadedComment>
  <threadedComment ref="K319" dT="2025-02-13T07:18:01.71" personId="{BF941DBC-49BC-4D35-B639-EC5DED99621C}" id="{B133B698-C641-4333-8D7A-3F0D4A0FE513}" parentId="{9C617D91-0601-40BB-830C-CCA478AE89B9}">
    <text xml:space="preserve">Išsiųst informacinį ir ruošt pilną bylą. </text>
  </threadedComment>
  <threadedComment ref="K319" dT="2025-02-18T05:47:46.26" personId="{BF941DBC-49BC-4D35-B639-EC5DED99621C}" id="{36561AF8-835E-4560-8E18-3D8B173B5155}" parentId="{9C617D91-0601-40BB-830C-CCA478AE89B9}">
    <text>Parengta pilna byla</text>
  </threadedComment>
  <threadedComment ref="K319" dT="2025-02-21T14:53:25.65" personId="{BF5C2520-4838-4933-8C2C-E9E069B8079F}" id="{6AE2EEBF-C6C7-46B1-88D9-9C3308F11232}" parentId="{9C617D91-0601-40BB-830C-CCA478AE89B9}">
    <text>Pateiktas projektas</text>
  </threadedComment>
  <threadedComment ref="K319" dT="2025-02-25T11:49:31.74" personId="{BF941DBC-49BC-4D35-B639-EC5DED99621C}" id="{8A1E8434-D920-4166-A6B0-41C74780BC48}" parentId="{9C617D91-0601-40BB-830C-CCA478AE89B9}">
    <text>Ištaisytos pastabos</text>
  </threadedComment>
  <threadedComment ref="K319" dT="2025-02-26T06:34:14.04" personId="{BF5C2520-4838-4933-8C2C-E9E069B8079F}" id="{6CFCEB3B-14E9-4DA6-9C87-A9FFAB3C30D5}" parentId="{9C617D91-0601-40BB-830C-CCA478AE89B9}">
    <text>Pateikta po pastabų</text>
  </threadedComment>
  <threadedComment ref="AB319" dT="2025-02-06T08:56:36.02" personId="{BF941DBC-49BC-4D35-B639-EC5DED99621C}" id="{88F04BF8-BE83-40D7-B565-4562ACECDFB8}">
    <text>02.06 pateikta</text>
  </threadedComment>
  <threadedComment ref="AE319" dT="2025-02-06T08:56:36.02" personId="{BF941DBC-49BC-4D35-B639-EC5DED99621C}" id="{93F7D1CD-204B-4EA2-8131-4F0859667428}">
    <text>02.06 pateikta</text>
  </threadedComment>
  <threadedComment ref="AF319" dT="2025-02-06T08:56:36.02" personId="{BF941DBC-49BC-4D35-B639-EC5DED99621C}" id="{2A9BEABB-5482-4519-942F-BA991E0303F9}">
    <text>02.06 pateikta</text>
  </threadedComment>
  <threadedComment ref="K320" dT="2025-02-06T14:34:55.71" personId="{BF941DBC-49BC-4D35-B639-EC5DED99621C}" id="{544AFBC6-72B5-4765-80FF-1E54DFB1E37D}">
    <text>Parengti pirminiai</text>
  </threadedComment>
  <threadedComment ref="K320" dT="2025-02-10T15:39:08.96" personId="{BF5C2520-4838-4933-8C2C-E9E069B8079F}" id="{9B3671F3-5A1E-49FC-A679-FC053DA00670}" parentId="{544AFBC6-72B5-4765-80FF-1E54DFB1E37D}">
    <text>Pateikti pirminiai</text>
  </threadedComment>
  <threadedComment ref="K320" dT="2025-02-18T07:23:26.63" personId="{BF5C2520-4838-4933-8C2C-E9E069B8079F}" id="{8EF4F5BA-9538-4B37-97E7-87CA8E763C12}" parentId="{544AFBC6-72B5-4765-80FF-1E54DFB1E37D}">
    <text>Gauta pastaba pirminiams. Kadangi nesutinku su pastaba, 02-12 parašiau klausimą prie pastabų, bet atsakymo dar negavom</text>
  </threadedComment>
  <threadedComment ref="K320" dT="2025-02-26T07:04:58.04" personId="{BF5C2520-4838-4933-8C2C-E9E069B8079F}" id="{6C702D31-03FA-4C1F-9964-66E01E7259A5}" parentId="{544AFBC6-72B5-4765-80FF-1E54DFB1E37D}">
    <text>Pateikta pakartotinai pirminiam</text>
  </threadedComment>
  <threadedComment ref="AB320" dT="2025-02-26T12:20:35.13" personId="{BF941DBC-49BC-4D35-B639-EC5DED99621C}" id="{1284F94B-7ADA-4270-B331-AF78B4358F9D}">
    <text>02.26 pateikta</text>
  </threadedComment>
  <threadedComment ref="AE320" dT="2025-02-26T12:20:35.13" personId="{BF941DBC-49BC-4D35-B639-EC5DED99621C}" id="{F8C2D0D3-C6E2-4C52-B4BB-B8D1734E629A}">
    <text>02.26 pateikta</text>
  </threadedComment>
  <threadedComment ref="AF320" dT="2025-02-26T12:20:35.13" personId="{BF941DBC-49BC-4D35-B639-EC5DED99621C}" id="{03839136-8A11-413E-958E-89484B10EA0F}">
    <text>02.26 pateikta</text>
  </threadedComment>
  <threadedComment ref="K321" dT="2025-02-03T07:43:40.51" personId="{BF941DBC-49BC-4D35-B639-EC5DED99621C}" id="{2549D93B-63CB-47F7-8DEB-0AA6BE1F3B35}">
    <text>Reikia derint ar sklypo nuomininkas leis klot kabelį.</text>
  </threadedComment>
  <threadedComment ref="K321" dT="2025-02-10T05:42:24.58" personId="{BF941DBC-49BC-4D35-B639-EC5DED99621C}" id="{0F6BB10F-FA0C-4E0D-B9E6-1FA129C6DF0B}" parentId="{2549D93B-63CB-47F7-8DEB-0AA6BE1F3B35}">
    <text>Gautas nesutikimas, perduota Arnui</text>
  </threadedComment>
  <threadedComment ref="K321" dT="2025-02-10T15:39:57.29" personId="{BF5C2520-4838-4933-8C2C-E9E069B8079F}" id="{F20C274D-8D95-4C33-932C-EC46E0D0EDDD}" parentId="{2549D93B-63CB-47F7-8DEB-0AA6BE1F3B35}">
    <text>Nesutikimas perduotas ESO, laukiam TS korekcijos.</text>
  </threadedComment>
  <threadedComment ref="K321" dT="2025-02-18T07:25:28.73" personId="{BF5C2520-4838-4933-8C2C-E9E069B8079F}" id="{1A731031-9AA6-4D3F-9F25-7DC85ECDD268}" parentId="{2549D93B-63CB-47F7-8DEB-0AA6BE1F3B35}">
    <text>TS pakoreguotos, bet reikalinga dar šiek tiek jas tikslinti. Parašytas komentaras 02-14, atsakymo kol kas nėra</text>
  </threadedComment>
  <threadedComment ref="K321" dT="2025-02-20T05:49:33.65" personId="{BF941DBC-49BC-4D35-B639-EC5DED99621C}" id="{2D310267-C042-4A00-9450-0238F9BAC9EF}" parentId="{2549D93B-63CB-47F7-8DEB-0AA6BE1F3B35}">
    <text>Parengti pirminiai</text>
  </threadedComment>
  <threadedComment ref="K321" dT="2025-02-24T14:47:31.22" personId="{BF5C2520-4838-4933-8C2C-E9E069B8079F}" id="{D5B515C1-3CA3-4D88-B7FB-28E8E7AF4D51}" parentId="{2549D93B-63CB-47F7-8DEB-0AA6BE1F3B35}">
    <text>Pateikti pirminiai</text>
  </threadedComment>
  <threadedComment ref="K321" dT="2025-03-10T10:26:58.84" personId="{BF5C2520-4838-4933-8C2C-E9E069B8079F}" id="{F84847B4-4F35-45AB-B223-41887F79A7C9}" parentId="{2549D93B-63CB-47F7-8DEB-0AA6BE1F3B35}">
    <text>Pirminiai patvirtinti, derinama</text>
  </threadedComment>
  <threadedComment ref="K321" dT="2025-03-25T06:08:17.74" personId="{BF941DBC-49BC-4D35-B639-EC5DED99621C}" id="{2D9E77D4-0634-4200-B991-99A271AB9E69}" parentId="{2549D93B-63CB-47F7-8DEB-0AA6BE1F3B35}">
    <text>Parengta byla be suvos</text>
  </threadedComment>
  <threadedComment ref="K321" dT="2025-03-26T15:19:41.57" personId="{BF5C2520-4838-4933-8C2C-E9E069B8079F}" id="{43FB73B1-D874-4813-B1EF-DA0F83C0FCAC}" parentId="{2549D93B-63CB-47F7-8DEB-0AA6BE1F3B35}">
    <text>Pateikta byla be suva</text>
  </threadedComment>
  <threadedComment ref="AB321" dT="2025-02-19T13:39:46.60" personId="{BF941DBC-49BC-4D35-B639-EC5DED99621C}" id="{2060EA14-2891-4126-AC86-B2B214C8AB77}">
    <text>02.19 pateikta</text>
  </threadedComment>
  <threadedComment ref="AE321" dT="2025-02-19T13:39:46.60" personId="{BF941DBC-49BC-4D35-B639-EC5DED99621C}" id="{2748FC60-CDC1-44ED-ABB1-913E743C50B9}">
    <text>02.19 pateikta</text>
  </threadedComment>
  <threadedComment ref="AF321" dT="2025-02-19T13:39:46.60" personId="{BF941DBC-49BC-4D35-B639-EC5DED99621C}" id="{0EF58C81-C751-4048-9C92-1ADF02D79E26}">
    <text>02.19 pateikta</text>
  </threadedComment>
  <threadedComment ref="AH321" dT="2025-03-14T11:37:30.65" personId="{BF941DBC-49BC-4D35-B639-EC5DED99621C}" id="{5E062F25-09AD-4783-9B13-CD21A774CEE9}">
    <text xml:space="preserve">03.14
SAV-350689 </text>
  </threadedComment>
  <threadedComment ref="AJ321" dT="2025-02-19T13:39:46.60" personId="{BF941DBC-49BC-4D35-B639-EC5DED99621C}" id="{CD2E6C55-6AFF-4B78-A29B-55E092DCE76F}">
    <text>02.19 pateikta</text>
  </threadedComment>
  <threadedComment ref="K322" dT="2025-02-03T11:49:28.00" personId="{BF941DBC-49BC-4D35-B639-EC5DED99621C}" id="{E8BE5FF2-2718-486B-A7BD-4E7A874FB0B5}">
    <text>Parengti pirminiai</text>
  </threadedComment>
  <threadedComment ref="K322" dT="2025-02-06T08:10:41.03" personId="{BF5C2520-4838-4933-8C2C-E9E069B8079F}" id="{00A646FE-61FB-4295-ADF4-B2CF34C89487}" parentId="{E8BE5FF2-2718-486B-A7BD-4E7A874FB0B5}">
    <text>Pirminiai pateikti 02-05</text>
  </threadedComment>
  <threadedComment ref="K322" dT="2025-02-10T15:42:18.97" personId="{BF5C2520-4838-4933-8C2C-E9E069B8079F}" id="{D272D3DA-5608-41C6-B59F-D597DEE8390A}" parentId="{E8BE5FF2-2718-486B-A7BD-4E7A874FB0B5}">
    <text>Pirminius atmetė, nes suprojektavom KS keitimą, nors TS numatyta statyt naują nedemontuojant esamo. Parašytas komentaras, kad situaciją praspręstų PV, ats negautas.</text>
  </threadedComment>
  <threadedComment ref="K322" dT="2025-02-12T08:15:51.65" personId="{BF5C2520-4838-4933-8C2C-E9E069B8079F}" id="{1885AE18-ED59-4309-A251-4A40EAB0EBC0}" parentId="{E8BE5FF2-2718-486B-A7BD-4E7A874FB0B5}">
    <text>@Gytis Kazakevičius išsiaiškink su klientu dėl sienos paruošimo esamos spintos demontavimui/naujos montavimui. Kas susiję su statybiniais darbais, mes nieko nedarom.</text>
    <mentions>
      <mention mentionpersonId="{261CABE5-07DA-45AC-BB0C-61EF5D6C7C4B}" mentionId="{B69AEF4E-9AC3-4C19-8BF1-55F1C6E26922}" startIndex="0" length="19"/>
    </mentions>
  </threadedComment>
  <threadedComment ref="K322" dT="2025-02-18T05:59:30.95" personId="{BF941DBC-49BC-4D35-B639-EC5DED99621C}" id="{3ED0B91D-A321-4CF8-B872-0B85F992C9DD}" parentId="{E8BE5FF2-2718-486B-A7BD-4E7A874FB0B5}">
    <text>Spintai demontuot klientas pasiruoš pats, naują montuosim prie sienos, 02.18 prasuksiu pasimatuot atstumus.</text>
  </threadedComment>
  <threadedComment ref="K322" dT="2025-02-25T10:56:09.21" personId="{BF941DBC-49BC-4D35-B639-EC5DED99621C}" id="{40444863-A842-4551-82DE-F1A9D3FDC7BE}" parentId="{E8BE5FF2-2718-486B-A7BD-4E7A874FB0B5}">
    <text>02-24 Pateikta užsakovui kad pasirašytų dėl spintos paruošimo</text>
  </threadedComment>
  <threadedComment ref="K322" dT="2025-03-05T05:32:38.06" personId="{BF941DBC-49BC-4D35-B639-EC5DED99621C}" id="{50D4A707-B64E-4EB2-8EFC-C7074739AB2D}" parentId="{E8BE5FF2-2718-486B-A7BD-4E7A874FB0B5}">
    <text>03.04 parengta pilna byla</text>
  </threadedComment>
  <threadedComment ref="K322" dT="2025-03-14T17:17:59.87" personId="{BF5C2520-4838-4933-8C2C-E9E069B8079F}" id="{B50AC6EB-2488-4F35-8D46-FD235760B74E}" parentId="{E8BE5FF2-2718-486B-A7BD-4E7A874FB0B5}">
    <text>Ko trūksta, kad galėčiau pateikt bylą?</text>
  </threadedComment>
  <threadedComment ref="K322" dT="2025-03-20T06:03:06.50" personId="{BF5C2520-4838-4933-8C2C-E9E069B8079F}" id="{BA569B2E-9CCD-4D20-826A-4AF4EE919E80}" parentId="{E8BE5FF2-2718-486B-A7BD-4E7A874FB0B5}">
    <text>KPD laukiam</text>
  </threadedComment>
  <threadedComment ref="K322" dT="2025-03-21T11:41:30.02" personId="{BF5C2520-4838-4933-8C2C-E9E069B8079F}" id="{BA4F23CC-84C8-4257-AB93-C0783896BC67}" parentId="{E8BE5FF2-2718-486B-A7BD-4E7A874FB0B5}">
    <text>Pateikta byla</text>
  </threadedComment>
  <threadedComment ref="K322" dT="2025-03-26T05:40:21.23" personId="{275467A3-C35B-408D-BC09-980133BF36D1}" id="{C241F934-328A-4C34-AC50-D5DBD1804C52}" parentId="{E8BE5FF2-2718-486B-A7BD-4E7A874FB0B5}">
    <text>03-25</text>
  </threadedComment>
  <threadedComment ref="AB322" dT="2025-02-19T05:25:37.83" personId="{BF941DBC-49BC-4D35-B639-EC5DED99621C}" id="{D16A1F20-E9B1-44E2-B5FC-10E0C17653FC}">
    <text>02.18 pateikta</text>
  </threadedComment>
  <threadedComment ref="AE322" dT="2025-02-19T05:25:37.83" personId="{BF941DBC-49BC-4D35-B639-EC5DED99621C}" id="{F52E2DFF-28B3-4EF7-95BA-17C920C40AE1}">
    <text>02.18 pateikta</text>
  </threadedComment>
  <threadedComment ref="AF322" dT="2025-02-19T05:25:37.83" personId="{BF941DBC-49BC-4D35-B639-EC5DED99621C}" id="{4751BBA2-B791-4E2B-91FF-D7928D628F22}">
    <text>02.18 pateikta</text>
  </threadedComment>
  <threadedComment ref="AN322" dT="2025-03-03T07:27:11.74" personId="{BF941DBC-49BC-4D35-B639-EC5DED99621C}" id="{3A4A0462-D208-4772-AFEA-DE5864273C14}">
    <text>02.28</text>
  </threadedComment>
  <threadedComment ref="K323" dT="2025-02-25T13:21:57.26" personId="{275467A3-C35B-408D-BC09-980133BF36D1}" id="{04F14D0D-2300-416C-B26C-A2CD8A41805E}">
    <text>Simas rengė topo</text>
  </threadedComment>
  <threadedComment ref="K323" dT="2025-03-10T10:29:03.80" personId="{BF5C2520-4838-4933-8C2C-E9E069B8079F}" id="{2C1373C3-C439-4D41-BD3E-398A0A8E85C7}" parentId="{04F14D0D-2300-416C-B26C-A2CD8A41805E}">
    <text>Rengiami sprendiniai</text>
  </threadedComment>
  <threadedComment ref="K323" dT="2025-03-25T14:19:03.59" personId="{BF5C2520-4838-4933-8C2C-E9E069B8079F}" id="{32F83F13-74C2-4F62-BBE6-082A0DA1EBA0}" parentId="{04F14D0D-2300-416C-B26C-A2CD8A41805E}">
    <text>Pateikti pirminiai</text>
  </threadedComment>
  <threadedComment ref="K323" dT="2025-03-28T17:30:34.27" personId="{BF5C2520-4838-4933-8C2C-E9E069B8079F}" id="{911FFC55-3E1E-4FDF-9421-D80F75228D33}" parentId="{04F14D0D-2300-416C-B26C-A2CD8A41805E}">
    <text>Pastabos perduotos Gyčiui. Pataisęs gali pradėt ir derint su sklypų savininkais.</text>
  </threadedComment>
  <threadedComment ref="K323" dT="2025-03-31T12:06:46.83" personId="{BF941DBC-49BC-4D35-B639-EC5DED99621C}" id="{643429A5-C52A-4DE3-907F-4CF201475831}" parentId="{04F14D0D-2300-416C-B26C-A2CD8A41805E}">
    <text>Pastabas ištaisiau, bandysiu derint kaimyninius sklypus.</text>
  </threadedComment>
  <threadedComment ref="K323" dT="2025-04-02T05:53:48.97" personId="{275467A3-C35B-408D-BC09-980133BF36D1}" id="{D2306D2A-CF45-4BA5-B4C1-706D002F0475}" parentId="{04F14D0D-2300-416C-B26C-A2CD8A41805E}">
    <text>Pateikti pirminiai</text>
  </threadedComment>
  <threadedComment ref="K323" dT="2025-04-08T12:49:19.04" personId="{BF5C2520-4838-4933-8C2C-E9E069B8079F}" id="{1F83EC13-81E6-4BC3-BBA3-88E84B1BC1B9}" parentId="{04F14D0D-2300-416C-B26C-A2CD8A41805E}">
    <text>pirminiai patvirtinti. Perduota Gyčiui derinti su institucijom ir sklypais</text>
  </threadedComment>
  <threadedComment ref="K323" dT="2025-04-15T09:46:08.85" personId="{BF941DBC-49BC-4D35-B639-EC5DED99621C}" id="{E4EAD95C-03A4-46D2-AE87-FF758DCAFF67}" parentId="{04F14D0D-2300-416C-B26C-A2CD8A41805E}">
    <text>Gautas atmetimas, perduotas Arnui</text>
  </threadedComment>
  <threadedComment ref="K323" dT="2025-04-15T12:53:21.01" personId="{BF5C2520-4838-4933-8C2C-E9E069B8079F}" id="{CE6D91F3-E8DA-43DD-91BB-C9D63CF92F5F}" parentId="{04F14D0D-2300-416C-B26C-A2CD8A41805E}">
    <text>Perduota ESO</text>
  </threadedComment>
  <threadedComment ref="K323" dT="2025-05-07T07:51:00.02" personId="{BF941DBC-49BC-4D35-B639-EC5DED99621C}" id="{08B56C33-4502-4C2A-8ED3-B83E368B2088}" parentId="{04F14D0D-2300-416C-B26C-A2CD8A41805E}">
    <text>05.07 parengti pirminiai pagal naujas TS.</text>
  </threadedComment>
  <threadedComment ref="K323" dT="2025-05-07T13:50:55.75" personId="{BF5C2520-4838-4933-8C2C-E9E069B8079F}" id="{78AF1AA2-6358-49B2-B57A-0BE58D4FF48A}" parentId="{04F14D0D-2300-416C-B26C-A2CD8A41805E}">
    <text>Pateikti pakoreguoti sprendiniai ESO</text>
  </threadedComment>
  <threadedComment ref="K323" dT="2025-05-09T07:19:11.51" personId="{BF941DBC-49BC-4D35-B639-EC5DED99621C}" id="{5977A1D7-B433-4899-90B5-FF1FE0A1BB79}" parentId="{04F14D0D-2300-416C-B26C-A2CD8A41805E}">
    <text>Ištaisytos pastabos, pateikta derinti.</text>
  </threadedComment>
  <threadedComment ref="K323" dT="2025-05-22T10:34:55.21" personId="{BF941DBC-49BC-4D35-B639-EC5DED99621C}" id="{A594B4EB-3900-4BA0-B211-B86EF4C2F895}" parentId="{04F14D0D-2300-416C-B26C-A2CD8A41805E}">
    <text>05.22 pateikta kompensacijom servitutas</text>
  </threadedComment>
  <threadedComment ref="K323" dT="2025-05-30T11:40:45.61" personId="{BF941DBC-49BC-4D35-B639-EC5DED99621C}" id="{3ACA1C58-C6CA-4A0C-B3C4-659030D3E6FC}" parentId="{04F14D0D-2300-416C-B26C-A2CD8A41805E}">
    <text>Laukiu KPD ir teiksiu servitutą savivaldybei</text>
  </threadedComment>
  <threadedComment ref="K323" dT="2025-06-02T09:58:44.66" personId="{BF941DBC-49BC-4D35-B639-EC5DED99621C}" id="{416AF5BC-1DCE-442E-A90F-F59878D22568}" parentId="{04F14D0D-2300-416C-B26C-A2CD8A41805E}">
    <text>06-02 pateikta SUVA ir servitutas savivaldybei</text>
  </threadedComment>
  <threadedComment ref="K323" dT="2025-07-17T12:04:17.81" personId="{BF5C2520-4838-4933-8C2C-E9E069B8079F}" id="{AD0D82D5-D35B-4110-B33A-4CF9429D0DD5}" parentId="{04F14D0D-2300-416C-B26C-A2CD8A41805E}">
    <text>Servitutus pasirašo 07-24</text>
  </threadedComment>
  <threadedComment ref="Z323" dT="2025-05-29T04:42:13.39" personId="{BF941DBC-49BC-4D35-B639-EC5DED99621C}" id="{D3CC4DAE-C3B1-40A0-8720-9A353ABE9F14}">
    <text>05-29 pateikta</text>
  </threadedComment>
  <threadedComment ref="AB323" dT="2025-05-07T12:21:33.55" personId="{BF941DBC-49BC-4D35-B639-EC5DED99621C}" id="{3AE5F157-AB83-4933-A05E-6C334E7A3ED2}">
    <text>05.07 pateikta</text>
  </threadedComment>
  <threadedComment ref="AE323" dT="2025-05-07T12:21:33.55" personId="{BF941DBC-49BC-4D35-B639-EC5DED99621C}" id="{628D99C6-CD94-412E-902B-56F11C2400B3}">
    <text>05.07 pateikta</text>
  </threadedComment>
  <threadedComment ref="AF323" dT="2025-05-07T12:21:33.55" personId="{BF941DBC-49BC-4D35-B639-EC5DED99621C}" id="{9844BF7E-9C2D-4165-BC28-C9A5041890D4}">
    <text>05.07 pateikta</text>
  </threadedComment>
  <threadedComment ref="AH323" dT="2025-06-02T09:45:25.89" personId="{BF941DBC-49BC-4D35-B639-EC5DED99621C}" id="{1DBD17FC-4387-433C-A7EB-78611786C332}">
    <text>06-02
SAV-362269</text>
  </threadedComment>
  <threadedComment ref="AJ323" dT="2025-05-07T12:21:33.55" personId="{BF941DBC-49BC-4D35-B639-EC5DED99621C}" id="{5322677D-C9E4-4533-8B1C-7D3EF3D094A4}">
    <text>05.07 pateikta</text>
  </threadedComment>
  <threadedComment ref="AK323" dT="2025-06-02T10:00:50.30" personId="{BF941DBC-49BC-4D35-B639-EC5DED99621C}" id="{EC2EE779-0FC0-45FD-9929-272E486E6ACE}">
    <text>06-02 pateikta savivaldybei</text>
  </threadedComment>
  <threadedComment ref="AN323" dT="2025-05-19T09:53:49.51" personId="{BF941DBC-49BC-4D35-B639-EC5DED99621C}" id="{DB00A5CE-6363-4160-BCE0-52275E49A94A}">
    <text>05.19 pateikta</text>
  </threadedComment>
  <threadedComment ref="K324" dT="2025-02-06T06:37:22.90" personId="{BF941DBC-49BC-4D35-B639-EC5DED99621C}" id="{50F79FA7-D8F0-43DB-A25A-9B7EB5A99065}">
    <text>Parengti pirminiai</text>
  </threadedComment>
  <threadedComment ref="K324" dT="2025-02-06T08:57:30.86" personId="{BF5C2520-4838-4933-8C2C-E9E069B8079F}" id="{C4B5D1FB-7A89-4B1B-9F1C-C5BFBA7F4DD2}" parentId="{50F79FA7-D8F0-43DB-A25A-9B7EB5A99065}">
    <text>Pateikti pirminiai</text>
  </threadedComment>
  <threadedComment ref="K324" dT="2025-02-10T15:43:57.04" personId="{BF5C2520-4838-4933-8C2C-E9E069B8079F}" id="{95F085B3-6F91-40A3-9FFE-577732C59989}" parentId="{50F79FA7-D8F0-43DB-A25A-9B7EB5A99065}">
    <text>Įkelti pakoreguoti sprendiniai</text>
  </threadedComment>
  <threadedComment ref="K324" dT="2025-02-10T15:49:29.20" personId="{BF5C2520-4838-4933-8C2C-E9E069B8079F}" id="{976AE949-76DC-44BD-BA37-BE2E781A9959}" parentId="{50F79FA7-D8F0-43DB-A25A-9B7EB5A99065}">
    <text>Pateikta institucijoms</text>
  </threadedComment>
  <threadedComment ref="K324" dT="2025-02-11T15:19:10.42" personId="{BF5C2520-4838-4933-8C2C-E9E069B8079F}" id="{7145E5CB-03D6-4F4A-AA71-E8708942EE63}" parentId="{50F79FA7-D8F0-43DB-A25A-9B7EB5A99065}">
    <text>Gauta pastaba iš Vainoro - statyt spinta ant ribos. Perduota Gyčiui</text>
  </threadedComment>
  <threadedComment ref="K324" dT="2025-02-18T07:27:13.52" personId="{BF5C2520-4838-4933-8C2C-E9E069B8079F}" id="{9639BAC8-C723-4AEF-BBC9-C8FC1C2C7ACA}" parentId="{50F79FA7-D8F0-43DB-A25A-9B7EB5A99065}">
    <text>Statyti spintą ant ribos nenori sutikt klientas, perduota info ESO dėl galimybių keisti TS, laukiam atsakymo</text>
  </threadedComment>
  <threadedComment ref="AB324" dT="2025-02-11T12:42:00.92" personId="{BF5C2520-4838-4933-8C2C-E9E069B8079F}" id="{D06AA90D-5CED-4954-A696-EA2A1E88C590}">
    <text>Pateikta 02-10</text>
  </threadedComment>
  <threadedComment ref="AE324" dT="2025-02-11T12:42:00.92" personId="{BF5C2520-4838-4933-8C2C-E9E069B8079F}" id="{025A002C-9096-4576-8515-E8033CB9E87C}">
    <text>Pateikta 02-10</text>
  </threadedComment>
  <threadedComment ref="AF324" dT="2025-02-11T12:42:00.92" personId="{BF5C2520-4838-4933-8C2C-E9E069B8079F}" id="{754DDE97-78D1-4AFA-99B8-4E94380ECDD6}">
    <text>Pateikta 02-10</text>
  </threadedComment>
  <threadedComment ref="AF324" dT="2025-02-11T12:42:17.04" personId="{BF5C2520-4838-4933-8C2C-E9E069B8079F}" id="{CDD51227-C2A9-436E-A21E-278B99D43397}" parentId="{754DDE97-78D1-4AFA-99B8-4E94380ECDD6}">
    <text>Suderinta 02-11</text>
  </threadedComment>
  <threadedComment ref="K326" dT="2025-01-31T05:53:22.38" personId="{BF941DBC-49BC-4D35-B639-EC5DED99621C}" id="{51324B40-6F4C-4E1A-89A8-93E20A1FB551}">
    <text>Parengti pirminiai 01.30</text>
  </threadedComment>
  <threadedComment ref="K326" dT="2025-01-31T14:03:40.30" personId="{BF5C2520-4838-4933-8C2C-E9E069B8079F}" id="{A075ECFB-025D-4E96-AF4A-BA39BFFBD6F2}" parentId="{51324B40-6F4C-4E1A-89A8-93E20A1FB551}">
    <text>Pateikti pirminiai</text>
  </threadedComment>
  <threadedComment ref="K326" dT="2025-02-04T11:49:19.21" personId="{BF941DBC-49BC-4D35-B639-EC5DED99621C}" id="{9B06C6C3-BF42-4483-B33C-38BD8139D2EC}" parentId="{51324B40-6F4C-4E1A-89A8-93E20A1FB551}">
    <text>Pateikta derinti</text>
  </threadedComment>
  <threadedComment ref="K326" dT="2025-02-18T07:28:27.56" personId="{BF5C2520-4838-4933-8C2C-E9E069B8079F}" id="{C0E51414-C955-473F-AC69-D61DDA5593C3}" parentId="{51324B40-6F4C-4E1A-89A8-93E20A1FB551}">
    <text xml:space="preserve">Reikia derinti naują spintos vietą su Vainoru. @Gytis Kazakevičius </text>
    <mentions>
      <mention mentionpersonId="{261CABE5-07DA-45AC-BB0C-61EF5D6C7C4B}" mentionId="{D6EB7207-4293-4E8E-AD87-37169FE22B55}" startIndex="47" length="19"/>
    </mentions>
  </threadedComment>
  <threadedComment ref="K326" dT="2025-02-19T07:14:22.01" personId="{BF941DBC-49BC-4D35-B639-EC5DED99621C}" id="{91EE98F2-34E6-4B2C-9604-C9BECEE82B20}" parentId="{51324B40-6F4C-4E1A-89A8-93E20A1FB551}">
    <text>Pateikta derint Vainorui nauja vieta</text>
  </threadedComment>
  <threadedComment ref="K326" dT="2025-02-28T05:41:50.90" personId="{BF941DBC-49BC-4D35-B639-EC5DED99621C}" id="{BA0A0441-1490-4A59-BAC1-9353DBE5A5F8}" parentId="{51324B40-6F4C-4E1A-89A8-93E20A1FB551}">
    <text>Vainoras suderino, išsiųsta kiti derinimai</text>
  </threadedComment>
  <threadedComment ref="K326" dT="2025-03-10T10:29:57.68" personId="{BF5C2520-4838-4933-8C2C-E9E069B8079F}" id="{3773D715-59B8-4D8E-9362-35D6ADF6383B}" parentId="{51324B40-6F4C-4E1A-89A8-93E20A1FB551}">
    <text>Netiko sprendiniai užsakovui, perduota Gyčiui info kaip suprojektuoti.</text>
  </threadedComment>
  <threadedComment ref="K326" dT="2025-03-18T12:54:18.98" personId="{BF941DBC-49BC-4D35-B639-EC5DED99621C}" id="{976C4461-C93D-4FA4-B8D3-860487CE2B3F}" parentId="{51324B40-6F4C-4E1A-89A8-93E20A1FB551}">
    <text>03.12 suderinta su užsakovu, pateikiau Vainorui</text>
  </threadedComment>
  <threadedComment ref="K326" dT="2025-03-24T06:07:46.09" personId="{BF941DBC-49BC-4D35-B639-EC5DED99621C}" id="{0120590A-05C4-463C-9FD2-EB644C7AD213}" parentId="{51324B40-6F4C-4E1A-89A8-93E20A1FB551}">
    <text>03.24 pateikta suva</text>
  </threadedComment>
  <threadedComment ref="K326" dT="2025-03-27T12:41:19.98" personId="{BF5C2520-4838-4933-8C2C-E9E069B8079F}" id="{D02AC5CA-8F0A-4E03-8825-B56A75037D1D}" parentId="{51324B40-6F4C-4E1A-89A8-93E20A1FB551}">
    <text>Pateikta byla be suva</text>
  </threadedComment>
  <threadedComment ref="K326" dT="2025-04-09T07:56:49.80" personId="{BF5C2520-4838-4933-8C2C-E9E069B8079F}" id="{EABA28C6-C800-4938-9A17-D8069F0382E3}" parentId="{51324B40-6F4C-4E1A-89A8-93E20A1FB551}">
    <text>Pateikta su SUVA</text>
  </threadedComment>
  <threadedComment ref="AB326" dT="2025-02-04T11:49:34.35" personId="{BF941DBC-49BC-4D35-B639-EC5DED99621C}" id="{93A17A3D-FC02-4A45-B098-1F0B2E298B98}">
    <text>02.04 pateikta</text>
  </threadedComment>
  <threadedComment ref="AE326" dT="2025-02-04T11:49:34.35" personId="{BF941DBC-49BC-4D35-B639-EC5DED99621C}" id="{D964AEFD-72BF-4EF0-8C16-07563600794A}">
    <text>02.04 pateikta</text>
  </threadedComment>
  <threadedComment ref="AF326" dT="2025-02-04T11:49:34.35" personId="{BF941DBC-49BC-4D35-B639-EC5DED99621C}" id="{52E8FD62-3620-4609-A885-FADE0ADFE906}">
    <text>02.04 pateikta</text>
  </threadedComment>
  <threadedComment ref="AH326" dT="2025-03-24T06:08:02.66" personId="{BF941DBC-49BC-4D35-B639-EC5DED99621C}" id="{E5D22224-CA00-4004-94B8-AEACCB71AE5B}">
    <text>03.24
SAV-351920</text>
  </threadedComment>
  <threadedComment ref="K327" dT="2025-02-25T10:57:46.62" personId="{BF941DBC-49BC-4D35-B639-EC5DED99621C}" id="{F610B5AE-FCCB-4288-A030-B313B7FC3CA9}">
    <text>Rengiami pirminiai</text>
  </threadedComment>
  <threadedComment ref="K327" dT="2025-02-25T13:56:22.04" personId="{BF941DBC-49BC-4D35-B639-EC5DED99621C}" id="{E9336A37-CC13-48D1-9027-AAD83651689E}" parentId="{F610B5AE-FCCB-4288-A030-B313B7FC3CA9}">
    <text>Parengti pirminiai</text>
  </threadedComment>
  <threadedComment ref="K327" dT="2025-02-26T06:01:48.75" personId="{BF5C2520-4838-4933-8C2C-E9E069B8079F}" id="{930CC80D-E45E-4EF8-B3A5-64365D969B1C}" parentId="{F610B5AE-FCCB-4288-A030-B313B7FC3CA9}">
    <text>Pateikti pirminiai</text>
  </threadedComment>
  <threadedComment ref="K327" dT="2025-03-07T05:58:51.88" personId="{BF5C2520-4838-4933-8C2C-E9E069B8079F}" id="{59DE8A1D-A29E-4522-BE0C-949AA4B6F0C3}" parentId="{F610B5AE-FCCB-4288-A030-B313B7FC3CA9}">
    <text>Pateikti pirminiai po pastabų</text>
  </threadedComment>
  <threadedComment ref="K327" dT="2025-03-14T17:18:54.50" personId="{BF5C2520-4838-4933-8C2C-E9E069B8079F}" id="{72533D7D-1788-4625-998C-97D6715B0F71}" parentId="{F610B5AE-FCCB-4288-A030-B313B7FC3CA9}">
    <text>Dar kartą pateikta po pastabų, pastaba neesminė, galima derint</text>
  </threadedComment>
  <threadedComment ref="K327" dT="2025-03-25T06:07:51.99" personId="{BF941DBC-49BC-4D35-B639-EC5DED99621C}" id="{31A861B7-ED30-4EF6-AFEB-EABE53152B0C}" parentId="{F610B5AE-FCCB-4288-A030-B313B7FC3CA9}">
    <text>Trūksta energijos derinimo.</text>
  </threadedComment>
  <threadedComment ref="K327" dT="2025-03-28T15:50:41.33" personId="{BF5C2520-4838-4933-8C2C-E9E069B8079F}" id="{224EE4A0-00DA-4A4A-808E-8D5FEAA79A97}" parentId="{F610B5AE-FCCB-4288-A030-B313B7FC3CA9}">
    <text>Paskubint energiją, teikt SUVA, rengt bylą.</text>
  </threadedComment>
  <threadedComment ref="K327" dT="2025-04-07T10:23:41.82" personId="{BF941DBC-49BC-4D35-B639-EC5DED99621C}" id="{724DD404-1B84-4959-B8AE-D602112F3E64}" parentId="{F610B5AE-FCCB-4288-A030-B313B7FC3CA9}">
    <text>Paruošta byla, trūksta suvos</text>
  </threadedComment>
  <threadedComment ref="K327" dT="2025-04-09T05:03:56.17" personId="{BF5C2520-4838-4933-8C2C-E9E069B8079F}" id="{564371E6-E0E0-457E-BC22-5B4F42F98B5D}" parentId="{F610B5AE-FCCB-4288-A030-B313B7FC3CA9}">
    <text>Pateikta byla be suva</text>
  </threadedComment>
  <threadedComment ref="K327" dT="2025-04-17T11:09:23.29" personId="{BF941DBC-49BC-4D35-B639-EC5DED99621C}" id="{194893BE-EDFC-4D20-ACA4-02171DD6AA8B}" parentId="{F610B5AE-FCCB-4288-A030-B313B7FC3CA9}">
    <text>Atmetė SUVA, trūko ESO derinimo, pateikiau per naujo 04.17</text>
  </threadedComment>
  <threadedComment ref="Z327" dT="2025-03-24T13:06:56.48" personId="{BF941DBC-49BC-4D35-B639-EC5DED99621C}" id="{53032B65-252E-4521-A4D0-D04A4EB0E3E1}">
    <text>03.24 pateikta</text>
  </threadedComment>
  <threadedComment ref="AB327" dT="2025-03-17T05:52:23.31" personId="{BF941DBC-49BC-4D35-B639-EC5DED99621C}" id="{3DE3D448-8056-4626-8568-CC4A84A5DB15}">
    <text>03.17 pateikta</text>
  </threadedComment>
  <threadedComment ref="AE327" dT="2025-03-17T05:52:23.31" personId="{BF941DBC-49BC-4D35-B639-EC5DED99621C}" id="{298C1640-F5AD-4B39-A55D-67D99E4053BD}">
    <text>03.17 pateikta</text>
  </threadedComment>
  <threadedComment ref="AF327" dT="2025-03-17T05:52:23.31" personId="{BF941DBC-49BC-4D35-B639-EC5DED99621C}" id="{0044F067-E3B6-481E-8990-3D08A038148B}">
    <text>03.17 pateikta</text>
  </threadedComment>
  <threadedComment ref="AH327" dT="2025-04-03T10:37:02.96" personId="{BF941DBC-49BC-4D35-B639-EC5DED99621C}" id="{FF0359D6-91A9-4993-8616-360786921DF4}">
    <text>04.03 
SAV-353815</text>
  </threadedComment>
  <threadedComment ref="AH327" dT="2025-04-17T12:26:42.49" personId="{BF941DBC-49BC-4D35-B639-EC5DED99621C}" id="{FFE1D324-32D2-4A82-8F45-2C28B4307472}" parentId="{FF0359D6-91A9-4993-8616-360786921DF4}">
    <text>04.17 
SAV-355983</text>
  </threadedComment>
  <threadedComment ref="AJ327" dT="2025-03-17T05:52:23.31" personId="{BF941DBC-49BC-4D35-B639-EC5DED99621C}" id="{D94A662C-C47D-4271-99EB-D719362CE715}">
    <text>03.17 pateikta</text>
  </threadedComment>
  <threadedComment ref="AJ327" dT="2025-04-02T11:52:07.65" personId="{BF941DBC-49BC-4D35-B639-EC5DED99621C}" id="{33EAB7CA-779D-4644-BBC6-3DA6BF3E8858}" parentId="{D94A662C-C47D-4271-99EB-D719362CE715}">
    <text>04.02 priminta</text>
  </threadedComment>
  <threadedComment ref="K328" dT="2025-02-24T06:46:40.33" personId="{BF941DBC-49BC-4D35-B639-EC5DED99621C}" id="{02FA6069-2A7A-4226-B150-00037697BA60}">
    <text>Parengti pirminiai</text>
  </threadedComment>
  <threadedComment ref="K328" dT="2025-02-24T08:03:58.08" personId="{BF5C2520-4838-4933-8C2C-E9E069B8079F}" id="{9AF6CF5C-7815-49A6-94B3-38CD30E0F359}" parentId="{02FA6069-2A7A-4226-B150-00037697BA60}">
    <text>Pateikti pirminiai</text>
  </threadedComment>
  <threadedComment ref="K328" dT="2025-03-07T06:26:59.75" personId="{BF5C2520-4838-4933-8C2C-E9E069B8079F}" id="{223594E3-E950-42CC-81A7-5C50DE3CE7F7}" parentId="{02FA6069-2A7A-4226-B150-00037697BA60}">
    <text>Patreikti pirminiai po pastabų</text>
  </threadedComment>
  <threadedComment ref="K328" dT="2025-03-12T06:21:02.28" personId="{BF941DBC-49BC-4D35-B639-EC5DED99621C}" id="{E1C40476-0DD9-45DD-B65E-3178DC72340B}" parentId="{02FA6069-2A7A-4226-B150-00037697BA60}">
    <text>Pateikta SUVA</text>
  </threadedComment>
  <threadedComment ref="K328" dT="2025-03-13T08:57:18.72" personId="{BF941DBC-49BC-4D35-B639-EC5DED99621C}" id="{A24B5F8D-3D07-4BAD-AE76-D264C81B5228}" parentId="{02FA6069-2A7A-4226-B150-00037697BA60}">
    <text>Kontaktinis asmuo užsakovo Danielius +37069870956</text>
  </threadedComment>
  <threadedComment ref="K328" dT="2025-03-26T05:41:17.96" personId="{275467A3-C35B-408D-BC09-980133BF36D1}" id="{A5F0B8C5-8733-4640-A99A-E8238439DCA3}" parentId="{02FA6069-2A7A-4226-B150-00037697BA60}">
    <text>Trūksta tik SUVA</text>
  </threadedComment>
  <threadedComment ref="K328" dT="2025-03-27T12:44:16.28" personId="{BF5C2520-4838-4933-8C2C-E9E069B8079F}" id="{C91E5E02-0307-4DB4-B21A-5B93E48092AE}" parentId="{02FA6069-2A7A-4226-B150-00037697BA60}">
    <text>Pateikta be suva</text>
  </threadedComment>
  <threadedComment ref="K328" dT="2025-03-28T10:50:53.28" personId="{BF5C2520-4838-4933-8C2C-E9E069B8079F}" id="{759020EF-7272-4B98-BF84-20040CC034A0}" parentId="{02FA6069-2A7A-4226-B150-00037697BA60}">
    <text>Pastabų nėra, trūksta SUVA</text>
  </threadedComment>
  <threadedComment ref="K328" dT="2025-04-02T05:50:15.49" personId="{275467A3-C35B-408D-BC09-980133BF36D1}" id="{55C0A0E1-4D53-4691-BEA9-6A5971F28E8D}" parentId="{02FA6069-2A7A-4226-B150-00037697BA60}">
    <text>Pateiktas projektas</text>
  </threadedComment>
  <threadedComment ref="Z328" dT="2025-03-06T06:05:30.00" personId="{BF941DBC-49BC-4D35-B639-EC5DED99621C}" id="{42394BA4-5152-46E0-9D4A-FC90936AEA4A}">
    <text>03.06 pateikta</text>
  </threadedComment>
  <threadedComment ref="AH328" dT="2025-03-12T06:21:20.66" personId="{BF941DBC-49BC-4D35-B639-EC5DED99621C}" id="{706A623D-5FF8-44A4-B401-BFA04C39D851}">
    <text>SAV-350137
03.12</text>
  </threadedComment>
  <threadedComment ref="K329" dT="2025-02-24T10:26:21.89" personId="{BF941DBC-49BC-4D35-B639-EC5DED99621C}" id="{DE605063-B406-4C94-BF23-10712EFCCF0D}">
    <text>Parengti pirminiai</text>
  </threadedComment>
  <threadedComment ref="K329" dT="2025-02-25T13:42:24.84" personId="{275467A3-C35B-408D-BC09-980133BF36D1}" id="{6EF8A5DF-40F1-469F-91E8-7AA8B8D95C3B}" parentId="{DE605063-B406-4C94-BF23-10712EFCCF0D}">
    <text>Taiso pastabas</text>
  </threadedComment>
  <threadedComment ref="K329" dT="2025-02-26T10:34:23.62" personId="{BF941DBC-49BC-4D35-B639-EC5DED99621C}" id="{CCB6263C-AA8A-47CE-87E3-97B79A164E7F}" parentId="{DE605063-B406-4C94-BF23-10712EFCCF0D}">
    <text>Ištaisytos pastabos</text>
  </threadedComment>
  <threadedComment ref="K329" dT="2025-03-05T14:43:02.51" personId="{BF5C2520-4838-4933-8C2C-E9E069B8079F}" id="{4C836993-228E-4F8B-B2E4-1D4CE060E0FA}" parentId="{DE605063-B406-4C94-BF23-10712EFCCF0D}">
    <text>Pateikta po pastabų</text>
  </threadedComment>
  <threadedComment ref="K329" dT="2025-03-10T10:31:04.36" personId="{BF5C2520-4838-4933-8C2C-E9E069B8079F}" id="{00046FF7-4762-4EC0-86D5-7B8CFD525789}" parentId="{DE605063-B406-4C94-BF23-10712EFCCF0D}">
    <text>Pirminiai patvirtinti, derinti</text>
  </threadedComment>
  <threadedComment ref="K329" dT="2025-03-24T05:52:44.50" personId="{BF941DBC-49BC-4D35-B639-EC5DED99621C}" id="{98451E0F-6B13-4AEC-9CA5-5E8FA317BF38}" parentId="{DE605063-B406-4C94-BF23-10712EFCCF0D}">
    <text>Neina susisiekt su užsakovu</text>
  </threadedComment>
  <threadedComment ref="K329" dT="2025-03-28T15:53:06.13" personId="{BF5C2520-4838-4933-8C2C-E9E069B8079F}" id="{B7D41F29-849E-4BC2-8BD4-7683818ABA56}" parentId="{DE605063-B406-4C94-BF23-10712EFCCF0D}">
    <text>Perduota situacija ESO, aiškinasi ką daryt. Tomai, jeigu negausi info iš PV, pabandyk pats pasiklaust, nes negalim SUVA teikt. Situacija: negalim niekaip susisiekt su Klientu, numeris TS neveikia, dar 2 numerius davė ESO abu blogi, objekte nieko nėra. PV perdaviau, kad neturim ką daryt, tai sakė pasiaiškins ką daryt ir patys pabandys dar pagaut. Blogiausiu atveju reik važiuot TS nurodytu adresu  Gegučių g. 17-63, Kėdainiai. Galbūt taip pagausim ar bent kontaktą paliktume susisiekimui.</text>
  </threadedComment>
  <threadedComment ref="K329" dT="2025-04-08T12:07:46.75" personId="{BF941DBC-49BC-4D35-B639-EC5DED99621C}" id="{96367C3B-8F2B-4B6A-903E-02758798B16C}" parentId="{DE605063-B406-4C94-BF23-10712EFCCF0D}">
    <text>04.09 Ridas užsuks į užsakovo deklaruotą gyvenamą vietą</text>
  </threadedComment>
  <threadedComment ref="K329" dT="2025-04-10T04:17:20.18" personId="{BF941DBC-49BC-4D35-B639-EC5DED99621C}" id="{8B3DBFCA-C726-48B7-AB10-26E53429F97B}" parentId="{DE605063-B406-4C94-BF23-10712EFCCF0D}">
    <text>04.09 nieko nerado vietoje, paliko sprendinius ir kontaktus pašto dėžutėje.</text>
  </threadedComment>
  <threadedComment ref="K329" dT="2025-04-15T07:42:12.95" personId="{BF941DBC-49BC-4D35-B639-EC5DED99621C}" id="{57C0B6F9-9486-4057-860E-9A6CC7336CBF}" parentId="{DE605063-B406-4C94-BF23-10712EFCCF0D}">
    <text>04.15 pavyko gauti užsakovo derinimą, pateikta SUVA, ruošiu bylą</text>
  </threadedComment>
  <threadedComment ref="K329" dT="2025-04-17T14:12:57.58" personId="{BF5C2520-4838-4933-8C2C-E9E069B8079F}" id="{90F159BD-8E11-471E-9F53-60D329862ED9}" parentId="{DE605063-B406-4C94-BF23-10712EFCCF0D}">
    <text>pateikta byla be SUVA</text>
  </threadedComment>
  <threadedComment ref="K329" dT="2025-04-22T11:14:58.68" personId="{BF941DBC-49BC-4D35-B639-EC5DED99621C}" id="{07D194F2-03DB-4020-BF41-8CBD6AB791E7}" parentId="{DE605063-B406-4C94-BF23-10712EFCCF0D}">
    <text>Trūksta SUVOS, pastabos ištaisytos</text>
  </threadedComment>
  <threadedComment ref="AB329" dT="2025-03-03T08:49:09.28" personId="{BF941DBC-49BC-4D35-B639-EC5DED99621C}" id="{0C9FBEF8-F7F5-43D9-9400-FBC9F6C4CC1C}">
    <text>03.03 pateikta</text>
  </threadedComment>
  <threadedComment ref="AE329" dT="2025-03-03T08:49:09.28" personId="{BF941DBC-49BC-4D35-B639-EC5DED99621C}" id="{568FAD22-A260-4B0A-8D9A-F6F5740F5BFD}">
    <text>03.03 pateikta</text>
  </threadedComment>
  <threadedComment ref="AF329" dT="2025-03-03T08:49:09.28" personId="{BF941DBC-49BC-4D35-B639-EC5DED99621C}" id="{408B9F1A-2A0B-4535-AF20-E4885D90DFF8}">
    <text>03.03 pateikta</text>
  </threadedComment>
  <threadedComment ref="AH329" dT="2025-04-15T07:41:36.73" personId="{BF941DBC-49BC-4D35-B639-EC5DED99621C}" id="{B20F55DA-A4D6-4191-B750-8F9FA4DC360A}">
    <text>04.15
SAV-355442</text>
  </threadedComment>
  <threadedComment ref="AH329" dT="2025-04-29T04:36:03.36" personId="{BF941DBC-49BC-4D35-B639-EC5DED99621C}" id="{1E8B4CA6-F62C-4024-AF54-CD04F8B30A22}" parentId="{B20F55DA-A4D6-4191-B750-8F9FA4DC360A}">
    <text>04.29
SAV-357284</text>
  </threadedComment>
  <threadedComment ref="K330" dT="2025-02-06T08:31:22.90" personId="{BF5C2520-4838-4933-8C2C-E9E069B8079F}" id="{360A2EF5-94F2-4EDF-B60B-95E2A089B562}">
    <text>01-24 pateikti pirminiai sprendiniai</text>
  </threadedComment>
  <threadedComment ref="K330" dT="2025-03-10T10:34:17.83" personId="{BF5C2520-4838-4933-8C2C-E9E069B8079F}" id="{967651F5-138D-4A84-AA11-FD140F808A71}" parentId="{360A2EF5-94F2-4EDF-B60B-95E2A089B562}">
    <text>02-18 gautos pastabos, perduotos Gyčiui.</text>
  </threadedComment>
  <threadedComment ref="K330" dT="2025-03-13T11:48:08.72" personId="{BF5C2520-4838-4933-8C2C-E9E069B8079F}" id="{42937989-A933-4E06-84B5-84505B5EE6CA}" parentId="{360A2EF5-94F2-4EDF-B60B-95E2A089B562}">
    <text>03-12 pateikta po pastabų</text>
  </threadedComment>
  <threadedComment ref="K330" dT="2025-03-28T17:03:36.23" personId="{BF5C2520-4838-4933-8C2C-E9E069B8079F}" id="{7574F101-274A-4143-9D59-7141DD9728BA}" parentId="{360A2EF5-94F2-4EDF-B60B-95E2A089B562}">
    <text>Nieko neatsako, parašiau komentarą. Jeigu patvirtintų reikia bylos.</text>
  </threadedComment>
  <threadedComment ref="K330" dT="2025-04-08T12:50:06.90" personId="{BF5C2520-4838-4933-8C2C-E9E069B8079F}" id="{95B95B10-E06B-4D5D-8F19-E5765261BB76}" parentId="{360A2EF5-94F2-4EDF-B60B-95E2A089B562}">
    <text>Patvirtinta, perduota Gyčiui parengti bylą.</text>
  </threadedComment>
  <threadedComment ref="K330" dT="2025-04-10T06:03:10.21" personId="{BF941DBC-49BC-4D35-B639-EC5DED99621C}" id="{966A7C0B-F71F-45C9-BDDB-000443909BFC}" parentId="{360A2EF5-94F2-4EDF-B60B-95E2A089B562}">
    <text>04.10 parengta byla</text>
  </threadedComment>
  <threadedComment ref="K331" dT="2025-03-03T07:26:18.75" personId="{275467A3-C35B-408D-BC09-980133BF36D1}" id="{8D4A246B-3AB8-4553-9667-9027ABF2F637}">
    <text>Simas rengė topo</text>
  </threadedComment>
  <threadedComment ref="K331" dT="2025-03-10T10:35:01.54" personId="{BF5C2520-4838-4933-8C2C-E9E069B8079F}" id="{9DEC66DF-66D2-4388-BD0A-76AD2E019121}" parentId="{8D4A246B-3AB8-4553-9667-9027ABF2F637}">
    <text>Pateikta pirminiai 03-07</text>
  </threadedComment>
  <threadedComment ref="K331" dT="2025-03-14T17:19:58.38" personId="{BF5C2520-4838-4933-8C2C-E9E069B8079F}" id="{C791B104-B3D3-45C6-824A-C931AB204928}" parentId="{8D4A246B-3AB8-4553-9667-9027ABF2F637}">
    <text>Pateikta po pastabų</text>
  </threadedComment>
  <threadedComment ref="K331" dT="2025-03-18T11:25:47.33" personId="{BF5C2520-4838-4933-8C2C-E9E069B8079F}" id="{E4B67D2D-F4EC-43F1-8915-54C7796A9CDD}" parentId="{8D4A246B-3AB8-4553-9667-9027ABF2F637}">
    <text>Pateikta derinti</text>
  </threadedComment>
  <threadedComment ref="K331" dT="2025-03-28T17:03:58.36" personId="{BF5C2520-4838-4933-8C2C-E9E069B8079F}" id="{E2EA72E5-1875-44DF-958C-EA9F7B0255CD}" parentId="{8D4A246B-3AB8-4553-9667-9027ABF2F637}">
    <text>Perduoti darbai Gyčiui.</text>
  </threadedComment>
  <threadedComment ref="K331" dT="2025-04-02T07:01:08.49" personId="{275467A3-C35B-408D-BC09-980133BF36D1}" id="{30DF64ED-7E36-4B20-8C15-73D3C7054D80}" parentId="{8D4A246B-3AB8-4553-9667-9027ABF2F637}">
    <text>Reikia KPD pateikti</text>
  </threadedComment>
  <threadedComment ref="K331" dT="2025-04-03T05:52:50.46" personId="{BF941DBC-49BC-4D35-B639-EC5DED99621C}" id="{0A5F1C57-7D1C-4780-989E-707889BA4ED3}" parentId="{8D4A246B-3AB8-4553-9667-9027ABF2F637}">
    <text>04-03 pateikta KPD</text>
  </threadedComment>
  <threadedComment ref="K331" dT="2025-04-08T12:50:25.34" personId="{BF5C2520-4838-4933-8C2C-E9E069B8079F}" id="{522AAEF2-302A-4084-8013-F7A7EE510869}" parentId="{8D4A246B-3AB8-4553-9667-9027ABF2F637}">
    <text>Derinti su sklypais</text>
  </threadedComment>
  <threadedComment ref="K331" dT="2025-04-15T10:54:51.27" personId="{BF5C2520-4838-4933-8C2C-E9E069B8079F}" id="{21171A68-7D20-4130-BFD3-D51076A81204}" parentId="{8D4A246B-3AB8-4553-9667-9027ABF2F637}">
    <text>Servitutai pateikti kompensacijom</text>
  </threadedComment>
  <threadedComment ref="K331" dT="2025-04-29T06:47:49.85" personId="{BF5C2520-4838-4933-8C2C-E9E069B8079F}" id="{1641E66B-2A3E-43BF-BB53-A6B1032843A3}" parentId="{8D4A246B-3AB8-4553-9667-9027ABF2F637}">
    <text>04-29 susitikimas su Klientu ir sklypų savininkais.</text>
  </threadedComment>
  <threadedComment ref="K331" dT="2025-05-12T05:15:11.93" personId="{BF5C2520-4838-4933-8C2C-E9E069B8079F}" id="{49505A6F-676D-468D-8A94-8CA6AC669F40}" parentId="{8D4A246B-3AB8-4553-9667-9027ABF2F637}">
    <text>Renka servituto derinimus, mes esam išsiuntę informacinius patalpų savininkam/nuomininkam</text>
  </threadedComment>
  <threadedComment ref="K331" dT="2025-06-03T07:06:14.10" personId="{BF5C2520-4838-4933-8C2C-E9E069B8079F}" id="{E21C2EA2-4D30-4F24-9708-EC2111DB54C7}" parentId="{8D4A246B-3AB8-4553-9667-9027ABF2F637}">
    <text>Servitutai suderinti, pateikti savivaldybei. Trūksta dar Turto banko sutikimo, greitu metu turi atsiųsti.</text>
  </threadedComment>
  <threadedComment ref="K331" dT="2025-07-17T12:04:27.92" personId="{BF5C2520-4838-4933-8C2C-E9E069B8079F}" id="{BB33B543-1DF5-4015-B035-EAD2B4722F19}" parentId="{8D4A246B-3AB8-4553-9667-9027ABF2F637}">
    <text>Servitutus pasirašo 07-24</text>
  </threadedComment>
  <threadedComment ref="AE331" dT="2025-03-18T11:25:31.58" personId="{BF5C2520-4838-4933-8C2C-E9E069B8079F}" id="{8651ED27-774D-429D-8E6B-A37A15046584}">
    <text>Pateikta 03-18</text>
  </threadedComment>
  <threadedComment ref="AF331" dT="2025-03-18T11:25:31.58" personId="{BF5C2520-4838-4933-8C2C-E9E069B8079F}" id="{0985E606-0CF7-4C39-8E46-6DE296D966DE}">
    <text>Pateikta 03-18</text>
  </threadedComment>
  <threadedComment ref="AH331" dT="2025-03-27T08:54:51.75" personId="{BF5C2520-4838-4933-8C2C-E9E069B8079F}" id="{B3539784-E9CB-4456-BA48-836560524658}">
    <text>352619</text>
  </threadedComment>
  <threadedComment ref="AJ331" dT="2025-03-18T11:25:31.58" personId="{BF5C2520-4838-4933-8C2C-E9E069B8079F}" id="{6CD5B5C1-E91F-4265-A445-7F694DCB8214}">
    <text>Pateikta 03-18</text>
  </threadedComment>
  <threadedComment ref="AN331" dT="2025-04-03T05:53:05.69" personId="{BF941DBC-49BC-4D35-B639-EC5DED99621C}" id="{2B95470B-7A29-4993-AEA1-0FC1EEA24397}">
    <text>04-03 pateikta</text>
  </threadedComment>
  <threadedComment ref="K332" dT="2025-03-10T10:37:56.34" personId="{BF5C2520-4838-4933-8C2C-E9E069B8079F}" id="{F408CC9E-AFB4-4832-8EA7-69A43B75A200}">
    <text>Pateikti pirminiai 03-05, grąžinta 03-06, reikalinga TS korekcija (MT turi būti valdoma). Buvau su Znutu vietoj įsivertinti situaciją, nuatrėm kaip statyti MT, reikia pataisyti sprendinius. Ryšiai pamatuoti.</text>
  </threadedComment>
  <threadedComment ref="K332" dT="2025-03-26T06:50:05.87" personId="{BF5C2520-4838-4933-8C2C-E9E069B8079F}" id="{D3623DCC-0876-4CB9-9919-5A144567B4AC}" parentId="{F408CC9E-AFB4-4832-8EA7-69A43B75A200}">
    <text>Dar nepataisiau, per šią sav turiu sutvarkyt</text>
  </threadedComment>
  <threadedComment ref="K332" dT="2025-03-27T10:43:20.71" personId="{BF5C2520-4838-4933-8C2C-E9E069B8079F}" id="{A8FD4E62-778B-4637-B990-C5CD1FE54CC9}" parentId="{F408CC9E-AFB4-4832-8EA7-69A43B75A200}">
    <text>Pateikti pirminiai po pastabų, išsiųsta institucijoms</text>
  </threadedComment>
  <threadedComment ref="K332" dT="2025-03-27T10:44:02.80" personId="{BF5C2520-4838-4933-8C2C-E9E069B8079F}" id="{82C7531C-9A94-4942-8815-5B4B6763BA74}" parentId="{F408CC9E-AFB4-4832-8EA7-69A43B75A200}">
    <text>Gyčiui perduota parengt servitutą</text>
  </threadedComment>
  <threadedComment ref="K332" dT="2025-04-02T09:45:06.71" personId="{BF941DBC-49BC-4D35-B639-EC5DED99621C}" id="{E2EC0C7A-C13E-44FA-B4BE-5C66C00C6BB3}" parentId="{F408CC9E-AFB4-4832-8EA7-69A43B75A200}">
    <text>03-28 parengtas servitutas</text>
  </threadedComment>
  <threadedComment ref="K332" dT="2025-04-03T11:22:31.01" personId="{275467A3-C35B-408D-BC09-980133BF36D1}" id="{33BC2B91-02E4-45C5-BB8A-237F4948AA1C}" parentId="{F408CC9E-AFB4-4832-8EA7-69A43B75A200}">
    <text>Pateiktas servitutas ESO</text>
  </threadedComment>
  <threadedComment ref="K332" dT="2025-04-08T12:50:44.18" personId="{BF5C2520-4838-4933-8C2C-E9E069B8079F}" id="{B756E355-38CD-4981-A8BD-7BDC2939D199}" parentId="{F408CC9E-AFB4-4832-8EA7-69A43B75A200}">
    <text>Pateikti pirminiai po pastabų</text>
  </threadedComment>
  <threadedComment ref="K332" dT="2025-04-15T10:55:40.27" personId="{BF5C2520-4838-4933-8C2C-E9E069B8079F}" id="{3BAD1DAA-123F-43BD-B71C-E585491162D3}" parentId="{F408CC9E-AFB4-4832-8EA7-69A43B75A200}">
    <text>pateiktas servitutas kompensacijai</text>
  </threadedComment>
  <threadedComment ref="K332" dT="2025-04-29T06:55:00.35" personId="{BF5C2520-4838-4933-8C2C-E9E069B8079F}" id="{61BCE5F6-B7AB-440C-A77E-A26763ACE003}" parentId="{F408CC9E-AFB4-4832-8EA7-69A43B75A200}">
    <text>04-29 nuvažiuosiu paderint servitutą.</text>
  </threadedComment>
  <threadedComment ref="K332" dT="2025-04-30T16:23:32.32" personId="{BF5C2520-4838-4933-8C2C-E9E069B8079F}" id="{164A2EDD-38B7-4D9F-89A1-173E12906AF1}" parentId="{F408CC9E-AFB4-4832-8EA7-69A43B75A200}">
    <text>Pateikta be servituto</text>
  </threadedComment>
  <threadedComment ref="K332" dT="2025-05-12T05:15:36.92" personId="{BF5C2520-4838-4933-8C2C-E9E069B8079F}" id="{277997AF-C9AE-463F-957F-20AFA38AD1CF}" parentId="{F408CC9E-AFB4-4832-8EA7-69A43B75A200}">
    <text>Servitutas pas notarą</text>
  </threadedComment>
  <threadedComment ref="K332" dT="2025-06-03T07:03:55.85" personId="{BF5C2520-4838-4933-8C2C-E9E069B8079F}" id="{90B13A74-6E77-4CF5-BF32-CBD73FB793D8}" parentId="{F408CC9E-AFB4-4832-8EA7-69A43B75A200}">
    <text>Servitutas pasirašytas, trūksta SUVA</text>
  </threadedComment>
  <threadedComment ref="AH332" dT="2025-04-30T15:31:32.44" personId="{BF5C2520-4838-4933-8C2C-E9E069B8079F}" id="{A9D7F9B2-CF70-4794-AF70-18716811E3E6}">
    <text xml:space="preserve">04-30
357603 </text>
  </threadedComment>
  <threadedComment ref="AH332" dT="2025-06-04T07:44:51.93" personId="{BF5C2520-4838-4933-8C2C-E9E069B8079F}" id="{6A699C13-F7A1-45E9-AB9F-62D0A7B20785}" parentId="{A9D7F9B2-CF70-4794-AF70-18716811E3E6}">
    <text>06-02
SAV-362186</text>
  </threadedComment>
  <threadedComment ref="AI332" dT="2025-04-30T15:33:01.51" personId="{BF5C2520-4838-4933-8C2C-E9E069B8079F}" id="{41A0BB38-7886-47AC-8F1E-B9BDB3D35760}">
    <text>Pateikta 03-27</text>
  </threadedComment>
  <threadedComment ref="AK332" dT="2025-04-30T15:33:27.39" personId="{BF5C2520-4838-4933-8C2C-E9E069B8079F}" id="{0C794615-6005-42A0-B416-3DE1DE9350E4}">
    <text>Pateikta notarui</text>
  </threadedComment>
  <threadedComment ref="K333" dT="2025-02-25T13:50:20.20" personId="{275467A3-C35B-408D-BC09-980133BF36D1}" id="{F50AB654-7EC6-4E4F-93B2-2392CF585C4E}">
    <text>Paulina atsiųs topo 02-26</text>
  </threadedComment>
  <threadedComment ref="K333" dT="2025-03-05T12:59:41.48" personId="{BF5C2520-4838-4933-8C2C-E9E069B8079F}" id="{E80CAE87-C465-4AB1-81A0-3B2F6D473F66}" parentId="{F50AB654-7EC6-4E4F-93B2-2392CF585C4E}">
    <text>Pateikti pirminiai</text>
  </threadedComment>
  <threadedComment ref="K333" dT="2025-03-10T10:38:43.16" personId="{BF5C2520-4838-4933-8C2C-E9E069B8079F}" id="{C4F39BFE-7880-499B-B7D8-4FB7AFBF0BBF}" parentId="{F50AB654-7EC6-4E4F-93B2-2392CF585C4E}">
    <text>Gautos pastabos, aiškinuosi truputį dar su Znutu ir pataisysim</text>
  </threadedComment>
  <threadedComment ref="K333" dT="2025-03-13T13:56:26.55" personId="{BF5C2520-4838-4933-8C2C-E9E069B8079F}" id="{27AE5B3A-59EF-466A-B4DA-4922F54D48B2}" parentId="{F50AB654-7EC6-4E4F-93B2-2392CF585C4E}">
    <text>Pateikta po pastabų</text>
  </threadedComment>
  <threadedComment ref="K333" dT="2025-03-31T12:05:21.85" personId="{BF941DBC-49BC-4D35-B639-EC5DED99621C}" id="{6C1D3A93-7632-414B-9A04-7824AC41C6C4}" parentId="{F50AB654-7EC6-4E4F-93B2-2392CF585C4E}">
    <text>Po sprendinių pakeitimo laukiam Vainoro ir Telia derinimo</text>
  </threadedComment>
  <threadedComment ref="K333" dT="2025-04-03T14:38:05.08" personId="{BF941DBC-49BC-4D35-B639-EC5DED99621C}" id="{05C8CB78-F5AD-4BFA-9778-80AC28D9654B}" parentId="{F50AB654-7EC6-4E4F-93B2-2392CF585C4E}">
    <text>Vainoras suderino, telia atmetė dėl tinklų žymėjimo, pateikta per naujo.</text>
  </threadedComment>
  <threadedComment ref="K333" dT="2025-04-09T12:30:23.39" personId="{BF941DBC-49BC-4D35-B639-EC5DED99621C}" id="{189FE10B-1A63-4A4E-A5CF-374B1BF67810}" parentId="{F50AB654-7EC6-4E4F-93B2-2392CF585C4E}">
    <text>Gauti derinimai, pateikta Suva, išsiųsti informaciniai.</text>
  </threadedComment>
  <threadedComment ref="K333" dT="2025-04-18T06:53:10.92" personId="{BF941DBC-49BC-4D35-B639-EC5DED99621C}" id="{082F08EA-BCF1-41A9-9CBC-AC506A36CC95}" parentId="{F50AB654-7EC6-4E4F-93B2-2392CF585C4E}">
    <text>04.18 parengta byla</text>
  </threadedComment>
  <threadedComment ref="K333" dT="2025-04-18T14:06:38.13" personId="{BF5C2520-4838-4933-8C2C-E9E069B8079F}" id="{44E64C79-D86F-44EA-9C96-9290E5D8CB6C}" parentId="{F50AB654-7EC6-4E4F-93B2-2392CF585C4E}">
    <text>pateikta byla be suva</text>
  </threadedComment>
  <threadedComment ref="K333" dT="2025-04-22T12:37:25.39" personId="{BF941DBC-49BC-4D35-B639-EC5DED99621C}" id="{16283924-A141-4FAC-B883-FB8C5DD11111}" parentId="{F50AB654-7EC6-4E4F-93B2-2392CF585C4E}">
    <text>Pateikta iš naujo SUVA su ESO derinimu.</text>
  </threadedComment>
  <threadedComment ref="Z333" dT="2025-03-24T11:23:46.86" personId="{BF941DBC-49BC-4D35-B639-EC5DED99621C}" id="{F477940A-9D93-4FCF-BE3E-38E9B9B05178}">
    <text>03.24 pateikta</text>
  </threadedComment>
  <threadedComment ref="AB333" dT="2025-03-24T11:23:46.86" personId="{BF941DBC-49BC-4D35-B639-EC5DED99621C}" id="{B08B2955-2F4D-48B5-B0C8-8225BDE542B9}">
    <text>03.24 pateikta</text>
  </threadedComment>
  <threadedComment ref="AE333" dT="2025-03-24T11:23:46.86" personId="{BF941DBC-49BC-4D35-B639-EC5DED99621C}" id="{6F8282F1-DDC9-42B3-8B8D-765B37E5A3EB}">
    <text>03.24 pateikta</text>
  </threadedComment>
  <threadedComment ref="AF333" dT="2025-03-24T11:23:46.86" personId="{BF941DBC-49BC-4D35-B639-EC5DED99621C}" id="{630B5C28-F5A9-450D-A4FB-ED666338B046}">
    <text>03.24 pateikta</text>
  </threadedComment>
  <threadedComment ref="AH333" dT="2025-04-09T11:42:25.72" personId="{BF941DBC-49BC-4D35-B639-EC5DED99621C}" id="{2B89843A-A7B7-4588-994D-D7CD35CC6977}">
    <text>04.09
SAV-354675</text>
  </threadedComment>
  <threadedComment ref="AH333" dT="2025-04-22T12:37:08.37" personId="{BF941DBC-49BC-4D35-B639-EC5DED99621C}" id="{334B125A-BD77-4386-B7C1-15B00508FBC3}" parentId="{2B89843A-A7B7-4588-994D-D7CD35CC6977}">
    <text>SAV-356464
04.22</text>
  </threadedComment>
  <threadedComment ref="AJ333" dT="2025-03-24T11:23:46.86" personId="{BF941DBC-49BC-4D35-B639-EC5DED99621C}" id="{E1D3278C-5BF5-4649-92EE-A97D497228E5}">
    <text>03.24 pateikta</text>
  </threadedComment>
  <threadedComment ref="K334" dT="2025-02-24T12:53:39.31" personId="{BF941DBC-49BC-4D35-B639-EC5DED99621C}" id="{1DF76368-003A-40E8-BD53-EB4F26FAACFE}">
    <text>Parengti pirminiai</text>
  </threadedComment>
  <threadedComment ref="K334" dT="2025-03-10T12:58:41.92" personId="{BF5C2520-4838-4933-8C2C-E9E069B8079F}" id="{BE720E29-E745-4CEA-9662-C49D82164E1A}" parentId="{1DF76368-003A-40E8-BD53-EB4F26FAACFE}">
    <text>Pateikti pirminiai pakartotinai 03-10</text>
  </threadedComment>
  <threadedComment ref="K334" dT="2025-03-13T13:24:48.52" personId="{BF5C2520-4838-4933-8C2C-E9E069B8079F}" id="{6E6ECA29-47C1-4CE7-9195-069B05D39524}" parentId="{1DF76368-003A-40E8-BD53-EB4F26FAACFE}">
    <text>Pateikti pirminiai pakartotinai 03-13</text>
  </threadedComment>
  <threadedComment ref="K334" dT="2025-03-20T06:02:45.63" personId="{BF5C2520-4838-4933-8C2C-E9E069B8079F}" id="{A2A3E9EB-448B-4D72-B811-B08F5A921EFA}" parentId="{1DF76368-003A-40E8-BD53-EB4F26FAACFE}">
    <text>Gautos pastabos 03-18</text>
  </threadedComment>
  <threadedComment ref="K334" dT="2025-03-24T12:39:20.35" personId="{BF5C2520-4838-4933-8C2C-E9E069B8079F}" id="{51E18C76-4392-46E9-9175-82CD27BB2CBB}" parentId="{1DF76368-003A-40E8-BD53-EB4F26FAACFE}">
    <text>Pateikti po pastabų pirminiai 03-21</text>
  </threadedComment>
  <threadedComment ref="K334" dT="2025-03-25T06:07:08.17" personId="{BF941DBC-49BC-4D35-B639-EC5DED99621C}" id="{282C9019-A305-4F2D-AD5A-F946B90931F0}" parentId="{1DF76368-003A-40E8-BD53-EB4F26FAACFE}">
    <text>Parengta pilna byla</text>
  </threadedComment>
  <threadedComment ref="K334" dT="2025-03-25T11:33:15.97" personId="{BF5C2520-4838-4933-8C2C-E9E069B8079F}" id="{11DDD1E7-652A-4735-8636-AAC15201133A}" parentId="{1DF76368-003A-40E8-BD53-EB4F26FAACFE}">
    <text>Pateikta byla</text>
  </threadedComment>
  <threadedComment ref="AB334" dT="2025-03-03T08:49:09.28" personId="{BF941DBC-49BC-4D35-B639-EC5DED99621C}" id="{CE2DA486-8B79-4EDD-A9DB-D87F57A8B82C}">
    <text>03.03 pateikta</text>
  </threadedComment>
  <threadedComment ref="AE334" dT="2025-03-03T08:49:09.28" personId="{BF941DBC-49BC-4D35-B639-EC5DED99621C}" id="{FB88FC3A-85EC-4812-996C-F924CFCB7C44}">
    <text>03.03 pateikta</text>
  </threadedComment>
  <threadedComment ref="AF334" dT="2025-03-03T08:49:09.28" personId="{BF941DBC-49BC-4D35-B639-EC5DED99621C}" id="{EC5E5C82-71D2-4088-9189-CAB17333E1CC}">
    <text>03.03 pateikta</text>
  </threadedComment>
  <threadedComment ref="K335" dT="2025-02-20T08:20:48.77" personId="{BF941DBC-49BC-4D35-B639-EC5DED99621C}" id="{71AFCC7A-B1D9-4BB4-9F04-CA18643ECDD4}">
    <text>02.20 parengti pirminiai</text>
  </threadedComment>
  <threadedComment ref="K335" dT="2025-03-05T14:41:15.82" personId="{BF5C2520-4838-4933-8C2C-E9E069B8079F}" id="{F3712529-8C0A-4D4C-BDD6-5B5C9FCB300E}" parentId="{71AFCC7A-B1D9-4BB4-9F04-CA18643ECDD4}">
    <text>Pateikti pirminiai po pastabų</text>
  </threadedComment>
  <threadedComment ref="K335" dT="2025-03-10T10:50:34.07" personId="{BF5C2520-4838-4933-8C2C-E9E069B8079F}" id="{EA69662D-D43D-4ADB-B4CC-835B9DA24069}" parentId="{71AFCC7A-B1D9-4BB4-9F04-CA18643ECDD4}">
    <text>Trūksta savivaldybės derinimo ir tada SUVA</text>
  </threadedComment>
  <threadedComment ref="K335" dT="2025-03-13T15:33:31.61" personId="{BF5C2520-4838-4933-8C2C-E9E069B8079F}" id="{2914588D-D757-478F-A729-4D323E0689E7}" parentId="{71AFCC7A-B1D9-4BB4-9F04-CA18643ECDD4}">
    <text>Savivaldybė suderino, 03-12 pateikta SUVA</text>
  </threadedComment>
  <threadedComment ref="AB335" dT="2025-03-03T08:49:09.28" personId="{BF941DBC-49BC-4D35-B639-EC5DED99621C}" id="{DEF08972-D049-4958-91BD-8D88CE9006D4}">
    <text>03.03 pateikta</text>
  </threadedComment>
  <threadedComment ref="AE335" dT="2025-03-03T08:49:09.28" personId="{BF941DBC-49BC-4D35-B639-EC5DED99621C}" id="{633DFDA2-F338-4F60-8B04-1DC1B5E326A3}">
    <text>03.03 pateikta</text>
  </threadedComment>
  <threadedComment ref="AF335" dT="2025-03-03T08:49:09.28" personId="{BF941DBC-49BC-4D35-B639-EC5DED99621C}" id="{3A84D79F-B9B3-441D-A463-F0DD7CDA18C0}">
    <text>03.03 pateikta</text>
  </threadedComment>
  <threadedComment ref="AH335" dT="2025-03-12T08:54:59.24" personId="{BF941DBC-49BC-4D35-B639-EC5DED99621C}" id="{28C4F925-2A4D-40CD-AED0-CF4990E48F04}">
    <text>03.12
SAV-350191</text>
  </threadedComment>
  <threadedComment ref="K336" dT="2025-03-10T10:51:18.53" personId="{BF5C2520-4838-4933-8C2C-E9E069B8079F}" id="{631976E6-B813-4CAD-9EEF-590B7D555C32}">
    <text>Gytis derina spintos vietą su užsakovu</text>
  </threadedComment>
  <threadedComment ref="K336" dT="2025-03-12T14:56:33.69" personId="{BF941DBC-49BC-4D35-B639-EC5DED99621C}" id="{C53089A4-4C84-42F7-BA44-D1296BCA47AC}" parentId="{631976E6-B813-4CAD-9EEF-590B7D555C32}">
    <text>03.12 pateikta Vainorui</text>
  </threadedComment>
  <threadedComment ref="K336" dT="2025-03-28T17:05:17.41" personId="{BF5C2520-4838-4933-8C2C-E9E069B8079F}" id="{E6D7D23D-876C-4BAC-87E6-01BA2EB1B99B}" parentId="{631976E6-B813-4CAD-9EEF-590B7D555C32}">
    <text>Kokia situacija? Reikia pajudint Vainorą, derinimo terminas praėjęs</text>
  </threadedComment>
  <threadedComment ref="K336" dT="2025-03-31T12:04:48.74" personId="{BF941DBC-49BC-4D35-B639-EC5DED99621C}" id="{53BD0821-2C7C-4E6D-A9D0-108FD6E1571A}" parentId="{631976E6-B813-4CAD-9EEF-590B7D555C32}">
    <text>Priminta Vainorui, sakė pasižės.</text>
  </threadedComment>
  <threadedComment ref="K336" dT="2025-04-03T14:37:43.38" personId="{BF941DBC-49BC-4D35-B639-EC5DED99621C}" id="{F7FDF4FA-1F87-4B11-A814-CBBAB4DD6FF9}" parentId="{631976E6-B813-4CAD-9EEF-590B7D555C32}">
    <text>04-03 parašytas laiškas Vainorui su pakartojimu</text>
  </threadedComment>
  <threadedComment ref="K336" dT="2025-04-08T05:08:36.31" personId="{BF941DBC-49BC-4D35-B639-EC5DED99621C}" id="{49F7872D-2ED5-4881-A148-5848DC202C51}" parentId="{631976E6-B813-4CAD-9EEF-590B7D555C32}">
    <text>Parengti pirminiai</text>
  </threadedComment>
  <threadedComment ref="K336" dT="2025-04-08T12:51:51.54" personId="{BF5C2520-4838-4933-8C2C-E9E069B8079F}" id="{58BAF50F-0279-44E5-9B4A-71F06F8CEB1F}" parentId="{631976E6-B813-4CAD-9EEF-590B7D555C32}">
    <text>pateikti pirminiai</text>
  </threadedComment>
  <threadedComment ref="AB336" dT="2025-03-25T13:01:46.19" personId="{BF941DBC-49BC-4D35-B639-EC5DED99621C}" id="{8E40A7AF-3141-4204-ABF9-15F8C3FF1F98}">
    <text>03.12 pateikta</text>
  </threadedComment>
  <threadedComment ref="K337" dT="2025-03-14T17:20:26.10" personId="{BF5C2520-4838-4933-8C2C-E9E069B8079F}" id="{0016A58F-A8DA-4D14-979E-0FB933821E7E}">
    <text>Pateikti pirminiai</text>
  </threadedComment>
  <threadedComment ref="K337" dT="2025-03-20T15:19:27.99" personId="{BF5C2520-4838-4933-8C2C-E9E069B8079F}" id="{826B1E8F-CB8F-4E86-A9F9-660EFFF9582C}" parentId="{0016A58F-A8DA-4D14-979E-0FB933821E7E}">
    <text>Taisomos pastabos</text>
  </threadedComment>
  <threadedComment ref="K337" dT="2025-03-24T08:58:17.71" personId="{BF5C2520-4838-4933-8C2C-E9E069B8079F}" id="{717030E7-912C-462A-95E1-81AAD6C90F53}" parentId="{0016A58F-A8DA-4D14-979E-0FB933821E7E}">
    <text>Pateikta derinti</text>
  </threadedComment>
  <threadedComment ref="K337" dT="2025-04-02T09:51:21.79" personId="{BF941DBC-49BC-4D35-B639-EC5DED99621C}" id="{70688DF0-31ED-466A-9F78-58B7BCB5AF0D}" parentId="{0016A58F-A8DA-4D14-979E-0FB933821E7E}">
    <text>Gauti derinimai, reikia teikt KPD</text>
  </threadedComment>
  <threadedComment ref="K337" dT="2025-04-15T10:57:18.34" personId="{BF5C2520-4838-4933-8C2C-E9E069B8079F}" id="{BAFD1E84-B372-4B58-9C32-2ED5C22B7E25}" parentId="{0016A58F-A8DA-4D14-979E-0FB933821E7E}">
    <text>KPD, informaciniai, sutikimai, servitutas</text>
  </threadedComment>
  <threadedComment ref="K337" dT="2025-04-29T07:01:01.70" personId="{BF5C2520-4838-4933-8C2C-E9E069B8079F}" id="{E13D03DF-F66C-499D-846C-D86D3C118838}" parentId="{0016A58F-A8DA-4D14-979E-0FB933821E7E}">
    <text>pateikta KPD, sutikimai išsiųsti Klientui surinkti (04-29 pasiteirauta, pasiūlyta pagalba, kad paspartinti procesą)</text>
  </threadedComment>
  <threadedComment ref="K337" dT="2025-05-12T05:19:02.99" personId="{BF5C2520-4838-4933-8C2C-E9E069B8079F}" id="{AAE9C2EE-D760-4635-A532-40DBF3127A7F}" parentId="{0016A58F-A8DA-4D14-979E-0FB933821E7E}">
    <text>KPD suderino. Klientas skambino, sakė organizuos susitikimą, bet kolkas dar jokių konkrečių žinių apie tai negavau.</text>
  </threadedComment>
  <threadedComment ref="K337" dT="2025-06-03T07:05:37.49" personId="{BF5C2520-4838-4933-8C2C-E9E069B8079F}" id="{0D406609-7E7A-4D31-9219-7134D000731C}" parentId="{0016A58F-A8DA-4D14-979E-0FB933821E7E}">
    <text>Klientas renka sutikimus, nes sklypo savininkai kelia sąlygas, kurių ESO nefinansuos. Kokia situacija nėra aišku, parašytas laiškas Klientui.</text>
  </threadedComment>
  <threadedComment ref="K337" dT="2025-07-17T06:14:44.13" personId="{BF5C2520-4838-4933-8C2C-E9E069B8079F}" id="{E0141ECE-0716-4E6C-86BB-D04F30A8608A}" parentId="{0016A58F-A8DA-4D14-979E-0FB933821E7E}">
    <text>Klientui pateikta šiek tiek pakorteguota projekto versija dėl vieno iš sklypo savininkų nesutikimo. Laukiame atsakymo</text>
  </threadedComment>
  <threadedComment ref="K337" dT="2025-09-09T06:42:06.14" personId="{BF5C2520-4838-4933-8C2C-E9E069B8079F}" id="{C6365C0B-9835-4F80-BA45-BBD846166610}" parentId="{0016A58F-A8DA-4D14-979E-0FB933821E7E}">
    <text>Sutikimai gauti, trūksta Vainoro perdeirnimo, gavus įgaliojimus teiksiu servitutus.</text>
  </threadedComment>
  <threadedComment ref="K337" dT="2025-10-17T09:53:18.19" personId="{BF941DBC-49BC-4D35-B639-EC5DED99621C}" id="{7CBB8B34-6689-464E-8001-FD6C670540E3}" parentId="{0016A58F-A8DA-4D14-979E-0FB933821E7E}">
    <text>09-16 pateikti savivaldybei servitutai</text>
  </threadedComment>
  <threadedComment ref="K337" dT="2025-10-29T13:16:19.52" personId="{BF5C2520-4838-4933-8C2C-E9E069B8079F}" id="{7D49E1F7-26B3-4DF0-A8C1-C774DD63EAEC}" parentId="{0016A58F-A8DA-4D14-979E-0FB933821E7E}">
    <text>Servitutai, SUVA</text>
  </threadedComment>
  <threadedComment ref="K337" dT="2025-11-04T10:26:09.95" personId="{BF941DBC-49BC-4D35-B639-EC5DED99621C}" id="{635C7B70-9417-48E0-92D5-9134E7BEA8C8}" parentId="{0016A58F-A8DA-4D14-979E-0FB933821E7E}">
    <text>Pateiktas pilnas projektas</text>
  </threadedComment>
  <threadedComment ref="AB337" dT="2025-03-24T08:59:01.95" personId="{BF5C2520-4838-4933-8C2C-E9E069B8079F}" id="{51E326ED-51EF-476C-8CBD-A4ABF38C6629}">
    <text>Pateikta 03-24</text>
  </threadedComment>
  <threadedComment ref="AE337" dT="2025-03-24T08:59:01.95" personId="{BF5C2520-4838-4933-8C2C-E9E069B8079F}" id="{8B122663-935E-4ED9-89BB-0D7766943C45}">
    <text>Pateikta 03-24</text>
  </threadedComment>
  <threadedComment ref="AF337" dT="2025-03-24T08:59:01.95" personId="{BF5C2520-4838-4933-8C2C-E9E069B8079F}" id="{34831A7C-CA69-455D-B99B-515C20803A7D}">
    <text>Pateikta 03-24</text>
  </threadedComment>
  <threadedComment ref="AH337" dT="2025-09-30T07:09:07.30" personId="{BF5C2520-4838-4933-8C2C-E9E069B8079F}" id="{14798DCD-BE1F-4EBC-9853-367D1FE723BD}">
    <text xml:space="preserve">09-30 </text>
  </threadedComment>
  <threadedComment ref="AH337" dT="2025-09-30T07:09:10.18" personId="{BF5C2520-4838-4933-8C2C-E9E069B8079F}" id="{B3D041E3-C816-4F88-96F5-4AC82A522886}" parentId="{14798DCD-BE1F-4EBC-9853-367D1FE723BD}">
    <text>25SUT-10265</text>
  </threadedComment>
  <threadedComment ref="AJ337" dT="2025-03-24T08:59:01.95" personId="{BF5C2520-4838-4933-8C2C-E9E069B8079F}" id="{373D5AB3-C31C-449C-AEEB-914A6D955955}">
    <text>Pateikta 03-24</text>
  </threadedComment>
  <threadedComment ref="AN337" dT="2025-04-29T06:58:56.25" personId="{BF5C2520-4838-4933-8C2C-E9E069B8079F}" id="{60B16D92-3FCB-430D-8F3E-55928DC0CE5D}">
    <text>pateikta 04-22</text>
  </threadedComment>
  <threadedComment ref="K338" dT="2025-03-19T10:45:30.90" personId="{275467A3-C35B-408D-BC09-980133BF36D1}" id="{918EE441-4C22-446B-9F39-2956DD9637A6}">
    <text>Edgaras matavo</text>
  </threadedComment>
  <threadedComment ref="K338" dT="2025-03-25T06:06:51.48" personId="{BF941DBC-49BC-4D35-B639-EC5DED99621C}" id="{61EDAFBB-DD75-4DFB-AD0D-BD82EC9DB4D5}" parentId="{918EE441-4C22-446B-9F39-2956DD9637A6}">
    <text>03.25 važiuoju į vietą pasižiūrėt</text>
  </threadedComment>
  <threadedComment ref="K338" dT="2025-03-28T08:15:58.01" personId="{BF941DBC-49BC-4D35-B639-EC5DED99621C}" id="{9CA3FBCE-94A2-4AA9-91FF-67C2102DE631}" parentId="{918EE441-4C22-446B-9F39-2956DD9637A6}">
    <text>03.28 parengti sprendiniai</text>
  </threadedComment>
  <threadedComment ref="K338" dT="2025-03-28T15:06:29.04" personId="{BF5C2520-4838-4933-8C2C-E9E069B8079F}" id="{7F05805B-EDE9-4E4F-8934-04669BF58EA9}" parentId="{918EE441-4C22-446B-9F39-2956DD9637A6}">
    <text>Pateikti pirminiai, bet reikia parodyti projektą P. Stašiūnui, nes čia sunkiai įgyvendinami sprendiniai mano nuomone.</text>
  </threadedComment>
  <threadedComment ref="K338" dT="2025-04-02T09:46:05.46" personId="{BF941DBC-49BC-4D35-B639-EC5DED99621C}" id="{4A6B32CE-7133-4441-A100-7404C58B47F8}" parentId="{918EE441-4C22-446B-9F39-2956DD9637A6}">
    <text>04-02 pateikta Stašiūnui.</text>
  </threadedComment>
  <threadedComment ref="K338" dT="2025-04-03T10:39:36.46" personId="{275467A3-C35B-408D-BC09-980133BF36D1}" id="{9F8DAB33-A14B-4F65-88C0-94C7D4539EE9}" parentId="{918EE441-4C22-446B-9F39-2956DD9637A6}">
    <text>Taiso pastabas</text>
  </threadedComment>
  <threadedComment ref="K338" dT="2025-04-03T14:37:10.32" personId="{BF941DBC-49BC-4D35-B639-EC5DED99621C}" id="{7C4AA841-594F-4763-A1CB-EBB8B033998B}" parentId="{918EE441-4C22-446B-9F39-2956DD9637A6}">
    <text>Prieš taisant pastabas laukiu atsakymo iš Stašiūno ar pavyks atlikti darbus.</text>
  </threadedComment>
  <threadedComment ref="K338" dT="2025-04-08T12:08:12.26" personId="{BF941DBC-49BC-4D35-B639-EC5DED99621C}" id="{B47F69F4-2091-4FB9-8F3A-E8E0A0F9ACD7}" parentId="{918EE441-4C22-446B-9F39-2956DD9637A6}">
    <text>Stašiūnas sakė galim daryt.</text>
  </threadedComment>
  <threadedComment ref="K338" dT="2025-04-08T12:53:49.26" personId="{BF5C2520-4838-4933-8C2C-E9E069B8079F}" id="{0946E280-C4F9-4C4A-99D4-66A16E89CD51}" parentId="{918EE441-4C22-446B-9F39-2956DD9637A6}">
    <text xml:space="preserve">ESO leido daryt su informaciniais. </text>
  </threadedComment>
  <threadedComment ref="K338" dT="2025-04-08T12:54:14.20" personId="{BF5C2520-4838-4933-8C2C-E9E069B8079F}" id="{41890C8D-E9DA-4A0C-AA11-D0760E48792E}" parentId="{918EE441-4C22-446B-9F39-2956DD9637A6}">
    <text>Pataisyti ESO pastabas ir teikti derinti</text>
  </threadedComment>
  <threadedComment ref="AB338" dT="2025-04-10T04:38:50.69" personId="{BF941DBC-49BC-4D35-B639-EC5DED99621C}" id="{DBEBD811-C5FE-4D3C-B1A1-4437B2E7C472}">
    <text>04.10</text>
  </threadedComment>
  <threadedComment ref="AE338" dT="2025-04-10T04:38:50.69" personId="{BF941DBC-49BC-4D35-B639-EC5DED99621C}" id="{79F482B1-3FE3-47CD-B6EB-6C3253F784E5}">
    <text>04.10</text>
  </threadedComment>
  <threadedComment ref="AF338" dT="2025-04-10T04:38:50.69" personId="{BF941DBC-49BC-4D35-B639-EC5DED99621C}" id="{643E9C30-C7E6-48BE-B1B6-BFEA410988DC}">
    <text>04.10</text>
  </threadedComment>
  <threadedComment ref="K339" dT="2025-03-19T10:45:30.90" personId="{275467A3-C35B-408D-BC09-980133BF36D1}" id="{20C88F83-5589-401B-8271-EC2B26BA9936}">
    <text>Edgaras matavo</text>
  </threadedComment>
  <threadedComment ref="K339" dT="2025-03-20T15:18:38.78" personId="{BF5C2520-4838-4933-8C2C-E9E069B8079F}" id="{1CAE7350-741D-443D-AAA7-45D9F1347C55}" parentId="{20C88F83-5589-401B-8271-EC2B26BA9936}">
    <text>Pateikti pirminiai</text>
  </threadedComment>
  <threadedComment ref="K339" dT="2025-03-28T17:26:29.42" personId="{BF5C2520-4838-4933-8C2C-E9E069B8079F}" id="{9C0E2245-3836-4104-A62D-39781E2C7A2C}" parentId="{20C88F83-5589-401B-8271-EC2B26BA9936}">
    <text>Siųsti derint</text>
  </threadedComment>
  <threadedComment ref="K339" dT="2025-03-31T12:02:36.23" personId="{BF941DBC-49BC-4D35-B639-EC5DED99621C}" id="{E1F133C2-06A9-4852-8005-5E8DFCE73875}" parentId="{20C88F83-5589-401B-8271-EC2B26BA9936}">
    <text>Užsakovas nesutinka su spinta ant sklypo ribos, sako kelti prie šaligatvio arba ant stulpo</text>
  </threadedComment>
  <threadedComment ref="K339" dT="2025-04-02T05:05:55.67" personId="{BF941DBC-49BC-4D35-B639-EC5DED99621C}" id="{E0757590-F48F-46EB-BF6C-50C7D517C946}" parentId="{20C88F83-5589-401B-8271-EC2B26BA9936}">
    <text>Iškelta spinta, pateikta Vainorui derinti 04.02</text>
  </threadedComment>
  <threadedComment ref="K339" dT="2025-04-03T14:36:37.44" personId="{BF941DBC-49BC-4D35-B639-EC5DED99621C}" id="{DAE1DEE4-4F20-4043-BD25-8CE4BADDC847}" parentId="{20C88F83-5589-401B-8271-EC2B26BA9936}">
    <text>04-03 Vainoras nurodė statyt ant sklypo ribos, nusiunčiau nuotraukas, kodėl negalim pastatyt ant ribos</text>
  </threadedComment>
  <threadedComment ref="K339" dT="2025-04-04T07:27:09.58" personId="{BF941DBC-49BC-4D35-B639-EC5DED99621C}" id="{1E31F93A-0041-421D-9367-87315CD2DF38}" parentId="{20C88F83-5589-401B-8271-EC2B26BA9936}">
    <text>Vainoras neleidžia ardyti asfalto dangos, pridėjau nuotraukas kad ardom šaligatvio trinkeles, pateikiau 04.04</text>
  </threadedComment>
  <threadedComment ref="K339" dT="2025-04-14T07:20:33.26" personId="{BF941DBC-49BC-4D35-B639-EC5DED99621C}" id="{67E21BAB-5E2F-4A70-8976-89C130A4B724}" parentId="{20C88F83-5589-401B-8271-EC2B26BA9936}">
    <text>Pateikta Telia 04.09, užsakovui 04.14, Vainoras ir vandenys suderino</text>
  </threadedComment>
  <threadedComment ref="K339" dT="2025-04-15T09:38:59.89" personId="{BF941DBC-49BC-4D35-B639-EC5DED99621C}" id="{CFB074AC-DB27-49CE-B4B2-53476850F4A8}" parentId="{20C88F83-5589-401B-8271-EC2B26BA9936}">
    <text>04.15 Telia atmetė, išsiunčiau su paaiškinimu</text>
  </threadedComment>
  <threadedComment ref="K339" dT="2025-04-24T11:09:46.53" personId="{BF941DBC-49BC-4D35-B639-EC5DED99621C}" id="{2ED9BEED-FAB7-4680-BC0E-AFBF67E8ACA1}" parentId="{20C88F83-5589-401B-8271-EC2B26BA9936}">
    <text>04.24 pateikta SUVA, parengta byla</text>
  </threadedComment>
  <threadedComment ref="K339" dT="2025-04-24T13:21:24.18" personId="{BF5C2520-4838-4933-8C2C-E9E069B8079F}" id="{2A6387BC-A40B-48A1-82D5-C28DC2A857FF}" parentId="{20C88F83-5589-401B-8271-EC2B26BA9936}">
    <text>pateiktas projektas be suva</text>
  </threadedComment>
  <threadedComment ref="AE339" dT="2025-04-10T06:09:12.48" personId="{BF941DBC-49BC-4D35-B639-EC5DED99621C}" id="{C52CE5D7-DFC1-4DF5-BED6-BF2DBF0AF913}">
    <text xml:space="preserve">04.10
</text>
  </threadedComment>
  <threadedComment ref="AF339" dT="2025-04-10T06:09:12.48" personId="{BF941DBC-49BC-4D35-B639-EC5DED99621C}" id="{F78BC907-0C4F-49E4-ACF3-0468DD49969B}">
    <text xml:space="preserve">04.10
</text>
  </threadedComment>
  <threadedComment ref="AH339" dT="2025-04-24T11:01:30.85" personId="{BF941DBC-49BC-4D35-B639-EC5DED99621C}" id="{0C7805F1-2833-48A9-85A7-8EA19E000D55}">
    <text>04.24
SAV-356829</text>
  </threadedComment>
  <threadedComment ref="K340" dT="2025-04-04T07:26:23.73" personId="{BF941DBC-49BC-4D35-B639-EC5DED99621C}" id="{F9BAF857-FFCF-49DB-9168-0E133336B5F0}">
    <text>Parengti pirminiai, reikia važiuot į vietą pasižiūrėt ar pavyks išvengt šilumos kanalo.</text>
  </threadedComment>
  <threadedComment ref="K341" dT="2025-03-07T11:12:47.36" personId="{275467A3-C35B-408D-BC09-980133BF36D1}" id="{6F0A83E8-872C-40E2-A3A7-9AB736B7BA2A}">
    <text>Edgaras matavo topo</text>
  </threadedComment>
  <threadedComment ref="K341" dT="2025-03-25T06:06:15.24" personId="{BF941DBC-49BC-4D35-B639-EC5DED99621C}" id="{85E35C37-8116-43A6-9445-ADE66B57B07B}" parentId="{6F0A83E8-872C-40E2-A3A7-9AB736B7BA2A}">
    <text>Parengti pirminiai</text>
  </threadedComment>
  <threadedComment ref="K341" dT="2025-03-26T15:23:50.97" personId="{BF5C2520-4838-4933-8C2C-E9E069B8079F}" id="{EED78F25-E49A-429C-8CBE-623BB44D69C1}" parentId="{6F0A83E8-872C-40E2-A3A7-9AB736B7BA2A}">
    <text>Pateikti pirminiai</text>
  </threadedComment>
  <threadedComment ref="K341" dT="2025-03-31T12:00:30.75" personId="{BF941DBC-49BC-4D35-B639-EC5DED99621C}" id="{B05CBBB4-4B5F-462D-AB88-B7B642330EB3}" parentId="{6F0A83E8-872C-40E2-A3A7-9AB736B7BA2A}">
    <text>Skambino zoninis, reikia taisyt schemą.</text>
  </threadedComment>
  <threadedComment ref="K341" dT="2025-04-03T11:10:31.63" personId="{BF941DBC-49BC-4D35-B639-EC5DED99621C}" id="{6240088B-6F9E-4A26-80A0-4F6A299C7976}" parentId="{6F0A83E8-872C-40E2-A3A7-9AB736B7BA2A}">
    <text>Ištaisytos pirminių pastabos.</text>
  </threadedComment>
  <threadedComment ref="K341" dT="2025-04-03T11:26:51.04" personId="{275467A3-C35B-408D-BC09-980133BF36D1}" id="{01D247C9-B53B-42CC-A4C0-0F40E1B20F7D}" parentId="{6F0A83E8-872C-40E2-A3A7-9AB736B7BA2A}">
    <text>Pateikti pirminiai</text>
  </threadedComment>
  <threadedComment ref="K341" dT="2025-04-07T10:24:25.15" personId="{BF941DBC-49BC-4D35-B639-EC5DED99621C}" id="{5641309A-D5DC-4504-ACBA-70F67D6FE56B}" parentId="{6F0A83E8-872C-40E2-A3A7-9AB736B7BA2A}">
    <text>Ištaisytos pastabos, pateikta derint, išsiųsti informaciniai</text>
  </threadedComment>
  <threadedComment ref="K341" dT="2025-04-18T11:01:28.11" personId="{BF941DBC-49BC-4D35-B639-EC5DED99621C}" id="{5A0959DA-49E4-43D3-9BDB-8C15C2F6EE48}" parentId="{6F0A83E8-872C-40E2-A3A7-9AB736B7BA2A}">
    <text>Paruošta pilna byla</text>
  </threadedComment>
  <threadedComment ref="K341" dT="2025-04-18T13:18:56.92" personId="{BF5C2520-4838-4933-8C2C-E9E069B8079F}" id="{A43703C5-F285-4B57-91E1-632B3C3F11FF}" parentId="{6F0A83E8-872C-40E2-A3A7-9AB736B7BA2A}">
    <text>pateikta byla</text>
  </threadedComment>
  <threadedComment ref="AB341" dT="2025-04-07T06:52:38.80" personId="{BF941DBC-49BC-4D35-B639-EC5DED99621C}" id="{F055085A-3BC2-4618-A773-AF3FA169EE74}">
    <text>04.07 pateikta</text>
  </threadedComment>
  <threadedComment ref="AE341" dT="2025-04-07T06:52:38.80" personId="{BF941DBC-49BC-4D35-B639-EC5DED99621C}" id="{996F78AD-8DD9-4C8F-8865-AD5E79C5B145}">
    <text>04.07 pateikta</text>
  </threadedComment>
  <threadedComment ref="AF341" dT="2025-04-07T06:52:38.80" personId="{BF941DBC-49BC-4D35-B639-EC5DED99621C}" id="{9D5BA0E2-53EF-48A9-8D25-7AA6B4AD6302}">
    <text>04.07 pateikta</text>
  </threadedComment>
  <threadedComment ref="AN341" dT="2025-04-11T05:12:24.66" personId="{BF941DBC-49BC-4D35-B639-EC5DED99621C}" id="{90F3BFC7-7CC6-4E58-9605-5B6D78F7CF50}">
    <text>04.11 pateikta</text>
  </threadedComment>
  <threadedComment ref="K342" dT="2025-03-13T11:46:10.43" personId="{BF5C2520-4838-4933-8C2C-E9E069B8079F}" id="{00AFC981-AECF-4BE2-B77C-E02590825DE5}">
    <text>Pateikta pirminiai</text>
  </threadedComment>
  <threadedComment ref="K342" dT="2025-03-21T17:11:44.37" personId="{BF5C2520-4838-4933-8C2C-E9E069B8079F}" id="{6F4330B3-BBFF-4525-B012-36B9F7876115}" parentId="{00AFC981-AECF-4BE2-B77C-E02590825DE5}">
    <text>Pateikti pirminiai po pastabų</text>
  </threadedComment>
  <threadedComment ref="K342" dT="2025-03-31T12:00:19.22" personId="{BF941DBC-49BC-4D35-B639-EC5DED99621C}" id="{EFA550BE-4D09-4130-B46C-3552C9133A1D}" parentId="{00AFC981-AECF-4BE2-B77C-E02590825DE5}">
    <text>Laukiu Vainoro derinimo po pastabų, kad patraukti spintą nuo kelio ribos.</text>
  </threadedComment>
  <threadedComment ref="K342" dT="2025-04-04T07:25:43.14" personId="{BF941DBC-49BC-4D35-B639-EC5DED99621C}" id="{707D794D-CC94-476B-905C-B8D41B6A46EA}" parentId="{00AFC981-AECF-4BE2-B77C-E02590825DE5}">
    <text>Pateikta Telia 04.04</text>
  </threadedComment>
  <threadedComment ref="K342" dT="2025-04-07T06:38:22.92" personId="{BF941DBC-49BC-4D35-B639-EC5DED99621C}" id="{05F7768F-B5A9-413E-A3B6-D9B672DD95D2}" parentId="{00AFC981-AECF-4BE2-B77C-E02590825DE5}">
    <text>04.07 pateikta KPD</text>
  </threadedComment>
  <threadedComment ref="K342" dT="2025-04-22T12:16:00.63" personId="{BF941DBC-49BC-4D35-B639-EC5DED99621C}" id="{36C022F7-078E-4C1D-A609-2BF307E8F7FE}" parentId="{00AFC981-AECF-4BE2-B77C-E02590825DE5}">
    <text>04.22 pateikta SUVA, rengiu bylą</text>
  </threadedComment>
  <threadedComment ref="K342" dT="2025-04-23T06:57:15.77" personId="{BF941DBC-49BC-4D35-B639-EC5DED99621C}" id="{244BF5CB-B16E-442B-B370-6FF9E88851CD}" parentId="{00AFC981-AECF-4BE2-B77C-E02590825DE5}">
    <text>04.23 parengta pilna byla be suvos</text>
  </threadedComment>
  <threadedComment ref="K342" dT="2025-04-23T14:41:05.71" personId="{BF5C2520-4838-4933-8C2C-E9E069B8079F}" id="{2F5D4A94-1FE3-425F-AE54-3614FAA865AE}" parentId="{00AFC981-AECF-4BE2-B77C-E02590825DE5}">
    <text>pateikta byla be suva</text>
  </threadedComment>
  <threadedComment ref="Z342" dT="2025-04-07T06:37:59.82" personId="{BF941DBC-49BC-4D35-B639-EC5DED99621C}" id="{82EB7487-1201-45EC-9DE9-081C28B4B6D5}">
    <text>04.07 pateikta</text>
  </threadedComment>
  <threadedComment ref="AB342" dT="2025-03-24T11:23:46.86" personId="{BF941DBC-49BC-4D35-B639-EC5DED99621C}" id="{036D98FF-13FF-4C87-9077-98EAD5EF0D6C}">
    <text>03.24 pateikta</text>
  </threadedComment>
  <threadedComment ref="AE342" dT="2025-03-24T11:23:46.86" personId="{BF941DBC-49BC-4D35-B639-EC5DED99621C}" id="{DE811D4D-04C7-485A-8618-7E18F52AA997}">
    <text>03.24 pateikta</text>
  </threadedComment>
  <threadedComment ref="AF342" dT="2025-03-24T11:23:46.86" personId="{BF941DBC-49BC-4D35-B639-EC5DED99621C}" id="{A21B721C-A96E-418B-A720-9ABAD85B3C65}">
    <text>03.24 pateikta</text>
  </threadedComment>
  <threadedComment ref="AH342" dT="2025-04-22T09:29:15.47" personId="{BF941DBC-49BC-4D35-B639-EC5DED99621C}" id="{2C6EAED1-73D2-4825-B6A1-C95D06635C5F}">
    <text>SAV-356390
04.22</text>
  </threadedComment>
  <threadedComment ref="AN342" dT="2025-04-07T06:37:59.82" personId="{BF941DBC-49BC-4D35-B639-EC5DED99621C}" id="{AB09E3A9-85DD-407E-8161-35CA3E89EA5A}">
    <text>04.07 pateikta</text>
  </threadedComment>
  <threadedComment ref="K343" dT="2025-04-07T08:03:05.89" personId="{275467A3-C35B-408D-BC09-980133BF36D1}" id="{59E20DAA-355B-4D0B-98AA-E69AEEC107F5}">
    <text>Pakamaris darė topo</text>
  </threadedComment>
  <threadedComment ref="K343" dT="2025-04-08T09:58:35.09" personId="{BF941DBC-49BC-4D35-B639-EC5DED99621C}" id="{BC0F2281-4D8E-4950-BA07-A6C10C752031}" parentId="{59E20DAA-355B-4D0B-98AA-E69AEEC107F5}">
    <text>04.08 parengti pirminiai</text>
  </threadedComment>
  <threadedComment ref="K343" dT="2025-04-09T06:27:40.77" personId="{BF5C2520-4838-4933-8C2C-E9E069B8079F}" id="{B4CAB837-5F86-4417-9C23-3DA766BDCB6C}" parentId="{59E20DAA-355B-4D0B-98AA-E69AEEC107F5}">
    <text>pateikti pirminiai</text>
  </threadedComment>
  <threadedComment ref="K343" dT="2025-04-11T11:58:31.89" personId="{BF941DBC-49BC-4D35-B639-EC5DED99621C}" id="{300F2624-2A74-469B-9B06-1B3CA55BFC7D}" parentId="{59E20DAA-355B-4D0B-98AA-E69AEEC107F5}">
    <text>04.11 ištaisytos pastabos.</text>
  </threadedComment>
  <threadedComment ref="K343" dT="2025-04-29T06:34:57.90" personId="{BF941DBC-49BC-4D35-B639-EC5DED99621C}" id="{0486C1EB-6D52-48EA-BCBB-120CF178F1C1}" parentId="{59E20DAA-355B-4D0B-98AA-E69AEEC107F5}">
    <text>Trūksta ESO derinimo kad pateikti SUVA, ruošiu bylą.</text>
  </threadedComment>
  <threadedComment ref="K343" dT="2025-05-05T12:38:35.55" personId="{BF941DBC-49BC-4D35-B639-EC5DED99621C}" id="{D166E725-5724-4BED-A3E0-433361DC3109}" parentId="{59E20DAA-355B-4D0B-98AA-E69AEEC107F5}">
    <text>Parengta byla, savivaldybė atsakė į informacinį kad nėra AZ toje vietoje. Paruošiau pagal juos brėžinį, siųsiu per naujo.</text>
  </threadedComment>
  <threadedComment ref="K343" dT="2025-05-12T12:37:51.84" personId="{BF941DBC-49BC-4D35-B639-EC5DED99621C}" id="{0768FBA0-E28E-40AC-97F2-545EFEE11C84}" parentId="{59E20DAA-355B-4D0B-98AA-E69AEEC107F5}">
    <text>Informacinis pateiktas, derinimai yra, byla parengta, trūksta tik SUVA</text>
  </threadedComment>
  <threadedComment ref="K343" dT="2025-05-27T09:32:05.79" personId="{BF5C2520-4838-4933-8C2C-E9E069B8079F}" id="{061788B1-5F81-4D6C-8FFF-15A9DE0F86DB}" parentId="{59E20DAA-355B-4D0B-98AA-E69AEEC107F5}">
    <text>Pateikta byla su suva</text>
  </threadedComment>
  <threadedComment ref="Z343" dT="2025-04-29T04:17:42.68" personId="{BF941DBC-49BC-4D35-B639-EC5DED99621C}" id="{04F43984-8B84-4CF1-BF37-47AAF32EF513}">
    <text>04.29 pateikta</text>
  </threadedComment>
  <threadedComment ref="AB343" dT="2025-04-17T10:49:20.57" personId="{BF941DBC-49BC-4D35-B639-EC5DED99621C}" id="{15460FA5-D6E9-4445-8252-C39670831481}">
    <text>04.17 pateikta</text>
  </threadedComment>
  <threadedComment ref="AE343" dT="2025-04-17T10:49:20.57" personId="{BF941DBC-49BC-4D35-B639-EC5DED99621C}" id="{FEF19699-AB28-4E46-93B0-5ADA9152A980}">
    <text>04.17 pateikta</text>
  </threadedComment>
  <threadedComment ref="AF343" dT="2025-04-17T10:49:20.57" personId="{BF941DBC-49BC-4D35-B639-EC5DED99621C}" id="{B94E563B-F5F0-43F3-8CAA-3B9796D669B4}">
    <text>04.17 pateikta</text>
  </threadedComment>
  <threadedComment ref="AH343" dT="2025-04-30T04:35:32.21" personId="{BF941DBC-49BC-4D35-B639-EC5DED99621C}" id="{604B41D8-9E90-4D68-A069-275A5AE54540}">
    <text>04.30
SAV-357507</text>
  </threadedComment>
  <threadedComment ref="AJ343" dT="2025-04-17T10:49:20.57" personId="{BF941DBC-49BC-4D35-B639-EC5DED99621C}" id="{69117AE1-67FF-4D2B-B9F1-28F554853533}">
    <text>04.17 pateikta</text>
  </threadedComment>
  <threadedComment ref="K344" dT="2025-04-07T08:03:05.89" personId="{275467A3-C35B-408D-BC09-980133BF36D1}" id="{7B9707C8-6016-407D-8D88-C55FAFCC997A}">
    <text>Pakamaris darė topo</text>
  </threadedComment>
  <threadedComment ref="K344" dT="2025-04-11T07:51:44.67" personId="{BF941DBC-49BC-4D35-B639-EC5DED99621C}" id="{354EEE64-E425-4651-9A35-90A26BB88E52}" parentId="{7B9707C8-6016-407D-8D88-C55FAFCC997A}">
    <text>04.11 parengti pirminiai</text>
  </threadedComment>
  <threadedComment ref="K345" dT="2025-04-07T08:03:05.89" personId="{275467A3-C35B-408D-BC09-980133BF36D1}" id="{63A5F784-B0AA-4FA4-A4EF-ECB7F698E1EF}">
    <text>Pakamaris darė topo</text>
  </threadedComment>
  <threadedComment ref="K345" dT="2025-04-16T12:53:04.69" personId="{BF941DBC-49BC-4D35-B639-EC5DED99621C}" id="{DDC72B68-85C3-445E-A925-6CBC727E9FC0}" parentId="{63A5F784-B0AA-4FA4-A4EF-ECB7F698E1EF}">
    <text>04.16 parengti pirminiai</text>
  </threadedComment>
  <threadedComment ref="K345" dT="2025-04-17T14:22:19.13" personId="{BF5C2520-4838-4933-8C2C-E9E069B8079F}" id="{5B190621-9975-45CA-92A4-E0F15AD92731}" parentId="{63A5F784-B0AA-4FA4-A4EF-ECB7F698E1EF}">
    <text>Pateikti pirminiai</text>
  </threadedComment>
  <threadedComment ref="K345" dT="2025-05-08T10:53:24.31" personId="{BF941DBC-49BC-4D35-B639-EC5DED99621C}" id="{58ADA24E-6953-4CDC-A25A-63E74C2339A1}" parentId="{63A5F784-B0AA-4FA4-A4EF-ECB7F698E1EF}">
    <text>05.08 pateikti servitutai derint mokyklai ir valgyklai. Pateikta institucijom derint.</text>
  </threadedComment>
  <threadedComment ref="K345" dT="2025-05-26T07:36:34.96" personId="{BF941DBC-49BC-4D35-B639-EC5DED99621C}" id="{8B6C0CA5-819A-4D44-8E1A-9E01DE99B7BF}" parentId="{63A5F784-B0AA-4FA4-A4EF-ECB7F698E1EF}">
    <text>05-26 skambinau i KE, sprendžia dėl atstumo, nes nesilaikom 2m</text>
  </threadedComment>
  <threadedComment ref="K345" dT="2025-05-29T04:38:38.91" personId="{BF941DBC-49BC-4D35-B639-EC5DED99621C}" id="{B064EE9D-F541-459E-A85B-E2709E04E586}" parentId="{63A5F784-B0AA-4FA4-A4EF-ECB7F698E1EF}">
    <text>Pateikta KPD 05-28</text>
  </threadedComment>
  <threadedComment ref="K345" dT="2025-05-30T11:57:41.14" personId="{BF941DBC-49BC-4D35-B639-EC5DED99621C}" id="{1DD40D2E-2D1C-474C-970B-34CCB480F2D7}" parentId="{63A5F784-B0AA-4FA4-A4EF-ECB7F698E1EF}">
    <text>Užsakovo +37068602665, paskambint pirmadienį</text>
  </threadedComment>
  <threadedComment ref="K345" dT="2025-07-17T06:15:53.59" personId="{BF5C2520-4838-4933-8C2C-E9E069B8079F}" id="{3F411577-CFFC-4666-8DB3-D5E15D2F8817}" parentId="{63A5F784-B0AA-4FA4-A4EF-ECB7F698E1EF}">
    <text>Pateiktas sutikimas Klientui, turi perduoti statytojui pasirašyti</text>
  </threadedComment>
  <threadedComment ref="K345" dT="2025-09-09T07:12:02.04" personId="{BF5C2520-4838-4933-8C2C-E9E069B8079F}" id="{7AEE899B-3871-4BF9-805C-E3F97007C222}" parentId="{63A5F784-B0AA-4FA4-A4EF-ECB7F698E1EF}">
    <text>Gautas nesutikimas servituto nustatymui iš valstybinio sklypo panaudos gavėjo. Aiškinuos su savivaldybe ar galima kažką pakeisti ar panaudos gavėjas turi paskutinį žodį.</text>
  </threadedComment>
  <threadedComment ref="Z345" dT="2025-05-30T11:36:05.87" personId="{BF941DBC-49BC-4D35-B639-EC5DED99621C}" id="{57B4A674-4081-45A4-AC20-4453E7DDD3D2}">
    <text>05-30 pateikta</text>
  </threadedComment>
  <threadedComment ref="AB345" dT="2025-05-08T10:51:48.56" personId="{BF941DBC-49BC-4D35-B639-EC5DED99621C}" id="{DA36E547-E175-498A-AC34-94266BBB7F64}">
    <text>05.08 pateikta</text>
  </threadedComment>
  <threadedComment ref="AE345" dT="2025-05-08T10:51:48.56" personId="{BF941DBC-49BC-4D35-B639-EC5DED99621C}" id="{647A1281-8311-4AF2-BED8-95581F2178E5}">
    <text>05.08 pateikta</text>
  </threadedComment>
  <threadedComment ref="AF345" dT="2025-05-08T10:51:48.56" personId="{BF941DBC-49BC-4D35-B639-EC5DED99621C}" id="{D0553920-D494-40B3-A2A8-79CD2E320AF3}">
    <text>05.08 pateikta</text>
  </threadedComment>
  <threadedComment ref="AF345" dT="2025-05-16T06:27:24.21" personId="{BF941DBC-49BC-4D35-B639-EC5DED99621C}" id="{FCF8E879-27C2-44AC-9AF6-1321FD28132A}" parentId="{D0553920-D494-40B3-A2A8-79CD2E320AF3}">
    <text>05.16 pateikta po pastabų.</text>
  </threadedComment>
  <threadedComment ref="AJ345" dT="2025-05-08T10:51:48.56" personId="{BF941DBC-49BC-4D35-B639-EC5DED99621C}" id="{F5E2DFA8-7868-4559-969A-5162ACB82F87}">
    <text>05.08 pateikta</text>
  </threadedComment>
  <threadedComment ref="AJ345" dT="2025-05-27T04:52:57.91" personId="{BF941DBC-49BC-4D35-B639-EC5DED99621C}" id="{1E1D4AED-CDC6-4FD2-AD5E-A4688ABA632A}" parentId="{F5E2DFA8-7868-4559-969A-5162ACB82F87}">
    <text>05.27 pateikta su pjūviais.</text>
  </threadedComment>
  <threadedComment ref="AN345" dT="2025-05-28T12:16:27.98" personId="{BF941DBC-49BC-4D35-B639-EC5DED99621C}" id="{372636D5-DB69-42A9-BCC7-09BDA91A7A38}">
    <text>05-28 pateikta</text>
  </threadedComment>
  <threadedComment ref="K346" dT="2025-04-07T08:03:05.89" personId="{275467A3-C35B-408D-BC09-980133BF36D1}" id="{5F1D87CC-F8CC-4DD9-BC25-AE6539B928D8}">
    <text>Pakamaris darė topo</text>
  </threadedComment>
  <threadedComment ref="K346" dT="2025-05-05T12:38:47.91" personId="{BF941DBC-49BC-4D35-B639-EC5DED99621C}" id="{2B4D2EC1-ED91-46AE-A5F4-C36894C1C028}" parentId="{5F1D87CC-F8CC-4DD9-BC25-AE6539B928D8}">
    <text>05.05 parengti pirminiai</text>
  </threadedComment>
  <threadedComment ref="K346" dT="2025-05-07T05:02:08.37" personId="{BF5C2520-4838-4933-8C2C-E9E069B8079F}" id="{B407AF91-2C70-4F70-A817-0396DDF34E9D}" parentId="{5F1D87CC-F8CC-4DD9-BC25-AE6539B928D8}">
    <text>Pateikti pirminiai</text>
  </threadedComment>
  <threadedComment ref="K346" dT="2025-05-28T04:35:33.90" personId="{BF5C2520-4838-4933-8C2C-E9E069B8079F}" id="{4EE78593-CF27-4ACE-84EA-39EC01482A56}" parentId="{5F1D87CC-F8CC-4DD9-BC25-AE6539B928D8}">
    <text>Gytis derina servitutus (3) ir sutikimą</text>
  </threadedComment>
  <threadedComment ref="K346" dT="2025-07-17T06:25:56.71" personId="{BF5C2520-4838-4933-8C2C-E9E069B8079F}" id="{F97FCE68-7600-4FC3-AB6B-28C1F6F6FAFA}" parentId="{5F1D87CC-F8CC-4DD9-BC25-AE6539B928D8}">
    <text>Pakeistos TS, pateikta susiderinti su ESO pakoreguoti sprendiniai</text>
  </threadedComment>
  <threadedComment ref="AE346" dT="2025-06-02T06:11:12.79" personId="{BF941DBC-49BC-4D35-B639-EC5DED99621C}" id="{440F1AB1-E14B-45B1-B622-850C06F1AC50}">
    <text>06-02 pateikta</text>
  </threadedComment>
  <threadedComment ref="AF346" dT="2025-06-02T06:11:12.79" personId="{BF941DBC-49BC-4D35-B639-EC5DED99621C}" id="{A11A2AE1-1D40-476A-A893-74A861AB1A37}">
    <text>06-02 pateikta</text>
  </threadedComment>
  <threadedComment ref="K347" dT="2025-04-07T13:15:21.18" personId="{275467A3-C35B-408D-BC09-980133BF36D1}" id="{F5A9479A-13BE-41F7-A13A-E45B816D2791}">
    <text>Pakamaris darė topo</text>
  </threadedComment>
  <threadedComment ref="K347" dT="2025-04-09T04:41:24.68" personId="{BF941DBC-49BC-4D35-B639-EC5DED99621C}" id="{685687F4-F116-4087-A212-797D69906F31}" parentId="{F5A9479A-13BE-41F7-A13A-E45B816D2791}">
    <text>04.09 parengti pirminiai</text>
  </threadedComment>
  <threadedComment ref="K347" dT="2025-04-09T06:49:54.94" personId="{BF5C2520-4838-4933-8C2C-E9E069B8079F}" id="{0805F78A-DE5D-482C-9630-43EDE68046DC}" parentId="{F5A9479A-13BE-41F7-A13A-E45B816D2791}">
    <text>pateikti pirminiai</text>
  </threadedComment>
  <threadedComment ref="K347" dT="2025-04-09T11:08:14.54" personId="{BF941DBC-49BC-4D35-B639-EC5DED99621C}" id="{1C0B2268-1521-4F2B-A13A-FAA2D819E033}" parentId="{F5A9479A-13BE-41F7-A13A-E45B816D2791}">
    <text xml:space="preserve">Audrius Kleiza, +37037332820; +37069975834
VALERIJA PAŠKEVIČIENĖ,+37067752302; +37060309766
</text>
  </threadedComment>
  <threadedComment ref="K348" dT="2025-04-07T12:18:14.07" personId="{BF941DBC-49BC-4D35-B639-EC5DED99621C}" id="{C5CDF66D-904A-41E4-950F-BE159DCD697A}">
    <text>Reikia topo papildymo</text>
  </threadedComment>
  <threadedComment ref="K348" dT="2025-04-07T12:34:14.72" personId="{BF5C2520-4838-4933-8C2C-E9E069B8079F}" id="{D43F4411-6813-44E4-A968-9BA47B1267CD}" parentId="{C5CDF66D-904A-41E4-950F-BE159DCD697A}">
    <text>perduotas papildymas Tomui</text>
  </threadedComment>
  <threadedComment ref="K348" dT="2025-04-15T12:35:46.04" personId="{275467A3-C35B-408D-BC09-980133BF36D1}" id="{61C8AB6A-0650-4803-A039-82B38CA7AFE3}" parentId="{C5CDF66D-904A-41E4-950F-BE159DCD697A}">
    <text>Papildymas perduotas Geoprojektams 04-15</text>
  </threadedComment>
  <threadedComment ref="K348" dT="2025-04-28T06:10:57.07" personId="{BF941DBC-49BC-4D35-B639-EC5DED99621C}" id="{83F65413-0E64-499F-B4DB-538A589E0474}" parentId="{C5CDF66D-904A-41E4-950F-BE159DCD697A}">
    <text>04.28 parengti pirminiai</text>
  </threadedComment>
  <threadedComment ref="K348" dT="2025-04-28T10:37:16.36" personId="{BF5C2520-4838-4933-8C2C-E9E069B8079F}" id="{AE998B73-FD48-49A5-8250-B25BAC8161B5}" parentId="{C5CDF66D-904A-41E4-950F-BE159DCD697A}">
    <text>pateikti pirminiai</text>
  </threadedComment>
  <threadedComment ref="K348" dT="2025-05-20T05:07:45.87" personId="{BF5C2520-4838-4933-8C2C-E9E069B8079F}" id="{865B55C8-EE60-4022-BEC4-13543816E5E9}" parentId="{C5CDF66D-904A-41E4-950F-BE159DCD697A}">
    <text>Pateiktas projektas be suva</text>
  </threadedComment>
  <threadedComment ref="Z348" dT="2025-05-07T04:46:53.73" personId="{BF941DBC-49BC-4D35-B639-EC5DED99621C}" id="{06BEEA7E-FF88-4692-809F-4A56941DC0E8}">
    <text>05.07 pateikta</text>
  </threadedComment>
  <threadedComment ref="AB348" dT="2025-04-29T11:37:42.38" personId="{BF941DBC-49BC-4D35-B639-EC5DED99621C}" id="{29B9F2C1-A717-457E-A8F0-02769943C4C2}">
    <text>04.29 pateikta</text>
  </threadedComment>
  <threadedComment ref="AE348" dT="2025-04-29T11:37:42.38" personId="{BF941DBC-49BC-4D35-B639-EC5DED99621C}" id="{2B508E76-3204-441F-BD3F-2B2F97D931C3}">
    <text>04.29 pateikta</text>
  </threadedComment>
  <threadedComment ref="AF348" dT="2025-04-29T11:37:42.38" personId="{BF941DBC-49BC-4D35-B639-EC5DED99621C}" id="{D584B56D-0E2B-4CE4-B25C-164481A1D55A}">
    <text>04.29 pateikta</text>
  </threadedComment>
  <threadedComment ref="AH348" dT="2025-05-12T06:34:54.37" personId="{BF941DBC-49BC-4D35-B639-EC5DED99621C}" id="{B97496B3-2E6B-4308-866D-FB88B192216C}">
    <text xml:space="preserve">05.12
SAV-359126
</text>
  </threadedComment>
  <threadedComment ref="E349" dT="2025-04-07T07:11:01.70" personId="{275467A3-C35B-408D-BC09-980133BF36D1}" id="{2E693E10-DCBC-4244-9D81-8D9CC43EEF71}">
    <text>Simas darė topo</text>
  </threadedComment>
  <threadedComment ref="K349" dT="2025-04-08T05:55:24.29" personId="{BF941DBC-49BC-4D35-B639-EC5DED99621C}" id="{0E0C5909-92B7-410F-B41C-728AD483046E}">
    <text>Užsakovas parduoda sklypą, sakė informuos savaitės laikotarpį ar darom projektą ar atšauks sąlygas.</text>
  </threadedComment>
  <threadedComment ref="K349" dT="2025-04-15T09:47:16.22" personId="{BF941DBC-49BC-4D35-B639-EC5DED99621C}" id="{7C1CF941-3891-4389-850E-53361F903841}" parentId="{0E0C5909-92B7-410F-B41C-728AD483046E}">
    <text>Naujas savininkas atsiųs iš architekto info, kad žinotumėm kur statyt spintą</text>
  </threadedComment>
  <threadedComment ref="K349" dT="2025-04-16T05:04:58.37" personId="{BF941DBC-49BC-4D35-B639-EC5DED99621C}" id="{DD7456EE-9766-4AD8-874A-3DC9746C2622}" parentId="{0E0C5909-92B7-410F-B41C-728AD483046E}">
    <text>04.16 parengti pirminiai</text>
  </threadedComment>
  <threadedComment ref="K349" dT="2025-04-17T14:16:31.67" personId="{BF5C2520-4838-4933-8C2C-E9E069B8079F}" id="{DD016DAB-0FCD-4999-AAD5-957E0D7A6E18}" parentId="{0E0C5909-92B7-410F-B41C-728AD483046E}">
    <text>Pateikti pirminiai</text>
  </threadedComment>
  <threadedComment ref="K349" dT="2025-04-18T11:28:49.27" personId="{BF941DBC-49BC-4D35-B639-EC5DED99621C}" id="{F63F7549-0A39-447B-BCC8-2B174CDFB344}" parentId="{0E0C5909-92B7-410F-B41C-728AD483046E}">
    <text>04.18 ištaisytos pastabos</text>
  </threadedComment>
  <threadedComment ref="K349" dT="2025-04-23T09:58:42.96" personId="{BF941DBC-49BC-4D35-B639-EC5DED99621C}" id="{C12CE8F3-3CF8-45E6-814D-9504E148DB52}" parentId="{0E0C5909-92B7-410F-B41C-728AD483046E}">
    <text xml:space="preserve"> +37061805227, pavel.btg@gmail.com naujo savininko kontaktai</text>
    <extLst>
      <x:ext xmlns:xltc2="http://schemas.microsoft.com/office/spreadsheetml/2020/threadedcomments2" uri="{F7C98A9C-CBB3-438F-8F68-D28B6AF4A901}">
        <xltc2:checksum>1743686999</xltc2:checksum>
        <xltc2:hyperlink startIndex="15" length="19" url="pavel.btg@gmail.com"/>
      </x:ext>
    </extLst>
  </threadedComment>
  <threadedComment ref="K349" dT="2025-04-23T10:13:45.10" personId="{BF941DBC-49BC-4D35-B639-EC5DED99621C}" id="{066C8F78-B115-4BB1-ABFA-C4AA8AFEF6C8}" parentId="{0E0C5909-92B7-410F-B41C-728AD483046E}">
    <text>Pateikta derinti, išsiųsta AZ sutikimas ir užsakovui pasirašyt.</text>
  </threadedComment>
  <threadedComment ref="K349" dT="2025-04-29T04:49:47.22" personId="{BF941DBC-49BC-4D35-B639-EC5DED99621C}" id="{59862B11-8C90-4125-AACA-0D3A5BF5E73D}" parentId="{0E0C5909-92B7-410F-B41C-728AD483046E}">
    <text>Gauti derinimai, pateikta SUVA, rengiu bylą.</text>
  </threadedComment>
  <threadedComment ref="K349" dT="2025-05-05T12:39:01.81" personId="{BF941DBC-49BC-4D35-B639-EC5DED99621C}" id="{FCE6DE7F-771B-4730-A247-93B27C30537A}" parentId="{0E0C5909-92B7-410F-B41C-728AD483046E}">
    <text>Parengta byla</text>
  </threadedComment>
  <threadedComment ref="K349" dT="2025-05-06T06:15:44.53" personId="{BF5C2520-4838-4933-8C2C-E9E069B8079F}" id="{587D9AA4-29C5-4851-9045-71AC7AFDBD3C}" parentId="{0E0C5909-92B7-410F-B41C-728AD483046E}">
    <text>Pateiktas projektas be suva 05-05</text>
  </threadedComment>
  <threadedComment ref="AH349" dT="2025-04-29T04:31:22.88" personId="{BF941DBC-49BC-4D35-B639-EC5DED99621C}" id="{FA1268E6-B768-4CBB-BAF2-A8B1127ACA64}">
    <text>04.29
SAV-357282</text>
  </threadedComment>
  <threadedComment ref="E350" dT="2025-04-07T07:11:01.70" personId="{275467A3-C35B-408D-BC09-980133BF36D1}" id="{45834E21-4096-4B3C-90C7-A8079B75BA75}">
    <text>Simas darė topo</text>
  </threadedComment>
  <threadedComment ref="K350" dT="2025-04-08T06:58:19.86" personId="{BF5C2520-4838-4933-8C2C-E9E069B8079F}" id="{DB66FD55-B116-471B-962F-0FE3E8C9CF4A}">
    <text>Pateikti pirminiai</text>
  </threadedComment>
  <threadedComment ref="K350" dT="2025-04-15T11:02:45.32" personId="{BF5C2520-4838-4933-8C2C-E9E069B8079F}" id="{7FE19D16-0FBF-4C58-8631-C9F1187A4EBC}" parentId="{DB66FD55-B116-471B-962F-0FE3E8C9CF4A}">
    <text>Iš esmės pastabų nėra pirminiam, bet KT stovi kieme į kurį įvažiavimas siauras, neįveš MT. Parašytas komentaras į TIVIS, atsakymo nėra.</text>
  </threadedComment>
  <threadedComment ref="K350" dT="2025-05-01T05:25:01.59" personId="{BF5C2520-4838-4933-8C2C-E9E069B8079F}" id="{EBE7CE42-9888-4C0E-B36B-2CD5B9CD4F3C}" parentId="{DB66FD55-B116-471B-962F-0FE3E8C9CF4A}">
    <text>Pakeistos TS be MT keitimo. Įkelti pakoreguoti sprendiniai derinimui su ESO</text>
  </threadedComment>
  <threadedComment ref="K350" dT="2025-05-01T06:50:02.76" personId="{BF5C2520-4838-4933-8C2C-E9E069B8079F}" id="{21C9266C-1B28-4CFC-B65F-A67A0AD02E86}" parentId="{DB66FD55-B116-471B-962F-0FE3E8C9CF4A}">
    <text>Pateikti sprendiniai Klientui</text>
  </threadedComment>
  <threadedComment ref="K350" dT="2025-05-12T05:23:44.84" personId="{BF5C2520-4838-4933-8C2C-E9E069B8079F}" id="{D16134A0-56E2-4161-A54E-0734A21CF278}" parentId="{DB66FD55-B116-471B-962F-0FE3E8C9CF4A}">
    <text>Trūksta vainoro</text>
  </threadedComment>
  <threadedComment ref="K350" dT="2025-05-26T09:52:58.03" personId="{BF5C2520-4838-4933-8C2C-E9E069B8079F}" id="{147909E1-720A-4BFD-8EFB-011F00E52B12}" parentId="{DB66FD55-B116-471B-962F-0FE3E8C9CF4A}">
    <text>Pateikta be suva</text>
  </threadedComment>
  <threadedComment ref="AB350" dT="2025-05-06T13:43:49.87" personId="{BF5C2520-4838-4933-8C2C-E9E069B8079F}" id="{C49BFD14-B9F4-4F08-9589-9D663CE79854}">
    <text>05-05</text>
  </threadedComment>
  <threadedComment ref="AE350" dT="2025-05-06T13:43:49.87" personId="{BF5C2520-4838-4933-8C2C-E9E069B8079F}" id="{78A922CF-CE57-4CE8-B39F-DC5628FC57D6}">
    <text>05-05</text>
  </threadedComment>
  <threadedComment ref="AF350" dT="2025-05-06T13:43:49.87" personId="{BF5C2520-4838-4933-8C2C-E9E069B8079F}" id="{D4BAF82B-2649-4666-BB8A-1F3C499304B3}">
    <text>05-05</text>
  </threadedComment>
  <threadedComment ref="AH350" dT="2025-05-23T10:07:05.28" personId="{BF5C2520-4838-4933-8C2C-E9E069B8079F}" id="{2EFE152F-F5B6-4D23-A06C-4F8B2E170D8F}">
    <text xml:space="preserve">05-23 
361032 </text>
  </threadedComment>
  <threadedComment ref="K351" dT="2025-03-27T07:41:00.76" personId="{BF5C2520-4838-4933-8C2C-E9E069B8079F}" id="{71CF00D8-8449-4C9C-8F95-B9BA31A426E4}">
    <text>Rengiami pirminiai, pateikta institucijom</text>
  </threadedComment>
  <threadedComment ref="K351" dT="2025-04-03T10:36:09.95" personId="{275467A3-C35B-408D-BC09-980133BF36D1}" id="{090994B3-BF20-41D5-A297-88EA795FA1BF}" parentId="{71CF00D8-8449-4C9C-8F95-B9BA31A426E4}">
    <text>Taiso pastabas</text>
  </threadedComment>
  <threadedComment ref="K351" dT="2025-04-07T07:50:56.29" personId="{BF5C2520-4838-4933-8C2C-E9E069B8079F}" id="{83EBB871-7964-44F6-BBA8-4F55E03A1082}" parentId="{71CF00D8-8449-4C9C-8F95-B9BA31A426E4}">
    <text>Pateikta po pastabų</text>
  </threadedComment>
  <threadedComment ref="K351" dT="2025-04-08T13:00:17.94" personId="{BF5C2520-4838-4933-8C2C-E9E069B8079F}" id="{F8013F09-6511-4FDA-A756-71B3C51EF263}" parentId="{71CF00D8-8449-4C9C-8F95-B9BA31A426E4}">
    <text>Pirminiai patvirtinti. Suderino dar tik Telia. Vandenys ir savivaldybė pateikė pastabas į kurias atrašiau prieš atostogas, bet atsakymų negavau. Šiandien parašiau priminimus.</text>
  </threadedComment>
  <threadedComment ref="K351" dT="2025-04-15T11:05:36.89" personId="{BF5C2520-4838-4933-8C2C-E9E069B8079F}" id="{27AF59CD-8CD2-4A44-ADF3-8F7BD91892E7}" parentId="{71CF00D8-8449-4C9C-8F95-B9BA31A426E4}">
    <text>Atsakymų nėra, vandenys nekelia. Vainoras paprašė pakartot laiškus, persiunčiau</text>
  </threadedComment>
  <threadedComment ref="K351" dT="2025-05-01T06:49:43.32" personId="{BF5C2520-4838-4933-8C2C-E9E069B8079F}" id="{BE5260C2-ED29-4034-8304-6BB143717BBF}" parentId="{71CF00D8-8449-4C9C-8F95-B9BA31A426E4}">
    <text>Derinimai gauti, pateikta suva. ESO sustabdė užduotį komentaru.</text>
  </threadedComment>
  <threadedComment ref="K351" dT="2025-05-12T05:26:31.01" personId="{BF5C2520-4838-4933-8C2C-E9E069B8079F}" id="{5AA53093-F1E8-41B1-8AC9-069D1FE13CF7}" parentId="{71CF00D8-8449-4C9C-8F95-B9BA31A426E4}">
    <text>Užduotį pratęsė, liko gauti SUVA</text>
  </threadedComment>
  <threadedComment ref="K351" dT="2025-05-16T11:55:57.00" personId="{BF941DBC-49BC-4D35-B639-EC5DED99621C}" id="{A60ECAB8-B87E-4619-9495-98364B9C8362}" parentId="{71CF00D8-8449-4C9C-8F95-B9BA31A426E4}">
    <text>Paskambinau užsakovui, turi atsiųst.</text>
  </threadedComment>
  <threadedComment ref="K351" dT="2025-05-20T05:32:51.48" personId="{BF5C2520-4838-4933-8C2C-E9E069B8079F}" id="{9F7BE57F-32AB-421B-A707-3AAD6DE04F39}" parentId="{71CF00D8-8449-4C9C-8F95-B9BA31A426E4}">
    <text>Pateiktas projektas be suva</text>
  </threadedComment>
  <threadedComment ref="AH351" dT="2025-04-17T12:31:29.88" personId="{BF5C2520-4838-4933-8C2C-E9E069B8079F}" id="{46F51267-CB4B-46F0-A8F2-8576273AB524}">
    <text>04-17
SAV-355982</text>
  </threadedComment>
  <threadedComment ref="K352" dT="2025-04-29T07:37:46.84" personId="{BF941DBC-49BC-4D35-B639-EC5DED99621C}" id="{A36753F0-DA2D-4949-A451-03F687823B12}">
    <text>04.29 parengti pirminiai</text>
  </threadedComment>
  <threadedComment ref="K352" dT="2025-04-30T15:54:04.75" personId="{BF5C2520-4838-4933-8C2C-E9E069B8079F}" id="{960FAA0E-1057-4903-8ED9-CE03F9B659EC}" parentId="{A36753F0-DA2D-4949-A451-03F687823B12}">
    <text>Pateikti pirminiai</text>
  </threadedComment>
  <threadedComment ref="K352" dT="2025-05-08T10:52:40.07" personId="{BF941DBC-49BC-4D35-B639-EC5DED99621C}" id="{07BBE90D-82B2-49C6-957E-4581B1D42732}" parentId="{A36753F0-DA2D-4949-A451-03F687823B12}">
    <text>05.08 ištaisytos pastabos, pateikta derint</text>
  </threadedComment>
  <threadedComment ref="Z352" dT="2025-05-29T04:42:13.39" personId="{BF941DBC-49BC-4D35-B639-EC5DED99621C}" id="{D86311F1-8C55-49CF-8AB0-98888BA38198}">
    <text>05-29 pateikta</text>
  </threadedComment>
  <threadedComment ref="AB352" dT="2025-05-08T10:51:48.56" personId="{BF941DBC-49BC-4D35-B639-EC5DED99621C}" id="{FFFD5590-9688-42FF-89C1-FE357D5B0F92}">
    <text>05.08 pateikta</text>
  </threadedComment>
  <threadedComment ref="AE352" dT="2025-05-08T10:51:48.56" personId="{BF941DBC-49BC-4D35-B639-EC5DED99621C}" id="{D3AFBDB3-40E4-4E9F-9A76-475A4D0D74F3}">
    <text>05.08 pateikta</text>
  </threadedComment>
  <threadedComment ref="AF352" dT="2025-05-08T10:51:48.56" personId="{BF941DBC-49BC-4D35-B639-EC5DED99621C}" id="{7CE90E9E-C0CC-4184-9138-83B3E6DA1A23}">
    <text>05.08 pateikta</text>
  </threadedComment>
  <threadedComment ref="AF352" dT="2025-05-16T06:27:15.54" personId="{BF941DBC-49BC-4D35-B639-EC5DED99621C}" id="{062A18F4-5172-45B7-AADC-62BD2240B618}" parentId="{7CE90E9E-C0CC-4184-9138-83B3E6DA1A23}">
    <text>05.16 Pateikta po pastabų.</text>
  </threadedComment>
  <threadedComment ref="AH352" dT="2025-05-26T05:38:06.37" personId="{BF941DBC-49BC-4D35-B639-EC5DED99621C}" id="{4911D012-A016-4B9A-A2F1-832450342C97}">
    <text>05-26
SAV-361142</text>
  </threadedComment>
  <threadedComment ref="K353" dT="2025-04-22T11:41:49.10" personId="{275467A3-C35B-408D-BC09-980133BF36D1}" id="{A3432B2E-4088-4E1E-B60A-0068F671DD3A}">
    <text>Ovidijus matuoja 04-23</text>
  </threadedComment>
  <threadedComment ref="K353" dT="2025-05-07T05:44:40.14" personId="{BF941DBC-49BC-4D35-B639-EC5DED99621C}" id="{5CA0BE53-AB76-4DF2-AA97-1C66ED261E96}" parentId="{A3432B2E-4088-4E1E-B60A-0068F671DD3A}">
    <text>05.07 parengti pirminiai</text>
  </threadedComment>
  <threadedComment ref="K353" dT="2025-05-07T13:47:04.53" personId="{BF5C2520-4838-4933-8C2C-E9E069B8079F}" id="{42D0B262-9B90-4FF2-A32D-A9C9F76454D1}" parentId="{A3432B2E-4088-4E1E-B60A-0068F671DD3A}">
    <text>Pateikti pirminiai</text>
  </threadedComment>
  <threadedComment ref="K353" dT="2025-05-12T05:27:11.49" personId="{BF5C2520-4838-4933-8C2C-E9E069B8079F}" id="{970854B2-9D64-4479-A282-8FB161CED86D}" parentId="{A3432B2E-4088-4E1E-B60A-0068F671DD3A}">
    <text>Susiderinti su klientu spintos vietą, tada pateiksim per naują pirminius</text>
  </threadedComment>
  <threadedComment ref="K353" dT="2025-05-12T12:35:24.17" personId="{BF941DBC-49BC-4D35-B639-EC5DED99621C}" id="{40AE5731-6D73-4D59-A901-A17DD4C1701F}" parentId="{A3432B2E-4088-4E1E-B60A-0068F671DD3A}">
    <text>Klientui vieta tinkama, su kaimynais susitinku 05.16.</text>
  </threadedComment>
  <threadedComment ref="K353" dT="2025-05-16T12:08:15.58" personId="{BF5C2520-4838-4933-8C2C-E9E069B8079F}" id="{AB4F26CB-E62A-430C-9386-F67A19139C2D}" parentId="{A3432B2E-4088-4E1E-B60A-0068F671DD3A}">
    <text>Pateikti pirminiai po pastabų</text>
  </threadedComment>
  <threadedComment ref="K353" dT="2025-07-11T13:31:53.93" personId="{BF5C2520-4838-4933-8C2C-E9E069B8079F}" id="{4FF7B7B9-2358-4A63-BA33-D80EA5C59004}" parentId="{A3432B2E-4088-4E1E-B60A-0068F671DD3A}">
    <text>Pateikta su suva</text>
  </threadedComment>
  <threadedComment ref="AA353" dT="2025-05-16T09:32:31.49" personId="{BF941DBC-49BC-4D35-B639-EC5DED99621C}" id="{B64B4AF5-7DA6-4760-859A-9B58BB952761}">
    <text>2</text>
  </threadedComment>
  <threadedComment ref="AE353" dT="2025-05-16T09:32:04.14" personId="{BF941DBC-49BC-4D35-B639-EC5DED99621C}" id="{69415E1B-77F1-48BE-AA0E-A376799CE050}">
    <text>05.16 pateikta</text>
  </threadedComment>
  <threadedComment ref="AF353" dT="2025-05-16T09:32:04.14" personId="{BF941DBC-49BC-4D35-B639-EC5DED99621C}" id="{ED22936E-5224-49AE-AD54-37B608EC7C1B}">
    <text>05.16 pateikta</text>
  </threadedComment>
  <threadedComment ref="AH353" dT="2025-06-17T10:58:56.77" personId="{BF5C2520-4838-4933-8C2C-E9E069B8079F}" id="{4132EB23-684D-44C3-A2D5-A51568C4D99B}">
    <text>06-17
364621</text>
  </threadedComment>
  <threadedComment ref="AN353" dT="2025-05-30T10:30:19.52" personId="{BF941DBC-49BC-4D35-B639-EC5DED99621C}" id="{168E24AF-2AC9-4C47-8521-78FC0BAF95E0}">
    <text>05-30 pateikta</text>
  </threadedComment>
  <threadedComment ref="K354" dT="2025-04-23T12:16:22.43" personId="{BF5C2520-4838-4933-8C2C-E9E069B8079F}" id="{31C000E9-B7C5-4DE6-96C3-81E7E41506EC}">
    <text>pateikti pirminiai</text>
  </threadedComment>
  <threadedComment ref="K354" dT="2025-04-30T16:26:21.61" personId="{BF5C2520-4838-4933-8C2C-E9E069B8079F}" id="{D5D10B5A-9297-487F-BA14-FA0179010784}" parentId="{31C000E9-B7C5-4DE6-96C3-81E7E41506EC}">
    <text>Pateikta po pastabų</text>
  </threadedComment>
  <threadedComment ref="K354" dT="2025-05-08T09:15:27.84" personId="{BF941DBC-49BC-4D35-B639-EC5DED99621C}" id="{882B1E2F-66BE-4FFB-B87D-C1D1A374C69A}" parentId="{31C000E9-B7C5-4DE6-96C3-81E7E41506EC}">
    <text>Parengta byla, pateikta SUVA</text>
  </threadedComment>
  <threadedComment ref="AH354" dT="2025-05-08T09:10:49.18" personId="{BF941DBC-49BC-4D35-B639-EC5DED99621C}" id="{B6EBFB5A-B84A-4AC7-9440-D59546EFC484}">
    <text>05.08 
SAV-358741</text>
  </threadedComment>
  <threadedComment ref="K355" dT="2025-04-22T11:41:49.10" personId="{275467A3-C35B-408D-BC09-980133BF36D1}" id="{CB0E2B8D-B6E6-4B3C-BEEB-0B7E72769498}">
    <text>Ovidijus matuoja 04-23</text>
  </threadedComment>
  <threadedComment ref="K355" dT="2025-04-29T11:39:54.05" personId="{BF941DBC-49BC-4D35-B639-EC5DED99621C}" id="{E7865ABB-895A-4127-83F9-04BB75513C41}" parentId="{CB0E2B8D-B6E6-4B3C-BEEB-0B7E72769498}">
    <text>04.29 parengti pirminiai</text>
  </threadedComment>
  <threadedComment ref="K355" dT="2025-04-30T16:08:34.26" personId="{BF5C2520-4838-4933-8C2C-E9E069B8079F}" id="{5F42BD69-8790-4616-A137-4DEA6AE454D9}" parentId="{CB0E2B8D-B6E6-4B3C-BEEB-0B7E72769498}">
    <text>Pateikti pirminiai</text>
  </threadedComment>
  <threadedComment ref="K355" dT="2025-05-07T10:18:47.33" personId="{BF941DBC-49BC-4D35-B639-EC5DED99621C}" id="{CD566AF7-BB3D-4F01-AA97-5077830371AA}" parentId="{CB0E2B8D-B6E6-4B3C-BEEB-0B7E72769498}">
    <text>05.07 parengta byla</text>
  </threadedComment>
  <threadedComment ref="Z355" dT="2025-05-07T04:46:53.73" personId="{BF941DBC-49BC-4D35-B639-EC5DED99621C}" id="{D20D2F68-04F9-4502-A888-1C66CDF49842}">
    <text>05.07 pateikta</text>
  </threadedComment>
  <threadedComment ref="AH355" dT="2025-05-07T04:46:53.73" personId="{BF941DBC-49BC-4D35-B639-EC5DED99621C}" id="{8679654D-DA75-478C-90D3-EFDDA2FB956B}">
    <text xml:space="preserve">05.07
SAV-358359
</text>
  </threadedComment>
  <threadedComment ref="K356" dT="2025-04-22T11:41:49.10" personId="{275467A3-C35B-408D-BC09-980133BF36D1}" id="{801F8808-26BA-4C8D-8682-B98F0DA49871}">
    <text>Ovidijus matuoja 04-23</text>
  </threadedComment>
  <threadedComment ref="K356" dT="2025-05-06T09:28:38.06" personId="{BF941DBC-49BC-4D35-B639-EC5DED99621C}" id="{4928EDCA-C9B9-4889-9401-83E4A64A604F}" parentId="{801F8808-26BA-4C8D-8682-B98F0DA49871}">
    <text>05.06 parengti pirminiai</text>
  </threadedComment>
  <threadedComment ref="K357" dT="2025-04-22T11:41:49.10" personId="{275467A3-C35B-408D-BC09-980133BF36D1}" id="{E1C4729B-05AE-4CAB-80E1-4953D61DE4BF}">
    <text>Ovidijus matuoja 04-23</text>
  </threadedComment>
  <threadedComment ref="K357" dT="2025-04-29T09:34:57.53" personId="{BF941DBC-49BC-4D35-B639-EC5DED99621C}" id="{630ADF63-1F8F-4E0A-AF29-1CE4DE87C6E3}" parentId="{E1C4729B-05AE-4CAB-80E1-4953D61DE4BF}">
    <text>04.29 parengti pirminiai</text>
  </threadedComment>
  <threadedComment ref="K358" dT="2025-05-12T06:28:12.00" personId="{BF5C2520-4838-4933-8C2C-E9E069B8079F}" id="{D54BACE1-2DFB-47E3-BF22-4248686A4284}">
    <text>Topo Ovidijus</text>
  </threadedComment>
  <threadedComment ref="K358" dT="2025-05-12T06:28:25.71" personId="{BF5C2520-4838-4933-8C2C-E9E069B8079F}" id="{3774726E-D932-4A2F-B7CC-D8B83BD23A6A}" parentId="{D54BACE1-2DFB-47E3-BF22-4248686A4284}">
    <text>Pateikti sprendiniai Klientui suderinti</text>
  </threadedComment>
  <threadedComment ref="K358" dT="2025-05-16T10:04:13.77" personId="{BF5C2520-4838-4933-8C2C-E9E069B8079F}" id="{6195DEB7-F1AA-4255-83DF-CE7C80AC954E}" parentId="{D54BACE1-2DFB-47E3-BF22-4248686A4284}">
    <text>Klientas suderino, pateikta institucijoms</text>
  </threadedComment>
  <threadedComment ref="AB358" dT="2025-05-16T09:59:15.24" personId="{BF5C2520-4838-4933-8C2C-E9E069B8079F}" id="{C0886513-87FE-4D84-8D95-DB2FAA233ADE}">
    <text>05-16</text>
  </threadedComment>
  <threadedComment ref="AE358" dT="2025-05-16T09:59:15.24" personId="{BF5C2520-4838-4933-8C2C-E9E069B8079F}" id="{427FB4DC-8002-4813-881C-63F045F49440}">
    <text>05-16</text>
  </threadedComment>
  <threadedComment ref="AF358" dT="2025-05-16T09:59:15.24" personId="{BF5C2520-4838-4933-8C2C-E9E069B8079F}" id="{4A6ADB4A-B4C9-49F5-9BE9-8E87FD549A60}">
    <text>05-16</text>
  </threadedComment>
  <threadedComment ref="AH358" dT="2025-06-16T06:52:04.31" personId="{BF5C2520-4838-4933-8C2C-E9E069B8079F}" id="{48D0967A-2A8B-4A4F-B08B-0B9D47D33B7F}">
    <text xml:space="preserve">06-16
364341 </text>
  </threadedComment>
  <threadedComment ref="AN358" dT="2025-05-16T10:55:26.88" personId="{BF941DBC-49BC-4D35-B639-EC5DED99621C}" id="{1E098A8E-8DF1-41CA-BE7A-8A798EEF50AA}">
    <text>05.16 pateikta</text>
  </threadedComment>
  <threadedComment ref="K359" dT="2025-05-12T09:59:26.62" personId="{BF941DBC-49BC-4D35-B639-EC5DED99621C}" id="{C6DA3D2A-E519-47BC-ACD8-DFF0184622BF}">
    <text>05.12 parengti pirminiai.</text>
  </threadedComment>
  <threadedComment ref="K359" dT="2025-05-21T07:30:32.31" personId="{BF941DBC-49BC-4D35-B639-EC5DED99621C}" id="{0DEEF8DE-1620-48A2-9839-2A7F93F4F529}" parentId="{C6DA3D2A-E519-47BC-ACD8-DFF0184622BF}">
    <text>Gauti derinimai, reikia ESO, kad įkelt SUVA</text>
  </threadedComment>
  <threadedComment ref="Z359" dT="2025-05-13T12:22:23.19" personId="{BF941DBC-49BC-4D35-B639-EC5DED99621C}" id="{DCCC346F-328E-4506-9A17-660173D6634E}">
    <text>05.13 pateikta</text>
  </threadedComment>
  <threadedComment ref="AB359" dT="2025-05-13T12:22:23.19" personId="{BF941DBC-49BC-4D35-B639-EC5DED99621C}" id="{053C164D-DD0D-47E7-9EB2-4C672585CCC4}">
    <text>05.13 pateikta</text>
  </threadedComment>
  <threadedComment ref="AE359" dT="2025-05-13T12:22:23.19" personId="{BF941DBC-49BC-4D35-B639-EC5DED99621C}" id="{54351A98-0685-4EC3-BEF1-611DE6720D66}">
    <text>05.13 pateikta</text>
  </threadedComment>
  <threadedComment ref="AF359" dT="2025-05-13T12:22:23.19" personId="{BF941DBC-49BC-4D35-B639-EC5DED99621C}" id="{B07E2B33-1A74-4B50-A5FD-DB0F912CB61B}">
    <text>05.13 pateikta</text>
  </threadedComment>
  <threadedComment ref="AH359" dT="2025-05-26T11:51:21.20" personId="{BF941DBC-49BC-4D35-B639-EC5DED99621C}" id="{7BB9E0E1-A12C-414B-ADEC-91850FA34BA5}">
    <text>05-26
SAV-361240</text>
  </threadedComment>
  <threadedComment ref="K360" dT="2025-06-23T04:35:39.98" personId="{BF5C2520-4838-4933-8C2C-E9E069B8079F}" id="{B7D9F7A4-B139-4083-83F2-98F7CB90E90F}">
    <text>Pateikti pirminiai 06-17</text>
  </threadedComment>
  <threadedComment ref="K360" dT="2025-07-17T06:28:34.21" personId="{BF5C2520-4838-4933-8C2C-E9E069B8079F}" id="{FD353DEF-B69F-4DA7-92A9-705A398982FC}" parentId="{B7D9F7A4-B139-4083-83F2-98F7CB90E90F}">
    <text>Trūksta savivaldybės ir Telia</text>
  </threadedComment>
  <threadedComment ref="AB360" dT="2025-07-11T05:54:02.29" personId="{BF5C2520-4838-4933-8C2C-E9E069B8079F}" id="{00D4D107-F135-4C0F-80B3-F0F4EEC3E477}">
    <text>07-11</text>
  </threadedComment>
  <threadedComment ref="AE360" dT="2025-07-11T05:54:02.29" personId="{BF5C2520-4838-4933-8C2C-E9E069B8079F}" id="{8B70E28F-F347-4996-9CA4-896563C27FD8}">
    <text>07-11</text>
  </threadedComment>
  <threadedComment ref="AF360" dT="2025-07-11T05:54:02.29" personId="{BF5C2520-4838-4933-8C2C-E9E069B8079F}" id="{FE37CC0F-E4E2-4F50-8DC2-04B5D98F8C00}">
    <text>07-11</text>
  </threadedComment>
  <threadedComment ref="AH360" dT="2025-07-30T06:08:26.06" personId="{BF5C2520-4838-4933-8C2C-E9E069B8079F}" id="{121B7232-9AA2-4622-96AF-04118C21A278}">
    <text xml:space="preserve">07-30
370206 </text>
  </threadedComment>
  <threadedComment ref="K361" dT="2025-06-12T13:14:35.04" personId="{275467A3-C35B-408D-BC09-980133BF36D1}" id="{D8C44621-45ED-4DA1-83DC-7D4DD1C332B0}">
    <text>Donatas parengė topo</text>
  </threadedComment>
  <threadedComment ref="K361" dT="2025-07-17T06:33:14.93" personId="{BF5C2520-4838-4933-8C2C-E9E069B8079F}" id="{E4197D70-7358-462E-88E9-B6F462B507CF}" parentId="{D8C44621-45ED-4DA1-83DC-7D4DD1C332B0}">
    <text>Kamuolys pas ESO. Turi pateikti patikslinimus dėl projekto apimties ir pastotės schemą patikslintą</text>
  </threadedComment>
  <threadedComment ref="K361" dT="2025-09-09T07:43:31.21" personId="{BF5C2520-4838-4933-8C2C-E9E069B8079F}" id="{134A3EE9-33D9-40F0-833C-64361DD13465}" parentId="{D8C44621-45ED-4DA1-83DC-7D4DD1C332B0}">
    <text>Susiderinta su Vainoru, pateiktas sutikimas pasirašymui, išsiųstas informacinis.</text>
  </threadedComment>
  <threadedComment ref="K362" dT="2025-06-12T13:14:35.04" personId="{275467A3-C35B-408D-BC09-980133BF36D1}" id="{EA9F806A-934C-4CF0-A5D0-2DBFA014C001}">
    <text>Donatas parengė topo</text>
  </threadedComment>
  <threadedComment ref="K362" dT="2025-06-23T12:55:40.94" personId="{BF5C2520-4838-4933-8C2C-E9E069B8079F}" id="{64279C4C-88EA-4A98-BE27-5A986842CB83}" parentId="{EA9F806A-934C-4CF0-A5D0-2DBFA014C001}">
    <text>Pateikti pirminiai</text>
  </threadedComment>
  <threadedComment ref="Z362" dT="2025-07-04T05:24:08.45" personId="{BF5C2520-4838-4933-8C2C-E9E069B8079F}" id="{07E66AB4-8A52-4467-B53A-EAC256AC5826}">
    <text>07-04</text>
  </threadedComment>
  <threadedComment ref="AB362" dT="2025-07-04T05:24:08.45" personId="{BF5C2520-4838-4933-8C2C-E9E069B8079F}" id="{69388647-6454-4FCD-BE0D-7B2E4B8E49AC}">
    <text>07-04</text>
  </threadedComment>
  <threadedComment ref="AE362" dT="2025-07-04T05:24:08.45" personId="{BF5C2520-4838-4933-8C2C-E9E069B8079F}" id="{7E5603E1-583F-4817-B610-6F20D4D23EDD}">
    <text>07-04</text>
  </threadedComment>
  <threadedComment ref="AF362" dT="2025-07-04T05:24:08.45" personId="{BF5C2520-4838-4933-8C2C-E9E069B8079F}" id="{CF539314-A7AD-45E0-911D-2716236698E5}">
    <text>07-04</text>
  </threadedComment>
  <threadedComment ref="AH362" dT="2025-07-17T06:44:23.36" personId="{BF5C2520-4838-4933-8C2C-E9E069B8079F}" id="{D4FF0115-2E5B-4ECE-974D-A50404A4C380}">
    <text>07-17
368673</text>
  </threadedComment>
  <threadedComment ref="K363" dT="2025-06-12T13:14:35.04" personId="{275467A3-C35B-408D-BC09-980133BF36D1}" id="{20DBDC32-BAAF-48E1-8682-7DE2E843A29F}">
    <text>Donatas parengė topo</text>
  </threadedComment>
  <threadedComment ref="K363" dT="2025-06-23T12:55:48.65" personId="{BF5C2520-4838-4933-8C2C-E9E069B8079F}" id="{CAC945B2-1A1D-4577-84C1-2667CE19F0D1}" parentId="{20DBDC32-BAAF-48E1-8682-7DE2E843A29F}">
    <text>Pateikti pirminiai</text>
  </threadedComment>
  <threadedComment ref="K363" dT="2025-09-09T07:43:50.10" personId="{BF5C2520-4838-4933-8C2C-E9E069B8079F}" id="{30D51F9F-9FC2-4A49-9F3A-06AB32022247}" parentId="{20DBDC32-BAAF-48E1-8682-7DE2E843A29F}">
    <text>SUVA</text>
  </threadedComment>
  <threadedComment ref="Z363" dT="2025-06-27T04:48:05.34" personId="{BF5C2520-4838-4933-8C2C-E9E069B8079F}" id="{A2EC6052-F1E1-4D83-876A-8C987C21B389}">
    <text>06-23</text>
  </threadedComment>
  <threadedComment ref="AB363" dT="2025-06-27T04:48:13.59" personId="{BF5C2520-4838-4933-8C2C-E9E069B8079F}" id="{4766B3D6-EB64-4770-BA89-C66AB6A3343E}">
    <text>06-27</text>
  </threadedComment>
  <threadedComment ref="AE363" dT="2025-06-27T04:48:13.59" personId="{BF5C2520-4838-4933-8C2C-E9E069B8079F}" id="{19AD1F41-1AC3-459D-9405-FDBBEDE44188}">
    <text>06-27</text>
  </threadedComment>
  <threadedComment ref="AF363" dT="2025-06-27T04:48:13.59" personId="{BF5C2520-4838-4933-8C2C-E9E069B8079F}" id="{1103B502-5925-4D23-A2DB-C55083756383}">
    <text>06-27</text>
  </threadedComment>
  <threadedComment ref="AH363" dT="2025-07-07T07:33:18.07" personId="{BF5C2520-4838-4933-8C2C-E9E069B8079F}" id="{A7609DD6-F2B4-4CE5-A419-0B6F1C2E90DA}">
    <text xml:space="preserve">07-07
367090 </text>
  </threadedComment>
  <threadedComment ref="AJ363" dT="2025-06-27T04:48:13.59" personId="{BF5C2520-4838-4933-8C2C-E9E069B8079F}" id="{5F15D057-2715-400F-9F9F-1D71EE52828E}">
    <text>06-27</text>
  </threadedComment>
  <threadedComment ref="K364" dT="2025-06-03T13:02:57.33" personId="{BF5C2520-4838-4933-8C2C-E9E069B8079F}" id="{D1D0804C-F2EF-431F-816E-CC579C5DAA25}">
    <text>Pateikta klientui derinti</text>
  </threadedComment>
  <threadedComment ref="K364" dT="2025-06-23T04:34:41.95" personId="{BF5C2520-4838-4933-8C2C-E9E069B8079F}" id="{70DA759F-DA7D-43A2-9BA2-33B417CBAF16}" parentId="{D1D0804C-F2EF-431F-816E-CC579C5DAA25}">
    <text>Pateikti pirminiai 06-20</text>
  </threadedComment>
  <threadedComment ref="AB364" dT="2025-06-11T09:39:03.07" personId="{BF5C2520-4838-4933-8C2C-E9E069B8079F}" id="{9C6FFD9B-8E02-4BD1-A6EF-C70B09F06FBA}">
    <text>06-10</text>
  </threadedComment>
  <threadedComment ref="AE364" dT="2025-06-11T09:39:03.07" personId="{BF5C2520-4838-4933-8C2C-E9E069B8079F}" id="{122E5ED9-9727-4492-A856-DC8778E0C228}">
    <text>06-10</text>
  </threadedComment>
  <threadedComment ref="AF364" dT="2025-06-11T09:39:03.07" personId="{BF5C2520-4838-4933-8C2C-E9E069B8079F}" id="{AD40626E-154C-424F-B21A-A5B66139D8A2}">
    <text>06-10</text>
  </threadedComment>
  <threadedComment ref="AH364" dT="2025-06-17T11:38:15.87" personId="{BF5C2520-4838-4933-8C2C-E9E069B8079F}" id="{037BAF75-30C9-4F26-B2EF-CA4A4859CCEF}">
    <text xml:space="preserve">06-17
364629 </text>
  </threadedComment>
  <threadedComment ref="K365" dT="2025-07-14T07:17:08.39" personId="{BF5C2520-4838-4933-8C2C-E9E069B8079F}" id="{4FA6B14A-075F-4F52-B5F5-42E6C8AC0739}">
    <text>Užprašyta TS korekcijos</text>
  </threadedComment>
  <threadedComment ref="K365" dT="2025-07-17T13:03:47.92" personId="{BF5C2520-4838-4933-8C2C-E9E069B8079F}" id="{45E36119-C2E3-4B1F-BD02-A56F2B43175A}" parentId="{4FA6B14A-075F-4F52-B5F5-42E6C8AC0739}">
    <text>Pateikti pirminiai</text>
  </threadedComment>
  <threadedComment ref="K365" dT="2025-09-09T12:25:40.17" personId="{BF5C2520-4838-4933-8C2C-E9E069B8079F}" id="{ABFF2ED0-71B0-4891-B29B-93E4F17D4382}" parentId="{4FA6B14A-075F-4F52-B5F5-42E6C8AC0739}">
    <text>Pateiktas sutikimas sklypo savininkui, gautas klausimas kodėl neprojektuojame spintos ant šaligatvio, spinta gali trukdyti automobiliams. Pabandžiau dar kartą nusiųsti Vainorui sprendinius su spinta ant šaligatvio (tik šiek tiek arčiau pastato nei buvo prieš tai), nes anksčiau Vainoras atmetė sprendinius, nes spinta ne prie pastato sienos.</text>
  </threadedComment>
  <threadedComment ref="K365" dT="2025-10-28T08:27:18.31" personId="{BF941DBC-49BC-4D35-B639-EC5DED99621C}" id="{42063681-3A74-410D-8C17-652950721804}" parentId="{4FA6B14A-075F-4F52-B5F5-42E6C8AC0739}">
    <text>Reikia ESO derinimo SUVAI pateikt</text>
  </threadedComment>
  <threadedComment ref="K365" dT="2025-10-28T13:26:18.02" personId="{BF941DBC-49BC-4D35-B639-EC5DED99621C}" id="{F0083027-5DCC-4CAD-A3EA-E6A82A2473E9}" parentId="{4FA6B14A-075F-4F52-B5F5-42E6C8AC0739}">
    <text xml:space="preserve">SS – Trūksta savivaldybės sutikimo. Pateikta 10-29 </text>
  </threadedComment>
  <threadedComment ref="AB365" dT="2025-08-20T12:16:07.14" personId="{BF5C2520-4838-4933-8C2C-E9E069B8079F}" id="{6104D95D-9AD1-474F-B833-6E39BC2933DC}">
    <text>09-19</text>
  </threadedComment>
  <threadedComment ref="AE365" dT="2025-08-20T12:16:07.14" personId="{BF5C2520-4838-4933-8C2C-E9E069B8079F}" id="{87CBEC32-0138-414C-8C78-458AC3C8B663}">
    <text>09-19</text>
  </threadedComment>
  <threadedComment ref="AF365" dT="2025-08-20T12:16:07.14" personId="{BF5C2520-4838-4933-8C2C-E9E069B8079F}" id="{2EDF2262-4BAB-4CD5-9A0B-1B3999C944EC}">
    <text>09-19</text>
  </threadedComment>
  <threadedComment ref="AH365" dT="2025-10-02T06:01:09.24" personId="{BF5C2520-4838-4933-8C2C-E9E069B8079F}" id="{B03EAFEE-D13E-48DD-A249-4B6FA96526CF}">
    <text>25SUT-10913</text>
  </threadedComment>
  <threadedComment ref="AH365" dT="2025-10-29T14:04:53.65" personId="{BF941DBC-49BC-4D35-B639-EC5DED99621C}" id="{D0523BF3-8F61-490E-B01D-B88D4E5F3231}" parentId="{B03EAFEE-D13E-48DD-A249-4B6FA96526CF}">
    <text xml:space="preserve">25SUT-16018
</text>
  </threadedComment>
  <threadedComment ref="AJ365" dT="2025-09-30T05:13:50.07" personId="{BF5C2520-4838-4933-8C2C-E9E069B8079F}" id="{CC0F6B23-2D6E-4A79-8C0F-FC951A399801}">
    <text>09-19</text>
  </threadedComment>
  <threadedComment ref="K366" dT="2025-07-21T07:28:37.02" personId="{BF5C2520-4838-4933-8C2C-E9E069B8079F}" id="{4273647B-301D-4759-8370-CE8F27C6EB0C}">
    <text>Parašyta ESO dėl TS keitimo</text>
  </threadedComment>
  <threadedComment ref="AB366" dT="2025-07-23T12:00:55.72" personId="{BF5C2520-4838-4933-8C2C-E9E069B8079F}" id="{78622F68-9627-4F7B-B771-9C0834C07B10}">
    <text>07-22</text>
  </threadedComment>
  <threadedComment ref="AE366" dT="2025-07-23T12:00:55.72" personId="{BF5C2520-4838-4933-8C2C-E9E069B8079F}" id="{11A7E93A-C674-4B3E-B0F1-9423820D1415}">
    <text>07-22</text>
  </threadedComment>
  <threadedComment ref="AF366" dT="2025-07-23T12:00:55.72" personId="{BF5C2520-4838-4933-8C2C-E9E069B8079F}" id="{7D3056EA-F1C1-4536-9597-F4FEE4F072A9}">
    <text>07-22</text>
  </threadedComment>
  <threadedComment ref="AH366" dT="2025-08-07T10:32:55.80" personId="{BF5C2520-4838-4933-8C2C-E9E069B8079F}" id="{DC3C769D-AFC5-45A7-AF6F-15CA49A52450}">
    <text>08-07</text>
  </threadedComment>
  <threadedComment ref="AN366" dT="2025-07-23T12:00:55.72" personId="{BF5C2520-4838-4933-8C2C-E9E069B8079F}" id="{12AA3251-A66F-443E-8F74-77DBD554FD4B}">
    <text>07-22</text>
  </threadedComment>
  <threadedComment ref="K367" dT="2025-07-14T07:16:50.35" personId="{BF5C2520-4838-4933-8C2C-E9E069B8079F}" id="{1B515D43-8B0E-4851-A51B-02EAE1A4A033}">
    <text>Pateikti pirminiai</text>
  </threadedComment>
  <threadedComment ref="AB367" dT="2025-07-18T09:54:52.15" personId="{BF5C2520-4838-4933-8C2C-E9E069B8079F}" id="{3F570F5A-C56C-4E62-B913-5ADCF17851F8}">
    <text>07-18</text>
  </threadedComment>
  <threadedComment ref="K368" dT="2025-07-23T11:56:43.09" personId="{275467A3-C35B-408D-BC09-980133BF36D1}" id="{E9D1F841-261B-4AFD-B049-ED478A2C3F1D}">
    <text>Simas matuoja 07-24</text>
  </threadedComment>
  <threadedComment ref="K368" dT="2025-08-04T13:51:13.37" personId="{BF5C2520-4838-4933-8C2C-E9E069B8079F}" id="{24A98CA3-F55C-42D9-8861-8609036AD257}" parentId="{E9D1F841-261B-4AFD-B049-ED478A2C3F1D}">
    <text>Pateikti pirminiai</text>
  </threadedComment>
  <threadedComment ref="K368" dT="2025-09-09T13:23:57.48" personId="{BF5C2520-4838-4933-8C2C-E9E069B8079F}" id="{C27413C5-1ED6-4FEF-A464-03A30919811B}" parentId="{E9D1F841-261B-4AFD-B049-ED478A2C3F1D}">
    <text>Klientas renka parašus ant servituto</text>
  </threadedComment>
  <threadedComment ref="K368" dT="2025-10-29T13:19:54.11" personId="{BF5C2520-4838-4933-8C2C-E9E069B8079F}" id="{C8B5D5AD-E573-4788-86DB-07A5402B23BA}" parentId="{E9D1F841-261B-4AFD-B049-ED478A2C3F1D}">
    <text>Pakeistos TS, reikalingas sutikimas iš susijusio sklypo savininko, kuris kaip ir duotų sutikimą bet ten bus statybos ir jis dar iki galo ten kažko nežino tai tarmozina su pasirašymu. Paprasčiausia bus paskamint klientui ir pasiklausti kaip ten kas nes aš išėjau iš darbo ir nežinai šitos situacijos detalių. PS čia vienintėlis variantas kaip mes galėtume padaryt, sąlygų keitimas neįmanomas.</text>
  </threadedComment>
  <threadedComment ref="K368" dT="2026-01-28T05:35:04.68" personId="{BF941DBC-49BC-4D35-B639-EC5DED99621C}" id="{A32EE32B-10DF-4B6C-BBAC-2F4EFB9D87DB}" parentId="{E9D1F841-261B-4AFD-B049-ED478A2C3F1D}">
    <text xml:space="preserve">26SUT-2944
</text>
  </threadedComment>
  <threadedComment ref="AB368" dT="2025-08-05T11:06:43.89" personId="{BF5C2520-4838-4933-8C2C-E9E069B8079F}" id="{C6EEBD60-D0F9-44F3-BC56-B0B2D99E4C25}">
    <text>08-05</text>
  </threadedComment>
  <threadedComment ref="AE368" dT="2025-08-05T11:06:43.89" personId="{BF5C2520-4838-4933-8C2C-E9E069B8079F}" id="{356E1FB1-3DD3-4E2E-8115-164805789B82}">
    <text>08-05</text>
  </threadedComment>
  <threadedComment ref="AF368" dT="2025-08-05T11:06:43.89" personId="{BF5C2520-4838-4933-8C2C-E9E069B8079F}" id="{4D429A12-8C3F-4697-B4CA-39FFBA40DDF9}">
    <text>08-05</text>
  </threadedComment>
  <threadedComment ref="K369" dT="2025-07-23T11:56:43.09" personId="{275467A3-C35B-408D-BC09-980133BF36D1}" id="{EFF80222-6771-4776-B65C-9EF6FE7EDFB0}">
    <text>Simas matuoja 07-24</text>
  </threadedComment>
  <threadedComment ref="K369" dT="2025-07-30T13:51:42.21" personId="{BF5C2520-4838-4933-8C2C-E9E069B8079F}" id="{ABA27D93-4303-42D0-98B4-978816BD90D1}" parentId="{EFF80222-6771-4776-B65C-9EF6FE7EDFB0}">
    <text>Parašytas komentaras ESO dėl TS korekcijos</text>
  </threadedComment>
  <threadedComment ref="K369" dT="2025-10-24T06:13:52.46" personId="{BF941DBC-49BC-4D35-B639-EC5DED99621C}" id="{A5629C07-A0B2-45C0-A89F-08C942F07D70}" parentId="{EFF80222-6771-4776-B65C-9EF6FE7EDFB0}">
    <text xml:space="preserve">SS – Nepridėtas projekte NZT sutikimas. </text>
  </threadedComment>
  <threadedComment ref="AB369" dT="2025-08-27T09:27:35.11" personId="{BF5C2520-4838-4933-8C2C-E9E069B8079F}" id="{8D078062-7042-4A55-BD9E-83F92A9DDA46}">
    <text>08-25</text>
  </threadedComment>
  <threadedComment ref="AE369" dT="2025-08-27T09:27:35.11" personId="{BF5C2520-4838-4933-8C2C-E9E069B8079F}" id="{1A7091D4-7724-4A58-9839-0EA241584A10}">
    <text>08-25</text>
  </threadedComment>
  <threadedComment ref="AF369" dT="2025-08-27T09:27:35.11" personId="{BF5C2520-4838-4933-8C2C-E9E069B8079F}" id="{D9E6B1E0-AA71-45A4-8072-3A30E57B06F8}">
    <text>08-25</text>
  </threadedComment>
  <threadedComment ref="AH369" dT="2025-09-25T12:44:47.90" personId="{BF5C2520-4838-4933-8C2C-E9E069B8079F}" id="{000888B7-E852-48C3-8571-0D1E072A210B}">
    <text>Pateikta ŽIS 09-30</text>
  </threadedComment>
  <threadedComment ref="AH369" dT="2025-09-30T06:04:58.77" personId="{BF5C2520-4838-4933-8C2C-E9E069B8079F}" id="{BDB788F3-5EEB-426C-B487-3340A1CE7CEF}" parentId="{000888B7-E852-48C3-8571-0D1E072A210B}">
    <text>25SUT-10205</text>
  </threadedComment>
  <threadedComment ref="AN369" dT="2025-08-27T09:27:35.11" personId="{BF5C2520-4838-4933-8C2C-E9E069B8079F}" id="{4F7471CD-EF7F-4F4F-9138-1721EC58C992}">
    <text>08-25 (savivaldybe)</text>
  </threadedComment>
  <threadedComment ref="AR369" dT="2025-08-27T09:27:35.11" personId="{BF5C2520-4838-4933-8C2C-E9E069B8079F}" id="{96FB6002-0A0C-472D-AFD1-72D000D8A19B}">
    <text>08-25 (savivaldybe)</text>
  </threadedComment>
  <threadedComment ref="K370" dT="2025-07-23T11:56:43.09" personId="{275467A3-C35B-408D-BC09-980133BF36D1}" id="{8CB389B7-8F04-4F9E-86A7-555D51E7C03C}">
    <text>Simas matuoja 07-24</text>
  </threadedComment>
  <threadedComment ref="K370" dT="2025-07-28T12:29:06.71" personId="{BF5C2520-4838-4933-8C2C-E9E069B8079F}" id="{395D827E-AE4C-4ACA-BAF0-83AF103A1E97}" parentId="{8CB389B7-8F04-4F9E-86A7-555D51E7C03C}">
    <text>Pateikti pirminiai</text>
  </threadedComment>
  <threadedComment ref="Z370" dT="2025-08-05T05:02:45.36" personId="{BF5C2520-4838-4933-8C2C-E9E069B8079F}" id="{8D60BF2F-7B0E-48E5-A0E3-A67D6F445AF6}">
    <text>08-04</text>
  </threadedComment>
  <threadedComment ref="AB370" dT="2025-07-30T14:04:56.28" personId="{BF5C2520-4838-4933-8C2C-E9E069B8079F}" id="{0D8C6552-6806-444B-824B-15E0F78FDCBC}">
    <text>07-30</text>
  </threadedComment>
  <threadedComment ref="AE370" dT="2025-07-30T14:04:56.28" personId="{BF5C2520-4838-4933-8C2C-E9E069B8079F}" id="{8E6EDC29-7CEA-453C-8772-2694E2803F2F}">
    <text>07-30</text>
  </threadedComment>
  <threadedComment ref="AF370" dT="2025-07-30T14:04:56.28" personId="{BF5C2520-4838-4933-8C2C-E9E069B8079F}" id="{7D1F0939-C1D0-4464-A0B9-38A6B1399CC7}">
    <text>07-30</text>
  </threadedComment>
  <threadedComment ref="AH370" dT="2025-08-05T06:14:07.39" personId="{BF5C2520-4838-4933-8C2C-E9E069B8079F}" id="{4146C00B-8184-4470-AE88-68E51EDE1537}">
    <text>08-05</text>
  </threadedComment>
  <threadedComment ref="K371" dT="2025-07-23T11:56:43.09" personId="{275467A3-C35B-408D-BC09-980133BF36D1}" id="{0DCE48D8-AC66-4A20-9CD4-391E44EADA59}">
    <text>Simas matuoja 07-24</text>
  </threadedComment>
  <threadedComment ref="K371" dT="2025-07-29T13:52:03.94" personId="{BF5C2520-4838-4933-8C2C-E9E069B8079F}" id="{BE384AFC-1E82-43FD-B27F-5527A5132B38}" parentId="{0DCE48D8-AC66-4A20-9CD4-391E44EADA59}">
    <text>Pateikti pirminiai</text>
  </threadedComment>
  <threadedComment ref="Z371" dT="2025-08-05T05:02:45.36" personId="{BF5C2520-4838-4933-8C2C-E9E069B8079F}" id="{F174B88A-FD5D-4B7F-9BFC-5975C57BD093}">
    <text>08-04</text>
  </threadedComment>
  <threadedComment ref="AB371" dT="2025-07-30T14:04:56.28" personId="{BF5C2520-4838-4933-8C2C-E9E069B8079F}" id="{77EB881C-2427-417F-977B-E416625B83C1}">
    <text>07-30</text>
  </threadedComment>
  <threadedComment ref="AE371" dT="2025-07-30T14:04:56.28" personId="{BF5C2520-4838-4933-8C2C-E9E069B8079F}" id="{66D94116-AA47-46CD-B7D6-61DE193E00D2}">
    <text>07-30</text>
  </threadedComment>
  <threadedComment ref="AF371" dT="2025-07-30T14:04:56.28" personId="{BF5C2520-4838-4933-8C2C-E9E069B8079F}" id="{06AD7B6F-53FB-4FBC-9AE4-DADD4697E015}">
    <text>07-30</text>
  </threadedComment>
  <threadedComment ref="K372" dT="2025-07-18T09:56:53.73" personId="{BF5C2520-4838-4933-8C2C-E9E069B8079F}" id="{F3795879-6C91-47BD-96AD-8D07DE2DBE21}">
    <text>Pateikti priminiai 07-17</text>
  </threadedComment>
  <threadedComment ref="K373" dT="2025-08-19T12:41:56.57" personId="{BF5C2520-4838-4933-8C2C-E9E069B8079F}" id="{701CFBA6-A642-4102-88C6-E62D75B9E30F}">
    <text>Reikia važiuoti su Mindaugu į objektą apsitarti. Planuojam 08-21</text>
  </threadedComment>
  <threadedComment ref="K373" dT="2025-10-29T13:20:54.02" personId="{BF5C2520-4838-4933-8C2C-E9E069B8079F}" id="{CCFD0FA2-1E66-4DD1-AED6-F30F81F03950}" parentId="{701CFBA6-A642-4102-88C6-E62D75B9E30F}">
    <text>Niekaip netasiunčia VAinoras derinimo, reikia spaust. Visa info pašte. Daugiau viskas yra, gavus derinimą teikt SUVA</text>
  </threadedComment>
  <threadedComment ref="K373" dT="2025-11-03T12:07:54.70" personId="{BF941DBC-49BC-4D35-B639-EC5DED99621C}" id="{57E8498C-386C-44C4-B21F-4ECFE9CE6BC3}" parentId="{701CFBA6-A642-4102-88C6-E62D75B9E30F}">
    <text>11-03 priminta Vainorui dėl derinimo.</text>
  </threadedComment>
  <threadedComment ref="K373" dT="2025-11-06T08:14:27.29" personId="{BF941DBC-49BC-4D35-B639-EC5DED99621C}" id="{219110C2-75C9-4DF4-A3B0-B852F109E9DD}" parentId="{701CFBA6-A642-4102-88C6-E62D75B9E30F}">
    <text xml:space="preserve">25SUT-17208
</text>
  </threadedComment>
  <threadedComment ref="K373" dT="2025-11-19T13:04:49.72" personId="{BF941DBC-49BC-4D35-B639-EC5DED99621C}" id="{711D12CA-33B5-4C2F-849D-65F8C278FAE4}" parentId="{701CFBA6-A642-4102-88C6-E62D75B9E30F}">
    <text>Trūksta tik SUVA</text>
  </threadedComment>
  <threadedComment ref="AB373" dT="2025-09-18T07:11:07.81" personId="{BF5C2520-4838-4933-8C2C-E9E069B8079F}" id="{D16B4366-CECF-48A6-B052-7C6312690AFE}">
    <text>09-17</text>
  </threadedComment>
  <threadedComment ref="AE373" dT="2025-09-18T07:11:07.81" personId="{BF5C2520-4838-4933-8C2C-E9E069B8079F}" id="{477288D0-BB6C-4819-8B55-5407DE80755C}">
    <text>09-17</text>
  </threadedComment>
  <threadedComment ref="AF373" dT="2025-09-18T07:11:07.81" personId="{BF5C2520-4838-4933-8C2C-E9E069B8079F}" id="{85E5ABA0-1444-4C0D-B50D-AEC2B3E6EE76}">
    <text>09-17</text>
  </threadedComment>
  <threadedComment ref="AH373" dT="2025-11-06T08:14:36.50" personId="{BF941DBC-49BC-4D35-B639-EC5DED99621C}" id="{2549A4A3-4538-4B72-A1AB-E68C82DB42B0}">
    <text xml:space="preserve">25SUT-17208
</text>
  </threadedComment>
  <threadedComment ref="K374" dT="2025-08-13T09:43:15.14" personId="{BF5C2520-4838-4933-8C2C-E9E069B8079F}" id="{F6D3218B-9FD2-4DDD-8FE8-175CF03DA3FC}">
    <text>Pateikti pirminiai 08-12</text>
  </threadedComment>
  <threadedComment ref="K375" dT="2025-08-25T09:09:59.63" personId="{BF5C2520-4838-4933-8C2C-E9E069B8079F}" id="{734C2F89-9EB3-46E0-BCEF-D2878A183935}">
    <text>Pateikti pirminiai</text>
  </threadedComment>
  <threadedComment ref="K375" dT="2025-09-09T04:57:48.53" personId="{BF5C2520-4838-4933-8C2C-E9E069B8079F}" id="{13B0743F-1C73-469E-A7C6-3A8EAF599BDD}" parentId="{734C2F89-9EB3-46E0-BCEF-D2878A183935}">
    <text>Derinimai yra, reikia teikti SUVA (neturim įgaliojimų)</text>
  </threadedComment>
  <threadedComment ref="AB375" dT="2025-09-05T07:51:46.11" personId="{BF5C2520-4838-4933-8C2C-E9E069B8079F}" id="{EE01B3D3-3023-4839-93DE-9BB956410983}">
    <text>08-26</text>
  </threadedComment>
  <threadedComment ref="AE375" dT="2025-09-05T07:51:46.11" personId="{BF5C2520-4838-4933-8C2C-E9E069B8079F}" id="{A1DA9145-FCA6-45C5-BEA8-B7727C86188C}">
    <text>08-26</text>
  </threadedComment>
  <threadedComment ref="AF375" dT="2025-09-05T07:51:46.11" personId="{BF5C2520-4838-4933-8C2C-E9E069B8079F}" id="{ADBA609A-DFCE-4365-80C9-EE49A38E862F}">
    <text>08-26</text>
  </threadedComment>
  <threadedComment ref="K376" dT="2025-09-03T13:08:57.76" personId="{BF5C2520-4838-4933-8C2C-E9E069B8079F}" id="{F9210D2A-AAD4-4CCE-A56A-991722EBC239}">
    <text>Pateikti pirminiai</text>
  </threadedComment>
  <threadedComment ref="K376" dT="2025-10-24T11:09:44.79" personId="{BF941DBC-49BC-4D35-B639-EC5DED99621C}" id="{7364DFC1-6A88-475F-BF57-EF5C057137E8}" parentId="{F9210D2A-AAD4-4CCE-A56A-991722EBC239}">
    <text xml:space="preserve">SS – Nepridėtas NZT sutikimas. </text>
  </threadedComment>
  <threadedComment ref="K376" dT="2025-11-04T10:09:53.05" personId="{BF941DBC-49BC-4D35-B639-EC5DED99621C}" id="{D29D4457-382E-4515-A725-2A36E6B77711}" parentId="{F9210D2A-AAD4-4CCE-A56A-991722EBC239}">
    <text>Pateiktas projektas</text>
  </threadedComment>
  <threadedComment ref="K376" dT="2025-11-06T06:59:29.98" personId="{BF941DBC-49BC-4D35-B639-EC5DED99621C}" id="{88831E72-9222-4786-B533-B5CBA3F5DA57}" parentId="{F9210D2A-AAD4-4CCE-A56A-991722EBC239}">
    <text>Patvirtintas projektas</text>
  </threadedComment>
  <threadedComment ref="Z376" dT="2025-09-05T07:51:46.11" personId="{BF5C2520-4838-4933-8C2C-E9E069B8079F}" id="{06A816D1-EB47-4134-9496-4739DBFC929A}">
    <text>09-05</text>
  </threadedComment>
  <threadedComment ref="AB376" dT="2025-09-05T07:51:46.11" personId="{BF5C2520-4838-4933-8C2C-E9E069B8079F}" id="{7B38A820-05A0-4B7C-B503-0D4F193AB612}">
    <text>09-05</text>
  </threadedComment>
  <threadedComment ref="AE376" dT="2025-09-05T07:51:46.11" personId="{BF5C2520-4838-4933-8C2C-E9E069B8079F}" id="{341BAA69-CC7C-404F-B39F-C6F573E6FB09}">
    <text>09-05</text>
  </threadedComment>
  <threadedComment ref="AF376" dT="2025-09-05T07:51:46.11" personId="{BF5C2520-4838-4933-8C2C-E9E069B8079F}" id="{02462F80-4110-409E-9705-B89077EFB517}">
    <text>09-05</text>
  </threadedComment>
  <threadedComment ref="AH376" dT="2025-09-25T12:44:47.90" personId="{BF5C2520-4838-4933-8C2C-E9E069B8079F}" id="{705912E4-C1E2-4D52-A9B7-F766D5AE96D1}">
    <text>Pateikta 09-30</text>
  </threadedComment>
  <threadedComment ref="AH376" dT="2025-09-30T06:05:06.44" personId="{BF5C2520-4838-4933-8C2C-E9E069B8079F}" id="{8554A0FB-DA62-4337-8D1D-DBEDCF05BFA6}" parentId="{705912E4-C1E2-4D52-A9B7-F766D5AE96D1}">
    <text>25SUT-10210</text>
  </threadedComment>
  <threadedComment ref="K377" dT="2025-09-11T12:15:16.74" personId="{BF5C2520-4838-4933-8C2C-E9E069B8079F}" id="{4E541ACF-279A-4BF4-9B43-D593A14650FA}">
    <text>Pateikti pirminiai</text>
  </threadedComment>
  <threadedComment ref="K377" dT="2025-10-30T07:02:36.14" personId="{BF941DBC-49BC-4D35-B639-EC5DED99621C}" id="{46EC25C1-B115-41CF-B95D-D27D09BD72E8}" parentId="{4E541ACF-279A-4BF4-9B43-D593A14650FA}">
    <text xml:space="preserve">SS - Pateikti NŽT/Savivaldybės sutikimą kloti tinklus laisvoje valstybinėje žemėje </text>
  </threadedComment>
  <threadedComment ref="K377" dT="2025-11-04T10:32:06.81" personId="{BF941DBC-49BC-4D35-B639-EC5DED99621C}" id="{24A8A740-276E-4DEB-89EF-23C99102CAE5}" parentId="{4E541ACF-279A-4BF4-9B43-D593A14650FA}">
    <text>Pateiktas projektas</text>
  </threadedComment>
  <threadedComment ref="K377" dT="2025-11-06T05:56:40.30" personId="{BF941DBC-49BC-4D35-B639-EC5DED99621C}" id="{6A6377A9-7E41-4384-996E-8588BEBAFCB8}" parentId="{4E541ACF-279A-4BF4-9B43-D593A14650FA}">
    <text>Patvirtintas projektas</text>
  </threadedComment>
  <threadedComment ref="Z377" dT="2025-09-16T11:54:20.60" personId="{BF5C2520-4838-4933-8C2C-E9E069B8079F}" id="{AAC799EE-0889-49AD-9BAC-2EF1056CC0CD}">
    <text>09-16</text>
  </threadedComment>
  <threadedComment ref="AB377" dT="2025-09-16T11:54:20.60" personId="{BF5C2520-4838-4933-8C2C-E9E069B8079F}" id="{29807AF6-D50B-4883-9207-93F7A0253E98}">
    <text>09-16</text>
  </threadedComment>
  <threadedComment ref="AE377" dT="2025-09-16T11:54:20.60" personId="{BF5C2520-4838-4933-8C2C-E9E069B8079F}" id="{EDB6F40B-8C43-44B7-BD83-395360F9BC4E}">
    <text>09-16</text>
  </threadedComment>
  <threadedComment ref="AF377" dT="2025-09-16T11:54:20.60" personId="{BF5C2520-4838-4933-8C2C-E9E069B8079F}" id="{6DC51889-270C-4FE3-A6E2-1964F1C665BE}">
    <text>09-16</text>
  </threadedComment>
  <threadedComment ref="AH377" dT="2025-09-25T12:44:47.90" personId="{BF5C2520-4838-4933-8C2C-E9E069B8079F}" id="{4BFE8EA7-9098-40A9-84DF-B3456E460E98}">
    <text>Pateikta 09-30</text>
  </threadedComment>
  <threadedComment ref="AH377" dT="2025-09-30T06:09:04.82" personId="{BF5C2520-4838-4933-8C2C-E9E069B8079F}" id="{201FD6FD-A187-42CE-8CA3-D219F9666790}" parentId="{4BFE8EA7-9098-40A9-84DF-B3456E460E98}">
    <text>25SUT-10214</text>
  </threadedComment>
  <threadedComment ref="K378" dT="2025-08-25T09:09:59.63" personId="{BF5C2520-4838-4933-8C2C-E9E069B8079F}" id="{4DC3B3C8-FB16-463F-A928-4CD66B11E7B9}">
    <text>Pateikti pirminiai</text>
  </threadedComment>
  <threadedComment ref="AB378" dT="2025-09-05T07:51:46.11" personId="{BF5C2520-4838-4933-8C2C-E9E069B8079F}" id="{EE659E78-C9D4-4B84-A533-DF89709E41C3}">
    <text>09-02</text>
  </threadedComment>
  <threadedComment ref="AE378" dT="2025-09-05T07:51:46.11" personId="{BF5C2520-4838-4933-8C2C-E9E069B8079F}" id="{C5BD6156-0BD9-4F04-BDD1-01524FCD944E}">
    <text>09-02</text>
  </threadedComment>
  <threadedComment ref="AF378" dT="2025-09-05T07:51:46.11" personId="{BF5C2520-4838-4933-8C2C-E9E069B8079F}" id="{F7373643-EDB0-4811-8376-1C6A8AE19EE5}">
    <text>09-02</text>
  </threadedComment>
  <threadedComment ref="K379" dT="2025-09-23T14:12:59.91" personId="{BF5C2520-4838-4933-8C2C-E9E069B8079F}" id="{7C707E4F-C142-492D-8CBA-1BA7739BA8EF}">
    <text>Pateikti pirminiai</text>
  </threadedComment>
  <threadedComment ref="U379" dT="2025-10-06T05:34:29.66" personId="{BF5C2520-4838-4933-8C2C-E9E069B8079F}" id="{2AECCE16-E5C2-41A8-A463-D5D8A6583E7B}">
    <text>10-06</text>
  </threadedComment>
  <threadedComment ref="Z379" dT="2025-09-25T05:38:20.58" personId="{BF5C2520-4838-4933-8C2C-E9E069B8079F}" id="{CC4135E8-7B88-4ECC-9571-C77797B231A2}">
    <text>09-25</text>
  </threadedComment>
  <threadedComment ref="AB379" dT="2025-09-25T05:38:20.58" personId="{BF5C2520-4838-4933-8C2C-E9E069B8079F}" id="{2BC42FB7-3445-4664-8F54-7A6D984A9162}">
    <text>09-25</text>
  </threadedComment>
  <threadedComment ref="AE379" dT="2025-09-25T05:38:20.58" personId="{BF5C2520-4838-4933-8C2C-E9E069B8079F}" id="{BAFF2C02-AA06-4BDE-8C59-1E49C7990657}">
    <text>09-25</text>
  </threadedComment>
  <threadedComment ref="AF379" dT="2025-09-25T05:38:20.58" personId="{BF5C2520-4838-4933-8C2C-E9E069B8079F}" id="{CA5EFF10-8841-45CD-9C7A-19BD88396486}">
    <text>09-25</text>
  </threadedComment>
  <threadedComment ref="AH379" dT="2025-10-06T05:43:53.30" personId="{BF5C2520-4838-4933-8C2C-E9E069B8079F}" id="{E2F8CFD1-993E-4127-B113-76A6DB5892C8}">
    <text>25SUT-11453</text>
  </threadedComment>
  <threadedComment ref="K381" dT="2025-09-25T07:38:48.45" personId="{BF5C2520-4838-4933-8C2C-E9E069B8079F}" id="{71F08D47-2D80-4F01-96C9-792FDA57B6C5}">
    <text>Pateikti pirminiai 09-24</text>
  </threadedComment>
  <threadedComment ref="K382" dT="2025-09-22T06:30:22.86" personId="{BF5C2520-4838-4933-8C2C-E9E069B8079F}" id="{41763FD1-9585-4F5E-924B-6A3CC6248EFE}">
    <text>Pateikti pirminiai 09-18</text>
  </threadedComment>
  <threadedComment ref="K382" dT="2025-10-24T04:51:37.37" personId="{BF941DBC-49BC-4D35-B639-EC5DED99621C}" id="{780FB291-74E2-44D8-926F-EFEE1D3D7305}" parentId="{41763FD1-9585-4F5E-924B-6A3CC6248EFE}">
    <text xml:space="preserve">SS - Pateikti NŽT/savivaldybės sutikimą kloti tinklus valstybinėje žemėje kurioje nesuformuoti sklypai </text>
  </threadedComment>
  <threadedComment ref="K382" dT="2025-11-04T10:04:10.60" personId="{BF941DBC-49BC-4D35-B639-EC5DED99621C}" id="{C35F2078-E8A4-4475-A325-04B522904CD5}" parentId="{41763FD1-9585-4F5E-924B-6A3CC6248EFE}">
    <text>Pateiktas projektas.</text>
  </threadedComment>
  <threadedComment ref="K382" dT="2025-11-06T06:57:52.18" personId="{BF941DBC-49BC-4D35-B639-EC5DED99621C}" id="{D31EF209-E5D6-4679-9761-A03F90192AA6}" parentId="{41763FD1-9585-4F5E-924B-6A3CC6248EFE}">
    <text>Patvirtintas projektas</text>
  </threadedComment>
  <threadedComment ref="Z382" dT="2025-09-22T14:17:07.96" personId="{BF5C2520-4838-4933-8C2C-E9E069B8079F}" id="{58F76F05-0476-41F8-84D7-A074A05FDD2F}">
    <text>09-22</text>
  </threadedComment>
  <threadedComment ref="AB382" dT="2025-09-22T14:17:07.96" personId="{BF5C2520-4838-4933-8C2C-E9E069B8079F}" id="{D022B93F-A24E-4A73-A17A-44637E434BE5}">
    <text>09-22</text>
  </threadedComment>
  <threadedComment ref="AE382" dT="2025-09-22T14:17:07.96" personId="{BF5C2520-4838-4933-8C2C-E9E069B8079F}" id="{047D2077-1D1F-4375-A6C2-3C3E3A21F2D9}">
    <text>09-22</text>
  </threadedComment>
  <threadedComment ref="AF382" dT="2025-09-22T14:17:07.96" personId="{BF5C2520-4838-4933-8C2C-E9E069B8079F}" id="{ADF0ED66-1FD3-4DE7-B153-25EF82B17557}">
    <text>09-22</text>
  </threadedComment>
  <threadedComment ref="AH382" dT="2025-09-25T12:44:47.90" personId="{BF5C2520-4838-4933-8C2C-E9E069B8079F}" id="{700E2B69-B77C-4C6D-9ECF-70E86090A47C}">
    <text>Pateikta 09-30</text>
  </threadedComment>
  <threadedComment ref="AH382" dT="2025-09-30T06:23:45.55" personId="{BF5C2520-4838-4933-8C2C-E9E069B8079F}" id="{CC98BBD4-DA0C-4863-A925-C6455EC5C462}" parentId="{700E2B69-B77C-4C6D-9ECF-70E86090A47C}">
    <text>25SUT-10219</text>
  </threadedComment>
  <threadedComment ref="AN382" dT="2025-09-22T14:17:07.96" personId="{BF5C2520-4838-4933-8C2C-E9E069B8079F}" id="{B9C31B4E-B1EF-441D-B78F-105A002EE45A}">
    <text>09-22</text>
  </threadedComment>
  <threadedComment ref="K383" dT="2025-09-26T13:15:17.72" personId="{BF5C2520-4838-4933-8C2C-E9E069B8079F}" id="{DCB1D307-330B-47BF-85D3-86087B6222C8}">
    <text>Pateikti pirminiai</text>
  </threadedComment>
  <threadedComment ref="K383" dT="2025-10-24T05:13:32.15" personId="{BF941DBC-49BC-4D35-B639-EC5DED99621C}" id="{AA0F3FC0-EF5B-402F-ADFE-61E9F4426B94}" parentId="{DCB1D307-330B-47BF-85D3-86087B6222C8}">
    <text xml:space="preserve">SS – Nepridėtas projekte NZT sutikimas. </text>
  </threadedComment>
  <threadedComment ref="Z383" dT="2025-09-30T04:41:03.24" personId="{BF5C2520-4838-4933-8C2C-E9E069B8079F}" id="{6E7B69F2-F08E-48C4-A925-680C2228EE1A}">
    <text>09-30</text>
  </threadedComment>
  <threadedComment ref="AB383" dT="2025-09-30T04:41:03.24" personId="{BF5C2520-4838-4933-8C2C-E9E069B8079F}" id="{317ACCFC-4FC6-4D37-8A3A-E337A6527EA6}">
    <text>09-29</text>
  </threadedComment>
  <threadedComment ref="AE383" dT="2025-09-30T04:41:03.24" personId="{BF5C2520-4838-4933-8C2C-E9E069B8079F}" id="{397AAB27-5ADC-4647-9253-4B2E38B3AFB4}">
    <text>09-29</text>
  </threadedComment>
  <threadedComment ref="AF383" dT="2025-09-30T04:41:03.24" personId="{BF5C2520-4838-4933-8C2C-E9E069B8079F}" id="{61221A5F-8791-48B1-8C10-131035E96708}">
    <text>09-29</text>
  </threadedComment>
  <threadedComment ref="AH383" dT="2025-10-10T10:34:02.79" personId="{BF5C2520-4838-4933-8C2C-E9E069B8079F}" id="{86B75AC3-204D-45A8-8B00-46BFAE2919AB}">
    <text>25SUT-12793</text>
  </threadedComment>
  <threadedComment ref="K384" dT="2025-09-25T07:38:05.68" personId="{BF5C2520-4838-4933-8C2C-E9E069B8079F}" id="{E776E176-0263-4D6D-A928-3C17E42729F9}">
    <text>Pateikti pirminiai</text>
  </threadedComment>
  <threadedComment ref="Z384" dT="2025-09-30T04:41:03.24" personId="{BF5C2520-4838-4933-8C2C-E9E069B8079F}" id="{8BF0A695-BA6E-437A-9FBF-BD3AE1CDFFC9}">
    <text>09-30</text>
  </threadedComment>
  <threadedComment ref="AB384" dT="2025-09-30T04:41:03.24" personId="{BF5C2520-4838-4933-8C2C-E9E069B8079F}" id="{59E589ED-8C5A-4BD9-94AC-A33A7147BF30}">
    <text>09-30</text>
  </threadedComment>
  <threadedComment ref="AE384" dT="2025-09-30T04:41:03.24" personId="{BF5C2520-4838-4933-8C2C-E9E069B8079F}" id="{108302D7-9426-4383-9F52-13C0BE499059}">
    <text>09-30</text>
  </threadedComment>
  <threadedComment ref="AF384" dT="2025-09-30T04:41:03.24" personId="{BF5C2520-4838-4933-8C2C-E9E069B8079F}" id="{92DC1E0E-017E-43E1-9435-E819AC690B14}">
    <text>09-30</text>
  </threadedComment>
  <threadedComment ref="K385" dT="2025-10-17T07:41:24.09" personId="{BF941DBC-49BC-4D35-B639-EC5DED99621C}" id="{D3AEEA9E-7ECD-4891-A54C-C588FFEAB530}">
    <text>Pateikti pirminiai</text>
  </threadedComment>
  <threadedComment ref="K386" dT="2025-10-23T12:49:57.38" personId="{BF941DBC-49BC-4D35-B639-EC5DED99621C}" id="{971F97EA-C96D-4330-B52F-3ADBCAA93557}">
    <text>Pateikti pirminiai</text>
  </threadedComment>
  <threadedComment ref="K386" dT="2025-11-11T11:39:49.07" personId="{F5283759-9946-4865-A022-E520B30F9158}" id="{A34024A9-67DC-43C8-A1B6-7B73BA4B584D}" parentId="{971F97EA-C96D-4330-B52F-3ADBCAA93557}">
    <text>Principinėj pakeisti ilgį iš 16m į 15m</text>
  </threadedComment>
  <threadedComment ref="K387" dT="2025-10-17T05:58:04.46" personId="{BF941DBC-49BC-4D35-B639-EC5DED99621C}" id="{C7EBCDDF-F7DF-4FCE-87D8-51C75B982069}">
    <text>Pateikti pirminiai</text>
  </threadedComment>
  <threadedComment ref="K387" dT="2025-10-23T05:49:46.62" personId="{BF941DBC-49BC-4D35-B639-EC5DED99621C}" id="{6E20BB5D-F63A-4A9D-A3A3-83B3E0068390}" parentId="{C7EBCDDF-F7DF-4FCE-87D8-51C75B982069}">
    <text>Pateikti pirminiai po pastabų</text>
  </threadedComment>
  <threadedComment ref="K387" dT="2025-11-07T07:12:47.47" personId="{BF941DBC-49BC-4D35-B639-EC5DED99621C}" id="{1D8A8056-4D59-46AF-8875-A41DD58FC4B2}" parentId="{C7EBCDDF-F7DF-4FCE-87D8-51C75B982069}">
    <text>Pateiktas projektas</text>
  </threadedComment>
  <threadedComment ref="K389" dT="2025-10-30T05:55:25.93" personId="{BF941DBC-49BC-4D35-B639-EC5DED99621C}" id="{391AF4C0-B8CD-450C-AF90-4D563DBEECE6}">
    <text>Vaižganto 37 pas save sklype jokių darbų daryti neleidžia, nebent spintą iškelti ant šaligatvio.</text>
  </threadedComment>
  <threadedComment ref="K389" dT="2025-11-04T06:00:14.27" personId="{BF941DBC-49BC-4D35-B639-EC5DED99621C}" id="{7EDC7EF7-1DC6-4CDA-B1B4-599F7A652A73}" parentId="{391AF4C0-B8CD-450C-AF90-4D563DBEECE6}">
    <text>Atnaujintos TS, panašiai daryta 316obj</text>
  </threadedComment>
  <threadedComment ref="K389" dT="2025-11-11T10:32:49.24" personId="{BF941DBC-49BC-4D35-B639-EC5DED99621C}" id="{A4AC41A3-B460-4A05-AEEC-2125719EF964}" parentId="{391AF4C0-B8CD-450C-AF90-4D563DBEECE6}">
    <text>069849090 atstovas užsakovo</text>
  </threadedComment>
  <threadedComment ref="K389" dT="2025-12-05T11:07:09.68" personId="{BF941DBC-49BC-4D35-B639-EC5DED99621C}" id="{D48D8BED-F436-4DCA-9FC6-91433D2A0A3E}" parentId="{391AF4C0-B8CD-450C-AF90-4D563DBEECE6}">
    <text>Klausimas pas užsakovą, derinasi su architektais spintos vietą.</text>
  </threadedComment>
  <threadedComment ref="K389" dT="2026-01-27T05:43:56.48" personId="{BF941DBC-49BC-4D35-B639-EC5DED99621C}" id="{C79FCF49-FD8F-4202-94E7-79924C747AC1}" parentId="{391AF4C0-B8CD-450C-AF90-4D563DBEECE6}">
    <text>26SUT-2747</text>
  </threadedComment>
  <threadedComment ref="K390" dT="2025-10-17T05:58:04.46" personId="{BF941DBC-49BC-4D35-B639-EC5DED99621C}" id="{E9ECEEEE-98D5-4BA8-8662-5E272DC5424B}">
    <text>Pateikti pirminiai</text>
  </threadedComment>
  <threadedComment ref="K390" dT="2025-10-23T05:02:16.73" personId="{BF941DBC-49BC-4D35-B639-EC5DED99621C}" id="{8C33E24B-864B-4FEA-BC0C-58840F1964FA}" parentId="{E9ECEEEE-98D5-4BA8-8662-5E272DC5424B}">
    <text>Pateikta pirminiai po pastabų</text>
  </threadedComment>
  <threadedComment ref="K391" dT="2025-10-17T05:58:04.46" personId="{BF941DBC-49BC-4D35-B639-EC5DED99621C}" id="{60D43D1F-2CF9-4764-8FD1-1F209694B55D}">
    <text>Pateikti pirminiai</text>
  </threadedComment>
  <threadedComment ref="K391" dT="2025-10-22T10:15:55.19" personId="{BF941DBC-49BC-4D35-B639-EC5DED99621C}" id="{96A3CA35-0430-42B1-A9D5-03F22B490CB7}" parentId="{60D43D1F-2CF9-4764-8FD1-1F209694B55D}">
    <text>Pateikti pirminiai po pastabų.</text>
  </threadedComment>
  <threadedComment ref="K392" dT="2025-10-17T05:58:04.46" personId="{BF941DBC-49BC-4D35-B639-EC5DED99621C}" id="{4C43712D-5E65-44FF-95FD-622CF58B1AF0}">
    <text>Pateikti pirminiai</text>
  </threadedComment>
  <threadedComment ref="K392" dT="2025-10-23T05:02:44.51" personId="{BF941DBC-49BC-4D35-B639-EC5DED99621C}" id="{86B2329D-F4FD-47FA-807F-5A45EED65911}" parentId="{4C43712D-5E65-44FF-95FD-622CF58B1AF0}">
    <text>Pateikti pirminiai po pastabų</text>
  </threadedComment>
  <threadedComment ref="K393" dT="2025-10-24T11:35:20.22" personId="{BF941DBC-49BC-4D35-B639-EC5DED99621C}" id="{DB92F93B-F378-47AC-919D-0E2EF58E06D3}">
    <text>Pateikti pirminiai</text>
  </threadedComment>
  <threadedComment ref="K394" dT="2025-10-17T05:54:52.14" personId="{BF941DBC-49BC-4D35-B639-EC5DED99621C}" id="{41A0D998-85A8-424F-A75A-C66EC41F1ACD}">
    <text>Pateikti pirminiai</text>
  </threadedComment>
  <threadedComment ref="K394" dT="2025-10-23T04:39:45.33" personId="{BF941DBC-49BC-4D35-B639-EC5DED99621C}" id="{F3D0EBF5-BD3C-4385-9B41-B609A591E87B}" parentId="{41A0D998-85A8-424F-A75A-C66EC41F1ACD}">
    <text>Pateikti pirminiai po pastabų</text>
  </threadedComment>
  <threadedComment ref="K395" dT="2025-09-25T07:38:05.68" personId="{BF5C2520-4838-4933-8C2C-E9E069B8079F}" id="{0140C6E5-21A5-4E05-81AF-24C836BBE333}">
    <text>Pateikti pirminiai</text>
  </threadedComment>
  <threadedComment ref="K395" dT="2025-10-24T11:09:38.84" personId="{BF941DBC-49BC-4D35-B639-EC5DED99621C}" id="{6839A769-BE38-4BA6-9E7B-30C442B679FC}" parentId="{0140C6E5-21A5-4E05-81AF-24C836BBE333}">
    <text xml:space="preserve">SS – Nepridėtas NZT sutikimas. </text>
  </threadedComment>
  <threadedComment ref="K395" dT="2025-11-10T13:33:18.48" personId="{BF941DBC-49BC-4D35-B639-EC5DED99621C}" id="{C4E18DDC-D844-4C52-9261-1DC7DDBBA57A}" parentId="{0140C6E5-21A5-4E05-81AF-24C836BBE333}">
    <text>Pateiktas projektas</text>
  </threadedComment>
  <threadedComment ref="Z395" dT="2025-09-30T04:41:03.24" personId="{BF5C2520-4838-4933-8C2C-E9E069B8079F}" id="{733D48FD-EDE1-4510-9DCF-92C268A33B20}">
    <text>09-30</text>
  </threadedComment>
  <threadedComment ref="AB395" dT="2025-09-30T04:41:03.24" personId="{BF5C2520-4838-4933-8C2C-E9E069B8079F}" id="{88B9327E-2CF5-418C-B89A-2F13C8BE0978}">
    <text>09-30</text>
  </threadedComment>
  <threadedComment ref="AE395" dT="2025-09-30T04:41:03.24" personId="{BF5C2520-4838-4933-8C2C-E9E069B8079F}" id="{7F1277DF-2343-458C-B1E8-4535DAF2C080}">
    <text>09-30</text>
  </threadedComment>
  <threadedComment ref="AF395" dT="2025-09-30T04:41:03.24" personId="{BF5C2520-4838-4933-8C2C-E9E069B8079F}" id="{93422DA9-CCF5-4B6C-BD6F-716FB6C1C19D}">
    <text>09-30</text>
  </threadedComment>
  <threadedComment ref="AH395" dT="2025-10-10T10:35:35.99" personId="{BF5C2520-4838-4933-8C2C-E9E069B8079F}" id="{34D777EA-D7F7-4D6C-A951-42747DE62F1C}">
    <text>10-06 25SUT-11652</text>
  </threadedComment>
  <threadedComment ref="K396" dT="2025-11-06T08:49:18.07" personId="{BF941DBC-49BC-4D35-B639-EC5DED99621C}" id="{D2AF9CF7-042F-4EB7-9C8C-85FC16DCB852}">
    <text>Pateikta vandenim ir šilumai dėl aukščių.</text>
  </threadedComment>
  <threadedComment ref="K396" dT="2025-11-12T11:06:11.84" personId="{BF941DBC-49BC-4D35-B639-EC5DED99621C}" id="{41FD8065-185E-4F73-9B88-B20A2C9D1481}" parentId="{D2AF9CF7-042F-4EB7-9C8C-85FC16DCB852}">
    <text>Pateikti pirminiai</text>
  </threadedComment>
  <threadedComment ref="K396" dT="2025-12-29T12:05:58.32" personId="{BF941DBC-49BC-4D35-B639-EC5DED99621C}" id="{D091C0E2-265D-4AAE-99EE-FDDCC78102BC}" parentId="{D2AF9CF7-042F-4EB7-9C8C-85FC16DCB852}">
    <text>25SUT-23365</text>
  </threadedComment>
  <threadedComment ref="K396" dT="2026-01-26T12:18:22.71" personId="{BF941DBC-49BC-4D35-B639-EC5DED99621C}" id="{EA41FFAE-CCA8-41DB-A006-665D20E74AB9}" parentId="{D2AF9CF7-042F-4EB7-9C8C-85FC16DCB852}">
    <text>Projektą teikt pasirašius servitutą.</text>
  </threadedComment>
  <threadedComment ref="K396" dT="2026-03-10T10:00:56.97" personId="{BF941DBC-49BC-4D35-B639-EC5DED99621C}" id="{106F3116-FCFB-42CD-9830-76576BAFE91A}" parentId="{D2AF9CF7-042F-4EB7-9C8C-85FC16DCB852}">
    <text>Kovo 19 pasirašymas</text>
  </threadedComment>
  <threadedComment ref="K397" dT="2025-10-30T05:56:43.55" personId="{BF941DBC-49BC-4D35-B639-EC5DED99621C}" id="{6F95B439-0E63-45BA-B3AE-D66DADC51D0D}">
    <text>10-30 Pateikta klientui spintos vieta, jei viskas tinka, pirmiausia reiks šilumos tinklų derinimo.</text>
  </threadedComment>
  <threadedComment ref="K397" dT="2025-11-04T08:35:59.54" personId="{BF941DBC-49BC-4D35-B639-EC5DED99621C}" id="{67BDA5D0-B05E-4549-9DBB-F7FBC4BECB04}" parentId="{6F95B439-0E63-45BA-B3AE-D66DADC51D0D}">
    <text>Pateikti pirminiai</text>
  </threadedComment>
  <threadedComment ref="AH397" dT="2025-11-13T13:03:36.61" personId="{BF941DBC-49BC-4D35-B639-EC5DED99621C}" id="{1BEBBD88-23F1-496E-8070-7D00B05B7C71}">
    <text xml:space="preserve">25SUT-18385
</text>
  </threadedComment>
  <threadedComment ref="K398" dT="2025-10-17T11:38:06.13" personId="{BF941DBC-49BC-4D35-B639-EC5DED99621C}" id="{6F7DE18C-7399-4F7D-9DF3-BFC9849201D2}">
    <text>Pateikti pirminiai</text>
  </threadedComment>
  <threadedComment ref="K398" dT="2025-10-29T13:23:13.71" personId="{BF5C2520-4838-4933-8C2C-E9E069B8079F}" id="{B969FD93-7525-457E-B30F-79287D9F080E}" parentId="{6F7DE18C-7399-4F7D-9DF3-BFC9849201D2}">
    <text>Viskas yra, reikia tik susiderint su ESO pirminius ir išsiųst informacinius. Skydo pasiūlymas pas mane pašte yra (tik nusiųsk tiekimui, kad kainą padidintų (schema+vaičiulio pasiūlymas)) Dėl pastabų pasitark su Tomu arba Znutu, mes su Znutu buvom vietoj +- viską žino.</text>
  </threadedComment>
  <threadedComment ref="K398" dT="2025-10-29T13:23:50.76" personId="{BF5C2520-4838-4933-8C2C-E9E069B8079F}" id="{F87EB7E3-CED5-4BC4-9294-B994DD44525B}" parentId="{6F7DE18C-7399-4F7D-9DF3-BFC9849201D2}">
    <text>Nors šiaip gali gaut naujus derinimus, blogiau nebus</text>
  </threadedComment>
  <threadedComment ref="K398" dT="2025-11-11T12:16:28.01" personId="{BF941DBC-49BC-4D35-B639-EC5DED99621C}" id="{2289D18D-B08B-46A1-ABDC-178E6A8D92D4}" parentId="{6F7DE18C-7399-4F7D-9DF3-BFC9849201D2}">
    <text>Gavus užsakovo derinimą ir KPD, reikia ruošt pilną bylą.</text>
  </threadedComment>
  <threadedComment ref="K400" dT="2025-10-30T05:57:17.08" personId="{BF941DBC-49BC-4D35-B639-EC5DED99621C}" id="{3D542CD3-B81D-4502-B2AF-489A7E34227D}">
    <text>Užsakovo kontaktinis nr. neveikia, į paštą išsiųstas laiškas.</text>
  </threadedComment>
  <threadedComment ref="K400" dT="2025-10-31T05:47:56.56" personId="{BF941DBC-49BC-4D35-B639-EC5DED99621C}" id="{7EAAA59B-6465-4B81-ABB6-36C9E2204987}" parentId="{3D542CD3-B81D-4502-B2AF-489A7E34227D}">
    <text>10-05 klientas susisieks, dabar užsienyje</text>
  </threadedComment>
  <threadedComment ref="K400" dT="2025-11-14T12:20:26.88" personId="{BF941DBC-49BC-4D35-B639-EC5DED99621C}" id="{C65A39CA-CA8B-411A-B72F-025DCE45BE2D}" parentId="{3D542CD3-B81D-4502-B2AF-489A7E34227D}">
    <text>Pateikti pirminiai</text>
  </threadedComment>
  <threadedComment ref="K400" dT="2025-12-05T12:21:02.08" personId="{BF941DBC-49BC-4D35-B639-EC5DED99621C}" id="{901EC4B7-ADAC-4CFA-9D41-2D698A3A0C25}" parentId="{3D542CD3-B81D-4502-B2AF-489A7E34227D}">
    <text xml:space="preserve">25SUT-21430
</text>
  </threadedComment>
  <threadedComment ref="K401" dT="2026-01-12T08:17:16.21" personId="{BF941DBC-49BC-4D35-B639-EC5DED99621C}" id="{32259609-B05E-4514-9D91-4A9FF052CD14}">
    <text xml:space="preserve">26SUT-929
</text>
  </threadedComment>
  <threadedComment ref="K402" dT="2026-02-23T10:19:43.58" personId="{BF941DBC-49BC-4D35-B639-EC5DED99621C}" id="{92AE58A2-8FDD-416C-A865-21301D125AB2}">
    <text xml:space="preserve">26SUT-5743
</text>
  </threadedComment>
  <threadedComment ref="K403" dT="2025-11-14T10:33:25.47" personId="{BF941DBC-49BC-4D35-B639-EC5DED99621C}" id="{935E8C5A-9D12-4736-82CD-5AC2A1EEAA2E}">
    <text>Pateikta pirminiai</text>
  </threadedComment>
  <threadedComment ref="K403" dT="2025-11-25T05:48:16.52" personId="{BF941DBC-49BC-4D35-B639-EC5DED99621C}" id="{A0CDEA6C-E177-4E01-90F1-F7BA7E5A07FD}" parentId="{935E8C5A-9D12-4736-82CD-5AC2A1EEAA2E}">
    <text>KPD teikt gavus Vainoro.</text>
  </threadedComment>
  <threadedComment ref="K403" dT="2026-01-12T08:22:28.29" personId="{BF941DBC-49BC-4D35-B639-EC5DED99621C}" id="{AC402074-A2CD-4A41-8F7B-912B79663361}" parentId="{935E8C5A-9D12-4736-82CD-5AC2A1EEAA2E}">
    <text xml:space="preserve">26SUT-935
</text>
  </threadedComment>
  <threadedComment ref="K404" dT="2025-12-23T05:26:35.30" personId="{BF941DBC-49BC-4D35-B639-EC5DED99621C}" id="{D52DF002-18AA-42CA-B279-270D50ECCBD3}">
    <text xml:space="preserve">25SUT-23469
</text>
  </threadedComment>
  <threadedComment ref="K405" dT="2025-12-29T11:46:41.55" personId="{BF941DBC-49BC-4D35-B639-EC5DED99621C}" id="{E6D4E2C1-D1A4-4C03-97B7-2A8AAD4A6FFA}">
    <text>25SUT-23625</text>
  </threadedComment>
  <threadedComment ref="K406" dT="2026-02-18T05:53:59.64" personId="{BF941DBC-49BC-4D35-B639-EC5DED99621C}" id="{D0DE0866-976B-43D6-83FB-7A04969AE4B4}">
    <text xml:space="preserve">26SUT-5202
</text>
  </threadedComment>
  <threadedComment ref="K407" dT="2025-11-11T08:18:07.72" personId="{BF941DBC-49BC-4D35-B639-EC5DED99621C}" id="{B9299796-5C9D-4B44-AD0D-AD69DEF26326}">
    <text>Pateikti pirminiai</text>
  </threadedComment>
  <threadedComment ref="K407" dT="2025-11-25T05:44:36.01" personId="{BF941DBC-49BC-4D35-B639-EC5DED99621C}" id="{1B90407C-FDBB-429C-B743-B52F8AA79FB1}" parentId="{B9299796-5C9D-4B44-AD0D-AD69DEF26326}">
    <text xml:space="preserve">25SUT-19783
</text>
  </threadedComment>
  <threadedComment ref="K408" dT="2025-11-11T08:18:07.72" personId="{BF941DBC-49BC-4D35-B639-EC5DED99621C}" id="{A1D2B908-51B3-4553-9299-23C5D214BB72}">
    <text>Pateikti pirminiai</text>
  </threadedComment>
  <threadedComment ref="K408" dT="2025-11-24T07:38:52.74" personId="{BF941DBC-49BC-4D35-B639-EC5DED99621C}" id="{80CCE2A6-37EF-4416-BE8C-3A1916A42625}" parentId="{A1D2B908-51B3-4553-9299-23C5D214BB72}">
    <text xml:space="preserve">25SUT-19599
</text>
  </threadedComment>
  <threadedComment ref="K409" dT="2026-01-16T10:47:12.59" personId="{BF941DBC-49BC-4D35-B639-EC5DED99621C}" id="{AFB67F30-3D68-4A20-B8F0-2BD1F6F14C2A}">
    <text>Valentinas +37062012954</text>
  </threadedComment>
  <threadedComment ref="K409" dT="2026-01-21T10:26:33.23" personId="{BF941DBC-49BC-4D35-B639-EC5DED99621C}" id="{ED927CD9-075D-4EA9-8459-03D9AC774D7E}" parentId="{AFB67F30-3D68-4A20-B8F0-2BD1F6F14C2A}">
    <text xml:space="preserve">26SUT-2187 </text>
  </threadedComment>
  <threadedComment ref="K409" dT="2026-04-16T04:33:18.72" personId="{BF941DBC-49BC-4D35-B639-EC5DED99621C}" id="{DA29ACE0-A82F-460C-AABE-C540DB0BBF50}" parentId="{AFB67F30-3D68-4A20-B8F0-2BD1F6F14C2A}">
    <text>Planuojamas pasirašymas 22d</text>
  </threadedComment>
  <threadedComment ref="K410" dT="2025-12-15T07:25:07.56" personId="{BF941DBC-49BC-4D35-B639-EC5DED99621C}" id="{23209C6C-024E-4B3C-9D45-5111D72409DC}">
    <text xml:space="preserve">25SUT-22423
</text>
  </threadedComment>
  <threadedComment ref="K411" dT="2025-12-17T14:39:08.99" personId="{BF941DBC-49BC-4D35-B639-EC5DED99621C}" id="{1F44B0F4-FA6B-4257-B53C-AED66B010284}">
    <text xml:space="preserve">25SUT-22963
</text>
  </threadedComment>
  <threadedComment ref="K413" dT="2026-01-12T08:55:23.13" personId="{BF941DBC-49BC-4D35-B639-EC5DED99621C}" id="{AF3FF06F-EC21-4D03-86D3-7CD87E1BA439}">
    <text xml:space="preserve">26SUT-951
</text>
  </threadedComment>
  <threadedComment ref="K414" dT="2025-12-09T12:40:07.39" personId="{BF941DBC-49BC-4D35-B639-EC5DED99621C}" id="{C0B0FF8C-49F6-4AE6-8724-C17A0642A0FF}">
    <text>25SUT-21812</text>
  </threadedComment>
  <threadedComment ref="K415" dT="2026-02-02T13:38:15.51" personId="{BF941DBC-49BC-4D35-B639-EC5DED99621C}" id="{5FD4A771-FA5A-4E6D-B085-0702C3FD81D3}">
    <text xml:space="preserve">26SUT-3534
</text>
  </threadedComment>
  <threadedComment ref="K416" dT="2026-01-07T10:58:57.48" personId="{BF941DBC-49BC-4D35-B639-EC5DED99621C}" id="{517C1E5B-3721-4DB3-8DB3-53DCAA336CD3}">
    <text>26SUT-517</text>
  </threadedComment>
  <threadedComment ref="K417" dT="2026-01-23T11:05:02.77" personId="{BF941DBC-49BC-4D35-B639-EC5DED99621C}" id="{77476D75-8423-4CF4-BD6A-82047D488514}">
    <text xml:space="preserve">26SUT-2502
</text>
  </threadedComment>
  <threadedComment ref="K419" dT="2026-01-20T12:37:39.82" personId="{BF941DBC-49BC-4D35-B639-EC5DED99621C}" id="{F723175A-EC37-4404-8AAC-CE1219BEF98C}">
    <text xml:space="preserve">26SUT-2053
</text>
  </threadedComment>
  <threadedComment ref="K419" dT="2026-02-04T12:14:03.02" personId="{BF941DBC-49BC-4D35-B639-EC5DED99621C}" id="{596E59AC-7223-48D4-AD70-AC5ADA2C1778}" parentId="{F723175A-EC37-4404-8AAC-CE1219BEF98C}">
    <text>SUVA yra, servituto klausimas likęs</text>
  </threadedComment>
  <threadedComment ref="K419" dT="2026-04-03T11:40:58.39" personId="{BF941DBC-49BC-4D35-B639-EC5DED99621C}" id="{4D7DE9B2-B6C2-46C7-B00D-9E182EDA9093}" parentId="{F723175A-EC37-4404-8AAC-CE1219BEF98C}">
    <text xml:space="preserve">Balandžio 22d pasirašo </text>
  </threadedComment>
  <threadedComment ref="K422" dT="2026-01-26T10:36:10.31" personId="{BF941DBC-49BC-4D35-B639-EC5DED99621C}" id="{50233EAC-F40A-4128-8BED-173B6E25EA72}">
    <text>061630616 architektas
16aspk. po 7kw ir 1 - 70kw</text>
  </threadedComment>
  <threadedComment ref="K423" dT="2026-04-17T10:23:18.69" personId="{BF941DBC-49BC-4D35-B639-EC5DED99621C}" id="{282A2242-74AA-401F-8140-30D84B61764E}">
    <text xml:space="preserve">26SUT-12256
</text>
  </threadedComment>
  <threadedComment ref="K425" dT="2026-02-17T06:23:29.77" personId="{BF941DBC-49BC-4D35-B639-EC5DED99621C}" id="{72DC94A1-F7DC-4C0C-8A04-B18D2015E67C}">
    <text>Pateikta Vainorui 02-17</text>
  </threadedComment>
  <threadedComment ref="K425" dT="2026-04-10T09:53:19.11" personId="{BF941DBC-49BC-4D35-B639-EC5DED99621C}" id="{E5F82342-BB48-4EA3-BB6E-6BBB1453AA3D}" parentId="{72DC94A1-F7DC-4C0C-8A04-B18D2015E67C}">
    <text>Užaktuota TOPO kaina.</text>
  </threadedComment>
  <threadedComment ref="K426" dT="2026-05-04T07:26:38.72" personId="{BF941DBC-49BC-4D35-B639-EC5DED99621C}" id="{2A95CA82-B58D-46EF-B865-95169321A9A6}">
    <text>26SUT-13827</text>
  </threadedComment>
  <threadedComment ref="K426" dT="2026-06-19T04:22:00.98" personId="{BF941DBC-49BC-4D35-B639-EC5DED99621C}" id="{3C5DB425-1FDD-46C5-9F72-6CB0003DBE7E}" parentId="{2A95CA82-B58D-46EF-B865-95169321A9A6}">
    <text>Keičiasi savininkas užsakovo sklypo, laukiam kol susitvarkys dokus, pasirašis tada AZ</text>
  </threadedComment>
  <threadedComment ref="K428" dT="2026-03-09T06:48:15.00" personId="{BF941DBC-49BC-4D35-B639-EC5DED99621C}" id="{6BCB63C2-2B80-4651-9D91-1959A8D63571}">
    <text xml:space="preserve">26SUT-7345
</text>
  </threadedComment>
  <threadedComment ref="K429" dT="2026-03-09T06:51:52.80" personId="{BF941DBC-49BC-4D35-B639-EC5DED99621C}" id="{F6F7A97F-F8FE-4825-B804-524C364AA490}">
    <text xml:space="preserve">26SUT-7348
</text>
  </threadedComment>
  <threadedComment ref="K429" dT="2026-04-08T12:32:28.18" personId="{BF941DBC-49BC-4D35-B639-EC5DED99621C}" id="{B628122E-06F0-49DB-AD87-B6554BE845FE}" parentId="{F6F7A97F-F8FE-4825-B804-524C364AA490}">
    <text xml:space="preserve">26SUT-10988
</text>
  </threadedComment>
  <threadedComment ref="K430" dT="2026-03-24T13:32:10.12" personId="{BF941DBC-49BC-4D35-B639-EC5DED99621C}" id="{9955FC64-F91C-4F0D-BFDB-684B722E1892}">
    <text xml:space="preserve">26SUT-9200
</text>
  </threadedComment>
  <threadedComment ref="K431" dT="2026-03-23T06:15:40.40" personId="{BF941DBC-49BC-4D35-B639-EC5DED99621C}" id="{6FE4F1D0-898B-4A82-9175-C45F0E6ED76E}">
    <text xml:space="preserve">26SUT-8862
</text>
  </threadedComment>
  <threadedComment ref="K432" dT="2026-03-31T09:34:19.28" personId="{BF941DBC-49BC-4D35-B639-EC5DED99621C}" id="{21544754-67D5-4C2D-A639-CB269AFB278C}">
    <text xml:space="preserve"> 26SUT-8958
</text>
  </threadedComment>
  <threadedComment ref="K433" dT="2026-03-26T08:26:26.10" personId="{BF941DBC-49BC-4D35-B639-EC5DED99621C}" id="{12CA2033-9C2C-4FCC-B726-95CD67418D56}">
    <text xml:space="preserve">26SUT-9461
</text>
  </threadedComment>
  <threadedComment ref="K435" dT="2026-04-22T07:29:47.05" personId="{BF941DBC-49BC-4D35-B639-EC5DED99621C}" id="{F50ECEEE-D099-4C8A-9014-4103B49ED357}">
    <text xml:space="preserve">26SUT-12721 </text>
  </threadedComment>
  <threadedComment ref="K436" dT="2026-04-15T12:08:31.14" personId="{BF941DBC-49BC-4D35-B639-EC5DED99621C}" id="{532803C5-CA46-487E-95FE-94CC44F9E52B}">
    <text>Pagal projektą 210,220, 2x305kW, bet per mažai užsakyta.</text>
  </threadedComment>
  <threadedComment ref="K436" dT="2026-05-11T11:17:12.82" personId="{BF941DBC-49BC-4D35-B639-EC5DED99621C}" id="{E9B9E10D-9BDE-4B86-93D4-FCC559757322}" parentId="{532803C5-CA46-487E-95FE-94CC44F9E52B}">
    <text xml:space="preserve">26SUT-14773
</text>
  </threadedComment>
  <threadedComment ref="K437" dT="2026-03-20T11:43:28.39" personId="{BF941DBC-49BC-4D35-B639-EC5DED99621C}" id="{D954C6BB-46F2-483F-8C25-CDBC6BEEC615}">
    <text xml:space="preserve">26SUT-8769
</text>
  </threadedComment>
  <threadedComment ref="K439" dT="2026-03-16T06:55:38.78" personId="{BF941DBC-49BC-4D35-B639-EC5DED99621C}" id="{D185C662-CA29-48A4-B185-4B664524A474}">
    <text xml:space="preserve">26SUT-8041
</text>
  </threadedComment>
  <threadedComment ref="K441" dT="2026-04-17T10:04:29.93" personId="{BF941DBC-49BC-4D35-B639-EC5DED99621C}" id="{3AB33323-D447-400C-B562-5D4524C7134D}">
    <text>+37068309101</text>
  </threadedComment>
  <threadedComment ref="K442" dT="2026-04-08T06:38:26.15" personId="{BF941DBC-49BC-4D35-B639-EC5DED99621C}" id="{01853B9D-4CE9-4EF6-B40F-9CE56F552BC0}">
    <text xml:space="preserve">26SUT-10826
</text>
  </threadedComment>
  <threadedComment ref="K443" dT="2026-03-16T08:24:54.99" personId="{BF941DBC-49BC-4D35-B639-EC5DED99621C}" id="{1A9A03EA-7364-4F09-9136-5CC22A929BA0}">
    <text>Jei Vainoras suderina Kalniečių g. 66, toj pačioj spintoj ir šitą vartotoją prijungsim</text>
  </threadedComment>
  <threadedComment ref="K444" dT="2026-04-08T06:41:34.14" personId="{BF941DBC-49BC-4D35-B639-EC5DED99621C}" id="{38B036E1-7A80-4ECE-93DE-F15700686DF3}">
    <text xml:space="preserve">26SUT-10831
</text>
  </threadedComment>
  <threadedComment ref="K446" dT="2026-05-06T12:51:58.51" personId="{BF941DBC-49BC-4D35-B639-EC5DED99621C}" id="{612387D4-FD8F-4DA9-BFC2-D9E64A1BFA4F}">
    <text xml:space="preserve">26SUT-14331
</text>
  </threadedComment>
  <threadedComment ref="K447" dT="2026-05-08T07:52:14.14" personId="{BF941DBC-49BC-4D35-B639-EC5DED99621C}" id="{BC4CA0D8-D1C1-4E46-BE61-0B6890D22BD9}">
    <text xml:space="preserve">26SUT-14596
</text>
  </threadedComment>
  <threadedComment ref="K448" dT="2026-05-20T07:01:02.13" personId="{BF941DBC-49BC-4D35-B639-EC5DED99621C}" id="{9C86C140-16BC-4901-8707-5BF743D19AC1}">
    <text>26SUT-15838</text>
  </threadedComment>
  <threadedComment ref="K448" dT="2026-05-22T10:14:36.19" personId="{BF941DBC-49BC-4D35-B639-EC5DED99621C}" id="{4E62ABD6-8FF4-4B2A-B64B-0366DAEFCE60}" parentId="{9C86C140-16BC-4901-8707-5BF743D19AC1}">
    <text>26SUT-16185</text>
  </threadedComment>
  <threadedComment ref="K450" dT="2026-05-06T04:50:01.02" personId="{BF941DBC-49BC-4D35-B639-EC5DED99621C}" id="{1604FADB-FAB2-4334-931E-4990A7D27AF4}">
    <text xml:space="preserve">26SUT-14204
</text>
  </threadedComment>
  <threadedComment ref="K453" dT="2026-05-22T10:21:44.01" personId="{BF941DBC-49BC-4D35-B639-EC5DED99621C}" id="{91368F72-77DD-4FA6-BA17-25DB73C2EA3E}">
    <text xml:space="preserve">26SUT-16187
</text>
  </threadedComment>
  <threadedComment ref="K457" dT="2026-06-29T07:03:37.65" personId="{BF941DBC-49BC-4D35-B639-EC5DED99621C}" id="{5573C70B-D83B-4873-9400-873D9D5094D9}">
    <text xml:space="preserve">26SUT-20054
</text>
  </threadedComment>
  <threadedComment ref="K459" dT="2026-05-15T09:44:06.22" personId="{BF941DBC-49BC-4D35-B639-EC5DED99621C}" id="{9ED79E73-C18B-45E4-A3E6-3CE333E13175}">
    <text>6401 ir 6402
1550aukštis 900plotis ir 250gylis</text>
  </threadedComment>
  <threadedComment ref="K460" dT="2026-05-27T13:43:19.65" personId="{BF941DBC-49BC-4D35-B639-EC5DED99621C}" id="{7B0F53E7-AA1D-480A-82C0-A1DC75E0E82D}">
    <text xml:space="preserve">26SUT-16714
</text>
  </threadedComment>
  <threadedComment ref="K461" dT="2026-06-16T04:50:13.77" personId="{BF941DBC-49BC-4D35-B639-EC5DED99621C}" id="{0416785E-2845-48E1-BFF4-6DF117BAF4D3}">
    <text xml:space="preserve">26SUT-18921
</text>
  </threadedComment>
  <threadedComment ref="K465" dT="2026-06-29T11:48:26.61" personId="{BF941DBC-49BC-4D35-B639-EC5DED99621C}" id="{B64AE83A-0278-4D8C-8245-E0209497A0BC}">
    <text xml:space="preserve">26SUT-20152
</text>
  </threadedComment>
  <threadedComment ref="K466" dT="2026-05-29T07:58:58.23" personId="{BF941DBC-49BC-4D35-B639-EC5DED99621C}" id="{641A1B0E-CF5D-4F70-B181-4E8F7D35315B}">
    <text>15 vienodų + 1 bendrų reikmių</text>
  </threadedComment>
</ThreadedComments>
</file>

<file path=xl/threadedComments/threadedComment4.xml><?xml version="1.0" encoding="utf-8"?>
<ThreadedComments xmlns="http://schemas.microsoft.com/office/spreadsheetml/2018/threadedcomments" xmlns:x="http://schemas.openxmlformats.org/spreadsheetml/2006/main">
  <threadedComment ref="D3" dT="2024-05-15T05:55:51.89" personId="{1AA69E5B-B443-4881-BBB8-C2908FF681E9}" id="{686EFE06-B4B1-40B7-BB43-982183AC316B}">
    <text>Karolis vaziuoja su gyventojais kalbet</text>
  </threadedComment>
  <threadedComment ref="D4" dT="2024-05-15T05:55:37.28" personId="{1AA69E5B-B443-4881-BBB8-C2908FF681E9}" id="{84960FE8-9D31-48B3-81BE-0041B88DF6E3}">
    <text>Susiskambinti del vandenu gyliu arba pakeisti i atvira buda</text>
  </threadedComment>
  <threadedComment ref="D4" dT="2024-05-20T11:26:48.74" personId="{275467A3-C35B-408D-BC09-980133BF36D1}" id="{A32D64E6-812F-4A1C-9DEA-9A1A2D77F3E2}" parentId="{84960FE8-9D31-48B3-81BE-0041B88DF6E3}">
    <text>Po elektromontuotojo DV atostogų - turi paskambinti</text>
  </threadedComment>
  <threadedComment ref="D5" dT="2024-05-15T05:55:03.53" personId="{1AA69E5B-B443-4881-BBB8-C2908FF681E9}" id="{141ABF36-AA03-4740-A89E-BB4F15F812A3}">
    <text>Reikia pakoreguoti trasa ir perderinti zymas</text>
  </threadedComment>
  <threadedComment ref="D5" dT="2024-05-17T04:24:42.36" personId="{1AA69E5B-B443-4881-BBB8-C2908FF681E9}" id="{06BFF65D-6C1D-4EAA-A168-66AFCD440B16}" parentId="{141ABF36-AA03-4740-A89E-BB4F15F812A3}">
    <text>Brezinys pakoreguotas, liko perduoti zymas simui</text>
  </threadedComment>
  <threadedComment ref="D5" dT="2024-05-24T10:47:46.78" personId="{1AA69E5B-B443-4881-BBB8-C2908FF681E9}" id="{30CBEAC9-5A75-43C6-A7F2-15368C24292C}" parentId="{141ABF36-AA03-4740-A89E-BB4F15F812A3}">
    <text>Zymos pateiktos RC</text>
  </threadedComment>
  <threadedComment ref="D6" dT="2024-05-15T05:57:26.08" personId="{1AA69E5B-B443-4881-BBB8-C2908FF681E9}" id="{B4711952-1713-4CFF-92CA-2C4A3B08A98A}">
    <text>Laukiam servitutu ir sutikimu, sukelti i TIVIS</text>
  </threadedComment>
  <threadedComment ref="D7" dT="2024-07-01T05:20:53.68" personId="{1AA69E5B-B443-4881-BBB8-C2908FF681E9}" id="{7376EC65-CE7E-4CF3-A7FB-54DEEAF053EC}">
    <text>Zymos 06.18 nusiustos Karanauskui</text>
  </threadedComment>
  <threadedComment ref="D8" dT="2024-05-15T05:58:55.42" personId="{1AA69E5B-B443-4881-BBB8-C2908FF681E9}" id="{EF1406BA-D5C3-4D70-8CAB-A0632E78DD0A}">
    <text>Laukiam kelininko derinimo</text>
  </threadedComment>
  <threadedComment ref="D8" dT="2024-05-16T12:47:10.14" personId="{275467A3-C35B-408D-BC09-980133BF36D1}" id="{04E91456-22E0-4B77-A218-78C1045AF2A9}" parentId="{EF1406BA-D5C3-4D70-8CAB-A0632E78DD0A}">
    <text>užaktuota</text>
  </threadedComment>
  <threadedComment ref="D9" dT="2024-05-15T06:00:16.73" personId="{1AA69E5B-B443-4881-BBB8-C2908FF681E9}" id="{74B98BAD-2DDB-46BB-BA47-46240A9CDD24}">
    <text>Yra topo, reikia daryti</text>
  </threadedComment>
  <threadedComment ref="D9" dT="2024-05-24T10:47:25.21" personId="{1AA69E5B-B443-4881-BBB8-C2908FF681E9}" id="{90F09C22-61B4-4BA8-BED5-902F734CBC6C}" parentId="{74B98BAD-2DDB-46BB-BA47-46240A9CDD24}">
    <text>Isiusta derinti</text>
  </threadedComment>
  <threadedComment ref="D9" dT="2024-06-13T12:46:53.11" personId="{1AA69E5B-B443-4881-BBB8-C2908FF681E9}" id="{CC675D3D-06EC-4C88-BA4A-955163872116}" parentId="{74B98BAD-2DDB-46BB-BA47-46240A9CDD24}">
    <text xml:space="preserve">SUVA 06.13 318011 </text>
  </threadedComment>
  <threadedComment ref="D9" dT="2024-08-12T04:48:18.20" personId="{1AA69E5B-B443-4881-BBB8-C2908FF681E9}" id="{E6DB13ED-EDB5-477F-AC74-07509E2DD0C2}" parentId="{74B98BAD-2DDB-46BB-BA47-46240A9CDD24}">
    <text>SUVA gauta</text>
  </threadedComment>
  <threadedComment ref="D10" dT="2024-05-17T12:19:16.17" personId="{1AA69E5B-B443-4881-BBB8-C2908FF681E9}" id="{0001C625-AC21-440E-8B5F-71566ABDD1CC}">
    <text>Zymos pas Sima</text>
  </threadedComment>
  <threadedComment ref="D10" dT="2024-05-28T04:34:34.64" personId="{1AA69E5B-B443-4881-BBB8-C2908FF681E9}" id="{316F5F5C-810C-4E6D-8390-BC0013BC7F93}" parentId="{0001C625-AC21-440E-8B5F-71566ABDD1CC}">
    <text>Pateikta i RC</text>
  </threadedComment>
  <threadedComment ref="D10" dT="2024-05-28T09:05:16.10" personId="{1AA69E5B-B443-4881-BBB8-C2908FF681E9}" id="{FC5258DF-E23B-497D-9B85-16F795D74463}" parentId="{0001C625-AC21-440E-8B5F-71566ABDD1CC}">
    <text>Perregistruota</text>
  </threadedComment>
  <threadedComment ref="D11" dT="2024-05-23T04:38:54.80" personId="{1AA69E5B-B443-4881-BBB8-C2908FF681E9}" id="{F3B2E9AC-A0A0-4E63-A87B-B98B4F42046B}">
    <text>Reikia koreguot trasa</text>
  </threadedComment>
  <threadedComment ref="D11" dT="2024-07-18T11:23:02.00" personId="{1AA69E5B-B443-4881-BBB8-C2908FF681E9}" id="{888D4B55-C1B7-4FAF-8F0A-F7434A370D02}" parentId="{F3B2E9AC-A0A0-4E63-A87B-B98B4F42046B}">
    <text>07.11 pateiktas servitutas savivaldybei</text>
  </threadedComment>
  <threadedComment ref="D11" dT="2024-07-30T13:13:52.08" personId="{1AA69E5B-B443-4881-BBB8-C2908FF681E9}" id="{231DA00F-0A2A-4A4D-80DB-59F9B41AA66C}" parentId="{F3B2E9AC-A0A0-4E63-A87B-B98B4F42046B}">
    <text>Servitutas pas notare Giruckiene, laukiam kol parengs sutarties projekta</text>
  </threadedComment>
  <threadedComment ref="D12" dT="2024-05-23T06:04:45.95" personId="{1AA69E5B-B443-4881-BBB8-C2908FF681E9}" id="{67CEC0F0-B8D3-4AA4-B88C-AD2050491B3B}">
    <text>Zyma pas Sima</text>
  </threadedComment>
  <threadedComment ref="D12" dT="2024-05-24T10:50:15.89" personId="{1AA69E5B-B443-4881-BBB8-C2908FF681E9}" id="{3F5B0BB2-B66D-49CF-85DF-0A9F75B675C4}" parentId="{67CEC0F0-B8D3-4AA4-B88C-AD2050491B3B}">
    <text>Pateikta zyma RC</text>
  </threadedComment>
  <threadedComment ref="D12" dT="2024-05-27T11:59:56.71" personId="{1AA69E5B-B443-4881-BBB8-C2908FF681E9}" id="{B0ED07B7-16BD-4D06-8546-8C988602DB0B}" parentId="{67CEC0F0-B8D3-4AA4-B88C-AD2050491B3B}">
    <text>Perregistruota, nusiusta Lapenui</text>
  </threadedComment>
  <threadedComment ref="D14" dT="2024-07-04T09:59:08.77" personId="{1AA69E5B-B443-4881-BBB8-C2908FF681E9}" id="{AF01D34E-86B6-4DBF-88B3-08F6F4BAC2E1}">
    <text>Pateikti Rangovui pakoreguoti planai ir schema</text>
  </threadedComment>
  <threadedComment ref="D14" dT="2024-08-05T10:00:48.67" personId="{1AA69E5B-B443-4881-BBB8-C2908FF681E9}" id="{FF0FBE32-6EFD-48DB-BC15-FAD7ADBBEFA8}" parentId="{AF01D34E-86B6-4DBF-88B3-08F6F4BAC2E1}">
    <text>07.24 pateikta perregistruota zyma</text>
  </threadedComment>
  <threadedComment ref="D15" dT="2024-08-05T10:00:13.53" personId="{1AA69E5B-B443-4881-BBB8-C2908FF681E9}" id="{EC0C53B9-FD63-4D44-93A9-C4A689825397}">
    <text>08.01 nusiusta Lapenui pataisyti planai su derinimais</text>
  </threadedComment>
  <threadedComment ref="D16" dT="2024-07-15T06:10:01.67" personId="{1AA69E5B-B443-4881-BBB8-C2908FF681E9}" id="{1F215C69-7853-47A5-9143-3E1DA1768425}">
    <text>Reikia padaryt projekto korekcija pagal ispildoma</text>
  </threadedComment>
  <threadedComment ref="D16" dT="2024-07-26T11:46:52.60" personId="{1AA69E5B-B443-4881-BBB8-C2908FF681E9}" id="{3D833431-B5E8-492F-A346-E6AC15C03780}" parentId="{1F215C69-7853-47A5-9143-3E1DA1768425}">
    <text>Planas pataisytas, zyma pas sima</text>
  </threadedComment>
  <threadedComment ref="D16" dT="2024-08-05T10:05:00.78" personId="{1AA69E5B-B443-4881-BBB8-C2908FF681E9}" id="{20537035-9FE4-467F-9D92-CD4A098F986D}" parentId="{1F215C69-7853-47A5-9143-3E1DA1768425}">
    <text>08.01 nusiusto zymos Renatai</text>
  </threadedComment>
  <threadedComment ref="D17" dT="2024-07-15T06:27:53.54" personId="{1AA69E5B-B443-4881-BBB8-C2908FF681E9}" id="{17211EC8-D015-4FAE-96EE-1AA77080E6F7}">
    <text>Patiasyti projekta jei islendama i privacius sklypus</text>
  </threadedComment>
  <threadedComment ref="D18" dT="2024-07-15T09:14:32.67" personId="{1AA69E5B-B443-4881-BBB8-C2908FF681E9}" id="{B7E0A6A5-ED75-412E-9EC1-0A15BD098A87}">
    <text>Uzklausta LTG del pjuvio</text>
  </threadedComment>
  <threadedComment ref="D18" dT="2024-07-26T12:05:01.43" personId="{1AA69E5B-B443-4881-BBB8-C2908FF681E9}" id="{2C6AA50E-0C7E-43BE-A243-9B265D6E7B33}" parentId="{B7E0A6A5-ED75-412E-9EC1-0A15BD098A87}">
    <text>Pateiktas LTG perderinti patraukta trasa</text>
  </threadedComment>
  <threadedComment ref="D18" dT="2024-08-06T12:32:52.56" personId="{1AA69E5B-B443-4881-BBB8-C2908FF681E9}" id="{8A14FB5B-FF8A-4730-8C7E-61B20546E86C}" parentId="{B7E0A6A5-ED75-412E-9EC1-0A15BD098A87}">
    <text>Pateiktas servitutas miestui</text>
  </threadedComment>
  <threadedComment ref="D19" dT="2024-07-26T11:47:02.56" personId="{1AA69E5B-B443-4881-BBB8-C2908FF681E9}" id="{F5D7EFB7-D3B4-4338-984A-1D83998539BA}">
    <text>Zyma pas sima</text>
  </threadedComment>
  <threadedComment ref="D19" dT="2024-08-05T10:07:02.97" personId="{1AA69E5B-B443-4881-BBB8-C2908FF681E9}" id="{07EF0785-CFFA-45FD-B45D-7DA34D0CDF6B}" parentId="{F5D7EFB7-D3B4-4338-984A-1D83998539BA}">
    <text>Nusiusta zyma 08.05 Renatai</text>
  </threadedComment>
  <threadedComment ref="D20" dT="2024-08-01T12:51:10.70" personId="{1AA69E5B-B443-4881-BBB8-C2908FF681E9}" id="{0D61F526-AFCE-4305-A028-82E0E19CCE4D}">
    <text>Reikia pataisyt pagal ispildoma</text>
  </threadedComment>
  <threadedComment ref="D20" dT="2024-08-08T05:22:37.41" personId="{1AA69E5B-B443-4881-BBB8-C2908FF681E9}" id="{DCAEE010-6476-4AF8-8BAC-251511FF46D2}" parentId="{0D61F526-AFCE-4305-A028-82E0E19CCE4D}">
    <text>Nusiusti pataisyti planai</text>
  </threadedComment>
  <threadedComment ref="D21" dT="2024-08-05T11:53:44.74" personId="{1AA69E5B-B443-4881-BBB8-C2908FF681E9}" id="{347104BC-C501-416E-A943-BF71AF4DAE2A}">
    <text>Reik taisyt pagal ispildoma</text>
  </threadedComment>
  <threadedComment ref="D21" dT="2024-08-12T04:48:35.45" personId="{1AA69E5B-B443-4881-BBB8-C2908FF681E9}" id="{DA6DBFE2-2AA4-4393-9C2C-3B0B07362194}" parentId="{347104BC-C501-416E-A943-BF71AF4DAE2A}">
    <text>Laura taiso plana</text>
  </threadedComment>
  <threadedComment ref="D21" dT="2024-08-13T09:55:39.35" personId="{1AA69E5B-B443-4881-BBB8-C2908FF681E9}" id="{BCC95ADD-3FB8-4F4D-ADD9-F67FFE62CAFC}" parentId="{347104BC-C501-416E-A943-BF71AF4DAE2A}">
    <text>Perduota zyma simui</text>
  </threadedComment>
  <threadedComment ref="D22" dT="2024-08-13T04:34:27.94" personId="{1AA69E5B-B443-4881-BBB8-C2908FF681E9}" id="{6ED98232-82D9-4A2C-A8F6-AAA5813D04BD}">
    <text>Reikia plana pataisyti</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6CB652-85FE-4B00-B99D-BEA255FA3688}">
  <we:reference id="wa200009404" version="1.0.0.8" store="en-US" storeType="OMEX"/>
  <we:alternateReferences>
    <we:reference id="WA200009404" version="1.0.0.8" store="WA200009404" storeType="OMEX"/>
  </we:alternateReferences>
  <we:properties>
    <we:property name="claude.fileId" value="&quot;2a113c4c-54f9-434c-82fa-465ca34b7f1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17" Type="http://schemas.openxmlformats.org/officeDocument/2006/relationships/hyperlink" Target="file:///\\serv2003\Projektavimas\ESO%20rekonstrukcijos\155.%20LGI%20%20i&#353;%20&#381;asli&#371;%20GS%20Traukos%20pastot&#279;%20(nuo%20ST%20L-300%20i&#353;%20&#381;asli&#371;%20TP)" TargetMode="External"/><Relationship Id="rId299" Type="http://schemas.openxmlformats.org/officeDocument/2006/relationships/hyperlink" Target="file:///\\serv2003\Projektavimas\ESO%20rekonstrukcijos\334.%2010%20kV%20OL%20L-400%20i&#353;%20Sarg&#279;n&#371;%20TP%20rekonstravimas%20tarp%20atram&#371;%2040040-42" TargetMode="External"/><Relationship Id="rId21" Type="http://schemas.openxmlformats.org/officeDocument/2006/relationships/hyperlink" Target="file:///\\serv2003\ESO%20rekonstrukcijos\58.%20MGT%20montavimas%20prijungiant%20nuo%20&#362;-405.%201,%20Rasteni&#353;ki&#371;%20k.,%20Inturk&#279;s%20sen.,%20Mol&#279;t&#371;%20r.%20sav" TargetMode="External"/><Relationship Id="rId63" Type="http://schemas.openxmlformats.org/officeDocument/2006/relationships/hyperlink" Target="file:///\\serv2003\Projektavimas\ESO%20rekonstrukcijos\100.%200,4%20kV%20OL%20L-400%20i&#353;%20TR-402%20rekonstravimas%20(Kauno%20reg.,%20Kauno%20raj.)" TargetMode="External"/><Relationship Id="rId159" Type="http://schemas.openxmlformats.org/officeDocument/2006/relationships/hyperlink" Target="file:///\\serv2003\Projektavimas\ESO%20rekonstrukcijos\196.%20LGI%20vartotoj&#371;%20perjungimas%20i&#353;%20ST-306_LGI" TargetMode="External"/><Relationship Id="rId324" Type="http://schemas.openxmlformats.org/officeDocument/2006/relationships/hyperlink" Target="file:///\\serv2003\Projektavimas\ESO%20rekonstrukcijos\359.%2010%20kV%20OL%20L-200%20i&#353;%20Parov&#279;ja%20TP%20tarp%20atr.%20Nr.2007-15" TargetMode="External"/><Relationship Id="rId366" Type="http://schemas.openxmlformats.org/officeDocument/2006/relationships/hyperlink" Target="file:///\\serv2003\ESO%20rekonstrukcijos\_Baigti%20objektai\06.%2010%20kV%20L-400%20i&#353;%20Svedas&#371;%20TP%20rekonstravimas%20Anyk&#353;&#269;i&#371;%20raj" TargetMode="External"/><Relationship Id="rId170" Type="http://schemas.openxmlformats.org/officeDocument/2006/relationships/hyperlink" Target="file:///\\serv2003\Projektavimas\ESO%20rekonstrukcijos\207.%20Pu&#353;yno%20g.%201F,%20Paluobi&#371;%20k.,%20%20&#352;aki&#371;%20r.%20sav" TargetMode="External"/><Relationship Id="rId226" Type="http://schemas.openxmlformats.org/officeDocument/2006/relationships/hyperlink" Target="file:///\\serv2003\Projektavimas\ESO%20rekonstrukcijos\263.%200,4%20kV%20OL%20L-400%20i&#353;%20V-113%20rekonstravimas%20(Panev&#279;&#382;io%20reg.,%20Anyk&#353;&#269;i&#371;%20raj.)" TargetMode="External"/><Relationship Id="rId433" Type="http://schemas.openxmlformats.org/officeDocument/2006/relationships/hyperlink" Target="file:///\\serv2003\Projektavimas\ESO%20rekonstrukcijos\440.%20%2010%20kV%20OL%20L-200%20i&#353;%20Palukn&#279;s%20TP%20mi&#353;king&#371;%20ruo&#382;&#371;%20rekonstravimas" TargetMode="External"/><Relationship Id="rId268" Type="http://schemas.openxmlformats.org/officeDocument/2006/relationships/hyperlink" Target="file:///\\192.168.1.100\Projektavimas\ESO%20rekonstrukcijos\305.%20NV%20Josvaini&#371;%20g.%202,%20Kaunas,%20Kauno%20m.%20sav" TargetMode="External"/><Relationship Id="rId32" Type="http://schemas.openxmlformats.org/officeDocument/2006/relationships/hyperlink" Target="file:///\\serv2003\ESO%20rekonstrukcijos\69.%20I&#353;%20OLS%20P-800%2010kV%20KL%20iki%20naujos%20MGT%20&#303;rengimas,%20nauja%200,4%20kV%20KL%20iki%2015058%20(Ukmerg&#279;s%20raj.)%20TS22-37849" TargetMode="External"/><Relationship Id="rId74" Type="http://schemas.openxmlformats.org/officeDocument/2006/relationships/hyperlink" Target="file:///\\serv2003\ESO%20rekonstrukcijos\111.%200,4%20kV%20OL%20L-100%20i&#353;%20R-107%20rekonstravimas%20(Panev&#279;&#382;io%20reg.,%20Utenos%20raj.)" TargetMode="External"/><Relationship Id="rId128" Type="http://schemas.openxmlformats.org/officeDocument/2006/relationships/hyperlink" Target="file:///\\serv2003\Projektavimas\ESO%20rekonstrukcijos\166.%200,4%20kV%20OL%20L-100%20i&#353;%20V-110%20rekonstravimas%20Bir&#382;&#371;%20raj" TargetMode="External"/><Relationship Id="rId335" Type="http://schemas.openxmlformats.org/officeDocument/2006/relationships/hyperlink" Target="file:///\\serv2003\ESO%20rekonstrukcijos\37.%200,4%20kV%20OL%20L-400%20i&#353;%20V-304%20rekonstravimas%20Zaras&#371;%20raj" TargetMode="External"/><Relationship Id="rId377" Type="http://schemas.openxmlformats.org/officeDocument/2006/relationships/hyperlink" Target="file:///\\serv2003\Projektavimas\ESO%20rekonstrukcijos\373.%2010%20kV%20OL%20&#352;e&#353;tokai-Mockava_LGI%20rekonstravimas%20(Kauno%20reg.,%20Lazdij&#371;%20raj.)" TargetMode="External"/><Relationship Id="rId5" Type="http://schemas.openxmlformats.org/officeDocument/2006/relationships/hyperlink" Target="file:///\\serv2003\ESO%20rekonstrukcijos\42.%200,4%20kV%20OL%20L-800%20i&#353;%20Tj-313%20rekonstravimas%20Ukmerg&#279;s%20raj" TargetMode="External"/><Relationship Id="rId181" Type="http://schemas.openxmlformats.org/officeDocument/2006/relationships/hyperlink" Target="file:///\\serv2003\Projektavimas\ESO%20rekonstrukcijos\218.%200,4%20kV%20fyderio%20L-Simno%20g.%20i&#353;%20KT-842%20Rekonstravimas%20%20Kauno%20raj" TargetMode="External"/><Relationship Id="rId237" Type="http://schemas.openxmlformats.org/officeDocument/2006/relationships/hyperlink" Target="file:///\\serv2003\Projektavimas\ESO%20rekonstrukcijos\274.%200,4%20kV%20OL%20L-100%20i&#353;%20Uk-138%20rekonstravimas%20(Panev&#279;&#382;io%20reg.,%20Ukmerg&#279;s%20raj.)" TargetMode="External"/><Relationship Id="rId402" Type="http://schemas.openxmlformats.org/officeDocument/2006/relationships/hyperlink" Target="file:///\\serv2003\Projektavimas\ESO%20rekonstrukcijos\408.%2010%20kV%20OL%20L-200%20i&#353;%20Gri&#353;koni&#371;%20TP%20LSS%20montavimas%20&#303;%20at&#353;akas%20Nr.225" TargetMode="External"/><Relationship Id="rId279" Type="http://schemas.openxmlformats.org/officeDocument/2006/relationships/hyperlink" Target="file:///\\192.168.1.100\Projektavimas\ESO%20rekonstrukcijos\316.%200,4%20kV%20OL%20L-200%20i&#353;%20&#381;s-203%20rekonstravimas" TargetMode="External"/><Relationship Id="rId444" Type="http://schemas.openxmlformats.org/officeDocument/2006/relationships/hyperlink" Target="file:///\\serv2003\Projektavimas\ESO%20rekonstrukcijos\452.%2010%20kV%20OL%20L-300%20i&#353;%20Ukmerg&#279;s%20TP%20mi&#353;king&#371;%20ruo&#382;&#371;%20rekonstravimas%20(Panev&#279;&#382;io%20reg.,%20Ukmerg&#279;s%20raj.)\01%20Projektavimo%20u&#382;duotis" TargetMode="External"/><Relationship Id="rId43" Type="http://schemas.openxmlformats.org/officeDocument/2006/relationships/hyperlink" Target="file:///\\serv2003\ESO%20rekonstrukcijos\80.%200,4%20kV%20OL%20L-400%20i&#353;%20TR-6%20rekonstravimas%20Raseini&#371;%20raj" TargetMode="External"/><Relationship Id="rId139" Type="http://schemas.openxmlformats.org/officeDocument/2006/relationships/hyperlink" Target="file:///\\serv2003\Projektavimas\ESO%20rekonstrukcijos\176.%20Draugyst&#279;s%20g.%2019,%20Kaunas" TargetMode="External"/><Relationship Id="rId290" Type="http://schemas.openxmlformats.org/officeDocument/2006/relationships/hyperlink" Target="file:///\\serv2003\Projektavimas\ESO%20rekonstrukcijos\326.%2010%20kV%20OL%20L-900%20i&#353;%20Bir&#382;ai%20TP%20rekonstravimas%20&#303;%20KL%20tarp%20atr.%2090084%20-%2090098%20(Panev&#279;&#382;io%20reg.,%20Bir&#382;&#371;%20raj.)" TargetMode="External"/><Relationship Id="rId304" Type="http://schemas.openxmlformats.org/officeDocument/2006/relationships/hyperlink" Target="file:///\\serv2003\Projektavimas\ESO%20rekonstrukcijos\339.%2010%20kV%20OL%20L-300%20i&#353;%20Parov&#279;ja%20TP%20rekonstravimas%20tarp%20atram&#371;%20Nr.%203129" TargetMode="External"/><Relationship Id="rId346" Type="http://schemas.openxmlformats.org/officeDocument/2006/relationships/hyperlink" Target="file:///\\serv2003\ESO%20rekonstrukcijos\26.%2010%20kV%20OL%20L-700%20i&#353;%20Padysnio%20TP%20rekonstravimas%20Ignalinos%20raj" TargetMode="External"/><Relationship Id="rId388" Type="http://schemas.openxmlformats.org/officeDocument/2006/relationships/hyperlink" Target="file:///\\serv2003\Projektavimas\ESO%20rekonstrukcijos\394.%2010%20kV%20OL%20L-400%20i&#353;%20Papilys%20TP%20rekonstravimas%20(Panev&#279;&#382;io%20reg.,%20Bir&#382;&#371;%20raj.)" TargetMode="External"/><Relationship Id="rId85" Type="http://schemas.openxmlformats.org/officeDocument/2006/relationships/hyperlink" Target="file:///\\serv2003\ESO%20rekonstrukcijos\122.%20MGT%20ir%20%200,4kV%20OL%20L-300%20i&#353;%20B-404%20rekonstravimas.%201B,%20Vali&#353;ki&#371;%20k.,%20Mol&#279;t&#371;%20r.%20sav" TargetMode="External"/><Relationship Id="rId150" Type="http://schemas.openxmlformats.org/officeDocument/2006/relationships/hyperlink" Target="file:///\\serv2003\Projektavimas\ESO%20rekonstrukcijos\187.%20LGI%20vartotoj&#371;%20perjungimas%20i&#353;%20MT-2-03_LGI%20&#303;%20MT-1450%20L-MT1450-KS78755" TargetMode="External"/><Relationship Id="rId192" Type="http://schemas.openxmlformats.org/officeDocument/2006/relationships/hyperlink" Target="file:///\\192.168.1.100\Projektavimas\ESO%20rekonstrukcijos\229.%20NV%20Taikos%20g.%202A,%20Roki&#353;kis,%20Roki&#353;kio%20r.%20sav" TargetMode="External"/><Relationship Id="rId206" Type="http://schemas.openxmlformats.org/officeDocument/2006/relationships/hyperlink" Target="file:///\\serv2003\Projektavimas\ESO%20rekonstrukcijos\243.%200,4%20kV%20fyderio%20L-1500%20i&#353;%20A-807%20Rekonstravimas%20(Panev&#279;&#382;io%20reg.,%20Anyk&#353;&#269;i&#371;%20raj.)" TargetMode="External"/><Relationship Id="rId413" Type="http://schemas.openxmlformats.org/officeDocument/2006/relationships/hyperlink" Target="file:///\\serv2003\Projektavimas\ESO%20rekonstrukcijos\419.%2010%20kV%20OL%20L-500%20i&#353;%20Rizgoni&#371;%20TP%20rekonstravimas%20&#303;%20KL%20tarp%20atr.50050-5081" TargetMode="External"/><Relationship Id="rId248" Type="http://schemas.openxmlformats.org/officeDocument/2006/relationships/hyperlink" Target="file:///\\192.168.1.100\Projektavimas\ESO%20rekonstrukcijos\285.%20NV%20Sporto%20g.%203,%20Kaunas,%20Kauno%20m.%20sav" TargetMode="External"/><Relationship Id="rId455" Type="http://schemas.openxmlformats.org/officeDocument/2006/relationships/printerSettings" Target="../printerSettings/printerSettings1.bin"/><Relationship Id="rId12" Type="http://schemas.openxmlformats.org/officeDocument/2006/relationships/hyperlink" Target="file:///\\serv2003\ESO%20rekonstrukcijos\49.%200,4%20kV%20OL%20L-300%20i&#353;%20P-108%20rekonstravimas%20Ignalinos%20raj" TargetMode="External"/><Relationship Id="rId108" Type="http://schemas.openxmlformats.org/officeDocument/2006/relationships/hyperlink" Target="file:///\\serv2003\ESO%20rekonstrukcijos\146.%20Taikos%20pr.%2096,%20Kaunas,%20Kauno%20m.%20sav" TargetMode="External"/><Relationship Id="rId315" Type="http://schemas.openxmlformats.org/officeDocument/2006/relationships/hyperlink" Target="file:///\\serv2003\Projektavimas\ESO%20rekonstrukcijos\350.%2010%20kV%20OL%20L-400%20i&#353;%20Ringaili&#371;%20TP%20ruo&#382;&#371;%2040063" TargetMode="External"/><Relationship Id="rId357" Type="http://schemas.openxmlformats.org/officeDocument/2006/relationships/hyperlink" Target="file:///\\serv2003\ESO%20rekonstrukcijos\15.%2010%20kV%20OL%20L-600%20i&#353;%20Ukmerg&#279;s%20TP%20rekonstravimas%20Ukmerg&#279;s%20raj" TargetMode="External"/><Relationship Id="rId54" Type="http://schemas.openxmlformats.org/officeDocument/2006/relationships/hyperlink" Target="file:///\\serv2003\ESO%20rekonstrukcijos\91.%200,4%20kV%20OL%20L-200%20i&#353;%20Pg-351%20rekonstravimas%20Kauno%20raj" TargetMode="External"/><Relationship Id="rId96" Type="http://schemas.openxmlformats.org/officeDocument/2006/relationships/hyperlink" Target="file:///\\serv2003\ESO%20rekonstrukcijos\134.%20MGT%20%20ir%200,4%20kV%20OL%20L-200%20i&#353;%20Sk-414%20rekonstravimas%203,%20Pilvi&#353;ki&#371;%20k.,%20Anyk&#353;&#269;i&#371;%20r" TargetMode="External"/><Relationship Id="rId161" Type="http://schemas.openxmlformats.org/officeDocument/2006/relationships/hyperlink" Target="file:///\\serv2003\Projektavimas\ESO%20rekonstrukcijos\198.%20LGI%20perjungimas%20i&#353;%20TR-2-13_LGI%20Kra&#382;ant&#279;s%20g.%2036,%20Palemonas" TargetMode="External"/><Relationship Id="rId217" Type="http://schemas.openxmlformats.org/officeDocument/2006/relationships/hyperlink" Target="file:///\\serv2003\Projektavimas\ESO%20rekonstrukcijos\272.%200,4%20kV%20OL%20L-100%20i&#353;%20S-119%20rekonstravimas%20(Panev&#279;&#382;io%20reg.,%20Ukmerg&#279;s%20raj.)" TargetMode="External"/><Relationship Id="rId399" Type="http://schemas.openxmlformats.org/officeDocument/2006/relationships/hyperlink" Target="file:///\\serv2003\Projektavimas\ESO%20rekonstrukcijos\405.%2010%20kV%20OL%20L-200%20i&#353;%20Gri&#353;koni&#371;%20TP%2022185-110" TargetMode="External"/><Relationship Id="rId259" Type="http://schemas.openxmlformats.org/officeDocument/2006/relationships/hyperlink" Target="file:///\\192.168.1.100\Projektavimas\ESO%20rekonstrukcijos\296.%20NV%20Inovacij&#371;%20g.%201,%20Biruli&#353;ki&#371;%20k.,%20Karm&#279;lavos%20sen.,%20Kauno%20r.%20sav" TargetMode="External"/><Relationship Id="rId424" Type="http://schemas.openxmlformats.org/officeDocument/2006/relationships/hyperlink" Target="file:///\\serv2003\Projektavimas\ESO%20rekonstrukcijos\430%20%2010%20kV%20OL%20L-100%20i&#353;%20Palemono%20TP%20mi&#353;king&#371;%20ruo&#382;&#371;%20rekonstravimas%20(Kauno%20reg.,%20Kauno%20raj.)" TargetMode="External"/><Relationship Id="rId23" Type="http://schemas.openxmlformats.org/officeDocument/2006/relationships/hyperlink" Target="file:///\\serv2003\ESO%20rekonstrukcijos\60.%2010%20kV%20KL%20TR133-104-TR134-104%20ir%2010%20kV%20KL%20TR133-201-TR134-204%20rekonstravimas%20%20Zaras&#371;%20raj" TargetMode="External"/><Relationship Id="rId119" Type="http://schemas.openxmlformats.org/officeDocument/2006/relationships/hyperlink" Target="file:///\\serv2003\Projektavimas\ESO%20rekonstrukcijos\157.%20NV%20Gra&#382;iaviet&#279;s%20g.%201,%20Kurkli&#371;%20II%20k.,%20Anyk&#353;&#269;i&#371;%20r.%20sav" TargetMode="External"/><Relationship Id="rId270" Type="http://schemas.openxmlformats.org/officeDocument/2006/relationships/hyperlink" Target="file:///\\serv2003\Projektavimas\ESO%20rekonstrukcijos\307%2010%20kV%20fyderio%20L-TR-409%20i&#353;%20SP-407%20(Kaunas)%20Automatizavimas%20(Kauno%20reg.,%20Kauno%20raj.)" TargetMode="External"/><Relationship Id="rId326" Type="http://schemas.openxmlformats.org/officeDocument/2006/relationships/hyperlink" Target="file:///\\serv2003\Archyvas\Projektavimas\ESO%20rekonstrukcijos\_Korekcijos\76.%20L-700%20L-800%20DidziasalioTP" TargetMode="External"/><Relationship Id="rId65" Type="http://schemas.openxmlformats.org/officeDocument/2006/relationships/hyperlink" Target="file:///\\serv2003\ESO%20rekonstrukcijos\102.%200,4%20kV%20OL%20L-200%20i&#353;%20V&#382;-266%20rekonstravimas%20(Kauno%20reg.,%20Kauno%20raj.)" TargetMode="External"/><Relationship Id="rId130" Type="http://schemas.openxmlformats.org/officeDocument/2006/relationships/hyperlink" Target="file:///\\serv2003\Projektavimas\ESO%20rekonstrukcijos\168.%200,4%20kV%20OL%20L-200%20i&#353;%20B-1019%20rekonstravimas%20Bir&#382;&#371;%20raj" TargetMode="External"/><Relationship Id="rId368" Type="http://schemas.openxmlformats.org/officeDocument/2006/relationships/hyperlink" Target="file:///\\serv2003\ESO%20rekonstrukcijos\_Baigti%20objektai\04.%2010%20kV%20L-300%20i&#353;%20Svedas&#371;%20TP%20KT%20Sv-307%20ir%20Sv-310%20rekonstravimas%20%20Anyk&#353;&#269;i&#371;%20raj" TargetMode="External"/><Relationship Id="rId172" Type="http://schemas.openxmlformats.org/officeDocument/2006/relationships/hyperlink" Target="file:///\\serv2003\Projektavimas\ESO%20rekonstrukcijos\209.%2010%20kV%20fyderio%20L-TR-415%20i&#353;%20SP-407%20(Kaunas)%20Automatizavimas" TargetMode="External"/><Relationship Id="rId228" Type="http://schemas.openxmlformats.org/officeDocument/2006/relationships/hyperlink" Target="file:///\\serv2003\Projektavimas\ESO%20rekonstrukcijos\265.%200,4%20kV%20OL%20L-300%20i&#353;%20Km-802%20rekonstravimas%20(Panev&#279;&#382;io%20reg.,%20Roki&#353;kio%20raj.)" TargetMode="External"/><Relationship Id="rId435" Type="http://schemas.openxmlformats.org/officeDocument/2006/relationships/hyperlink" Target="file:///\\serv2003\Projektavimas\ESO%20rekonstrukcijos\442.%20%2010%20kV%20OL%20L-700%20i&#353;%20Trak&#371;%20TP%20mi&#353;king&#371;%20ruo&#382;&#371;%20rekonstravimas" TargetMode="External"/><Relationship Id="rId281" Type="http://schemas.openxmlformats.org/officeDocument/2006/relationships/hyperlink" Target="file:///\\serv2003\Projektavimas\ESO%20rekonstrukcijos\318.%2010%20kV%20OL%20L-1200%20i&#353;%20Palemono%20TP%20rekonstravimas%20tarp%20atram&#371;" TargetMode="External"/><Relationship Id="rId337" Type="http://schemas.openxmlformats.org/officeDocument/2006/relationships/hyperlink" Target="file:///\\serv2003\ESO%20rekonstrukcijos\35.%2010%20kV%20KL%20Zaras&#371;TP-SP1%20rekonstravimas%20Zaras&#371;%20raj" TargetMode="External"/><Relationship Id="rId34" Type="http://schemas.openxmlformats.org/officeDocument/2006/relationships/hyperlink" Target="file:///\\serv2003\ESO%20rekonstrukcijos\71.%200,4kV%20L-200%20i&#353;%20M-123%20rekonstrukcija%20%20Malkesto%20g.%2026A,%20Toliej&#371;%20k.,Mol&#279;t&#371;%20r.%20sav" TargetMode="External"/><Relationship Id="rId76" Type="http://schemas.openxmlformats.org/officeDocument/2006/relationships/hyperlink" Target="file:///\\serv2003\ESO%20rekonstrukcijos\113.%200,4%20kV%20OL%20L-200%20i&#353;%20M-102%20rekonstravimas%20(Panev&#279;&#382;io%20reg.,%20Utenos%20raj.)" TargetMode="External"/><Relationship Id="rId141" Type="http://schemas.openxmlformats.org/officeDocument/2006/relationships/hyperlink" Target="file:///\\serv2003\Projektavimas\ESO%20rekonstrukcijos\178.%200,4%20kV%20OL%20L-100%20i&#353;%20Rm-327_KS-3248%20rekonstravimas%20Jonavos%20raj" TargetMode="External"/><Relationship Id="rId379" Type="http://schemas.openxmlformats.org/officeDocument/2006/relationships/hyperlink" Target="file:///\\serv2003\Projektavimas\ESO%20rekonstrukcijos\375.%20100,4%20kV%20TR%20TR-30%20rekonstravimas%20(Kauno%20reg.,%20Jonavos%20raj.)" TargetMode="External"/><Relationship Id="rId7" Type="http://schemas.openxmlformats.org/officeDocument/2006/relationships/hyperlink" Target="file:///\\serv2003\ESO%20rekonstrukcijos\44.%200,4%20kV%20OL%20L-400%20i&#353;%20P-112%20rekonstravimas%20&#352;ven&#269;ioni&#371;%20raj" TargetMode="External"/><Relationship Id="rId183" Type="http://schemas.openxmlformats.org/officeDocument/2006/relationships/hyperlink" Target="file:///\\serv2003\Projektavimas\ESO%20rekonstrukcijos\220.%2010%20kV%20KL%20SP28-TR85%20rekonstravimas%20(Kauno%20reg.,%20Jonavos%20raj.)" TargetMode="External"/><Relationship Id="rId239" Type="http://schemas.openxmlformats.org/officeDocument/2006/relationships/hyperlink" Target="file:///\\serv2003\Projektavimas\ESO%20rekonstrukcijos\276.%200,4%20kV%20OL%20L-100%20i&#353;%20A-104%20rekonstravimas%20(Panev&#279;&#382;io%20reg.,%20Kupi&#353;kio%20raj.)" TargetMode="External"/><Relationship Id="rId390" Type="http://schemas.openxmlformats.org/officeDocument/2006/relationships/hyperlink" Target="file:///\\serv2003\Projektavimas\ESO%20rekonstrukcijos\396.%2010%20kV%20OL%20L-900%20i&#353;%20Anyk&#353;&#269;i&#371;%20TP%20mi&#353;king&#371;%20ruo&#382;&#371;%20rekonstravimas%20(Panev&#279;&#382;io%20reg.,%20Anyk&#353;&#269;i&#371;%20raj.)" TargetMode="External"/><Relationship Id="rId404" Type="http://schemas.openxmlformats.org/officeDocument/2006/relationships/hyperlink" Target="file:///\\serv2003\Projektavimas\ESO%20rekonstrukcijos\410.%2010%20kV%20KL%20SP1-TR71%20ir%2010%20kV%20KL%20SP1-TR7%20rekonstravimas%20(Kauno%20reg.,%20Jonavos%20raj.)" TargetMode="External"/><Relationship Id="rId446" Type="http://schemas.openxmlformats.org/officeDocument/2006/relationships/hyperlink" Target="file:///\\serv2003\Projektavimas\ESO%20rekonstrukcijos\454.%2010%20kV%20OL%20L-1100%20i&#353;%20Kvarco%20TP%20mi&#353;king&#371;%20ruo&#382;&#371;%20rekonstravimas%20(Panev&#279;&#382;io%20reg.,%20Anyk&#353;&#269;i&#371;%20raj.)" TargetMode="External"/><Relationship Id="rId250" Type="http://schemas.openxmlformats.org/officeDocument/2006/relationships/hyperlink" Target="file:///\\192.168.1.100\Projektavimas\ESO%20rekonstrukcijos\287.%200,4%20kV%20OL%20L-300%20i&#353;%20J-202%20rekonstravimas%20(Panev&#279;&#382;io%20reg.,%20Pasvalio%20raj.)" TargetMode="External"/><Relationship Id="rId292" Type="http://schemas.openxmlformats.org/officeDocument/2006/relationships/hyperlink" Target="file:///\\serv2003\Projektavimas\ESO%20rekonstrukcijos\328.%2010%20kV%20OL%20Kai&#353;iadorys-Gai&#382;i&#363;nai_LGI%20rekonstravimas%20(Kauno%20reg.,%20Kai&#353;iadori&#371;%20raj.)" TargetMode="External"/><Relationship Id="rId306" Type="http://schemas.openxmlformats.org/officeDocument/2006/relationships/hyperlink" Target="file:///\\serv2003\Projektavimas\ESO%20rekonstrukcijos\341.%2010%20kV%20OL%20L-200%20i&#353;%20Aleksandrav&#279;l&#279;s%20TP%20rekonstravimas%20&#303;%20KL%20tarp%20atr.%2020043" TargetMode="External"/><Relationship Id="rId45" Type="http://schemas.openxmlformats.org/officeDocument/2006/relationships/hyperlink" Target="file:///\\serv2003\ESO%20rekonstrukcijos\82.%200,4%20kV%20OL%20L-200%20i&#353;%20V-1501%20%20MGT%20Tumelinos%20k.,%20Visagino%20sav" TargetMode="External"/><Relationship Id="rId87" Type="http://schemas.openxmlformats.org/officeDocument/2006/relationships/hyperlink" Target="file:///\\serv2003\ESO%20rekonstrukcijos\124.%20UK-517%20L-300%20rekonstrukcija%20naujos%20MGT%20statymas.%20&#381;uvint&#279;s%20g.%202,%20Knyzlaukio%20k.,%20Ukmerg&#279;s%20r.%20sav" TargetMode="External"/><Relationship Id="rId110" Type="http://schemas.openxmlformats.org/officeDocument/2006/relationships/hyperlink" Target="file:///\\serv2003\Projektavimas\ESO%20rekonstrukcijos\148.%200,4%20kV%20OL%20L-300%20i&#353;%20Pa-710%20rekonstravimas%20Bir&#382;&#371;%20raj" TargetMode="External"/><Relationship Id="rId348" Type="http://schemas.openxmlformats.org/officeDocument/2006/relationships/hyperlink" Target="file:///\\serv2003\ESO%20rekonstrukcijos\24.%200,4%20kV%20OL%20L-300%20i&#353;%20Sv-301%20rekonstravimas%20Anyk&#353;&#269;i&#371;%20raj" TargetMode="External"/><Relationship Id="rId152" Type="http://schemas.openxmlformats.org/officeDocument/2006/relationships/hyperlink" Target="file:///\\serv2003\Projektavimas\ESO%20rekonstrukcijos\189.%20LGI%20&#352;il&#371;%20g.%2034%20perjungimas%20i&#353;%20TR-341_LGI%20&#303;%20TR-10%20L-TR10-KS1207" TargetMode="External"/><Relationship Id="rId194" Type="http://schemas.openxmlformats.org/officeDocument/2006/relationships/hyperlink" Target="file:///\\192.168.1.100\Projektavimas\ESO%20rekonstrukcijos\231.%20KT%20Rg-410%20rekonstravimas%20Kai&#353;iadori&#371;%20raj" TargetMode="External"/><Relationship Id="rId208" Type="http://schemas.openxmlformats.org/officeDocument/2006/relationships/hyperlink" Target="file:///\\serv2003\Projektavimas\ESO%20rekonstrukcijos\245.%20100,4%20kV%20KT%20A-312%20rekonstravimas%20(Panev&#279;&#382;io%20reg.,%20Zaras&#371;%20raj.)" TargetMode="External"/><Relationship Id="rId415" Type="http://schemas.openxmlformats.org/officeDocument/2006/relationships/hyperlink" Target="file:///\\serv2003\Projektavimas\ESO%20rekonstrukcijos\421.%2010%20kV%20OL%20L-200%20i&#353;%20&#381;elvos%20TP%202059-2062,%202062-20532%20rekonstravimas" TargetMode="External"/><Relationship Id="rId457" Type="http://schemas.openxmlformats.org/officeDocument/2006/relationships/table" Target="../tables/table1.xml"/><Relationship Id="rId261" Type="http://schemas.openxmlformats.org/officeDocument/2006/relationships/hyperlink" Target="file:///\\192.168.1.100\Projektavimas\ESO%20rekonstrukcijos\298.%200,4%20kV%20OL%20L-200%20i&#353;%20V-402%20rekonstravimas%20(Panev&#279;&#382;io%20reg.,%20Ukmerg&#279;s%20raj.)" TargetMode="External"/><Relationship Id="rId14" Type="http://schemas.openxmlformats.org/officeDocument/2006/relationships/hyperlink" Target="file:///\\serv2003\ESO%20rekonstrukcijos\51.%200,4%20kV%20OL%20L-200%20i&#353;%20Uk-410%20rekonstravimas%20Ukmerg&#279;s%20raj" TargetMode="External"/><Relationship Id="rId56" Type="http://schemas.openxmlformats.org/officeDocument/2006/relationships/hyperlink" Target="file:///\\serv2003\ESO%20rekonstrukcijos\93.%20%200,4%20kV%20OL%20L-400%20i&#353;%20Sg-951%20rekonstravimas%20Kauno%20raj" TargetMode="External"/><Relationship Id="rId317" Type="http://schemas.openxmlformats.org/officeDocument/2006/relationships/hyperlink" Target="file:///\\serv2003\Projektavimas\ESO%20rekonstrukcijos\352.%2010%20kV%20OL%20L-100%20i&#353;%20Kruonio%20TP%20ruo&#382;o%2010050-10075" TargetMode="External"/><Relationship Id="rId359" Type="http://schemas.openxmlformats.org/officeDocument/2006/relationships/hyperlink" Target="file:///\\serv2003\ESO%20rekonstrukcijos\_Baigti%20objektai\13.%200,4%20kV%20OL%20L-200%20i&#353;%20D-111%20rekonstravimas%20K&#279;daini&#371;%20raj" TargetMode="External"/><Relationship Id="rId98" Type="http://schemas.openxmlformats.org/officeDocument/2006/relationships/hyperlink" Target="file:///\\serv2003\Projektavimas\ESO%20rekonstrukcijos\136.%200,4%20kV%20OL%20L-300,%20L-200%20i&#353;%20N-507%20rekonstravimas%20Pasvalio%20raj" TargetMode="External"/><Relationship Id="rId121" Type="http://schemas.openxmlformats.org/officeDocument/2006/relationships/hyperlink" Target="file:///\\serv2003\Projektavimas\ESO%20rekonstrukcijos\159.%200,4%20kV%20OL%20L-200%20i&#353;%20Tj-103%20rekonstravimas%20Ukmerg&#279;s%20raj" TargetMode="External"/><Relationship Id="rId163" Type="http://schemas.openxmlformats.org/officeDocument/2006/relationships/hyperlink" Target="file:///\\serv2003\Projektavimas\ESO%20rekonstrukcijos\200.%20Rotu&#353;&#279;s%20a.%2015,%20Kaunas" TargetMode="External"/><Relationship Id="rId219" Type="http://schemas.openxmlformats.org/officeDocument/2006/relationships/hyperlink" Target="file:///\\serv2003\Projektavimas\ESO%20rekonstrukcijos\256.%2010%20kV%20KL%20Aleksoto%20TP-MT1416%20rekonstravimas%20(Kauno%20reg.,%20Kauno%20raj.)" TargetMode="External"/><Relationship Id="rId370" Type="http://schemas.openxmlformats.org/officeDocument/2006/relationships/hyperlink" Target="file:///\\serv2003\ESO%20rekonstrukcijos\_Baigti%20objektai\02.%200,4%20kV%20L-300%20i&#353;%20Uk-121%20rekonstravimas%20Ukmerg&#279;s%20raj" TargetMode="External"/><Relationship Id="rId426" Type="http://schemas.openxmlformats.org/officeDocument/2006/relationships/hyperlink" Target="file:///\\serv2003\Projektavimas\ESO%20rekonstrukcijos\432.%2010%20kV%20fyderio%20L-100%20&#381;ieg&#382;driai%20i&#353;%20&#381;asma%20TP%20Automatizavimas%20(Kauno%20reg.,%20Kauno%20raj.)" TargetMode="External"/><Relationship Id="rId230" Type="http://schemas.openxmlformats.org/officeDocument/2006/relationships/hyperlink" Target="file:///\\serv2003\Projektavimas\ESO%20rekonstrukcijos\267.%2010%20kV%20OL%20L-100%20i&#353;%20&#352;&#279;tos%20TP%20rekonstravimas%20(Panev&#279;&#382;io%20reg.,%20K&#279;daini&#371;%20raj.)" TargetMode="External"/><Relationship Id="rId25" Type="http://schemas.openxmlformats.org/officeDocument/2006/relationships/hyperlink" Target="file:///\\serv2003\ESO%20rekonstrukcijos\62.%200,4%20KV%20OL%20L-100%20I&#353;%20R-109%20rekonstrukcija%20Nuod&#279;guli&#371;%20k.,%20Utenos%20r.%20sav" TargetMode="External"/><Relationship Id="rId67" Type="http://schemas.openxmlformats.org/officeDocument/2006/relationships/hyperlink" Target="file:///\\serv2003\ESO%20rekonstrukcijos\104.%200,4%20kV%20OL%20L-300%20i&#353;%20TR-37%20rekonstravimas%20(Kauno%20reg.,%20Kauno%20raj.)" TargetMode="External"/><Relationship Id="rId272" Type="http://schemas.openxmlformats.org/officeDocument/2006/relationships/hyperlink" Target="file:///\\192.168.1.100\Projektavimas\ESO%20rekonstrukcijos\309.%20Tulpi&#371;%20g.%208,%20Kaunas,%20Kauno%20m.%20sav" TargetMode="External"/><Relationship Id="rId328" Type="http://schemas.openxmlformats.org/officeDocument/2006/relationships/hyperlink" Target="file:///\\serv2003\Projektavimas\ESO%20rekonstrukcijos\362%200,4%20kV%20OL%20L-200%20i&#353;%20R-1303%20rekonstravimas%20(Panev&#279;&#382;io%20reg.,%20Roki&#353;kio%20raj.)" TargetMode="External"/><Relationship Id="rId132" Type="http://schemas.openxmlformats.org/officeDocument/2006/relationships/hyperlink" Target="file:///\\serv2003\Projektavimas\ESO%20rekonstrukcijos\169.%200,4%20kV%20OL%20L-400%20i&#353;%20K-204%20rekonstravimas%20Pasvalio%20raj" TargetMode="External"/><Relationship Id="rId174" Type="http://schemas.openxmlformats.org/officeDocument/2006/relationships/hyperlink" Target="file:///\\serv2003\Projektavimas\ESO%20rekonstrukcijos\211.%2010%20kV%20fyderio%20L-TR%20679%20i&#353;%20SP-665%20(Kaunas)%20Automatizavimas" TargetMode="External"/><Relationship Id="rId381" Type="http://schemas.openxmlformats.org/officeDocument/2006/relationships/hyperlink" Target="file:///\\serv2003\Projektavimas\ESO%20rekonstrukcijos\377.%20Karaliaus%20Mindaugo%20g.%2011,%20Rukla,%20Ruklos%20sen.,%20Jonavos%20r.%20sav" TargetMode="External"/><Relationship Id="rId241" Type="http://schemas.openxmlformats.org/officeDocument/2006/relationships/hyperlink" Target="file:///\\192.168.1.100\Projektavimas\ESO%20rekonstrukcijos\278.%200,4%20kV%20OL%20L-100%20i&#353;%20Sg-484%20rekonstravimas%20(Kauno%20reg.,%20Kauno%20raj.)" TargetMode="External"/><Relationship Id="rId437" Type="http://schemas.openxmlformats.org/officeDocument/2006/relationships/hyperlink" Target="file:///\\serv2003\Projektavimas\ESO%20rekonstrukcijos\444.%2010%20kV%20OL%20L-900%20i&#353;%20Prien&#371;%20TP%20mi&#353;king&#371;%20ruo&#382;&#371;%20rekonstravimas%20(Kauno%20reg.,%20Prien&#371;%20raj.)" TargetMode="External"/><Relationship Id="rId36" Type="http://schemas.openxmlformats.org/officeDocument/2006/relationships/hyperlink" Target="file:///\\serv2003\Projektavimas\ESO%20rekonstrukcijos\73.%20Administracinis%20pastatas,%20R.%20Kalantos%20g.%2032,%20Kaunas,%20Kauno%20m.%20sav" TargetMode="External"/><Relationship Id="rId283" Type="http://schemas.openxmlformats.org/officeDocument/2006/relationships/hyperlink" Target="file:///\\serv2003\Projektavimas\ESO%20rekonstrukcijos\320.%2010%20kV%20OL%20L-100%20i&#353;%20Anyk&#353;tos%20TP%20rekonstravimas%20&#303;%20KL" TargetMode="External"/><Relationship Id="rId339" Type="http://schemas.openxmlformats.org/officeDocument/2006/relationships/hyperlink" Target="file:///\\serv2003\ESO%20rekonstrukcijos\33.%2010%20kV%20KL%20TR134-202-TR135-2%20rekonstravimas%20Zaras&#371;%20raj" TargetMode="External"/><Relationship Id="rId78" Type="http://schemas.openxmlformats.org/officeDocument/2006/relationships/hyperlink" Target="file:///\\serv2003\Projektavimas\ESO%20rekonstrukcijos\115.%200,4%20kV%20OL%20L-200,%20L-300%20i&#353;%20R-613%20rekonstravimas%20(Panev&#279;&#382;io%20reg.,%20Utenos%20raj.)" TargetMode="External"/><Relationship Id="rId101" Type="http://schemas.openxmlformats.org/officeDocument/2006/relationships/hyperlink" Target="file:///\\serv2003\ESO%20rekonstrukcijos\139.&#362;kinis%20statinyspastataspatalpa,%2011,%20Trinku&#353;ki&#371;%20k.,%20Zaras&#371;%20r.%20sav" TargetMode="External"/><Relationship Id="rId143" Type="http://schemas.openxmlformats.org/officeDocument/2006/relationships/hyperlink" Target="file:///\\serv2003\Projektavimas\ESO%20rekonstrukcijos\180%20Kr&#279;v&#279;s%20pr.%20131B,%20Kaunas" TargetMode="External"/><Relationship Id="rId185" Type="http://schemas.openxmlformats.org/officeDocument/2006/relationships/hyperlink" Target="file:///\\serv2003\Projektavimas\ESO%20rekonstrukcijos\222.%20Bebruj&#371;%20g.%207,%20Bebruj&#371;%20k.,%20Radvili&#353;kio%20sen.,%20Radvili&#353;kio%20r.%20sav" TargetMode="External"/><Relationship Id="rId350" Type="http://schemas.openxmlformats.org/officeDocument/2006/relationships/hyperlink" Target="file:///\\serv2003\ESO%20rekonstrukcijos\22.%200,4%20kV%20OL%20L-100%20i&#353;%20TR-6%20rekonstravimas%20K&#279;daini&#371;%20raj" TargetMode="External"/><Relationship Id="rId406" Type="http://schemas.openxmlformats.org/officeDocument/2006/relationships/hyperlink" Target="file:///\\serv2003\Projektavimas\ESO%20rekonstrukcijos\412.%2010%20kV%20KL%20SP7-TR84%20rekonstravimas%20(Panev&#279;&#382;io%20reg.,%20Ukmerg&#279;s%20raj.)" TargetMode="External"/><Relationship Id="rId9" Type="http://schemas.openxmlformats.org/officeDocument/2006/relationships/hyperlink" Target="file:///\\serv2003\ESO%20rekonstrukcijos\46.%200,4%20kV%20OL%20L-100%20i&#353;%20K-405%20rekonstravimas%20%20Anyk&#353;&#269;i&#371;%20raj" TargetMode="External"/><Relationship Id="rId210" Type="http://schemas.openxmlformats.org/officeDocument/2006/relationships/hyperlink" Target="file:///\\192.168.1.100\Projektavimas\ESO%20rekonstrukcijos\247.%200,4%20kV%20OL%20L-300%20i&#353;%20&#381;-155%20rekonstravimas%20(Kauno%20reg.,%20Kauno%20raj.)" TargetMode="External"/><Relationship Id="rId392" Type="http://schemas.openxmlformats.org/officeDocument/2006/relationships/hyperlink" Target="file:///\\serv2003\Projektavimas\ESO%20rekonstrukcijos\398.%2010%20kV%20OL%20L-200%20i&#353;%20Sv&#279;das&#371;%20TP%20mi&#353;king&#371;%20ruo&#382;&#371;%20rekonstravimas" TargetMode="External"/><Relationship Id="rId448" Type="http://schemas.openxmlformats.org/officeDocument/2006/relationships/hyperlink" Target="file:///\\serv2003\Projektavimas\ESO%20rekonstrukcijos\456.%2010%20kV%20OL%20L-600%20i&#353;%20Va&#353;uok&#279;n&#371;%20TP%20mi&#353;king&#371;%20ruo&#382;&#371;%20rekonstravimas%20(Panev&#279;&#382;io%20reg.,%20Anyk&#353;&#269;i&#371;%20raj.)" TargetMode="External"/><Relationship Id="rId252" Type="http://schemas.openxmlformats.org/officeDocument/2006/relationships/hyperlink" Target="file:///\\192.168.1.100\Projektavimas\ESO%20rekonstrukcijos\289.%200,4%20kV%20OL%20L-100%20i&#353;%20Pp-501%20rekonstravimas%20(Panev&#279;&#382;io%20reg.,%20Bir&#382;&#371;%20raj.)" TargetMode="External"/><Relationship Id="rId294" Type="http://schemas.openxmlformats.org/officeDocument/2006/relationships/hyperlink" Target="file:///\\serv2003\Projektavimas\ESO%20rekonstrukcijos\330.%208A,%20Kaspari&#353;ki&#371;%20k.,%20Palomen&#279;s%20sen.,%20Kai&#353;iadori&#371;%20r.%20sav" TargetMode="External"/><Relationship Id="rId308" Type="http://schemas.openxmlformats.org/officeDocument/2006/relationships/hyperlink" Target="file:///\\serv2003\Projektavimas\ESO%20rekonstrukcijos\343.%2010%20kV%20fiderio%20L-OLS-36%20i&#353;%20Palemonas%20TP%20automatizavimas%20(Kauno%20reg.,%20Kauno%20raj.)" TargetMode="External"/><Relationship Id="rId47" Type="http://schemas.openxmlformats.org/officeDocument/2006/relationships/hyperlink" Target="file:///\\serv2003\ESO%20rekonstrukcijos\84.%200,4%20kV%20OL%20L-200%20i&#353;%20Rs-412%20rekonstravimas%20Raseini&#371;%20raj" TargetMode="External"/><Relationship Id="rId89" Type="http://schemas.openxmlformats.org/officeDocument/2006/relationships/hyperlink" Target="file:///\\serv2003\Projektavimas\ESO%20rekonstrukcijos\126.%200,4%20kV%20OL%20L-200,%20L-100%20i&#353;%20G-1452%20rekonstravimas%20(Kauno%20reg.,%20Kauno%20raj.)" TargetMode="External"/><Relationship Id="rId112" Type="http://schemas.openxmlformats.org/officeDocument/2006/relationships/hyperlink" Target="file:///\\serv2003\Projektavimas\ESO%20rekonstrukcijos\150.%2010%20kV%20OL%20L-400%20i&#353;%20Duset&#371;%20TP%20rekonstravimas%20Zaras&#371;%20raj" TargetMode="External"/><Relationship Id="rId154" Type="http://schemas.openxmlformats.org/officeDocument/2006/relationships/hyperlink" Target="file:///\\serv2003\Projektavimas\ESO%20rekonstrukcijos\191.%20LGI%20Gele&#382;inkelio%20g.%204,%20Pravieni&#353;k&#279;s%20perjungimas%20i&#353;%20ST-342_LGI%20&#303;%20Rm-301%20L-300" TargetMode="External"/><Relationship Id="rId361" Type="http://schemas.openxmlformats.org/officeDocument/2006/relationships/hyperlink" Target="file:///\\serv2003\ESO%20rekonstrukcijos\11.%2010%20kV%20OL%20L-400%20i&#353;%20K&#279;daini&#371;%20TP%20rekonstravimas%20K&#279;daini&#371;%20raj" TargetMode="External"/><Relationship Id="rId196" Type="http://schemas.openxmlformats.org/officeDocument/2006/relationships/hyperlink" Target="file:///\\serv2003\Projektavimas\ESO%20rekonstrukcijos\233.%20Jonavos%20g.%2060A,%20Kaunas,%20Kauno%20m.%20sav" TargetMode="External"/><Relationship Id="rId417" Type="http://schemas.openxmlformats.org/officeDocument/2006/relationships/hyperlink" Target="file:///\\serv2003\Projektavimas\ESO%20rekonstrukcijos\423.%2010%20kV%20OL%20L-500,%20L-800%20ir%20L-1300%20i&#353;%20Jonavos%20TP%20mi&#353;king&#371;%20ruo&#382;&#371;%20rekonstravimas%20(Kauno%20reg.,%20Jonavos%20raj.)" TargetMode="External"/><Relationship Id="rId459" Type="http://schemas.openxmlformats.org/officeDocument/2006/relationships/comments" Target="../comments1.xml"/><Relationship Id="rId16" Type="http://schemas.openxmlformats.org/officeDocument/2006/relationships/hyperlink" Target="file:///\\serv2003\ESO%20rekonstrukcijos\53.%2010%20kV%20OL%20L-2700%20i&#353;%20Ukmerg&#279;s%20TP%20rekonstravimas%20Ukmerg&#279;s%20raj" TargetMode="External"/><Relationship Id="rId221" Type="http://schemas.openxmlformats.org/officeDocument/2006/relationships/hyperlink" Target="file:///\\serv2003\Projektavimas\ESO%20rekonstrukcijos\258.%200,4%20kV%20OL%20L-200%20i&#353;%20Pp-310%20rekonstravimas%20(Panev&#279;&#382;io%20reg.,%20Bir&#382;&#371;%20raj.)" TargetMode="External"/><Relationship Id="rId263" Type="http://schemas.openxmlformats.org/officeDocument/2006/relationships/hyperlink" Target="file:///\\192.168.1.100\Projektavimas\ESO%20rekonstrukcijos\300.%20NV%201,%20U&#382;bliuvoni&#371;%20vs.,%20Anyk&#353;&#269;i&#371;%20sen.,%20Anyk&#353;&#269;i&#371;%20r.%20sav" TargetMode="External"/><Relationship Id="rId319" Type="http://schemas.openxmlformats.org/officeDocument/2006/relationships/hyperlink" Target="file:///\\serv2003\Projektavimas\ESO%20rekonstrukcijos\354.%2010%20kV%20OL%20L-1400%20i&#353;%20Rimk&#371;%20TP%20141522-1-Rm-1429" TargetMode="External"/><Relationship Id="rId58" Type="http://schemas.openxmlformats.org/officeDocument/2006/relationships/hyperlink" Target="file:///\\serv2003\ESO%20rekonstrukcijos\95.%2010%20kV%20KL%20Vilijampol&#279;s%20TP-TR650%20rekonstravimas%20(Kauno%20reg.,%20Kauno%20raj.)" TargetMode="External"/><Relationship Id="rId123" Type="http://schemas.openxmlformats.org/officeDocument/2006/relationships/hyperlink" Target="file:///\\serv2003\Projektavimas\ESO%20rekonstrukcijos\161.%200,4%20kV%20OL%20L-600%20i&#353;%20TR-14%20rekonstravimas%20Ukmerg&#279;s%20raj" TargetMode="External"/><Relationship Id="rId330" Type="http://schemas.openxmlformats.org/officeDocument/2006/relationships/hyperlink" Target="file:///\\serv2003\Projektavimas\ESO%20rekonstrukcijos\364.%20Tikslo%20g.%2018,%20Kumpi&#371;%20k.,%20Domeikavos%20sen.,%20Kauno%20r.%20sav" TargetMode="External"/><Relationship Id="rId165" Type="http://schemas.openxmlformats.org/officeDocument/2006/relationships/hyperlink" Target="file:///\\serv2003\Projektavimas\ESO%20rekonstrukcijos\202.%200,4%20kV%20OL%20L-200%20i&#353;%20KT-168%20rekonstravimas%20Kauno%20raj" TargetMode="External"/><Relationship Id="rId372" Type="http://schemas.openxmlformats.org/officeDocument/2006/relationships/hyperlink" Target="file:///\\192.168.1.100\Projektavimas\ESO%20rekonstrukcijos\368.%2010%20kV%20OL%20L-100%20i&#353;%20&#352;aki&#371;%20TP%20rekonstravimas%20&#303;%20KL" TargetMode="External"/><Relationship Id="rId428" Type="http://schemas.openxmlformats.org/officeDocument/2006/relationships/hyperlink" Target="file:///\\serv2003\Projektavimas\Komerciniai\75.%20Panev&#279;&#382;io%20aplinkl.%205" TargetMode="External"/><Relationship Id="rId232" Type="http://schemas.openxmlformats.org/officeDocument/2006/relationships/hyperlink" Target="file:///\\serv2003\Projektavimas\ESO%20rekonstrukcijos\269.%200,4%20kV%20OL%20L-200%20i&#353;%20S-309%20rekonstravimas%20(Panev&#279;&#382;io%20reg.,%20Ukmerg&#279;s%20raj.)" TargetMode="External"/><Relationship Id="rId274" Type="http://schemas.openxmlformats.org/officeDocument/2006/relationships/hyperlink" Target="file:///\\192.168.1.100\Projektavimas\ESO%20rekonstrukcijos\311.%2010%20kV%20fyderio%20L-KT104%20i&#353;%20Eiguliai%20TP%20Automatizavimas%20(Kauno%20reg.,%20Kauno%20raj.)" TargetMode="External"/><Relationship Id="rId27" Type="http://schemas.openxmlformats.org/officeDocument/2006/relationships/hyperlink" Target="file:///\\serv2003\ESO%20rekonstrukcijos\65.%20Bi&#353;pilio%20Sodo%202-oji%20g.%204,%20Jurbarkas,%20Jurbarko%20r.%20sav" TargetMode="External"/><Relationship Id="rId69" Type="http://schemas.openxmlformats.org/officeDocument/2006/relationships/hyperlink" Target="file:///\\serv2003\ESO%20rekonstrukcijos\106.%20L-200%20i&#353;%20TR-138%20rekonstrukcija%20Topoli&#371;%20g.%2021,%20K&#279;dainiai,%20K&#279;daini&#371;%20r.%20sav.," TargetMode="External"/><Relationship Id="rId134" Type="http://schemas.openxmlformats.org/officeDocument/2006/relationships/hyperlink" Target="file:///\\serv2003\Projektavimas\ESO%20rekonstrukcijos\130.%2010%20kV%20OL%20L-400%20i&#353;%20Joni&#353;k&#279;lio%20TP%20rekonstravimas%20Pasvalio%20raj" TargetMode="External"/><Relationship Id="rId80" Type="http://schemas.openxmlformats.org/officeDocument/2006/relationships/hyperlink" Target="file:///\\serv2003\ESO%20rekonstrukcijos\117.%20Gyvenamasis%20namas,%20Tubi&#371;%20k.,%20K&#279;daini&#371;%20r.%20sav" TargetMode="External"/><Relationship Id="rId176" Type="http://schemas.openxmlformats.org/officeDocument/2006/relationships/hyperlink" Target="file:///\\serv2003\Projektavimas\ESO%20rekonstrukcijos\213.%2010%20kV%20fyderio%20L-OLS114%20i&#353;%20SP-1550%20(Kaunas)%20Automatizavimas" TargetMode="External"/><Relationship Id="rId341" Type="http://schemas.openxmlformats.org/officeDocument/2006/relationships/hyperlink" Target="file:///\\serv2003\ESO%20rekonstrukcijos\31.%200,4%20kV%20OL%20L-400%20i&#353;%20Z-1414%20rekonstravimas%20%20Zaras&#371;%20raj" TargetMode="External"/><Relationship Id="rId383" Type="http://schemas.openxmlformats.org/officeDocument/2006/relationships/hyperlink" Target="file:///\\serv2003\Projektavimas\ESO%20rekonstrukcijos\389.%2010%20kV%20OL%20L-1200%20i&#353;%20SP-8%20mi&#353;king&#371;%20ruo&#382;&#371;%20rekonstravimas%20(Kauno%20reg.,%20Jonavos%20raj.)" TargetMode="External"/><Relationship Id="rId439" Type="http://schemas.openxmlformats.org/officeDocument/2006/relationships/hyperlink" Target="file:///\\serv2003\Projektavimas\ESO%20rekonstrukcijos\446.%2010%20kV%20OL%20L-100%20i&#353;%20&#381;asmos%20TP%20mi&#353;king&#371;%20ruo&#382;&#371;%20rekonstravimas%20(Kauno%20reg.,%20Kauno%20raj.)" TargetMode="External"/><Relationship Id="rId201" Type="http://schemas.openxmlformats.org/officeDocument/2006/relationships/hyperlink" Target="file:///\\serv2003\Projektavimas\ESO%20rekonstrukcijos\238.%20J&#279;gain&#279;s%20g.%203,%20Biruli&#353;ki&#371;%20k.,%20Karm&#279;lavos%20sen.,%20Kauno%20r.%20sav" TargetMode="External"/><Relationship Id="rId243" Type="http://schemas.openxmlformats.org/officeDocument/2006/relationships/hyperlink" Target="file:///\\192.168.1.100\Projektavimas\ESO%20rekonstrukcijos\280.%200,4%20kV%20OL%20L-400,%20L-100%20i&#353;%20Pl-351%20rekonstravimas%20(Kauno%20reg.,%20Kauno%20raj.)" TargetMode="External"/><Relationship Id="rId285" Type="http://schemas.openxmlformats.org/officeDocument/2006/relationships/hyperlink" Target="file:///\\serv2003\Archyvas\Projektavimas\ESO%20rekonstrukcijos\_Korekcijos\204.%20KT-1289" TargetMode="External"/><Relationship Id="rId450" Type="http://schemas.openxmlformats.org/officeDocument/2006/relationships/hyperlink" Target="file:///\\serv2003\Projektavimas\ESO%20rekonstrukcijos\458%2010%20kV%20OL%20L-300%20i&#353;%20&#352;ven&#269;ioni&#371;%20TP%20rekonstravimas%20%20ir%20L-100%20i&#353;%20Aduti&#353;kio%20TP%20(Panev&#279;&#382;io%20reg.,%20&#352;ven&#269;ioni&#371;%20raj.)" TargetMode="External"/><Relationship Id="rId38" Type="http://schemas.openxmlformats.org/officeDocument/2006/relationships/hyperlink" Target="file:///\\serv2003\ESO%20rekonstrukcijos\75.%200,4%20kV%20OL%20L-100%20i&#353;%20Tj-120%20Dalies%20linijos%20permaitinimas%20Ukmerg&#279;s%20raj" TargetMode="External"/><Relationship Id="rId103" Type="http://schemas.openxmlformats.org/officeDocument/2006/relationships/hyperlink" Target="file:///\\serv2003\ESO%20rekonstrukcijos\141.%2010%20kV%20KL%20MT30-TR36%20rekonstravimas%20Kauno%20raj" TargetMode="External"/><Relationship Id="rId310" Type="http://schemas.openxmlformats.org/officeDocument/2006/relationships/hyperlink" Target="file:///\\serv2003\Projektavimas\ESO%20rekonstrukcijos\345.%2010%20kV%20fiderio%20L-600%20Kulva%20i&#353;%20Rimkai%20TP%20automatizavimas%20(Kauno%20reg.,%20Jonavos%20raj.)" TargetMode="External"/><Relationship Id="rId91" Type="http://schemas.openxmlformats.org/officeDocument/2006/relationships/hyperlink" Target="file:///\\serv2003\Projektavimas\ESO%20rekonstrukcijos\128.%2010%20kV%20OL%20L-500%20i&#353;%20Pasvalio%20TP%20rekonstravimas%20Pasvalio%20raj" TargetMode="External"/><Relationship Id="rId145" Type="http://schemas.openxmlformats.org/officeDocument/2006/relationships/hyperlink" Target="file:///\\serv2003\Projektavimas\ESO%20rekonstrukcijos\182.%200,4%20kV%20OL%20L-100,%20L-200%20i&#353;%20P-262%20rekonstravimas%20Kauno%20raj" TargetMode="External"/><Relationship Id="rId187" Type="http://schemas.openxmlformats.org/officeDocument/2006/relationships/hyperlink" Target="file:///\\192.168.1.100\Projektavimas\ESO%20rekonstrukcijos\224.%20Auk&#353;tuvi&#371;%20g.%2012A,%20Lan&#269;i&#363;navos%20k.,%20Vilaini&#371;%20sen.,%20K&#279;daini&#371;%20r.%20sav" TargetMode="External"/><Relationship Id="rId352" Type="http://schemas.openxmlformats.org/officeDocument/2006/relationships/hyperlink" Target="file:///\\serv2003\ESO%20rekonstrukcijos\20.%200,4%20kV%20OL%20L-100%20i&#353;%20K-703%20rekonstravimas%20K&#279;daini&#371;%20raj" TargetMode="External"/><Relationship Id="rId394" Type="http://schemas.openxmlformats.org/officeDocument/2006/relationships/hyperlink" Target="file:///\\serv2003\Projektavimas\ESO%20rekonstrukcijos\400.%2010%20kV%20OL%20L-500%20i&#353;%20Aleksandrav&#279;l&#279;s%20TP%20mi&#353;king&#371;%20ruo&#382;&#371;%20rekonstravimas" TargetMode="External"/><Relationship Id="rId408" Type="http://schemas.openxmlformats.org/officeDocument/2006/relationships/hyperlink" Target="file:///\\serv2003\Projektavimas\ESO%20rekonstrukcijos\414.%2010%20kV%20OL%20L-300%20i&#353;%20Vidi&#353;ki&#371;%20TP%20rekonstravimas%20tarp%20atram&#371;%20300264" TargetMode="External"/><Relationship Id="rId212" Type="http://schemas.openxmlformats.org/officeDocument/2006/relationships/hyperlink" Target="file:///\\192.168.1.100\Projektavimas\ESO%20rekonstrukcijos\249.%2010%20kV%20KL%20TR744-TR769%20rekonstravimas%20(Kauno%20reg.,%20Kauno%20raj.)" TargetMode="External"/><Relationship Id="rId254" Type="http://schemas.openxmlformats.org/officeDocument/2006/relationships/hyperlink" Target="file:///\\192.168.1.100\Projektavimas\ESO%20rekonstrukcijos\291.%200,4%20kV%20OL%20L-300%20i&#353;%20Pp-608%20rekonstravimas%20(Panev&#279;&#382;io%20reg.,%20Bir&#382;&#371;%20raj.)" TargetMode="External"/><Relationship Id="rId49" Type="http://schemas.openxmlformats.org/officeDocument/2006/relationships/hyperlink" Target="file:///\\serv2003\ESO%20rekonstrukcijos\86.%200,4%20kV%20OL%20L-300%20i&#353;%20Rs-811%20rekonstravimas%20Raseini&#371;%20raj" TargetMode="External"/><Relationship Id="rId114" Type="http://schemas.openxmlformats.org/officeDocument/2006/relationships/hyperlink" Target="file:///\\serv2003\Projektavimas\ESO%20rekonstrukcijos\152.%20LGI%20vartotoj&#371;%20perjungimas%20i&#353;%20PP-3%20Mari&#371;%2072,%20Kaunas%20i&#353;%20MT-959%20Kaunas" TargetMode="External"/><Relationship Id="rId296" Type="http://schemas.openxmlformats.org/officeDocument/2006/relationships/hyperlink" Target="file:///\\serv2003\Archyvas\Projektavimas\ESO%20rekonstrukcijos\_Korekcijos\ZarasuTP%20-%20SP1" TargetMode="External"/><Relationship Id="rId461" Type="http://schemas.microsoft.com/office/2019/04/relationships/documenttask" Target="../documenttasks/documenttask1.xml"/><Relationship Id="rId60" Type="http://schemas.openxmlformats.org/officeDocument/2006/relationships/hyperlink" Target="file:///\\serv2003\ESO%20rekonstrukcijos\97.%200,4%20kV%20OL%20L-500%20i&#353;%20TR-749%20rekonstravimas%20(Kauno%20reg.,%20Kauno%20raj.)" TargetMode="External"/><Relationship Id="rId156" Type="http://schemas.openxmlformats.org/officeDocument/2006/relationships/hyperlink" Target="file:///\\serv2003\Projektavimas\ESO%20rekonstrukcijos\193.%20LGI%20%20TELE-2%20perjungimas%20i&#353;%20MT-2-303_LGI%20Kaunas%20&#303;%20MT-553%20L-%20MT553-KAS93768" TargetMode="External"/><Relationship Id="rId198" Type="http://schemas.openxmlformats.org/officeDocument/2006/relationships/hyperlink" Target="file:///\\serv2003\Projektavimas\ESO%20rekonstrukcijos\235.%20100,4%20kV%20An-112%20rekonstravimas%20(Ka&#353;iadori&#371;%20raj.,%20Kauno%20reg.)" TargetMode="External"/><Relationship Id="rId321" Type="http://schemas.openxmlformats.org/officeDocument/2006/relationships/hyperlink" Target="file:///\\serv2003\Projektavimas\ESO%20rekonstrukcijos\356.%2010%20kV%20OL%20L-500%20i&#353;%20Rizgoni&#371;%20TP%20rekonstravimas%20&#303;%20KL%20tarp%20atr.51423-51436" TargetMode="External"/><Relationship Id="rId363" Type="http://schemas.openxmlformats.org/officeDocument/2006/relationships/hyperlink" Target="file:///\\serv2003\ESO%20rekonstrukcijos\09.%20NV%20M&#363;relio%20k.,%20Anyk&#353;&#269;i&#371;%20sen.,%20Anyk&#353;&#269;i&#371;%20r.%20sav" TargetMode="External"/><Relationship Id="rId419" Type="http://schemas.openxmlformats.org/officeDocument/2006/relationships/hyperlink" Target="file:///\\serv2003\Projektavimas\ESO%20rekonstrukcijos\425.%2010%20kV%20OL%20L-300%20i&#353;%20Vidi&#353;ki&#371;%20TP%20rekonstravimas%20tarp%20atram&#371;%20300264-3111" TargetMode="External"/><Relationship Id="rId223" Type="http://schemas.openxmlformats.org/officeDocument/2006/relationships/hyperlink" Target="file:///\\serv2003\Projektavimas\ESO%20rekonstrukcijos\260.%200,4%20kV%20OL%20L-300%20i&#353;%20Sd-211%20rekonstravimas%20(Panev&#279;&#382;io%20reg.,%20Bir&#382;&#371;%20raj.)" TargetMode="External"/><Relationship Id="rId430" Type="http://schemas.openxmlformats.org/officeDocument/2006/relationships/hyperlink" Target="file:///\\serv2003\Projektavimas\ESO%20rekonstrukcijos\436.%20%2010%20kV%20OL%20L-500%20i&#353;%20&#352;al&#269;inink&#371;%20TP%20mi&#353;king&#371;%20ruo&#382;&#371;%20rekonstravimas" TargetMode="External"/><Relationship Id="rId18" Type="http://schemas.openxmlformats.org/officeDocument/2006/relationships/hyperlink" Target="file:///\\serv2003\ESO%20rekonstrukcijos\55.%2010%20kV%20fyderio%20L-&#352;L316%20i&#353;%20&#352;ven&#269;ion&#279;liai%20TP%20Automatizavimas%20%20&#352;ven&#269;ioni&#371;%20raj" TargetMode="External"/><Relationship Id="rId265" Type="http://schemas.openxmlformats.org/officeDocument/2006/relationships/hyperlink" Target="file:///\\192.168.1.100\Projektavimas\ESO%20rekonstrukcijos\302.%2010%20kV%20fyderio%20L-TR%201335-2%20i&#353;%20SP-1330%20%20Automatizavimas%20Kauno%20raj" TargetMode="External"/><Relationship Id="rId125" Type="http://schemas.openxmlformats.org/officeDocument/2006/relationships/hyperlink" Target="file:///\\serv2003\Projektavimas\ESO%20rekonstrukcijos\163.%200,4%20kV%20OL%20L-100%20i&#353;%20&#381;-212%20rekonstravimas%20Ukmerg&#279;s%20raj" TargetMode="External"/><Relationship Id="rId167" Type="http://schemas.openxmlformats.org/officeDocument/2006/relationships/hyperlink" Target="file:///\\serv2003\Projektavimas\ESO%20rekonstrukcijos\204.%200,4%20kV%20OL%20L-300%20i&#353;%20KT-1289%20rekonstravimas%20Kauno%20raj" TargetMode="External"/><Relationship Id="rId332" Type="http://schemas.openxmlformats.org/officeDocument/2006/relationships/hyperlink" Target="file:///\\serv2003\Projektavimas\ESO%20rekonstrukcijos\366%20Astronomijos%20g.%206,%20Kaunas,%20Kauno%20m.%20sav" TargetMode="External"/><Relationship Id="rId374" Type="http://schemas.openxmlformats.org/officeDocument/2006/relationships/hyperlink" Target="file:///\\serv2003\Projektavimas\ESO%20rekonstrukcijos\370.%200,4%20kV%20fyderio%20L-200%20i&#353;%20&#268;-301%20Rekonstravimas%20(Panev&#279;&#382;io%20reg.,%20Roki&#353;kio%20raj.)" TargetMode="External"/><Relationship Id="rId71" Type="http://schemas.openxmlformats.org/officeDocument/2006/relationships/hyperlink" Target="file:///\\serv2003\ESO%20rekonstrukcijos\108.%200,4%20kV%20OL%20L-200%20i&#353;%20M-530%20rekonstravimas%20(Panev&#279;&#382;io%20reg.,%20Utenos%20raj.)" TargetMode="External"/><Relationship Id="rId234" Type="http://schemas.openxmlformats.org/officeDocument/2006/relationships/hyperlink" Target="file:///\\serv2003\Projektavimas\ESO%20rekonstrukcijos\271.%200,4%20kV%20OL%20L-200%20i&#353;%20Z-515%20rekonstravimas%20(Panev&#279;&#382;io%20reg.,%20Zaras&#371;%20raj.)" TargetMode="External"/><Relationship Id="rId2" Type="http://schemas.openxmlformats.org/officeDocument/2006/relationships/hyperlink" Target="file:///\\serv2003\ESO%20rekonstrukcijos\39.%2010%20kV%20OL%20L-300%20i&#353;%20Alantos%20TP%20ir%20L-300%20i&#353;%20Skiemoni&#371;%20TP%20rekonstravimas%20Mol&#279;t&#371;%20raj" TargetMode="External"/><Relationship Id="rId29" Type="http://schemas.openxmlformats.org/officeDocument/2006/relationships/hyperlink" Target="file:///\\serv2003\ESO%20rekonstrukcijos\67.%200,4%20kV%20fyderio%20L-100%20i&#353;%20ST-46%20Rekonstravimas%20&#352;aki&#371;%20raj" TargetMode="External"/><Relationship Id="rId276" Type="http://schemas.openxmlformats.org/officeDocument/2006/relationships/hyperlink" Target="file:///\\serv2003\Projektavimas\ESO%20rekonstrukcijos\313.%2010%20kV%20fyderio%20L-TR12%20i&#353;%20Prienai%20TP%20Automatizavimas%20(Kauno%20reg.,%20Prien&#371;%20raj.)" TargetMode="External"/><Relationship Id="rId441" Type="http://schemas.openxmlformats.org/officeDocument/2006/relationships/hyperlink" Target="file:///\\serv2003\Projektavimas\ESO%20rekonstrukcijos\448.%2010%20kV%20OL%20L-400%20i&#353;%20Balbieri&#353;kio%20TP%20mi&#353;king&#371;%20ruo&#382;&#371;%20rekonstravimas%20(Kauno%20reg.,%20Prien&#371;%20raj.)" TargetMode="External"/><Relationship Id="rId40" Type="http://schemas.openxmlformats.org/officeDocument/2006/relationships/hyperlink" Target="file:///\\serv2003\ESO%20rekonstrukcijos\77%2010%20kV%20OL%20L-100%20i&#353;%20D&#363;k&#353;to%20TP%20rekonstravimas%20Ignalinos%20raj" TargetMode="External"/><Relationship Id="rId115" Type="http://schemas.openxmlformats.org/officeDocument/2006/relationships/hyperlink" Target="file:///\\serv2003\Projektavimas\ESO%20rekonstrukcijos\153.%20LGI%20%200,4%20kV%20OL%20atr.%206%20i&#353;%20PS-2%20(0,4%20kV%20KL%20i&#353;%20KTP-303),%20%20Kai&#353;iadorys" TargetMode="External"/><Relationship Id="rId136" Type="http://schemas.openxmlformats.org/officeDocument/2006/relationships/hyperlink" Target="file:///\\serv2003\Projektavimas\ESO%20rekonstrukcijos\173.%201,%20Jackagalio%20k.,%20Tro&#353;k&#363;n&#371;%20sen.,%20Anyk&#353;&#269;i&#371;%20r.%20sav" TargetMode="External"/><Relationship Id="rId157" Type="http://schemas.openxmlformats.org/officeDocument/2006/relationships/hyperlink" Target="file:///\\serv2003\Projektavimas\ESO%20rekonstrukcijos\194.%20LGI%20%20perjungimas%20i&#353;%20MT-3-508_LGI%20L-200%20Stoties%20g.2,%204,%205,%20nuo%20MT-3-508" TargetMode="External"/><Relationship Id="rId178" Type="http://schemas.openxmlformats.org/officeDocument/2006/relationships/hyperlink" Target="file:///\\serv2003\Projektavimas\ESO%20rekonstrukcijos\215.%2010%20kV%20fyderio%20L-TR865-2%20i&#353;%20SP-825%20(Kaunas)%20Automatizavimas" TargetMode="External"/><Relationship Id="rId301" Type="http://schemas.openxmlformats.org/officeDocument/2006/relationships/hyperlink" Target="file:///\\serv2003\Projektavimas\ESO%20rekonstrukcijos\336.%2010%20kV%20OL%20L-500%20i&#353;%20Bir&#353;tono%20TP%20rekonstravimas%20&#303;%20KL%20tarp%20atr.%2050091" TargetMode="External"/><Relationship Id="rId322" Type="http://schemas.openxmlformats.org/officeDocument/2006/relationships/hyperlink" Target="file:///\\serv2003\Projektavimas\ESO%20rekonstrukcijos\357.%2010%20kV%20OL%20L-100%20i&#353;%20Kruonio%20TP%20ruo&#382;o%20100220-100236%20rekonstravimas%20(Kauno%20reg.,%20Kai&#353;iadori&#371;%20raj.)" TargetMode="External"/><Relationship Id="rId343" Type="http://schemas.openxmlformats.org/officeDocument/2006/relationships/hyperlink" Target="file:///\\serv2003\ESO%20rekonstrukcijos\29.%200,4%20kV%20OL%20L-300%20i&#353;%20D-623%20rekonstravimas%20%20Ignalinos%20raj" TargetMode="External"/><Relationship Id="rId364" Type="http://schemas.openxmlformats.org/officeDocument/2006/relationships/hyperlink" Target="file:///\\serv2003\ESO%20rekonstrukcijos\_Baigti%20objektai\08.%2010%20kV%20KL%20Ukmerg&#279;sTP-SP6(L-1800)%20rekonstravimas%20Ukmerg&#279;s%20raj" TargetMode="External"/><Relationship Id="rId61" Type="http://schemas.openxmlformats.org/officeDocument/2006/relationships/hyperlink" Target="file:///\\serv2003\ESO%20rekonstrukcijos\98.%200,4%20kV%20OL%20L-300%20i&#353;%20&#381;-167%20rekonstravimas%20(Kauno%20reg.,%20Kauno%20raj.)" TargetMode="External"/><Relationship Id="rId82" Type="http://schemas.openxmlformats.org/officeDocument/2006/relationships/hyperlink" Target="file:///\\serv2003\ESO%20rekonstrukcijos\119.%200,4kV%20OL%20L-500%20i&#353;%20V-305%20rekonstrukcija%20Mag&#363;n&#371;%20k.,%20Visagino%20sav.(TS%20Nr.%2022-B7292)" TargetMode="External"/><Relationship Id="rId199" Type="http://schemas.openxmlformats.org/officeDocument/2006/relationships/hyperlink" Target="file:///\\serv2003\Projektavimas\ESO%20rekonstrukcijos\236.%200,4%20kV%20OL%20L-400%20i&#353;%20P-112%20rekonstravimas%20(Panev&#279;&#382;io%20reg.,%20&#352;ven&#269;ioni&#371;%20raj.)" TargetMode="External"/><Relationship Id="rId203" Type="http://schemas.openxmlformats.org/officeDocument/2006/relationships/hyperlink" Target="file:///\\serv2003\Projektavimas\ESO%20rekonstrukcijos\240.%20100,4%20kV%20TR%20TR-701%20Perjungimas%20(Kauno%20reg.,%20Kauno%20raj.)" TargetMode="External"/><Relationship Id="rId385" Type="http://schemas.openxmlformats.org/officeDocument/2006/relationships/hyperlink" Target="file:///\\serv2003\Projektavimas\ESO%20rekonstrukcijos\391.%2010%20kV%20KL%20SP28-TR40%20rekonstravimas%20(Kauno%20reg.,%20Jonavos%20raj.)" TargetMode="External"/><Relationship Id="rId19" Type="http://schemas.openxmlformats.org/officeDocument/2006/relationships/hyperlink" Target="file:///\\serv2003\ESO%20rekonstrukcijos\56.%2010%20kV%20fyderio%20L-1000%20Kepykla%20i&#353;%20Ukmerg&#279;%20TP%20Automatizavimas%20Ukmerg&#279;s%20raj" TargetMode="External"/><Relationship Id="rId224" Type="http://schemas.openxmlformats.org/officeDocument/2006/relationships/hyperlink" Target="file:///\\serv2003\Projektavimas\ESO%20rekonstrukcijos\261.%20Erdv&#279;s%20g.%2013,%20Ramu&#269;i&#371;%20k.,%20Karm&#279;lavos%20sen.,%20Kauno%20r.%20sav" TargetMode="External"/><Relationship Id="rId245" Type="http://schemas.openxmlformats.org/officeDocument/2006/relationships/hyperlink" Target="file:///\\192.168.1.100\Projektavimas\ESO%20rekonstrukcijos\282.%2010%20kV%20KL%20Muravos%20TP-MT277%20rekonstravimas%20(Kauno%20reg.,%20Kauno%20raj.)" TargetMode="External"/><Relationship Id="rId266" Type="http://schemas.openxmlformats.org/officeDocument/2006/relationships/hyperlink" Target="file:///\\192.168.1.100\Projektavimas\ESO%20rekonstrukcijos\303.%20VIE&#352;BUTIS,%20Oro%20Uosto%20g.%204,%20Karm&#279;lava,%20Karm&#279;lavos%20sen.,%20Kauno%20r.%20sav" TargetMode="External"/><Relationship Id="rId287" Type="http://schemas.openxmlformats.org/officeDocument/2006/relationships/hyperlink" Target="file:///\\serv2003\Projektavimas\ESO%20rekonstrukcijos\323.%2010%20kV%20OL%20L-300%20i&#353;%20Pand&#279;lio%20TP,%20L-700%20i&#353;%20Roki&#353;kio%20TP%20rekonstravimas%20savigesi&#371;%20saugikli&#371;%20montavimas" TargetMode="External"/><Relationship Id="rId410" Type="http://schemas.openxmlformats.org/officeDocument/2006/relationships/hyperlink" Target="file:///\\serv2003\Projektavimas\ESO%20rekonstrukcijos\416.%2010%20kV%20OL%20L-100%20i&#353;%20&#352;&#279;tos%20TP%20ir%20KT%20&#352;-116%20rekonstravimas%20(Panev&#279;&#382;io%20reg.,%20K&#279;daini&#371;%20raj.)" TargetMode="External"/><Relationship Id="rId431" Type="http://schemas.openxmlformats.org/officeDocument/2006/relationships/hyperlink" Target="file:///\\serv2003\Projektavimas\ESO%20rekonstrukcijos\437.%20%2010%20kV%20OL%20L-100%20i&#353;%20Dieveni&#353;ki&#371;%20TP%20mi&#353;king&#371;%20ruo&#382;&#371;%20rekonstravimas%20I%20etapas" TargetMode="External"/><Relationship Id="rId452" Type="http://schemas.openxmlformats.org/officeDocument/2006/relationships/hyperlink" Target="file:///\\serv2003\Projektavimas\ESO%20rekonstrukcijos\460.%2010%20kV%20OL%20L-300%20i&#353;%20Paber&#382;&#279;%20TP%20ruo&#382;&#371;%20314_19-32,%20rekonstravimas%20(Vilniaus%20reg.,%20Vilniaus%20raj.)" TargetMode="External"/><Relationship Id="rId30" Type="http://schemas.openxmlformats.org/officeDocument/2006/relationships/hyperlink" Target="file:///\\serv2003\ESO%20rekonstrukcijos\68.%200,4%20kV%20OL%20L-200%20i&#353;%20KT-29%20rekonstravimas%20%20Jurbarko%20raj" TargetMode="External"/><Relationship Id="rId105" Type="http://schemas.openxmlformats.org/officeDocument/2006/relationships/hyperlink" Target="file:///\\serv2003\Projektavimas\ESO%20rekonstrukcijos\143.%200,4%20kV%20OL%20L-100%20i&#353;%20TR-300%20rekonstravimas%20Kauno%20raj" TargetMode="External"/><Relationship Id="rId126" Type="http://schemas.openxmlformats.org/officeDocument/2006/relationships/hyperlink" Target="file:///\\serv2003\Projektavimas\ESO%20rekonstrukcijos\164.%200,4%20kV%20OL%20L-200%20i&#353;%20N-310%20rekonstravimas%20Pasvalio%20raj" TargetMode="External"/><Relationship Id="rId147" Type="http://schemas.openxmlformats.org/officeDocument/2006/relationships/hyperlink" Target="file:///\\serv2003\Projektavimas\ESO%20rekonstrukcijos\184.%200,4%20kV%20OL%20L-100,%20L-200%20i&#353;%20KT-183%20rekonstravimas%20Kauno%20raj" TargetMode="External"/><Relationship Id="rId168" Type="http://schemas.openxmlformats.org/officeDocument/2006/relationships/hyperlink" Target="file:///\\serv2003\Projektavimas\ESO%20rekonstrukcijos\205.%200,4%20kV%20OL%20L-100%20i&#353;%20TR-670%20rekonstravimas%20Kauno%20raj" TargetMode="External"/><Relationship Id="rId312" Type="http://schemas.openxmlformats.org/officeDocument/2006/relationships/hyperlink" Target="file:///\\serv2003\Projektavimas\ESO%20rekonstrukcijos\347.%2010%20kV%20KL%20Centro%20TP-SP266%20rekonstravimas%20(Kauno%20reg.,%20Kauno%20raj.)" TargetMode="External"/><Relationship Id="rId333" Type="http://schemas.openxmlformats.org/officeDocument/2006/relationships/hyperlink" Target="file:///\\serv2003\Projektavimas\ESO%20rekonstrukcijos\00-00%20184.%20KT-183" TargetMode="External"/><Relationship Id="rId354" Type="http://schemas.openxmlformats.org/officeDocument/2006/relationships/hyperlink" Target="file:///\\serv2003\ESO%20rekonstrukcijos\18.%200,4%20kV%20OL%20L-600%20i&#353;%20V-208%20rekonstravimas%20Ukmerg&#279;s%20raj" TargetMode="External"/><Relationship Id="rId51" Type="http://schemas.openxmlformats.org/officeDocument/2006/relationships/hyperlink" Target="file:///\\serv2003\ESO%20rekonstrukcijos\88.%2010%20kV%20fyderio%20L-500%20Survilai%20i&#353;%20Ariogala%20TP%20Automatizavimas%20Raseini&#371;%20raj" TargetMode="External"/><Relationship Id="rId72" Type="http://schemas.openxmlformats.org/officeDocument/2006/relationships/hyperlink" Target="file:///\\serv2003\ESO%20rekonstrukcijos\109.%200,4%20kV%20OL%20L-200%20i&#353;%20U&#382;-506%20rekonstravimas%20(Panev&#279;&#382;io%20reg.,%20Utenos%20raj.)" TargetMode="External"/><Relationship Id="rId93" Type="http://schemas.openxmlformats.org/officeDocument/2006/relationships/hyperlink" Target="file:///\\serv2003\Projektavimas\ESO%20rekonstrukcijos\131.%2010kV%20OL%20L-400%20i&#353;%20Noreiki&#353;ki&#371;%20TP%20rekonstravimas%20(Kauno%20reg.,%20Kauno%20r.)" TargetMode="External"/><Relationship Id="rId189" Type="http://schemas.openxmlformats.org/officeDocument/2006/relationships/hyperlink" Target="file:///\\192.168.1.100\Projektavimas\ESO%20rekonstrukcijos\226.%20L-200%20i&#353;%20S-610%20ir%20OL%20L-200%20i&#353;%20S-307%20rekonstravimas%20Zaras&#371;%20raj" TargetMode="External"/><Relationship Id="rId375" Type="http://schemas.openxmlformats.org/officeDocument/2006/relationships/hyperlink" Target="file:///\\serv2003\Projektavimas\ESO%20rekonstrukcijos\371.%2010%20kV%20OL%20L-600,%20L-200%20i&#353;%20Joni&#353;k&#279;lio%20TP%20rekonstravimas%20tarp%20atr.%2060015-%2060034" TargetMode="External"/><Relationship Id="rId396" Type="http://schemas.openxmlformats.org/officeDocument/2006/relationships/hyperlink" Target="file:///\\serv2003\Projektavimas\ESO%20rekonstrukcijos\402.%2010%20kV%20OL%20L-100%20i&#353;%20Ukmerg&#279;s%20TP%20mi&#353;king&#371;%20ruo&#382;&#371;" TargetMode="External"/><Relationship Id="rId3" Type="http://schemas.openxmlformats.org/officeDocument/2006/relationships/hyperlink" Target="file:///\\serv2003\ESO%20rekonstrukcijos\40.%200,4%20kV%20OL%20L-100%20i&#353;%20V-309%20rekonstravimas%20Ukmerg&#279;s%20raj" TargetMode="External"/><Relationship Id="rId214" Type="http://schemas.openxmlformats.org/officeDocument/2006/relationships/hyperlink" Target="file:///\\serv2003\Projektavimas\ESO%20rekonstrukcijos\251.%2010%20kV%20KL%20TR402-TR1131%20rekonstravimas%20(Kauno%20reg.,%20Kauno%20raj.)" TargetMode="External"/><Relationship Id="rId235" Type="http://schemas.openxmlformats.org/officeDocument/2006/relationships/hyperlink" Target="file:///\\serv2003\Projektavimas\ESO%20rekonstrukcijos\299.%200,4%20kV%20OL%20L-200%20i&#353;%20I-145%20rekonstravimas%20(Panev&#279;&#382;io%20reg.,%20Ignalinos%20raj.)" TargetMode="External"/><Relationship Id="rId256" Type="http://schemas.openxmlformats.org/officeDocument/2006/relationships/hyperlink" Target="file:///\\serv2003\Projektavimas\ESO%20rekonstrukcijos\293.%200,4%20kV%20OL%20L-100%20i&#353;%20Pa-1004%20rekonstravimas%20(Panev&#279;&#382;io%20reg.,%20Bir&#382;&#371;%20raj.)" TargetMode="External"/><Relationship Id="rId277" Type="http://schemas.openxmlformats.org/officeDocument/2006/relationships/hyperlink" Target="file:///\\192.168.1.100\Projektavimas\ESO%20rekonstrukcijos\314.%20NV%20Islandijos%20pl.%2051,%20Kaunas" TargetMode="External"/><Relationship Id="rId298" Type="http://schemas.openxmlformats.org/officeDocument/2006/relationships/hyperlink" Target="file:///\\serv2003\Projektavimas\ESO%20rekonstrukcijos\333.%2010%20kV%20fyderio%20L-100%20&#381;ieg&#382;driai%20i&#353;%20&#381;asma%20TP%20Automatizavimas%20(Kauno%20reg.,%20Kauno%20raj.)" TargetMode="External"/><Relationship Id="rId400" Type="http://schemas.openxmlformats.org/officeDocument/2006/relationships/hyperlink" Target="file:///\\serv2003\Projektavimas\ESO%20rekonstrukcijos\406.%2010%20kV%20OL%20L-200%20i&#353;%20Gri&#353;koni&#371;%20TP%20221121-127" TargetMode="External"/><Relationship Id="rId421" Type="http://schemas.openxmlformats.org/officeDocument/2006/relationships/hyperlink" Target="file:///\\serv2003\Projektavimas\ESO%20rekonstrukcijos\427.%2010%20kV%20OL%20L-500%20i&#353;%20Anyk&#353;&#269;i&#371;%20TP%20mi&#353;king&#371;%20ruo&#382;&#371;%20rekonstravimas%20(Panev&#279;&#382;io%20reg.,%20Anyk&#353;&#269;i&#371;%20raj.)" TargetMode="External"/><Relationship Id="rId442" Type="http://schemas.openxmlformats.org/officeDocument/2006/relationships/hyperlink" Target="file:///\\serv2003\Projektavimas\ESO%20rekonstrukcijos\449.%2010%20kV%20OL%20L-600%20i&#353;%20&#381;asmos%20TP%20mi&#353;king&#371;%20ruo&#382;&#371;%20rekonstravimas%20(Kauno%20reg.,%20Kauno%20raj.)" TargetMode="External"/><Relationship Id="rId116" Type="http://schemas.openxmlformats.org/officeDocument/2006/relationships/hyperlink" Target="file:///\\serv2003\Projektavimas\ESO%20rekonstrukcijos\154.%20LGI%20PS-1%20ir%20PS-2%20(0,4%20kV%20KL%20i&#353;%20KTP-303),%20Gedimino%20g.%201A,%201B,%20Kai&#353;iadorys" TargetMode="External"/><Relationship Id="rId137" Type="http://schemas.openxmlformats.org/officeDocument/2006/relationships/hyperlink" Target="file:///\\serv2003\Projektavimas\ESO%20rekonstrukcijos\174.%20Pramon&#279;s%20g.%2010,%20Kai&#353;iadorys,%20Kai&#353;iadori&#371;%20r.%20sav" TargetMode="External"/><Relationship Id="rId158" Type="http://schemas.openxmlformats.org/officeDocument/2006/relationships/hyperlink" Target="file:///\\serv2003\Projektavimas\ESO%20rekonstrukcijos\195.%20LGI%20perjungimas%20i&#353;%20MT-K&#353;-923%20ir%20MT-3-107_LGI%20,%20nuo%20naujo%20KSKAS" TargetMode="External"/><Relationship Id="rId302" Type="http://schemas.openxmlformats.org/officeDocument/2006/relationships/hyperlink" Target="file:///\\serv2003\Projektavimas\ESO%20rekonstrukcijos\337.%2010%20kV%20OL%20L-400%20i&#353;%20Pasvalio%20TP%20rekonstravimas%20&#303;%20KL%20tarp%20atr.%20407" TargetMode="External"/><Relationship Id="rId323" Type="http://schemas.openxmlformats.org/officeDocument/2006/relationships/hyperlink" Target="file:///\\serv2003\Projektavimas\ESO%20rekonstrukcijos\358.%2010%20kV%20OL%20L-100%20i&#353;%20Papilio%20TP%20tarp%20ruo&#382;&#371;%20100181-100198-1" TargetMode="External"/><Relationship Id="rId344" Type="http://schemas.openxmlformats.org/officeDocument/2006/relationships/hyperlink" Target="file:///\\serv2003\ESO%20rekonstrukcijos\_Baigti%20objektai\28.%2010%20kV%20OL%20L-400%20i&#353;%20&#352;ven&#269;ion&#279;li&#371;%20TP%20rekonstravimas%20&#352;ven&#269;ioni&#371;%20raj" TargetMode="External"/><Relationship Id="rId20" Type="http://schemas.openxmlformats.org/officeDocument/2006/relationships/hyperlink" Target="file:///\\serv2003\ESO%20rekonstrukcijos\57.%20NV%20Deguti&#353;k&#279;s%20k.,%20&#352;ven&#269;ioni&#371;%20sen.,%20&#352;ven&#269;ioni&#371;%20r.%20sav" TargetMode="External"/><Relationship Id="rId41" Type="http://schemas.openxmlformats.org/officeDocument/2006/relationships/hyperlink" Target="file:///\\serv2003\ESO%20rekonstrukcijos\78%2010%20kV%20OL%20L-500%20i&#353;%20Did&#382;iasalio%20TP%20rekonstravimas%20%20Ignalinos%20raj" TargetMode="External"/><Relationship Id="rId62" Type="http://schemas.openxmlformats.org/officeDocument/2006/relationships/hyperlink" Target="file:///\\serv2003\ESO%20rekonstrukcijos\99.%200,4%20kV%20OL%20L-100%20i&#353;%20TR-1323%20rekonstravimas%20(Kauno%20reg.,%20Kauno%20raj.)" TargetMode="External"/><Relationship Id="rId83" Type="http://schemas.openxmlformats.org/officeDocument/2006/relationships/hyperlink" Target="file:///\\serv2003\ESO%20rekonstrukcijos\120.%20LGI%20vartotoj&#371;%20perjungimas%20i&#353;%200,4%20kV%20OL%20atr.%2014%20i&#353;%20ST-365%20Keramzito%20g.%207%20ir%209,%20Kaunas%20(MT-599%20Kauno%20reg.)" TargetMode="External"/><Relationship Id="rId179" Type="http://schemas.openxmlformats.org/officeDocument/2006/relationships/hyperlink" Target="file:///\\serv2003\Projektavimas\ESO%20rekonstrukcijos\216.%200,4%20kV%20OL%20L-300%20i&#353;%20&#381;s-103%20rekonstravimas%20(Kauno%20reg.,%20Kai&#353;iadori&#371;%20raj.)" TargetMode="External"/><Relationship Id="rId365" Type="http://schemas.openxmlformats.org/officeDocument/2006/relationships/hyperlink" Target="file:///\\serv2003\ESO%20rekonstrukcijos\_Baigti%20objektai\07.%200,4%20kV%20L-200%20i&#353;%20T-221%20rekonstrkcija%20Vajeli&#371;%20k.,%20Utenos%20r.%20sav" TargetMode="External"/><Relationship Id="rId386" Type="http://schemas.openxmlformats.org/officeDocument/2006/relationships/hyperlink" Target="file:///\\serv2003\Projektavimas\ESO%20rekonstrukcijos\392.%2010%20kV%20OL%20L-500,%20L-800%20ir%20L-1300%20i&#353;%20Jonavos%20TP" TargetMode="External"/><Relationship Id="rId190" Type="http://schemas.openxmlformats.org/officeDocument/2006/relationships/hyperlink" Target="file:///\\192.168.1.100\Projektavimas\ESO%20rekonstrukcijos\227.%200,4%20kV%20fyderio%20L-500%20i&#353;%20&#352;l-312%20Rekonstravimas%20&#352;ven&#269;ioni&#371;%20raj" TargetMode="External"/><Relationship Id="rId204" Type="http://schemas.openxmlformats.org/officeDocument/2006/relationships/hyperlink" Target="file:///\\serv2003\Projektavimas\ESO%20rekonstrukcijos\241.%20Oro%20Uosto%20g.%204,%20Karm&#279;lava,%20Karm&#279;lavos%20sen.,%20Kauno%20r.%20sav" TargetMode="External"/><Relationship Id="rId225" Type="http://schemas.openxmlformats.org/officeDocument/2006/relationships/hyperlink" Target="file:///\\serv2003\Projektavimas\ESO%20rekonstrukcijos\262.%2010%20kV%20OL%20L-700%20i&#353;%20Va&#353;uok&#279;n&#371;%20TP%20rekonstravimas%20(Panev&#279;&#382;io%20reg.,%20Anyk&#353;&#269;i&#371;%20raj.)" TargetMode="External"/><Relationship Id="rId246" Type="http://schemas.openxmlformats.org/officeDocument/2006/relationships/hyperlink" Target="file:///\\serv2003\Projektavimas\ESO%20rekonstrukcijos\283.%200,4%20kV%20OL%20L-200%20i&#353;%20S-305%20rekonstravimas%20(Panev&#279;&#382;io%20reg.,%20Mol&#279;t&#371;%20raj.)" TargetMode="External"/><Relationship Id="rId267" Type="http://schemas.openxmlformats.org/officeDocument/2006/relationships/hyperlink" Target="file:///\\192.168.1.100\Projektavimas\ESO%20rekonstrukcijos\304.%20NV%20Partizan&#371;%20g.%2075,%20Kaunas,%20Kauno%20m.%20sav" TargetMode="External"/><Relationship Id="rId288" Type="http://schemas.openxmlformats.org/officeDocument/2006/relationships/hyperlink" Target="file:///\\serv2003\Projektavimas\ESO%20rekonstrukcijos\324.%2010%20kV%20OL%20L-300%20i&#353;%20Pand&#279;lio%20TP%20rekonstravimas%20savigesi&#371;%20saugikli&#371;%20montavimas" TargetMode="External"/><Relationship Id="rId411" Type="http://schemas.openxmlformats.org/officeDocument/2006/relationships/hyperlink" Target="file:///\\serv2003\Projektavimas\ESO%20rekonstrukcijos\417.%2010%20kV%20KL%20TR28-TR30%20rekonstravimas%20(Panev&#279;&#382;io%20reg.,%20Bir&#382;&#371;%20raj.)" TargetMode="External"/><Relationship Id="rId432" Type="http://schemas.openxmlformats.org/officeDocument/2006/relationships/hyperlink" Target="file:///\\serv2003\Projektavimas\ESO%20rekonstrukcijos\438.%20%2010%20kV%20OL%20L-100%20i&#353;%20Dieveni&#353;ki&#371;%20TP%20mi&#353;king&#371;%20ruo&#382;&#371;%20rekonstravimas%20II%20etapas" TargetMode="External"/><Relationship Id="rId453" Type="http://schemas.openxmlformats.org/officeDocument/2006/relationships/hyperlink" Target="file:///\\serv2003\Projektavimas\ESO%20rekonstrukcijos\461.%2010%20kV%20OL%20L-1900%20i&#353;%20Zaras&#371;%20TP%20rekonstravimas%20(Panev&#279;&#382;io%20reg.,%20Zaras&#371;%20raj.)" TargetMode="External"/><Relationship Id="rId106" Type="http://schemas.openxmlformats.org/officeDocument/2006/relationships/hyperlink" Target="file:///\\serv2003\Projektavimas\ESO%20rekonstrukcijos\144.%200,4%20kV%20fyderio%20L-300%20i&#353;%20KT-543%20Rekonstravimas%20%20Kauno%20raj" TargetMode="External"/><Relationship Id="rId127" Type="http://schemas.openxmlformats.org/officeDocument/2006/relationships/hyperlink" Target="file:///\\serv2003\Projektavimas\ESO%20rekonstrukcijos\165.%200,4%20kV%20OL%20L-200%20i&#353;%20V-509%20rekonstravimas%20Bir&#382;&#371;%20raj" TargetMode="External"/><Relationship Id="rId313" Type="http://schemas.openxmlformats.org/officeDocument/2006/relationships/hyperlink" Target="file:///\\serv2003\Projektavimas\ESO%20rekonstrukcijos\348.%2010%20kV%20KL%20Centro%20TP-SP225-1%20rekonstravimas%20(Kauno%20reg.,%20Kauno%20raj.)" TargetMode="External"/><Relationship Id="rId10" Type="http://schemas.openxmlformats.org/officeDocument/2006/relationships/hyperlink" Target="file:///\\serv2003\ESO%20rekonstrukcijos\47.%200,4%20kV%20OL%20L-300%20i&#353;%20Kv-1103%20rekonstravimas%20%20Anyk&#353;&#269;i&#371;%20raj" TargetMode="External"/><Relationship Id="rId31" Type="http://schemas.openxmlformats.org/officeDocument/2006/relationships/hyperlink" Target="file:///\\serv2003\ESO%20rekonstrukcijos\64.%200,4%20KV%20OL%20L-100%20I&#353;%20An-606%20rekonstrukcija%20Dirvoni&#353;kio%20k.,%20Utenos%20r.%20sav" TargetMode="External"/><Relationship Id="rId52" Type="http://schemas.openxmlformats.org/officeDocument/2006/relationships/hyperlink" Target="file:///\\serv2003\ESO%20rekonstrukcijos\89.%200,4%20kV%20OL%20L-300%20i&#353;%20KT-460%20rekonstravimas%20Kauno%20raj" TargetMode="External"/><Relationship Id="rId73" Type="http://schemas.openxmlformats.org/officeDocument/2006/relationships/hyperlink" Target="file:///\\serv2003\ESO%20rekonstrukcijos\110.%200,4%20kV%20OL%20L-300%20i&#353;%20R-502%20rekonstravimas%20(Panev&#279;&#382;io%20reg.,%20Utenos%20raj.)" TargetMode="External"/><Relationship Id="rId94" Type="http://schemas.openxmlformats.org/officeDocument/2006/relationships/hyperlink" Target="file:///\\serv2003\ESO%20rekonstrukcijos\132.%20Mokslo%20g.%202,%20Mastai&#269;i&#371;%20k.,%20Al&#353;&#279;n&#371;%20sen.,%20Kauno%20r.%20sav" TargetMode="External"/><Relationship Id="rId148" Type="http://schemas.openxmlformats.org/officeDocument/2006/relationships/hyperlink" Target="file:///\\serv2003\Projektavimas\ESO%20rekonstrukcijos\185.%200,4%20kV%20OL%20L-100,%20L-500%20i&#353;%20E-168%20rekonstravimas%20Kauno%20raj" TargetMode="External"/><Relationship Id="rId169" Type="http://schemas.openxmlformats.org/officeDocument/2006/relationships/hyperlink" Target="file:///\\serv2003\Projektavimas\ESO%20rekonstrukcijos\206.%200,4%20kV%20OL%20L-200%20i&#353;%20TR-245%20rekonstravimas%20Kauno%20raj" TargetMode="External"/><Relationship Id="rId334" Type="http://schemas.openxmlformats.org/officeDocument/2006/relationships/hyperlink" Target="file:///\\serv2003\ESO%20rekonstrukcijos\38.%200,4%20kV%20OL%20L-100%20i&#353;%20KT-8V%20rekonstravimas%20Zaras&#371;%20raj" TargetMode="External"/><Relationship Id="rId355" Type="http://schemas.openxmlformats.org/officeDocument/2006/relationships/hyperlink" Target="file:///\\serv2003\ESO%20rekonstrukcijos\17.%200,4%20kV%20OL%20L-100,%20L-300%20i&#353;%20Uk-103%20rekonstravimas%20Ukmerg&#279;s%20raj" TargetMode="External"/><Relationship Id="rId376" Type="http://schemas.openxmlformats.org/officeDocument/2006/relationships/hyperlink" Target="file:///\\serv2003\Projektavimas\ESO%20rekonstrukcijos\372.%2010%20kV%20OL%20Sestekai-Meckava_LGI%20rekenstravimas%20(Kaune%20reg.,%20Lazdij4%20raj.%7d" TargetMode="External"/><Relationship Id="rId397" Type="http://schemas.openxmlformats.org/officeDocument/2006/relationships/hyperlink" Target="file:///\\serv2003\Projektavimas\ESO%20rekonstrukcijos\403.%2010%20kV%20OL%20L-200%20i&#353;%20Gri&#353;koni&#371;%20TP%2020041-45" TargetMode="External"/><Relationship Id="rId4" Type="http://schemas.openxmlformats.org/officeDocument/2006/relationships/hyperlink" Target="file:///\\serv2003\ESO%20rekonstrukcijos\41.%200,4%20kV%20OL%20L-300%20i&#353;%20MT-50%20rekonstravimas%20Ukmerg&#279;s%20raj" TargetMode="External"/><Relationship Id="rId180" Type="http://schemas.openxmlformats.org/officeDocument/2006/relationships/hyperlink" Target="file:///\\serv2003\Projektavimas\ESO%20rekonstrukcijos\217.%20LGI%20vartotoj&#371;%20Stoties%206,%2025%20perjungimas%20i&#353;%20TR-341_LGI%20&#303;%20KT-78%20L-200" TargetMode="External"/><Relationship Id="rId215" Type="http://schemas.openxmlformats.org/officeDocument/2006/relationships/hyperlink" Target="file:///\\serv2003\Projektavimas\ESO%20rekonstrukcijos\252.%200,4%20kV%20OL%20L-100%20i&#353;%20V-425%20rekonstravimas%20(Kauno%20reg.,%20Prien&#371;%20raj.)" TargetMode="External"/><Relationship Id="rId236" Type="http://schemas.openxmlformats.org/officeDocument/2006/relationships/hyperlink" Target="file:///\\serv2003\Projektavimas\ESO%20rekonstrukcijos\273.%200,4%20kV%20OL%20L-300%20i&#353;%20Uk-2402%20rekonstravimas%20(Panev&#279;&#382;io%20reg.,%20Ukmerg&#279;s%20raj.)" TargetMode="External"/><Relationship Id="rId257" Type="http://schemas.openxmlformats.org/officeDocument/2006/relationships/hyperlink" Target="file:///\\serv2003\Projektavimas\ESO%20rekonstrukcijos\294.%2010%20kV%20KL%20I1505-I1504%20rekonstravimas%20(Panev&#279;&#382;io%20reg.,%20Ignalinos%20raj.)" TargetMode="External"/><Relationship Id="rId278" Type="http://schemas.openxmlformats.org/officeDocument/2006/relationships/hyperlink" Target="file:///\\192.168.1.100\Projektavimas\ESO%20rekonstrukcijos\315.%200,4%20kV%20fyderio%20L-KS86255%20L-100%20i&#353;%20Sg-353%20Rekonstravimas%20Kauno%20raj" TargetMode="External"/><Relationship Id="rId401" Type="http://schemas.openxmlformats.org/officeDocument/2006/relationships/hyperlink" Target="file:///\\serv2003\Projektavimas\ESO%20rekonstrukcijos\407.%2010%20kV%20OL%20L-200%20i&#353;%20Gri&#353;koni&#371;%20TP%20221186-Gr-241" TargetMode="External"/><Relationship Id="rId422" Type="http://schemas.openxmlformats.org/officeDocument/2006/relationships/hyperlink" Target="file:///\\serv2003\Projektavimas\ESO%20rekonstrukcijos\428.%2010%20kV%20OL%20L-200%20i&#353;%20Kavarsko%20TP%20mi&#353;king&#371;%20ruo&#382;&#371;%20rekonstravimas%20(Panev&#279;&#382;io%20reg.,%20Anyk&#353;&#269;i&#371;%20raj.)" TargetMode="External"/><Relationship Id="rId443" Type="http://schemas.openxmlformats.org/officeDocument/2006/relationships/hyperlink" Target="file:///\\serv2003\Projektavimas\ESO%20rekonstrukcijos\450.%2010%20kV%20OL%20L-400%20i&#353;%20Vilkijos%20TP%20mi&#353;king&#371;%20ruo&#382;&#371;%20rekonstravimas%20(Kauno%20reg.,%20Kauno%20raj.)" TargetMode="External"/><Relationship Id="rId303" Type="http://schemas.openxmlformats.org/officeDocument/2006/relationships/hyperlink" Target="file:///\\serv2003\Projektavimas\ESO%20rekonstrukcijos\338.%2010%20kV%20OL%20L-200%20i&#353;%20Pu&#353;aloto%20TP%20rekonstravimas%20tarp%20atram&#371;%20Nr.%20200145" TargetMode="External"/><Relationship Id="rId42" Type="http://schemas.openxmlformats.org/officeDocument/2006/relationships/hyperlink" Target="file:///\\serv2003\ESO%20rekonstrukcijos\79.%200,4%20kV%20OL%20L-200%20i&#353;%20V-303%20rekonstravimas%20Zaras&#371;%20raj" TargetMode="External"/><Relationship Id="rId84" Type="http://schemas.openxmlformats.org/officeDocument/2006/relationships/hyperlink" Target="file:///\\serv2003\Projektavimas\ESO%20rekonstrukcijos\121.%20PU%20LGI%20OL,%20KL%20i&#353;%20Palemono%20traukos%20pastoties%20perjungimas%20prie%20ESO%20tinklo" TargetMode="External"/><Relationship Id="rId138" Type="http://schemas.openxmlformats.org/officeDocument/2006/relationships/hyperlink" Target="file:///\\serv2003\Projektavimas\ESO%20rekonstrukcijos\175.%20E&#382;ero%20g.%2044,%20Piliuonos%20k.,%20Kauno%20r.%20sav" TargetMode="External"/><Relationship Id="rId345" Type="http://schemas.openxmlformats.org/officeDocument/2006/relationships/hyperlink" Target="file:///\\serv2003\ESO%20rekonstrukcijos\27.%200,4%20kV%20OL%20L-400%20i&#353;%20P-710%20rekonstravimas%20Ignalinos%20raj" TargetMode="External"/><Relationship Id="rId387" Type="http://schemas.openxmlformats.org/officeDocument/2006/relationships/hyperlink" Target="file:///\\serv2003\Projektavimas\ESO%20rekonstrukcijos\393.%2010%20kV%20OL%20L-400%20i&#353;%20Rimk&#371;%20TP%20mi&#353;king&#371;%20ruo&#382;&#371;%20rekonstravimas%20(Kauno%20reg.,%20Jonavos%20raj.)" TargetMode="External"/><Relationship Id="rId191" Type="http://schemas.openxmlformats.org/officeDocument/2006/relationships/hyperlink" Target="file:///\\192.168.1.100\Projektavimas\ESO%20rekonstrukcijos\228.%20KT%20Rg-139%20ir%20A-126%20rekonstravimas%20Kai&#353;iadori&#371;%20raj" TargetMode="External"/><Relationship Id="rId205" Type="http://schemas.openxmlformats.org/officeDocument/2006/relationships/hyperlink" Target="file:///\\serv2003\Projektavimas\ESO%20rekonstrukcijos\242.%20Josvaini&#371;%20g.%202,%20Kaunas,%20Kauno%20m.%20sav" TargetMode="External"/><Relationship Id="rId247" Type="http://schemas.openxmlformats.org/officeDocument/2006/relationships/hyperlink" Target="file:///\\192.168.1.100\Projektavimas\ESO%20rekonstrukcijos\284.%200,4%20kV%20OL%20L-100%20i&#353;%20&#381;-363%20rekonstravimas%20(Kauno%20reg.,%20Kauno%20raj.)" TargetMode="External"/><Relationship Id="rId412" Type="http://schemas.openxmlformats.org/officeDocument/2006/relationships/hyperlink" Target="file:///\\serv2003\Projektavimas\ESO%20rekonstrukcijos\418.%20In&#382;inieri&#371;%20g.%208,%20Sergei&#269;ik&#371;%20I%20k.,%20Karm&#279;lavos%20sen.,%20Kauno%20r.%20sav" TargetMode="External"/><Relationship Id="rId107" Type="http://schemas.openxmlformats.org/officeDocument/2006/relationships/hyperlink" Target="file:///\\serv2003\Projektavimas\ESO%20rekonstrukcijos\145.%20Aviacijos%20g.%206,%20Karm&#279;lava" TargetMode="External"/><Relationship Id="rId289" Type="http://schemas.openxmlformats.org/officeDocument/2006/relationships/hyperlink" Target="file:///\\serv2003\Projektavimas\ESO%20rekonstrukcijos\325.%2010%20kV%20OL%20L-300%20i&#353;%20Pand&#279;lio%20TP%20rekonstravimas%20tarp%20atram&#371;%20316139-155%20(Panev&#279;&#382;io%20reg.,%20Roki&#353;kio%20raj.)" TargetMode="External"/><Relationship Id="rId454" Type="http://schemas.openxmlformats.org/officeDocument/2006/relationships/hyperlink" Target="file:///\\serv2003\Projektavimas\ESO%20rekonstrukcijos\462.%2010%20kV%20OL%20L-500%20i&#353;%20Ignalinos%20TP" TargetMode="External"/><Relationship Id="rId11" Type="http://schemas.openxmlformats.org/officeDocument/2006/relationships/hyperlink" Target="file:///\\serv2003\ESO%20rekonstrukcijos\48.%200,4%20kV%20OL%20L-100%20i&#353;%20D-708%20rekonstravimas%20Mol&#279;t&#371;%20raj" TargetMode="External"/><Relationship Id="rId53" Type="http://schemas.openxmlformats.org/officeDocument/2006/relationships/hyperlink" Target="file:///\\serv2003\ESO%20rekonstrukcijos\90.%200,4%20kV%20OL%20L-800%20i&#353;%20P-154%20rekonstravimas%20Kauno%20raj" TargetMode="External"/><Relationship Id="rId149" Type="http://schemas.openxmlformats.org/officeDocument/2006/relationships/hyperlink" Target="file:///\\serv2003\Projektavimas\ESO%20rekonstrukcijos\186.%20LGI%20vartotoj&#371;%20perjungimas%20i&#353;%20MT-2_LGI%20&#303;%20ST-1434%20L-200" TargetMode="External"/><Relationship Id="rId314" Type="http://schemas.openxmlformats.org/officeDocument/2006/relationships/hyperlink" Target="file:///\\serv2003\Projektavimas\ESO%20rekonstrukcijos\349.%2010%20kV%20OL%20L-800%20i&#353;%20Sitk&#363;n&#371;%20TP%20tarp%20atr.80052-72" TargetMode="External"/><Relationship Id="rId356" Type="http://schemas.openxmlformats.org/officeDocument/2006/relationships/hyperlink" Target="file:///\\serv2003\ESO%20rekonstrukcijos\_Baigti%20objektai\16.%20NV%20&#352;iaurin&#279;%20g.%204,%20K&#279;dainiai,%20K&#279;daini&#371;%20r.%20sav" TargetMode="External"/><Relationship Id="rId398" Type="http://schemas.openxmlformats.org/officeDocument/2006/relationships/hyperlink" Target="file:///\\serv2003\Projektavimas\ESO%20rekonstrukcijos\404.%2010%20kV%20OL%20L-200%20i&#353;%20Gri&#353;koni&#371;%20TP%20200112-118" TargetMode="External"/><Relationship Id="rId95" Type="http://schemas.openxmlformats.org/officeDocument/2006/relationships/hyperlink" Target="file:///\\serv2003\Projektavimas\ESO%20rekonstrukcijos\133.%200,4%20kV%20OL%20L-300%20i&#353;%20V-304%20rekonstrukcija%20Mag&#363;n&#371;%20k.,%20Visagino%20sav" TargetMode="External"/><Relationship Id="rId160" Type="http://schemas.openxmlformats.org/officeDocument/2006/relationships/hyperlink" Target="file:///\\serv2003\Projektavimas\ESO%20rekonstrukcijos\197.%20LGI%20Fabriko%202A%20perjungimas%20i&#353;%20TR-341_LGI%20&#303;%20TR-10%20L-TR10-KS1206" TargetMode="External"/><Relationship Id="rId216" Type="http://schemas.openxmlformats.org/officeDocument/2006/relationships/hyperlink" Target="file:///\\serv2003\Projektavimas\ESO%20rekonstrukcijos\253.%200,4%20kV%20OL%20L-200%20i&#353;%20I-212%20rekonstravimas%20(Panev&#279;&#382;io%20reg.,%20Ignalinos%20raj.)" TargetMode="External"/><Relationship Id="rId423" Type="http://schemas.openxmlformats.org/officeDocument/2006/relationships/hyperlink" Target="file:///\\serv2003\Projektavimas\ESO%20rekonstrukcijos\429.%20%2010%20kV%20KL%20N356-N374%20rekonstravimas%20(Kauno%20reg.,%20Kauno%20raj.)" TargetMode="External"/><Relationship Id="rId258" Type="http://schemas.openxmlformats.org/officeDocument/2006/relationships/hyperlink" Target="file:///\\192.168.1.100\Projektavimas\ESO%20rekonstrukcijos\295.%2010%20kV%20OL%20L-700%20i&#353;%20Gelgaudi&#353;kio%20TP%20rekonstravimas%20(Kauno%20reg.,%20&#352;aki&#371;%20raj.)" TargetMode="External"/><Relationship Id="rId22" Type="http://schemas.openxmlformats.org/officeDocument/2006/relationships/hyperlink" Target="file:///\\serv2003\ESO%20rekonstrukcijos\59.%200,4%20kV%20OL%20L-300%20i&#353;%20S-511%20rekonstrukcija%20statant%20nauj&#261;%20MGT%20Pagrau&#382;&#279;s%20k.,%20Sugin&#269;i&#371;%20sen.,%20Mol&#279;t&#371;%20r.%20sav" TargetMode="External"/><Relationship Id="rId64" Type="http://schemas.openxmlformats.org/officeDocument/2006/relationships/hyperlink" Target="file:///\\serv2003\ESO%20rekonstrukcijos\101.%200,4%20kV%20OL%20L-100%20i&#353;%20N-152%20rekonstravimas%20(Kauno%20reg.,%20Kauno%20raj.)" TargetMode="External"/><Relationship Id="rId118" Type="http://schemas.openxmlformats.org/officeDocument/2006/relationships/hyperlink" Target="file:///\\serv2003\Projektavimas\ESO%20rekonstrukcijos\156.%200,4%20kV%20OL%20L-100%20i&#353;%20O-309%20rekonstravimas%20Roki&#353;kio%20raj" TargetMode="External"/><Relationship Id="rId325" Type="http://schemas.openxmlformats.org/officeDocument/2006/relationships/hyperlink" Target="file:///\\serv2003\Projektavimas\ESO%20rekonstrukcijos\360.%2010%20kV%20OL%20L-400%20i&#353;%20Papilio%20TP%20ruo&#382;o%20400309%20-%2040911%20rekonstravimas%20(Panev&#279;&#382;io%20reg.)" TargetMode="External"/><Relationship Id="rId367" Type="http://schemas.openxmlformats.org/officeDocument/2006/relationships/hyperlink" Target="file:///\\serv2003\ESO%20rekonstrukcijos\_Baigti%20objektai\05.%2010%20kV%20L-300%20i&#353;%20Va&#353;uok&#279;n&#371;%20TP%20rekonstravimas%20Anyk&#353;&#269;i&#371;%20raj" TargetMode="External"/><Relationship Id="rId171" Type="http://schemas.openxmlformats.org/officeDocument/2006/relationships/hyperlink" Target="file:///\\serv2003\Projektavimas\ESO%20rekonstrukcijos\208.%2010%20kV%20fyderio%20L-TR%20130%20i&#353;%20SP-1510%20(Kaunas)%20Automatizavimas" TargetMode="External"/><Relationship Id="rId227" Type="http://schemas.openxmlformats.org/officeDocument/2006/relationships/hyperlink" Target="file:///\\serv2003\Projektavimas\ESO%20rekonstrukcijos\264.%200,4%20kV%20OL%20L-200%20i&#353;%20A-517%20rekonstravimas%20(Panev&#279;&#382;io%20reg.,%20Anyk&#353;&#269;i&#371;%20raj.)" TargetMode="External"/><Relationship Id="rId269" Type="http://schemas.openxmlformats.org/officeDocument/2006/relationships/hyperlink" Target="file:///\\192.168.1.100\Projektavimas\ESO%20rekonstrukcijos\306.%2010%20kV%20fyderio%20L-TR-903-2%20i&#353;%20SP-910%20(Kaunas)%20Automatizavimas%20Kaunas" TargetMode="External"/><Relationship Id="rId434" Type="http://schemas.openxmlformats.org/officeDocument/2006/relationships/hyperlink" Target="file:///\\serv2003\Projektavimas\ESO%20rekonstrukcijos\441.%20%2010%20kV%20OL%20L-400%20i&#353;%20Trak&#371;%20TP%20mi&#353;king&#371;%20ruo&#382;&#371;%20rekonstravimas" TargetMode="External"/><Relationship Id="rId33" Type="http://schemas.openxmlformats.org/officeDocument/2006/relationships/hyperlink" Target="file:///\\serv2003\ESO%20rekonstrukcijos\70.%20Nuotek&#371;%20siurblin&#279;%20Kranto%20g.%20-,%20&#352;ven&#269;ion&#279;liai,%20&#352;ven&#269;ioni&#371;%20r.%20sav" TargetMode="External"/><Relationship Id="rId129" Type="http://schemas.openxmlformats.org/officeDocument/2006/relationships/hyperlink" Target="file:///\\serv2003\Projektavimas\ESO%20rekonstrukcijos\167.%200,4%20kV%20OL%20L-700%20i&#353;%20S-402%20rekonstravimas%20%20Kupi&#353;kio%20raj" TargetMode="External"/><Relationship Id="rId280" Type="http://schemas.openxmlformats.org/officeDocument/2006/relationships/hyperlink" Target="file:///\\serv2003\Projektavimas\ESO%20rekonstrukcijos\317.%2010%20kV%20OL%20L-800%20i&#353;%20Sarg&#279;n&#371;%20TP%20rekonstravimas%20tarp%20atr.80217-80225" TargetMode="External"/><Relationship Id="rId336" Type="http://schemas.openxmlformats.org/officeDocument/2006/relationships/hyperlink" Target="file:///\\serv2003\ESO%20rekonstrukcijos\36.%2010%20kV%20OL%20L-200%20i&#353;%20Sv&#279;das&#371;%20TP%20rekonstravimas%20Anyk&#353;&#269;i&#371;%20raj" TargetMode="External"/><Relationship Id="rId75" Type="http://schemas.openxmlformats.org/officeDocument/2006/relationships/hyperlink" Target="file:///\\serv2003\ESO%20rekonstrukcijos\112.%2010%20kV%20KL%20TR114-TR64,%20TR13-TR114%20rekonstravimas%20(Panev&#279;&#382;io%20reg.,%20Utenos%20raj.)" TargetMode="External"/><Relationship Id="rId140" Type="http://schemas.openxmlformats.org/officeDocument/2006/relationships/hyperlink" Target="file:///\\serv2003\Projektavimas\ESO%20rekonstrukcijos\177.%20Sandeliavimo%20pastatas%20Nr.%202,%20Al&#353;&#279;n&#371;%20g.%2012,%20Kampi&#353;ki&#371;%20k" TargetMode="External"/><Relationship Id="rId182" Type="http://schemas.openxmlformats.org/officeDocument/2006/relationships/hyperlink" Target="file:///\\serv2003\Projektavimas\ESO%20rekonstrukcijos\219.%200,4%20kV%20fyderio%20L-100%20i&#353;%20Gl-101%20Rekonstravimas%20(Kauno%20reg.,%20&#352;aki&#371;%20raj.)" TargetMode="External"/><Relationship Id="rId378" Type="http://schemas.openxmlformats.org/officeDocument/2006/relationships/hyperlink" Target="file:///\\serv2003\Projektavimas\ESO%20rekonstrukcijos\374.%200,4%20kV%20OL%20L-100%20i&#353;%20B-116%20rekonstravimas%20(Kauno%20reg.,%20Prien&#371;%20raj.)" TargetMode="External"/><Relationship Id="rId403" Type="http://schemas.openxmlformats.org/officeDocument/2006/relationships/hyperlink" Target="file:///\\serv2003\Projektavimas\ESO%20rekonstrukcijos\409.%2011,%20Venecijos%20k.,%20Ruklos%20sen.,%20Jonavos%20r.%20sav" TargetMode="External"/><Relationship Id="rId6" Type="http://schemas.openxmlformats.org/officeDocument/2006/relationships/hyperlink" Target="file:///\\serv2003\ESO%20rekonstrukcijos\43.%200,4%20kV%20OL%20L-500%20i&#353;%20Ds-212%20rekonstravimas%20Zaras&#371;%20raj" TargetMode="External"/><Relationship Id="rId238" Type="http://schemas.openxmlformats.org/officeDocument/2006/relationships/hyperlink" Target="file:///\\serv2003\Projektavimas\ESO%20rekonstrukcijos\275.%200,4%20kV%20OL%20L-300%20i&#353;%20M-301%20rekonstravimas%20(Panev&#279;&#382;io%20reg.,%20Ignalinos%20raj.)" TargetMode="External"/><Relationship Id="rId445" Type="http://schemas.openxmlformats.org/officeDocument/2006/relationships/hyperlink" Target="file:///\\serv2003\Projektavimas\ESO%20rekonstrukcijos\453.%2010%20kV%20OL%20L-400%20i&#353;%20Kvarco%20TP%20mi&#353;king&#371;%20ruo&#382;&#371;%20rekonstravimas%20(Panev&#279;&#382;io%20reg.,%20Anyk&#353;&#269;i&#371;%20raj.)" TargetMode="External"/><Relationship Id="rId291" Type="http://schemas.openxmlformats.org/officeDocument/2006/relationships/hyperlink" Target="file:///\\serv2003\Projektavimas\ESO%20rekonstrukcijos\327.%2010%20kV%20OL%20L-500%20i&#353;%20&#381;ie&#382;mari&#371;%20TP%20rekonstravimas%20&#303;%20KL%20tarp%20atr.%20500116-500123" TargetMode="External"/><Relationship Id="rId305" Type="http://schemas.openxmlformats.org/officeDocument/2006/relationships/hyperlink" Target="file:///\\serv2003\Projektavimas\ESO%20rekonstrukcijos\340.%2010%20kV%20OL%20L-300%20i&#353;%20Parov&#279;ja%20TP%20rekonstravimas%20tarp%20atram&#371;%20Nr.%203005" TargetMode="External"/><Relationship Id="rId347" Type="http://schemas.openxmlformats.org/officeDocument/2006/relationships/hyperlink" Target="file:///\\serv2003\ESO%20rekonstrukcijos\25.%2010%20kV%20OL%20L-400%20i&#353;%20Padysnio%20TP%20rekonstravimas%20Ignalinos%20raj" TargetMode="External"/><Relationship Id="rId44" Type="http://schemas.openxmlformats.org/officeDocument/2006/relationships/hyperlink" Target="file:///\\serv2003\Projektavimas\ESO%20rekonstrukcijos\81.%20NV%20Vytauto%20pr.%2091,%20Kaunas,%20Kauno%20m.%20sav" TargetMode="External"/><Relationship Id="rId86" Type="http://schemas.openxmlformats.org/officeDocument/2006/relationships/hyperlink" Target="file:///\\serv2003\ESO%20rekonstrukcijos\123.%200,4kV%20OL%20L-300%20i&#353;%20A-131%20rekonstrukcija%20Trinku&#353;ki&#371;%20k.,%20Zaras&#371;%20r.%20sav" TargetMode="External"/><Relationship Id="rId151" Type="http://schemas.openxmlformats.org/officeDocument/2006/relationships/hyperlink" Target="file:///\\serv2003\Projektavimas\ESO%20rekonstrukcijos\188.%20LGI%20Did&#382;ioji%20g.%202,%204%20perjungimas%20i&#353;%20ST-3-102_LGI%20&#303;%20ST-3-102" TargetMode="External"/><Relationship Id="rId389" Type="http://schemas.openxmlformats.org/officeDocument/2006/relationships/hyperlink" Target="file:///\\serv2003\Projektavimas\ESO%20rekonstrukcijos\395.%2010%20kV%20OL%20L-500%20i&#353;%20Anyk&#353;&#269;i&#371;%20TP%20mi&#353;king&#371;%20ruo&#382;&#371;%20rekonstravimas%20(Panev&#279;&#382;io%20reg.,%20Anyk&#353;&#269;i&#371;%20raj.)" TargetMode="External"/><Relationship Id="rId193" Type="http://schemas.openxmlformats.org/officeDocument/2006/relationships/hyperlink" Target="file:///\\192.168.1.100\Projektavimas\ESO%20rekonstrukcijos\230.%20100,4%20kV%20KT%20&#268;-405%20rekonstravimas%20Kai&#353;iadori&#371;%20raj" TargetMode="External"/><Relationship Id="rId207" Type="http://schemas.openxmlformats.org/officeDocument/2006/relationships/hyperlink" Target="file:///\\serv2003\Projektavimas\ESO%20rekonstrukcijos\244.%200,4%20kV%20fyderio%20L-300,%20L-100%20i&#353;%20Su-706%20Rekonstravimas%20(Panev&#279;&#382;io%20reg.,%20Kupi&#353;kio%20raj.)" TargetMode="External"/><Relationship Id="rId249" Type="http://schemas.openxmlformats.org/officeDocument/2006/relationships/hyperlink" Target="file:///\\192.168.1.100\Projektavimas\ESO%20rekonstrukcijos\286.%200,4%20kV%20OL%20L-200%20i&#353;%20N-307%20rekonstravimas%20(Panev&#279;&#382;io%20reg.,%20Pasvalio%20raj.)" TargetMode="External"/><Relationship Id="rId414" Type="http://schemas.openxmlformats.org/officeDocument/2006/relationships/hyperlink" Target="file:///\\serv2003\Projektavimas\ESO%20rekonstrukcijos\420.%2010%20kV%20OL%20L-500%20i&#353;%20Rizgoni&#371;%20TP%20rekonstravimas%20&#303;%20KL%20tarp%20atr.51423-51436" TargetMode="External"/><Relationship Id="rId456" Type="http://schemas.openxmlformats.org/officeDocument/2006/relationships/vmlDrawing" Target="../drawings/vmlDrawing1.vml"/><Relationship Id="rId13" Type="http://schemas.openxmlformats.org/officeDocument/2006/relationships/hyperlink" Target="file:///\\serv2003\ESO%20rekonstrukcijos\50.%20MGT%20montavimas%20ir%200,4kV%20OL%20L-100%20i&#353;%20S-606%20rekonstravimas,%20Sauki&#353;ki&#371;%20k.,%20Mol&#279;t&#371;%20r.%20sav" TargetMode="External"/><Relationship Id="rId109" Type="http://schemas.openxmlformats.org/officeDocument/2006/relationships/hyperlink" Target="file:///\\serv2003\Projektavimas\ESO%20rekonstrukcijos\147.%200,4%20kV%20OL%20L-100%20i&#353;%20S-311%20rekonstravimas%20%20Kupi&#353;kio%20raj" TargetMode="External"/><Relationship Id="rId260" Type="http://schemas.openxmlformats.org/officeDocument/2006/relationships/hyperlink" Target="file:///\\192.168.1.100\Projektavimas\ESO%20rekonstrukcijos\297.%2010%20kV%20OL%20L-500%20i&#353;%20Sarg&#279;n&#371;%20TP%20rekonstravimas%20(Kauno%20reg.,%20Kauno%20raj.)" TargetMode="External"/><Relationship Id="rId316" Type="http://schemas.openxmlformats.org/officeDocument/2006/relationships/hyperlink" Target="file:///\\serv2003\Projektavimas\ESO%20rekonstrukcijos\351%2010%20kV%20fiderio%20L-TR%20609%20i&#353;%20SP-410%20(Kaunas)%20automatizavimas%20(Kauno%20reg.,%20Kauno%20raj.)" TargetMode="External"/><Relationship Id="rId55" Type="http://schemas.openxmlformats.org/officeDocument/2006/relationships/hyperlink" Target="file:///\\serv2003\ESO%20rekonstrukcijos\92.%200,4%20kV%20OL%20L-200%20i&#353;%20Sg-481%20rekonstravimas%20Kauno%20raj" TargetMode="External"/><Relationship Id="rId97" Type="http://schemas.openxmlformats.org/officeDocument/2006/relationships/hyperlink" Target="file:///\\serv2003\Projektavimas\ESO%20rekonstrukcijos\135.%200,4%20kV%20OL%20L-300,%20L-200%20i&#353;%20N-421%20rekonstravimas%20Pasvalio%20raj" TargetMode="External"/><Relationship Id="rId120" Type="http://schemas.openxmlformats.org/officeDocument/2006/relationships/hyperlink" Target="file:///\\serv2003\Projektavimas\ESO%20rekonstrukcijos\158.%2010%20kV%20KL%20Cukraus%20TP-SP110%20rekonstravimas%20K&#279;daini&#371;%20raj" TargetMode="External"/><Relationship Id="rId358" Type="http://schemas.openxmlformats.org/officeDocument/2006/relationships/hyperlink" Target="file:///\\serv2003\ESO%20rekonstrukcijos\14.%2010%20kV%20OL%20L-200%20i&#353;%20Ukmerg&#279;s%20TP%20rekonstravimas%20Ukmerg&#279;s%20raj" TargetMode="External"/><Relationship Id="rId162" Type="http://schemas.openxmlformats.org/officeDocument/2006/relationships/hyperlink" Target="file:///\\serv2003\Projektavimas\ESO%20rekonstrukcijos\199.%20Dai&#269;i&#363;n&#371;%20k.,%205,%20Pasvalio%20r" TargetMode="External"/><Relationship Id="rId218" Type="http://schemas.openxmlformats.org/officeDocument/2006/relationships/hyperlink" Target="file:///\\serv2003\Projektavimas\ESO%20rekonstrukcijos\255.%2010%20kV%20KL%20TR100-TR612%20rekonstravimas%20(Kauno%20reg.,%20Kauno%20raj.)" TargetMode="External"/><Relationship Id="rId425" Type="http://schemas.openxmlformats.org/officeDocument/2006/relationships/hyperlink" Target="file:///\\serv2003\Projektavimas\ESO%20rekonstrukcijos\431%20%2010%20kV%20OL%20L-100%20i&#353;%20E&#382;er&#279;lio%20TP%20mi&#353;king&#371;%20ruo&#382;&#371;%20rekonstravimas%20(Kauno%20reg.,%20Kauno%20raj.)" TargetMode="External"/><Relationship Id="rId271" Type="http://schemas.openxmlformats.org/officeDocument/2006/relationships/hyperlink" Target="file:///\\192.168.1.100\Projektavimas\ESO%20rekonstrukcijos\308.%20NV%20Brastos%20g.%209,%20Kaunas,%20Kauno%20m.%20sav" TargetMode="External"/><Relationship Id="rId24" Type="http://schemas.openxmlformats.org/officeDocument/2006/relationships/hyperlink" Target="file:///\\serv2003\ESO%20rekonstrukcijos\61.%202,%20Migdoli&#353;kio%20k.,%20Andrioni&#353;kio%20sen.,%20Anyk&#353;&#269;i&#371;%20r.%20sav" TargetMode="External"/><Relationship Id="rId66" Type="http://schemas.openxmlformats.org/officeDocument/2006/relationships/hyperlink" Target="file:///\\serv2003\ESO%20rekonstrukcijos\103.%200,4%20kV%20OL%20L-200%20i&#353;%20&#381;-357%20rekonstravimas%20(Kauno%20reg.,%20Kauno%20raj.)" TargetMode="External"/><Relationship Id="rId131" Type="http://schemas.openxmlformats.org/officeDocument/2006/relationships/hyperlink" Target="file:///\\serv2003\Projektavimas\ESO%20rekonstrukcijos\170.%20GAMYBIN&#278;S%20PATALPOS%20&#381;eimi&#371;%20g.%2017,%20Vaivadi&#353;ki&#371;%20k.,%20Jonavos%20r.%20sav" TargetMode="External"/><Relationship Id="rId327" Type="http://schemas.openxmlformats.org/officeDocument/2006/relationships/hyperlink" Target="file:///\\serv2003\Projektavimas\ESO%20rekonstrukcijos\361%2010%20kV%20OL%20L-500%20i&#353;%20Anta&#353;avos%20TP%20rekonstravimas%20tarp%20atr.50029" TargetMode="External"/><Relationship Id="rId369" Type="http://schemas.openxmlformats.org/officeDocument/2006/relationships/hyperlink" Target="file:///\\serv2003\ESO%20rekonstrukcijos\_Baigti%20objektai\03.%200,4%20kV%20L-200%20i&#353;%20ST-103%20rek.%20Ukmerg&#279;s%20raj" TargetMode="External"/><Relationship Id="rId173" Type="http://schemas.openxmlformats.org/officeDocument/2006/relationships/hyperlink" Target="file:///\\serv2003\Projektavimas\ESO%20rekonstrukcijos\210.%2010%20kV%20fyderi&#371;%20L%20-%20TR-1051-1,2%20i&#353;%20SP-1050%20(Kaunas)%20Automatizavimas" TargetMode="External"/><Relationship Id="rId229" Type="http://schemas.openxmlformats.org/officeDocument/2006/relationships/hyperlink" Target="file:///\\serv2003\Projektavimas\ESO%20rekonstrukcijos\266.%200,4%20kV%20OL%20L-200%20i&#353;%20O-801%20rekonstravimas%20(Panev&#279;&#382;io%20reg.,%20Roki&#353;kio%20raj.)" TargetMode="External"/><Relationship Id="rId380" Type="http://schemas.openxmlformats.org/officeDocument/2006/relationships/hyperlink" Target="file:///\\serv2003\Projektavimas\ESO%20rekonstrukcijos\376.%20Karaliaus%20Mindaugo%20g.%2011,%20Rukla,%20Ruklos%20sen.,%20Jonavos%20r.%20sav" TargetMode="External"/><Relationship Id="rId436" Type="http://schemas.openxmlformats.org/officeDocument/2006/relationships/hyperlink" Target="file:///\\serv2003\Projektavimas\ESO%20rekonstrukcijos\443.%2010%20kV%20OL%20L-500%20i&#353;%20E&#382;er&#279;lio%20TP%20mi&#353;king&#371;%20ruo&#382;&#371;%20rekonstravimas%20(Kauno%20reg.,%20Kauno%20raj.)" TargetMode="External"/><Relationship Id="rId240" Type="http://schemas.openxmlformats.org/officeDocument/2006/relationships/hyperlink" Target="file:///\\192.168.1.100\Projektavimas\ESO%20rekonstrukcijos\277.%200,4%20kV%20OL%20L-300%20i&#353;%20A-414%20rekonstravimas%20(Panev&#279;&#382;io%20reg.,%20Mol&#279;t&#371;%20raj.)" TargetMode="External"/><Relationship Id="rId35" Type="http://schemas.openxmlformats.org/officeDocument/2006/relationships/hyperlink" Target="file:///\\serv2003\ESO%20rekonstrukcijos\72.%20Balt&#371;%20pr.%208,%20Kaunas,%20Kauno%20m.%20sav" TargetMode="External"/><Relationship Id="rId77" Type="http://schemas.openxmlformats.org/officeDocument/2006/relationships/hyperlink" Target="file:///\\serv2003\ESO%20rekonstrukcijos\114.%200,4%20kV%20OL%20L-200%20i&#353;%20U&#382;-430%20rekonstravimas%20(Panev&#279;&#382;io%20reg.,%20Utenos%20raj.)" TargetMode="External"/><Relationship Id="rId100" Type="http://schemas.openxmlformats.org/officeDocument/2006/relationships/hyperlink" Target="file:///\\serv2003\Projektavimas\ESO%20rekonstrukcijos\138.%2010%20kV%20OL%20L-1400%20i&#353;%20Kupi&#353;kio%20TP%20rekonstravimas%20Kupi&#353;kio%20raj" TargetMode="External"/><Relationship Id="rId282" Type="http://schemas.openxmlformats.org/officeDocument/2006/relationships/hyperlink" Target="file:///\\serv2003\Projektavimas\ESO%20rekonstrukcijos\319.%2010%20kV%20fiderio%20L-MT1354%20i&#353;%20&#352;ilainiai%20TP%20automatizavimas%20(Kauno%20reg.,%20Kauno%20raj.)" TargetMode="External"/><Relationship Id="rId338" Type="http://schemas.openxmlformats.org/officeDocument/2006/relationships/hyperlink" Target="file:///\\serv2003\ESO%20rekonstrukcijos\34.%2010%20kV%20OL%20L-200%20i&#353;%20&#352;ven&#269;ioni&#371;%20TP%20rekonstravimas%20&#352;ven&#269;ioni&#371;%20raj" TargetMode="External"/><Relationship Id="rId8" Type="http://schemas.openxmlformats.org/officeDocument/2006/relationships/hyperlink" Target="file:///\\serv2003\ESO%20rekonstrukcijos\45.%2010%20kV%20OL%20L-900%20i&#353;%20Kvarco%20TP%20rekonstravimas%20Anyk&#353;&#269;i&#371;%20raj" TargetMode="External"/><Relationship Id="rId142" Type="http://schemas.openxmlformats.org/officeDocument/2006/relationships/hyperlink" Target="file:///\\serv2003\Projektavimas\ESO%20rekonstrukcijos\179.%20Venecijos%20k.%2012,%20Jonavos%20r.%20sav" TargetMode="External"/><Relationship Id="rId184" Type="http://schemas.openxmlformats.org/officeDocument/2006/relationships/hyperlink" Target="file:///\\serv2003\Projektavimas\ESO%20rekonstrukcijos\221.%2010%20kV%20fyderio%20L-TR1%20i&#353;%20Zarasai%20TP%20Automatizavimas%20(Panev&#279;&#382;io%20reg.,%20Zaras&#371;%20raj.)" TargetMode="External"/><Relationship Id="rId391" Type="http://schemas.openxmlformats.org/officeDocument/2006/relationships/hyperlink" Target="file:///\\serv2003\Projektavimas\ESO%20rekonstrukcijos\397.%2010%20kV%20OL%20L-200%20i&#353;%20Kavarsko%20TP%20mi&#353;king&#371;%20ruo&#382;&#371;%20rekonstravimas%20(Panev&#279;&#382;io%20reg.,%20Anyk&#353;&#269;i&#371;%20raj.)" TargetMode="External"/><Relationship Id="rId405" Type="http://schemas.openxmlformats.org/officeDocument/2006/relationships/hyperlink" Target="file:///\\serv2003\Projektavimas\ESO%20rekonstrukcijos\411.%2010%20kV%20KL%20Jonavos%20TP-SP1-1%20rekonstravimas%20(Kauno%20reg.,%20Jonavos%20raj.)" TargetMode="External"/><Relationship Id="rId447" Type="http://schemas.openxmlformats.org/officeDocument/2006/relationships/hyperlink" Target="file:///\\serv2003\Projektavimas\ESO%20rekonstrukcijos\455.%2010%20kV%20OL%20L-700%20i&#353;%20Va&#353;uok&#279;n&#371;%20TP%20mi&#353;king&#371;%20ruo&#382;&#371;%20rekonstravimas%20(Panev&#279;&#382;io%20reg.,%20Anyk&#353;&#269;i&#371;%20raj.)" TargetMode="External"/><Relationship Id="rId251" Type="http://schemas.openxmlformats.org/officeDocument/2006/relationships/hyperlink" Target="file:///\\serv2003\Projektavimas\ESO%20rekonstrukcijos\288.%200,4%20kV%20OL%20L-200%20i&#353;%20B-305%20rekonstravimas%20(Panev&#279;&#382;io%20reg.,%20Bir&#382;&#371;%20raj.)" TargetMode="External"/><Relationship Id="rId46" Type="http://schemas.openxmlformats.org/officeDocument/2006/relationships/hyperlink" Target="file:///\\serv2003\ESO%20rekonstrukcijos\83.%200,4%20kV%20OL%20L-900%20i&#353;%20M-302%20%20MGT%20Pa&#269;k&#279;n&#371;%20k.,%20Utenos%20r.%20sav" TargetMode="External"/><Relationship Id="rId293" Type="http://schemas.openxmlformats.org/officeDocument/2006/relationships/hyperlink" Target="file:///\\serv2003\Projektavimas\ESO%20rekonstrukcijos\329.%2010%20kV%20OL%20L-500%20i&#353;%20Sitk&#363;n&#371;%20TP%20rekonstravimas%20&#303;%20KL%20tarp%20atr.50059-50064" TargetMode="External"/><Relationship Id="rId307" Type="http://schemas.openxmlformats.org/officeDocument/2006/relationships/hyperlink" Target="file:///\\serv2003\Projektavimas\ESO%20rekonstrukcijos\342.%2010%20kV%20OL%20L-200%20i&#353;%20Aleksandrav&#279;l&#279;s%20TP%20rekonstravimas%20&#303;%20KL%20tarp%20atr.%2020417" TargetMode="External"/><Relationship Id="rId349" Type="http://schemas.openxmlformats.org/officeDocument/2006/relationships/hyperlink" Target="file:///\\serv2003\ESO%20rekonstrukcijos\23.%200,4%20kV%20OL%20L-200,%20L-100%20i&#353;%20C-403%20rekonstravimas%20K&#279;daini&#371;%20raj" TargetMode="External"/><Relationship Id="rId88" Type="http://schemas.openxmlformats.org/officeDocument/2006/relationships/hyperlink" Target="file:///\\serv2003\ESO%20rekonstrukcijos\125.%20Kranto%20g.%20-,%20&#352;ven&#269;ion&#279;liai,%20&#352;ven&#269;ioni&#371;%20r.%20sav" TargetMode="External"/><Relationship Id="rId111" Type="http://schemas.openxmlformats.org/officeDocument/2006/relationships/hyperlink" Target="file:///\\serv2003\Projektavimas\ESO%20rekonstrukcijos\149.%200,4%20kV%20OL%20L-200%20i&#353;%20B-314%20rekonstravimas%20Bir&#382;&#371;%20raj" TargetMode="External"/><Relationship Id="rId153" Type="http://schemas.openxmlformats.org/officeDocument/2006/relationships/hyperlink" Target="file:///\\serv2003\Projektavimas\ESO%20rekonstrukcijos\190.%20LGI%20Stoties%206,%2025%20perjungimas%20i&#353;%20TR-341_LGI%20&#303;%20KT-78%20L-200" TargetMode="External"/><Relationship Id="rId195" Type="http://schemas.openxmlformats.org/officeDocument/2006/relationships/hyperlink" Target="file:///\\serv2003\Projektavimas\ESO%20rekonstrukcijos\232.%20Oro%20Uosto%20g.%204,%20Karm&#279;lava,%20Karm&#279;lavos%20sen.,%20Kauno%20r.%20sav" TargetMode="External"/><Relationship Id="rId209" Type="http://schemas.openxmlformats.org/officeDocument/2006/relationships/hyperlink" Target="file:///\\serv2003\Projektavimas\ESO%20rekonstrukcijos\246.%2010%20kV%20OL%20L-700%20i&#353;%20&#352;aki&#371;%20TP%20rekonstravimas%20(Kauno%20reg.,%20&#352;aki&#371;%20raj.)" TargetMode="External"/><Relationship Id="rId360" Type="http://schemas.openxmlformats.org/officeDocument/2006/relationships/hyperlink" Target="file:///\\serv2003\ESO%20rekonstrukcijos\_Baigti%20objektai\12.%2010%20kV%20OL%20L-200%20i&#353;%20Survili&#353;kio%20TP%20rekonstravimas%20K&#279;daini&#371;%20raj" TargetMode="External"/><Relationship Id="rId416" Type="http://schemas.openxmlformats.org/officeDocument/2006/relationships/hyperlink" Target="file:///\\serv2003\Projektavimas\ESO%20rekonstrukcijos\422.%2010%20kV%20OL%20L-1200%20i&#353;%20SP-8%20mi&#353;king&#371;%20ruo&#382;&#371;%20rekonstravimas%20(Kauno%20reg.,%20Jonavos%20raj.)" TargetMode="External"/><Relationship Id="rId220" Type="http://schemas.openxmlformats.org/officeDocument/2006/relationships/hyperlink" Target="file:///\\serv2003\Projektavimas\ESO%20rekonstrukcijos\257.%2010%20kV%20OL%20L-100%20i&#353;%20N.Radvili&#353;kis%20TP%20rekonstravimas%20(Panev&#279;&#382;io%20reg.,%20Bir&#382;&#371;%20raj.)" TargetMode="External"/><Relationship Id="rId458" Type="http://schemas.openxmlformats.org/officeDocument/2006/relationships/table" Target="../tables/table2.xml"/><Relationship Id="rId15" Type="http://schemas.openxmlformats.org/officeDocument/2006/relationships/hyperlink" Target="file:///\\serv2003\ESO%20rekonstrukcijos\52.%20Versm&#279;s%20g.%202,%20&#352;ventup&#279;s%20k.,%20Ukmerg&#279;s%20r.%20sav" TargetMode="External"/><Relationship Id="rId57" Type="http://schemas.openxmlformats.org/officeDocument/2006/relationships/hyperlink" Target="file:///\\serv2003\Projektavimas\ESO%20rekonstrukcijos\94.%200,4%20kV%20OL%20L-100,%20L-200%20i&#353;%20KT-48%20rekonstravimas%20(Kauno%20reg.,%20Kauno%20raj.)" TargetMode="External"/><Relationship Id="rId262" Type="http://schemas.openxmlformats.org/officeDocument/2006/relationships/hyperlink" Target="file:///\\serv2003\Projektavimas\ESO%20rekonstrukcijos\254.%200,4%20kV%20OL%20L-200%20i&#353;%20M-570%20rekonstravimas%20(Panev&#279;&#382;io%20reg.,%20Mol&#279;t&#371;%20raj.)" TargetMode="External"/><Relationship Id="rId318" Type="http://schemas.openxmlformats.org/officeDocument/2006/relationships/hyperlink" Target="file:///\\serv2003\Projektavimas\ESO%20rekonstrukcijos\353.%2010%20kV%20OL%20L-1400%20i&#353;%20Rimk&#371;%20TP%201400175-14064" TargetMode="External"/><Relationship Id="rId99" Type="http://schemas.openxmlformats.org/officeDocument/2006/relationships/hyperlink" Target="file:///\\serv2003\Projektavimas\ESO%20rekonstrukcijos\137.%200,4%20kV%20OL%20L-200%20i&#353;%20N-305%20rekonstravimas%20Pasvalio%20raj" TargetMode="External"/><Relationship Id="rId122" Type="http://schemas.openxmlformats.org/officeDocument/2006/relationships/hyperlink" Target="file:///\\serv2003\Projektavimas\ESO%20rekonstrukcijos\160.%2010%20kV%20OL%20L-1400%20i&#353;%20Ukmerg&#279;s%20TP%20rekonstravimas%20Ukmerg&#279;s%20raj" TargetMode="External"/><Relationship Id="rId164" Type="http://schemas.openxmlformats.org/officeDocument/2006/relationships/hyperlink" Target="file:///\\serv2003\Projektavimas\ESO%20rekonstrukcijos\201.%200,4%20kV%20OL%20L-300%20i&#353;%20TR-293,%20Kauno%20raj" TargetMode="External"/><Relationship Id="rId371" Type="http://schemas.openxmlformats.org/officeDocument/2006/relationships/hyperlink" Target="file:///\\192.168.1.100\Projektavimas\ESO%20rekonstrukcijos\367.%2010%20kV%20OL%20L-100%20i&#353;%20Druskinink&#371;%20TP%20rek.%20&#303;%20KL" TargetMode="External"/><Relationship Id="rId427" Type="http://schemas.openxmlformats.org/officeDocument/2006/relationships/hyperlink" Target="file:///\\serv2003\Projektavimas\ESO%20rekonstrukcijos\433.%2011,%20Venecijos%20k.,%20Ruklos%20sen.,%20Jonavos%20r.%20sav" TargetMode="External"/><Relationship Id="rId26" Type="http://schemas.openxmlformats.org/officeDocument/2006/relationships/hyperlink" Target="file:///\\serv2003\ESO%20rekonstrukcijos\63.%200,4%20KV%20OL%20L-300%20I&#353;%20M-802%20rekonstrukcija%20Mock&#279;n&#371;%20k.,%20Utenos%20r.%20sav" TargetMode="External"/><Relationship Id="rId231" Type="http://schemas.openxmlformats.org/officeDocument/2006/relationships/hyperlink" Target="file:///\\serv2003\Projektavimas\ESO%20rekonstrukcijos\268.%2010%20kV%20OL%20L-600%20i&#353;%20&#352;ven&#269;ion&#279;li&#371;%20TP%20rekonstravimas%20(Panev&#279;&#382;io%20reg.,%20&#352;ven&#269;ioni&#371;%20raj.)" TargetMode="External"/><Relationship Id="rId273" Type="http://schemas.openxmlformats.org/officeDocument/2006/relationships/hyperlink" Target="file:///\\serv2003\Projektavimas\ESO%20rekonstrukcijos\310.%2010%20kV%20fiderio%20L-TR1156%20i&#353;%20Aleksotas%20TP%20automatizavimas%20(Kauno%20reg.,%20Kauno%20raj.)" TargetMode="External"/><Relationship Id="rId329" Type="http://schemas.openxmlformats.org/officeDocument/2006/relationships/hyperlink" Target="file:///\\serv2003\Projektavimas\ESO%20rekonstrukcijos\363%200,4%20kV%20fyderio%20L-100,%20L-200%20i&#353;%20K-204%20Rekonstravimas%20(Panev&#279;&#382;io%20reg.,%20Kupi&#353;kio%20raj.)" TargetMode="External"/><Relationship Id="rId68" Type="http://schemas.openxmlformats.org/officeDocument/2006/relationships/hyperlink" Target="file:///\\serv2003\ESO%20rekonstrukcijos\105.%2010%20kV%20KL%20Vilijampol&#279;s%20TP-SP703-2%20rekonstravimas%20(Kauno%20reg.,%20Kauno%20raj.)" TargetMode="External"/><Relationship Id="rId133" Type="http://schemas.openxmlformats.org/officeDocument/2006/relationships/hyperlink" Target="file:///\\serv2003\Projektavimas\ESO%20rekonstrukcijos\171.%20Sand&#279;liavimo%20statinys-%20II%20etapas%20Gamybos%20g.%206,%20Ramu&#269;i&#371;%20k" TargetMode="External"/><Relationship Id="rId175" Type="http://schemas.openxmlformats.org/officeDocument/2006/relationships/hyperlink" Target="file:///\\serv2003\Projektavimas\ESO%20rekonstrukcijos\212.%2010%20kV%20fyderio%20L-TR%201337-1%20i&#353;%20SP-1330%20(Kaunas)%20Automatizavimas" TargetMode="External"/><Relationship Id="rId340" Type="http://schemas.openxmlformats.org/officeDocument/2006/relationships/hyperlink" Target="file:///\\serv2003\ESO%20rekonstrukcijos\32.%2010%20kV%20OL%20L-600%20i&#353;%20&#352;ven&#269;ioni&#371;%20TP%20rekonstravimas%20&#352;ven&#269;ioni&#371;%20raj" TargetMode="External"/><Relationship Id="rId200" Type="http://schemas.openxmlformats.org/officeDocument/2006/relationships/hyperlink" Target="file:///\\serv2003\Projektavimas\ESO%20rekonstrukcijos\237.%201,%20Gerklin&#279;s%20k.,%20&#352;e&#353;uoli&#371;%20sen.,%20Ukmerg&#279;s%20r.%20sav" TargetMode="External"/><Relationship Id="rId382" Type="http://schemas.openxmlformats.org/officeDocument/2006/relationships/hyperlink" Target="file:///\\serv2003\Projektavimas\ESO%20rekonstrukcijos\388.%20Tikslo%20g.%2018,%20Kumpi&#371;%20k.,%20Domeikavos%20sen.,%20Kauno%20r.%20sav" TargetMode="External"/><Relationship Id="rId438" Type="http://schemas.openxmlformats.org/officeDocument/2006/relationships/hyperlink" Target="file:///\\serv2003\Projektavimas\ESO%20rekonstrukcijos\445.%2010%20kV%20OL%20L-200%20i&#353;%20&#381;asmos%20TP%20mi&#353;king&#371;%20ruo&#382;&#371;%20rekonstravimas%20(Kauno%20reg.,%20Kauno%20raj.)" TargetMode="External"/><Relationship Id="rId242" Type="http://schemas.openxmlformats.org/officeDocument/2006/relationships/hyperlink" Target="file:///\\192.168.1.100\Projektavimas\ESO%20rekonstrukcijos\279.%200,4%20kV%20OL%20L-100,%20L-200,%20L-300%20i&#353;%20&#381;-253%20rekonstravimas%20(Kauno%20reg.,%20Kauno%20raj.)" TargetMode="External"/><Relationship Id="rId284" Type="http://schemas.openxmlformats.org/officeDocument/2006/relationships/hyperlink" Target="file:///\\serv2003\Projektavimas\ESO%20rekonstrukcijos\321.%200,4%20kV%20fyderio%20L-Simno%20g.%20i&#353;%20KT-842%20Rekonstravimas%20(Kauno%20reg.,%20Kauno%20raj.)" TargetMode="External"/><Relationship Id="rId37" Type="http://schemas.openxmlformats.org/officeDocument/2006/relationships/hyperlink" Target="file:///\\serv2003\ESO%20rekonstrukcijos\74.%2010%20kV%20OL%20L-1300%20i&#353;%20Kvarco%20TP%20ir%20OL%20L-300%20i&#353;%20Kavarsko%20TP%20rekonstravimas%20(Panev&#279;&#382;io%20reg.,%20Anyk&#353;&#269;i&#371;%20raj.)" TargetMode="External"/><Relationship Id="rId79" Type="http://schemas.openxmlformats.org/officeDocument/2006/relationships/hyperlink" Target="file:///\\serv2003\Projektavimas\ESO%20rekonstrukcijos\116.%20GAMYBINIS%20PASTATAS,%201,%20Mantviloni&#371;%20k.,%20%20K&#279;daini&#371;%20r.%20sav" TargetMode="External"/><Relationship Id="rId102" Type="http://schemas.openxmlformats.org/officeDocument/2006/relationships/hyperlink" Target="file:///\\serv2003\ESO%20rekonstrukcijos\140.%20L-200%20i&#353;%20&#381;-506%20rekonstrukcija.%208,%20&#352;imai&#269;i&#371;%20k.,%20Ukmerg&#279;s%20r.%20sav" TargetMode="External"/><Relationship Id="rId144" Type="http://schemas.openxmlformats.org/officeDocument/2006/relationships/hyperlink" Target="file:///\\serv2003\Projektavimas\ESO%20rekonstrukcijos\181.%200,4%20kV%20OL%20L-200,%20L-300%20i&#353;%20S-651%20rekonstravimas%20Kauno%20raj" TargetMode="External"/><Relationship Id="rId90" Type="http://schemas.openxmlformats.org/officeDocument/2006/relationships/hyperlink" Target="file:///\\serv2003\ESO%20rekonstrukcijos\127.%20Gamybos%20g.%206,%20Ramu&#269;i&#371;%20k" TargetMode="External"/><Relationship Id="rId186" Type="http://schemas.openxmlformats.org/officeDocument/2006/relationships/hyperlink" Target="file:///\\192.168.1.100\Projektavimas\ESO%20rekonstrukcijos\223.%200,4%20kV%20OL%20L-200,%20L-100%20i&#353;%20A-924%20rekonstravimas%20(Panev&#279;&#382;io%20reg.,%20Anyk&#353;&#269;i&#371;%20raj.)" TargetMode="External"/><Relationship Id="rId351" Type="http://schemas.openxmlformats.org/officeDocument/2006/relationships/hyperlink" Target="file:///\\serv2003\ESO%20rekonstrukcijos\21.%2010%20kV%20KL%20Cukraus%20TP-SP110%20rekonstravimas%20K&#279;daini&#371;%20raj" TargetMode="External"/><Relationship Id="rId393" Type="http://schemas.openxmlformats.org/officeDocument/2006/relationships/hyperlink" Target="file:///\\serv2003\Projektavimas\ESO%20rekonstrukcijos\399.%2010%20kV%20OL%20L-400%20i&#353;%20Skiemoni&#371;%20TP%20ir%20dalies%2010%20kV%20OL%20L-800%20i&#353;%20Anyk&#353;&#269;i&#371;%20TP" TargetMode="External"/><Relationship Id="rId407" Type="http://schemas.openxmlformats.org/officeDocument/2006/relationships/hyperlink" Target="file:///\\serv2003\Projektavimas\ESO%20rekonstrukcijos\413.%2010%20kV%20OL%20L-300%20i&#353;%20Vidi&#353;ki&#371;%20TP%20rekonstravimas%20tarp%20atram&#371;%2030088-90" TargetMode="External"/><Relationship Id="rId449" Type="http://schemas.openxmlformats.org/officeDocument/2006/relationships/hyperlink" Target="file:///\\serv2003\Projektavimas\ESO%20rekonstrukcijos\457.%2010%20kV%20OL%20L-500%20i&#353;%20K&#279;daini&#371;%20TP%20mi&#353;king&#371;%20ruo&#382;&#371;%20rekonstravimas%20(Panev&#279;&#382;io%20reg.,%20K&#279;daini&#371;%20raj.)" TargetMode="External"/><Relationship Id="rId211" Type="http://schemas.openxmlformats.org/officeDocument/2006/relationships/hyperlink" Target="file:///\\serv2003\Projektavimas\ESO%20rekonstrukcijos\248.%200,4%20kV%20OL%20L-100%20i&#353;%20E-158%20rekonstravimas%20(Kauno%20reg.,%20Kauno%20raj.)" TargetMode="External"/><Relationship Id="rId253" Type="http://schemas.openxmlformats.org/officeDocument/2006/relationships/hyperlink" Target="file:///\\192.168.1.100\Projektavimas\ESO%20rekonstrukcijos\290.%200,4%20kV%20OL%20L-400%20i&#353;%20MT-80%20rekonstravimas%20(Panev&#279;&#382;io%20reg.,%20Bir&#382;&#371;%20raj.)" TargetMode="External"/><Relationship Id="rId295" Type="http://schemas.openxmlformats.org/officeDocument/2006/relationships/hyperlink" Target="file:///\\serv2003\Projektavimas\ESO%20rekonstrukcijos\331.%2010%20kV%20OL%20L-100%20i&#353;%20Ringaili&#371;%20TP%20rekonstravimas%20tarp%20atr.atr.100137%20-100156" TargetMode="External"/><Relationship Id="rId309" Type="http://schemas.openxmlformats.org/officeDocument/2006/relationships/hyperlink" Target="file:///\\serv2003\Projektavimas\ESO%20rekonstrukcijos\344.%20MARVEL&#278;S%20KROVININ&#278;%20PRIEPLAUKA%20(%20I%20eatpas),%20U&#382;nemun&#279;s%20g.%205,%20Kaunas,%20Kauno%20m.%20sav" TargetMode="External"/><Relationship Id="rId460" Type="http://schemas.microsoft.com/office/2017/10/relationships/threadedComment" Target="../threadedComments/threadedComment1.xml"/><Relationship Id="rId48" Type="http://schemas.openxmlformats.org/officeDocument/2006/relationships/hyperlink" Target="file:///\\serv2003\ESO%20rekonstrukcijos\85.%200,4%20kV%20OL%20L-100%20i&#353;%20Rs-612%20rekonstravimas%20Raseini&#371;%20raj" TargetMode="External"/><Relationship Id="rId113" Type="http://schemas.openxmlformats.org/officeDocument/2006/relationships/hyperlink" Target="file:///\\serv2003\Projektavimas\ESO%20rekonstrukcijos\151.%20LGI%20vartotoj&#371;%20perjungimas%20i&#353;%20PP-3%20Mari&#371;%2062,%20Kaunas%20i&#353;%20TR-967%20Kaunas" TargetMode="External"/><Relationship Id="rId320" Type="http://schemas.openxmlformats.org/officeDocument/2006/relationships/hyperlink" Target="file:///\\serv2003\Projektavimas\ESO%20rekonstrukcijos\355.%2010%20kV%20OL%20L-500%20i&#353;%20Rizgoni&#371;%20TP%20rekonstravimas%20&#303;%20KL%20tarp%20atr.50050-5081" TargetMode="External"/><Relationship Id="rId155" Type="http://schemas.openxmlformats.org/officeDocument/2006/relationships/hyperlink" Target="file:///\\serv2003\Projektavimas\ESO%20rekonstrukcijos\192.%20LGI%20Gele&#382;inkelio%20g.%201,%205%20Pravieni&#353;k&#279;s%20perjungimas%20i&#353;%20ST-343_LGI%20&#303;%20Rm-301%20L-100" TargetMode="External"/><Relationship Id="rId197" Type="http://schemas.openxmlformats.org/officeDocument/2006/relationships/hyperlink" Target="file:///\\serv2003\Projektavimas\ESO%20rekonstrukcijos\234.%20100,4%20kV%20An-109%20rekonstravimas%20(Ka&#353;iadori&#371;%20raj.,%20Kauno%20reg.)" TargetMode="External"/><Relationship Id="rId362" Type="http://schemas.openxmlformats.org/officeDocument/2006/relationships/hyperlink" Target="file:///\\serv2003\ESO%20rekonstrukcijos\_Baigti%20objektai\10.%2010%20kV%20OL%20L-500%20i&#353;%20K&#279;daini&#371;%20TP%20rekonstravimas%20K&#279;daini&#371;%20raj" TargetMode="External"/><Relationship Id="rId418" Type="http://schemas.openxmlformats.org/officeDocument/2006/relationships/hyperlink" Target="file:///\\serv2003\Projektavimas\ESO%20rekonstrukcijos\424.%20H.%20ir%20O.%20Minkovski&#371;%20g.%2098,%20LT-46248%20Kaunas,%20Kauno%20m.%20sav" TargetMode="External"/><Relationship Id="rId222" Type="http://schemas.openxmlformats.org/officeDocument/2006/relationships/hyperlink" Target="file:///\\serv2003\Projektavimas\ESO%20rekonstrukcijos\259.%200,4%20kV%20OL%20L-200%20i&#353;%20V-225%20rekonstravimas%20(Panev&#279;&#382;io%20reg.,%20Bir&#382;&#371;%20raj.)" TargetMode="External"/><Relationship Id="rId264" Type="http://schemas.openxmlformats.org/officeDocument/2006/relationships/hyperlink" Target="file:///\\192.168.1.100\Projektavimas\ESO%20rekonstrukcijos\301.%2010%20kV%20fyderio%20L-MT76%20i&#353;%20Anyk&#353;&#269;iai%20TP%20Automatizavimas%20Anyk&#353;&#269;i&#371;%20raj" TargetMode="External"/><Relationship Id="rId17" Type="http://schemas.openxmlformats.org/officeDocument/2006/relationships/hyperlink" Target="file:///\\serv2003\ESO%20rekonstrukcijos\54.%2010%20kV%20OL%20L-1500%20i&#353;%20Ukmerg&#279;s%20TP%20rekonstravimas%20Ukmerg&#279;s%20raj" TargetMode="External"/><Relationship Id="rId59" Type="http://schemas.openxmlformats.org/officeDocument/2006/relationships/hyperlink" Target="file:///\\serv2003\Projektavimas\ESO%20rekonstrukcijos\96.%200,4%20kV%20OL%20L-500%20i&#353;%20Sg-462%20rekonstravimas%20(Kauno%20reg.,%20Kauno%20raj.)" TargetMode="External"/><Relationship Id="rId124" Type="http://schemas.openxmlformats.org/officeDocument/2006/relationships/hyperlink" Target="file:///\\serv2003\Projektavimas\ESO%20rekonstrukcijos\162.%200,4%20kV%20OL%20L-300%20i&#353;%20TR-38%20rekonstravimas%20Ukmerg&#279;s%20raj" TargetMode="External"/><Relationship Id="rId70" Type="http://schemas.openxmlformats.org/officeDocument/2006/relationships/hyperlink" Target="file:///\\serv2003\ESO%20rekonstrukcijos\107.%200,4%20kV%20OL%20L-100%20i&#353;%20KT-3%20rekonstravimas%20(Panev&#279;&#382;io%20reg.,%20Utenos%20raj.)" TargetMode="External"/><Relationship Id="rId166" Type="http://schemas.openxmlformats.org/officeDocument/2006/relationships/hyperlink" Target="file:///\\serv2003\Projektavimas\ESO%20rekonstrukcijos\203.%200,4%20kV%20OL%20L-300%20i&#353;%20TR-750%20rekonstravimas%20Kauno%20raj" TargetMode="External"/><Relationship Id="rId331" Type="http://schemas.openxmlformats.org/officeDocument/2006/relationships/hyperlink" Target="file:///\\serv2003\Projektavimas\ESO%20rekonstrukcijos\365%20Tikslo%20g.%2018,%20Kumpi&#371;%20k.,%20Domeikavos%20sen.,%20Kauno%20r.%20sav" TargetMode="External"/><Relationship Id="rId373" Type="http://schemas.openxmlformats.org/officeDocument/2006/relationships/hyperlink" Target="file:///\\192.168.1.100\Projektavimas\ESO%20rekonstrukcijos\369.%2010%20kV%20OL%20L-200%20i&#353;%20Jank&#371;%20TP" TargetMode="External"/><Relationship Id="rId429" Type="http://schemas.openxmlformats.org/officeDocument/2006/relationships/hyperlink" Target="file:///\\serv2003\Projektavimas\Komerciniai\76.%20NV%20%20Kazl&#371;%20II%20k.,%202A,%20Kazl&#371;%20R&#363;dos%20sav" TargetMode="External"/><Relationship Id="rId1" Type="http://schemas.openxmlformats.org/officeDocument/2006/relationships/hyperlink" Target="file:///\\serv2003\ESO%20rekonstrukcijos\_Baigti%20objektai\01.%2010kV%20L-300%20i&#353;%20Cukraus%20TP%20rekonstravimas%20K&#279;daini&#371;%20raj" TargetMode="External"/><Relationship Id="rId233" Type="http://schemas.openxmlformats.org/officeDocument/2006/relationships/hyperlink" Target="file:///\\serv2003\Projektavimas\ESO%20rekonstrukcijos\270.%200,4%20kV%20OL%20L-1000%20i&#353;%20S-213%20rekonstravimas%20(Panev&#279;&#382;io%20reg.,%20Zaras&#371;%20raj.)" TargetMode="External"/><Relationship Id="rId440" Type="http://schemas.openxmlformats.org/officeDocument/2006/relationships/hyperlink" Target="file:///\\serv2003\Projektavimas\ESO%20rekonstrukcijos\447.%2010%20kV%20OL%20L-500%20i&#353;%20Sitk&#363;n&#371;%20TP%20mi&#353;king&#371;%20ruo&#382;&#371;%20rekonstravimas%20(Kauno%20reg.,%20Kauno%20raj.)" TargetMode="External"/><Relationship Id="rId28" Type="http://schemas.openxmlformats.org/officeDocument/2006/relationships/hyperlink" Target="file:///\\serv2003\ESO%20rekonstrukcijos\66.%20NV%20Tilto%20g.%2016,%20Bik&#363;n&#371;%20k.,%20Anyk&#353;&#269;i&#371;%20sen.,%20Anyk&#353;&#269;i&#371;%20r.%20sav" TargetMode="External"/><Relationship Id="rId275" Type="http://schemas.openxmlformats.org/officeDocument/2006/relationships/hyperlink" Target="file:///\\serv2003\Projektavimas\ESO%20rekonstrukcijos\312.%200,4%20kV%20OL%20L-200%20i&#353;%20Tj-115%20rekonstravimas%20(Panev&#279;&#382;io%20reg.,%20Ukmerg&#279;s%20raj.)" TargetMode="External"/><Relationship Id="rId300" Type="http://schemas.openxmlformats.org/officeDocument/2006/relationships/hyperlink" Target="file:///\\serv2003\Projektavimas\ESO%20rekonstrukcijos\335.%2010%20kV%20OL%20L-400%20i&#353;%20Sarg&#279;n&#371;%20TP%20rekonstravimas%20tarp%20atram&#371;%20405-12-13" TargetMode="External"/><Relationship Id="rId81" Type="http://schemas.openxmlformats.org/officeDocument/2006/relationships/hyperlink" Target="file:///\\serv2003\Projektavimas\ESO%20rekonstrukcijos\118.%20&#352;iaurin&#279;%20g.%2013,%20K&#279;dainiai,%20K&#279;daini&#371;%20r.%20sav" TargetMode="External"/><Relationship Id="rId135" Type="http://schemas.openxmlformats.org/officeDocument/2006/relationships/hyperlink" Target="file:///\\serv2003\Projektavimas\ESO%20rekonstrukcijos\172.%200,4%20kV%20OL%20L-300%20i&#353;%20Sv-301%20rekonstravimas%20(Panev&#279;&#382;io%20reg.,%20Anyk&#353;&#269;i&#371;%20raj.)" TargetMode="External"/><Relationship Id="rId177" Type="http://schemas.openxmlformats.org/officeDocument/2006/relationships/hyperlink" Target="file:///\\serv2003\Projektavimas\ESO%20rekonstrukcijos\214.%2010%20kV%20fyderio%20L-MT1416%20i&#353;%20SP-127%20(Kaunas)%20Automatizavimas" TargetMode="External"/><Relationship Id="rId342" Type="http://schemas.openxmlformats.org/officeDocument/2006/relationships/hyperlink" Target="file:///\\serv2003\ESO%20rekonstrukcijos\30.%200,4%20kV%20OL%20L-100%20i&#353;%20M-409%20rekonstravimas%20Ignalinos%20raj" TargetMode="External"/><Relationship Id="rId384" Type="http://schemas.openxmlformats.org/officeDocument/2006/relationships/hyperlink" Target="file:///\\192.168.1.100\Projektavimas\ESO%20rekonstrukcijos\390.%2010%20kV%20OL%20L-600%20i&#353;%20Merkin&#279;s%20TP%20ruo&#382;o%206011-60118" TargetMode="External"/><Relationship Id="rId202" Type="http://schemas.openxmlformats.org/officeDocument/2006/relationships/hyperlink" Target="file:///\\serv2003\Projektavimas\ESO%20rekonstrukcijos\239.%20Josvaini&#371;%20g.%202,%20Kaunas,%20Kauno%20m.%20sav" TargetMode="External"/><Relationship Id="rId244" Type="http://schemas.openxmlformats.org/officeDocument/2006/relationships/hyperlink" Target="file:///\\192.168.1.100\Projektavimas\ESO%20rekonstrukcijos\281.%200,4%20kV%20OL%20L-100%20i&#353;%20&#381;-153%20rekonstravimas%20(Kauno%20reg.,%20Kauno%20raj.)" TargetMode="External"/><Relationship Id="rId39" Type="http://schemas.openxmlformats.org/officeDocument/2006/relationships/hyperlink" Target="file:///\\serv2003\ESO%20rekonstrukcijos\76.%2010%20kV%20OL%20L-700%20ir%20L-800%20i&#353;%20Did&#382;iasalio%20TP%20rekonstravimas%20Ignalinos%20raj" TargetMode="External"/><Relationship Id="rId286" Type="http://schemas.openxmlformats.org/officeDocument/2006/relationships/hyperlink" Target="file:///\\serv2003\Projektavimas\ESO%20rekonstrukcijos\322.%2010%20kV%20OL%20L-800%20i&#353;%20Palemono%20TP" TargetMode="External"/><Relationship Id="rId451" Type="http://schemas.openxmlformats.org/officeDocument/2006/relationships/hyperlink" Target="file:///\\serv2003\Projektavimas\ESO%20rekonstrukcijos\459%2010%20kV%20OL%20L-300%20i&#353;%20Valkinink&#371;%20tarp%20atr.%20300125-TR%20Vk-305,%20TR%20Vk-305-300140%20rekonstravimas%20&#303;%20KL%20(Kauno%20reg.,%20Var&#279;nos%20raj.)" TargetMode="External"/><Relationship Id="rId50" Type="http://schemas.openxmlformats.org/officeDocument/2006/relationships/hyperlink" Target="file:///\\serv2003\ESO%20rekonstrukcijos\87.%200,4%20kV%20OL%20L-500%20i&#353;%20TR-1%20rekonstravimas%20Raseini&#371;%20raj" TargetMode="External"/><Relationship Id="rId104" Type="http://schemas.openxmlformats.org/officeDocument/2006/relationships/hyperlink" Target="file:///\\serv2003\Projektavimas\ESO%20rekonstrukcijos\142.%2010%20kV%20KL%20TR78-&#352;an&#269;i&#371;%20TP%20ir%20dalies%20KL%20&#352;an&#269;i&#371;%20TP-SP259-2%20rekonstravimas" TargetMode="External"/><Relationship Id="rId146" Type="http://schemas.openxmlformats.org/officeDocument/2006/relationships/hyperlink" Target="file:///\\serv2003\Projektavimas\ESO%20rekonstrukcijos\183.%200,4%20kV%20OL%20L-100%20i&#353;%20S-257%20rekonstravimas%20Kauno%20raj" TargetMode="External"/><Relationship Id="rId188" Type="http://schemas.openxmlformats.org/officeDocument/2006/relationships/hyperlink" Target="file:///\\192.168.1.100\Projektavimas\ESO%20rekonstrukcijos\225.%200,4%20kV%20OL%20L-200%20i&#353;%20V&#382;-266%20rekonstravimas%20(Kauno%20reg.,%20Kauno%20raj.)" TargetMode="External"/><Relationship Id="rId311" Type="http://schemas.openxmlformats.org/officeDocument/2006/relationships/hyperlink" Target="file:///\\serv2003\Projektavimas\ESO%20rekonstrukcijos\346.%200,4%20kV%20OL%20L-300%20i&#353;%20E-175%20rekonstravimas%20(Kauno%20reg.,%20Kauno%20raj.)" TargetMode="External"/><Relationship Id="rId353" Type="http://schemas.openxmlformats.org/officeDocument/2006/relationships/hyperlink" Target="file:///\\serv2003\ESO%20rekonstrukcijos\19.%200,4%20kV%20OL%20L-100%20i&#353;%20TR-27%20rekonstravimas%20Ukmerg&#279;s%20raj" TargetMode="External"/><Relationship Id="rId395" Type="http://schemas.openxmlformats.org/officeDocument/2006/relationships/hyperlink" Target="file:///\\serv2003\Projektavimas\ESO%20rekonstrukcijos\401.%2010%20kV%20OL%20L-200%20i&#353;%20Pand&#279;lio%20TP%20mi&#353;king&#371;%20ruo&#382;&#371;%20rekonstravimas" TargetMode="External"/><Relationship Id="rId409" Type="http://schemas.openxmlformats.org/officeDocument/2006/relationships/hyperlink" Target="file:///\\serv2003\Projektavimas\ESO%20rekonstrukcijos\415.%2010%20kV%20OL%20L-200%20i&#353;%20&#381;elvos%20TP%202059-2062" TargetMode="External"/><Relationship Id="rId92" Type="http://schemas.openxmlformats.org/officeDocument/2006/relationships/hyperlink" Target="file:///\\serv2003\ESO%20rekonstrukcijos\129.%200,4%20kV%20OL%20L-100%20i&#353;%20Rd-108%20rekonstravimas%20Bir&#382;&#371;%20raj" TargetMode="External"/><Relationship Id="rId213" Type="http://schemas.openxmlformats.org/officeDocument/2006/relationships/hyperlink" Target="file:///\\192.168.1.100\Projektavimas\ESO%20rekonstrukcijos\250.%2010%20kV%20KL%20MT233-TR684%20rekonstravimas%20(Kauno%20reg.,%20Kauno%20raj.)" TargetMode="External"/><Relationship Id="rId420" Type="http://schemas.openxmlformats.org/officeDocument/2006/relationships/hyperlink" Target="file:///\\serv2003\Projektavimas\ESO%20rekonstrukcijos\426.%2010%20kV%20OL%20L-900%20i&#353;%20Anyk&#353;&#269;i&#371;%20TP%20mi&#353;king&#371;%20ruo&#382;&#371;%20rekonstravimas%20(Panev&#279;&#382;io%20reg.,%20Anyk&#353;&#269;i&#371;%20raj.)" TargetMode="External"/><Relationship Id="rId255" Type="http://schemas.openxmlformats.org/officeDocument/2006/relationships/hyperlink" Target="file:///\\192.168.1.100\Projektavimas\ESO%20rekonstrukcijos\292.%2010%20kV%20KL%20TR-34%20-%20TR-27%20rekonstravimas%20(Panev&#279;&#382;io%20reg.,%20Bir&#382;&#371;%20raj.)" TargetMode="External"/><Relationship Id="rId297" Type="http://schemas.openxmlformats.org/officeDocument/2006/relationships/hyperlink" Target="file:///\\serv2003\Projektavimas\ESO%20rekonstrukcijos\332.%2010%20kV%20OL%20L-300%20i&#353;%20Anyk&#353;tos%20(RST)%20rekonstravimas%20tarp%20atr.300139-300141"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file:///\\serv2003\Projektavimas\Ignitis\15.%20Ma&#382;osios%20Lietuvos%20g.%203,Saug&#371;%20k.,%20%20&#352;ilut&#279;s%20r" TargetMode="External"/><Relationship Id="rId21" Type="http://schemas.openxmlformats.org/officeDocument/2006/relationships/hyperlink" Target="file:///\\serv2003\Projektavimas\Ignitis\09.%20Daugeli&#371;%20g.%2079,%20Kur&#353;&#279;nai" TargetMode="External"/><Relationship Id="rId34" Type="http://schemas.openxmlformats.org/officeDocument/2006/relationships/hyperlink" Target="file:///\\192.168.1.100\Projektavimas\Ignitis\22.%20F.%20Marti&#353;iaus%20g.%209,%20Prienai" TargetMode="External"/><Relationship Id="rId42" Type="http://schemas.openxmlformats.org/officeDocument/2006/relationships/hyperlink" Target="file:///\\192.168.1.100\Projektavimas\Ignitis\35.%20Plento%20g.%201,%20Jonava" TargetMode="External"/><Relationship Id="rId47" Type="http://schemas.openxmlformats.org/officeDocument/2006/relationships/hyperlink" Target="file:///\\192.168.1.100\Projektavimas\Ignitis\42.%20V.%20Kr&#279;v&#279;s%20pr.%20131B,%20Kaunas" TargetMode="External"/><Relationship Id="rId50" Type="http://schemas.openxmlformats.org/officeDocument/2006/relationships/hyperlink" Target="file:///\\192.168.1.100\Projektavimas\Ignitis\45.%20Vilniaus%20g.%20103,%20Raseiniai" TargetMode="External"/><Relationship Id="rId55" Type="http://schemas.openxmlformats.org/officeDocument/2006/relationships/hyperlink" Target="file:///\\192.168.1.100\Projektavimas\Ignitis\49.%20Vi&#353;ty&#269;io%20g.%2040,%20Kybartai" TargetMode="External"/><Relationship Id="rId63" Type="http://schemas.openxmlformats.org/officeDocument/2006/relationships/vmlDrawing" Target="../drawings/vmlDrawing2.vml"/><Relationship Id="rId7" Type="http://schemas.openxmlformats.org/officeDocument/2006/relationships/hyperlink" Target="file:///\\serv2003\ESO%20rekonstrukcijos\132.%20Mokslo%20g.%202,%20Mastai&#269;i&#371;%20k.,%20Al&#353;&#279;n&#371;%20sen.,%20Kauno%20r.%20sav" TargetMode="External"/><Relationship Id="rId2" Type="http://schemas.openxmlformats.org/officeDocument/2006/relationships/hyperlink" Target="file:///\\serv2003\ESO%20rekonstrukcijos\123.%200,4kV%20OL%20L-300%20i&#353;%20A-131%20rekonstrukcija%20Trinku&#353;ki&#371;%20k.,%20Zaras&#371;%20r.%20sav" TargetMode="External"/><Relationship Id="rId16" Type="http://schemas.openxmlformats.org/officeDocument/2006/relationships/hyperlink" Target="file:///\\serv2003\Projektavimas\ESO%20rekonstrukcijos\130.%2010%20kV%20OL%20L-400%20i&#353;%20Joni&#353;k&#279;lio%20TP%20rekonstravimas%20Pasvalio%20raj" TargetMode="External"/><Relationship Id="rId29" Type="http://schemas.openxmlformats.org/officeDocument/2006/relationships/hyperlink" Target="file:///\\serv2003\Projektavimas\Ignitis\18.%20Klaip&#279;dos%20g.%2025,%20Vilky&#269;i&#371;%20k,%20%20&#352;ilut&#279;s%20r" TargetMode="External"/><Relationship Id="rId11" Type="http://schemas.openxmlformats.org/officeDocument/2006/relationships/hyperlink" Target="file:///\\serv2003\ESO%20rekonstrukcijos\140.%20L-200%20i&#353;%20&#381;-506%20rekonstrukcija.%208,%20&#352;imai&#269;i&#371;%20k.,%20Ukmerg&#279;s%20r.%20sav" TargetMode="External"/><Relationship Id="rId24" Type="http://schemas.openxmlformats.org/officeDocument/2006/relationships/hyperlink" Target="file:///\\serv2003\Projektavimas\Ignitis\11.%20Roki&#353;kio%20g.%203%20A,%20Obeli&#371;%20priemies&#269;io%20k.,%20Roki&#353;kio%20r" TargetMode="External"/><Relationship Id="rId32" Type="http://schemas.openxmlformats.org/officeDocument/2006/relationships/hyperlink" Target="file:///\\serv2003\Projektavimas\Ignitis\14.%20Pakaln&#279;s%20g.%204,%20Katauski&#371;%20k.,%20Raseini&#371;%20raj" TargetMode="External"/><Relationship Id="rId37" Type="http://schemas.openxmlformats.org/officeDocument/2006/relationships/hyperlink" Target="file:///\\192.168.1.100\Projektavimas\Ignitis\29.%20Gedimino%20g.%2072,%20Kai&#353;iadorys" TargetMode="External"/><Relationship Id="rId40" Type="http://schemas.openxmlformats.org/officeDocument/2006/relationships/hyperlink" Target="file:///\\192.168.1.100\Projektavimas\Ignitis\33.%20Kovo%2011-osios%20g.%2031A,%20Kaunas" TargetMode="External"/><Relationship Id="rId45" Type="http://schemas.openxmlformats.org/officeDocument/2006/relationships/hyperlink" Target="file:///\\192.168.1.100\Projektavimas\Ignitis\40.%20Gytari&#371;%20g.%2024,%20&#352;iauliai" TargetMode="External"/><Relationship Id="rId53" Type="http://schemas.openxmlformats.org/officeDocument/2006/relationships/hyperlink" Target="file:///\\192.168.1.100\Projektavimas\Ignitis\48.%20Jono%20Povilai&#269;io%20g.%201,%20Jonu&#269;i&#371;%20k.,%20Al&#353;&#279;n&#371;%20sen.,%20Kauno%20r.%20sav\24-55706%20(Ignitis)" TargetMode="External"/><Relationship Id="rId58" Type="http://schemas.openxmlformats.org/officeDocument/2006/relationships/hyperlink" Target="file:///\\192.168.1.100\Projektavimas\Ignitis\52.%20M.%20K.%20&#268;iurlionio%20g.%20Kaunas" TargetMode="External"/><Relationship Id="rId66" Type="http://schemas.openxmlformats.org/officeDocument/2006/relationships/comments" Target="../comments2.xml"/><Relationship Id="rId5" Type="http://schemas.openxmlformats.org/officeDocument/2006/relationships/hyperlink" Target="file:///\\serv2003\ESO%20rekonstrukcijos\127.%20Gamybos%20g.%206,%20Ramu&#269;i&#371;%20k" TargetMode="External"/><Relationship Id="rId61" Type="http://schemas.openxmlformats.org/officeDocument/2006/relationships/hyperlink" Target="file:///\\192.168.1.100\Projektavimas\Ignitis\55.%20Palemono%20g.%2078B,%20Kaunas" TargetMode="External"/><Relationship Id="rId19" Type="http://schemas.openxmlformats.org/officeDocument/2006/relationships/hyperlink" Target="file:///\\192.168.1.100\Projektavimas\Ignitis\4.%20Rok&#371;%20g.%2023,%20Kaunas" TargetMode="External"/><Relationship Id="rId14" Type="http://schemas.openxmlformats.org/officeDocument/2006/relationships/hyperlink" Target="file:///\\serv2003\Projektavimas\ESO%20rekonstrukcijos\158.%2010%20kV%20KL%20Cukraus%20TP-SP110%20rekonstravimas%20K&#279;daini&#371;%20raj" TargetMode="External"/><Relationship Id="rId22" Type="http://schemas.openxmlformats.org/officeDocument/2006/relationships/hyperlink" Target="file:///\\serv2003\Projektavimas\Ignitis\10.%20%20J.%20Tumo-Vai&#382;ganto%20g.%2034,%20%20Plung&#279;" TargetMode="External"/><Relationship Id="rId27" Type="http://schemas.openxmlformats.org/officeDocument/2006/relationships/hyperlink" Target="file:///\\serv2003\Projektavimas\Ignitis\16.%20Taikos%20g.%2039,%20Pasvalys" TargetMode="External"/><Relationship Id="rId30" Type="http://schemas.openxmlformats.org/officeDocument/2006/relationships/hyperlink" Target="file:///\\serv2003\Projektavimas\Ignitis\08.%20Parko%20g.%2050,%20Ba&#269;konys,%20Kai&#353;iadori&#371;%20r" TargetMode="External"/><Relationship Id="rId35" Type="http://schemas.openxmlformats.org/officeDocument/2006/relationships/hyperlink" Target="file:///\\192.168.1.100\Projektavimas\Ignitis\27.%20Raudonkalnio%20g.%207,%20Alytus" TargetMode="External"/><Relationship Id="rId43" Type="http://schemas.openxmlformats.org/officeDocument/2006/relationships/hyperlink" Target="file:///\\192.168.1.100\Projektavimas\Ignitis\38.%20Arim&#371;%20g.%2033,%20Klaip&#279;da,%20Klaip&#279;dos%20m.%20sav" TargetMode="External"/><Relationship Id="rId48" Type="http://schemas.openxmlformats.org/officeDocument/2006/relationships/hyperlink" Target="file:///\\192.168.1.100\Projektavimas\Ignitis\43.%20Vasario%2016-osios%20g.%201,%20Jonava" TargetMode="External"/><Relationship Id="rId56" Type="http://schemas.openxmlformats.org/officeDocument/2006/relationships/hyperlink" Target="file:///\\192.168.1.100\Projektavimas\Ignitis\50.%20Vasario%2016-osios%20g.%2011,%20Jonava" TargetMode="External"/><Relationship Id="rId64" Type="http://schemas.openxmlformats.org/officeDocument/2006/relationships/table" Target="../tables/table3.xml"/><Relationship Id="rId8" Type="http://schemas.openxmlformats.org/officeDocument/2006/relationships/hyperlink" Target="file:///\\serv2003\Projektavimas\ESO%20rekonstrukcijos\133.%200,4%20kV%20OL%20L-300%20i&#353;%20V-304%20rekonstrukcija%20Mag&#363;n&#371;%20k.,%20Visagino%20sav" TargetMode="External"/><Relationship Id="rId51" Type="http://schemas.openxmlformats.org/officeDocument/2006/relationships/hyperlink" Target="file:///\\192.168.1.100\Projektavimas\Ignitis\46.%20J.%20Basanavi&#269;iaus%20g.%202,%20K&#279;dainiai" TargetMode="External"/><Relationship Id="rId3" Type="http://schemas.openxmlformats.org/officeDocument/2006/relationships/hyperlink" Target="file:///\\serv2003\ESO%20rekonstrukcijos\124.%20UK-517%20L-300%20rekonstrukcija%20naujos%20MGT%20statymas.%20&#381;uvint&#279;s%20g.%202,%20Knyzlaukio%20k.,%20Ukmerg&#279;s%20r.%20sav" TargetMode="External"/><Relationship Id="rId12" Type="http://schemas.openxmlformats.org/officeDocument/2006/relationships/hyperlink" Target="file:///\\serv2003\ESO%20rekonstrukcijos\141.%2010%20kV%20KL%20MT30-TR36%20rekonstravimas%20Kauno%20raj" TargetMode="External"/><Relationship Id="rId17" Type="http://schemas.openxmlformats.org/officeDocument/2006/relationships/hyperlink" Target="file:///\\192.168.1.100\Projektavimas\Ignitis\1.%20K&#279;daini&#371;%20g.%202,%20Vand&#382;iogala" TargetMode="External"/><Relationship Id="rId25" Type="http://schemas.openxmlformats.org/officeDocument/2006/relationships/hyperlink" Target="file:///\\serv2003\Projektavimas\Ignitis\14.%20Baltijos%20pr.%2010,%20Klaip&#279;da" TargetMode="External"/><Relationship Id="rId33" Type="http://schemas.openxmlformats.org/officeDocument/2006/relationships/hyperlink" Target="file:///\\serv2003\Projektavimas\Ignitis\15.%20Jurgi&#353;ki&#371;%20g.%2043,%20Alytus" TargetMode="External"/><Relationship Id="rId38" Type="http://schemas.openxmlformats.org/officeDocument/2006/relationships/hyperlink" Target="file:///\\192.168.1.100\Projektavimas\Ignitis\30.%20Skvero%20g.%201D,%20Kazl&#371;%20R&#363;da" TargetMode="External"/><Relationship Id="rId46" Type="http://schemas.openxmlformats.org/officeDocument/2006/relationships/hyperlink" Target="file:///\\192.168.1.100\Projektavimas\Ignitis\41.%20&#381;eimi&#371;%20g.%207,%20Gink&#363;n&#371;%20k.,%20Gink&#363;n&#371;%20sen.,%20&#352;iauli&#371;%20r.%20sav" TargetMode="External"/><Relationship Id="rId59" Type="http://schemas.openxmlformats.org/officeDocument/2006/relationships/hyperlink" Target="file:///\\192.168.1.100\Projektavimas\Ignitis\53.%20Islandijos%20pl.%2030,%20Kaunas" TargetMode="External"/><Relationship Id="rId67" Type="http://schemas.microsoft.com/office/2017/10/relationships/threadedComment" Target="../threadedComments/threadedComment2.xml"/><Relationship Id="rId20" Type="http://schemas.openxmlformats.org/officeDocument/2006/relationships/hyperlink" Target="file:///\\serv2003\Projektavimas\Ignitis\08.%20%20Vilniaus%20g%209,%20Kur&#353;&#279;nai" TargetMode="External"/><Relationship Id="rId41" Type="http://schemas.openxmlformats.org/officeDocument/2006/relationships/hyperlink" Target="file:///\\192.168.1.100\Projektavimas\Ignitis\34.%20Vytauto%20g.%2067,%20Garliava,%20Kauno%20r.%20sav" TargetMode="External"/><Relationship Id="rId54" Type="http://schemas.openxmlformats.org/officeDocument/2006/relationships/hyperlink" Target="file:///\\192.168.1.100\Projektavimas\Ignitis\48.%20Jono%20Povilai&#269;io%20g.%201,%20Jonu&#269;i&#371;%20k.,%20Al&#353;&#279;n&#371;%20sen.,%20Kauno%20r.%20sav\23-A0589%20(Hesburger)" TargetMode="External"/><Relationship Id="rId62" Type="http://schemas.openxmlformats.org/officeDocument/2006/relationships/printerSettings" Target="../printerSettings/printerSettings2.bin"/><Relationship Id="rId1" Type="http://schemas.openxmlformats.org/officeDocument/2006/relationships/hyperlink" Target="file:///\\serv2003\ESO%20rekonstrukcijos\122.%20MGT%20ir%20%200,4kV%20OL%20L-300%20i&#353;%20B-404%20rekonstravimas.%201B,%20Vali&#353;ki&#371;%20k.,%20Mol&#279;t&#371;%20r.%20sav" TargetMode="External"/><Relationship Id="rId6" Type="http://schemas.openxmlformats.org/officeDocument/2006/relationships/hyperlink" Target="file:///\\serv2003\ESO%20rekonstrukcijos\129.%200,4%20kV%20OL%20L-100%20i&#353;%20Rd-108%20rekonstravimas%20Bir&#382;&#371;%20raj" TargetMode="External"/><Relationship Id="rId15" Type="http://schemas.openxmlformats.org/officeDocument/2006/relationships/hyperlink" Target="file:///\\serv2003\Projektavimas\ESO%20rekonstrukcijos\171.%20Sand&#279;liavimo%20statinys-%20II%20etapas%20Gamybos%20g.%206,%20Ramu&#269;i&#371;%20k" TargetMode="External"/><Relationship Id="rId23" Type="http://schemas.openxmlformats.org/officeDocument/2006/relationships/hyperlink" Target="file:///\\serv2003\Projektavimas\Ignitis\11.%20Roki&#353;kio%20g.%203%20A,%20Obeli&#371;%20priemies&#269;io%20k.,%20Roki&#353;kio%20r" TargetMode="External"/><Relationship Id="rId28" Type="http://schemas.openxmlformats.org/officeDocument/2006/relationships/hyperlink" Target="file:///\\serv2003\Projektavimas\Ignitis\17.%20Dariaus%20ir%20Gir&#279;no%20g.%2011,%20&#352;ilut&#279;" TargetMode="External"/><Relationship Id="rId36" Type="http://schemas.openxmlformats.org/officeDocument/2006/relationships/hyperlink" Target="file:///\\192.168.1.100\Projektavimas\Ignitis\28.%20Kauno%20g.%2026A,%20Alytus" TargetMode="External"/><Relationship Id="rId49" Type="http://schemas.openxmlformats.org/officeDocument/2006/relationships/hyperlink" Target="file:///\\192.168.1.100\Projektavimas\Ignitis\44.%20Auk&#353;tai&#269;i&#371;%20g.%203,%20Utena" TargetMode="External"/><Relationship Id="rId57" Type="http://schemas.openxmlformats.org/officeDocument/2006/relationships/hyperlink" Target="file:///\\192.168.1.100\Projektavimas\Ignitis\51.%20Sm&#279;lio%20g.%20Kaunas" TargetMode="External"/><Relationship Id="rId10" Type="http://schemas.openxmlformats.org/officeDocument/2006/relationships/hyperlink" Target="file:///\\serv2003\ESO%20rekonstrukcijos\139.&#362;kinis%20statinyspastataspatalpa,%2011,%20Trinku&#353;ki&#371;%20k.,%20Zaras&#371;%20r.%20sav" TargetMode="External"/><Relationship Id="rId31" Type="http://schemas.openxmlformats.org/officeDocument/2006/relationships/hyperlink" Target="file:///\\serv2003\Projektavimas\Ignitis\10.%20Revuonos%20g.%2068,%20Prienai" TargetMode="External"/><Relationship Id="rId44" Type="http://schemas.openxmlformats.org/officeDocument/2006/relationships/hyperlink" Target="file:///\\192.168.1.100\Projektavimas\Ignitis\39.%20Piev&#371;%20g.%201,%20Ringaud&#371;%20k.,%20Ringaud&#371;%20sen.,%20Kauno%20r" TargetMode="External"/><Relationship Id="rId52" Type="http://schemas.openxmlformats.org/officeDocument/2006/relationships/hyperlink" Target="file:///\\192.168.1.100\Projektavimas\Ignitis\47.%20Jonavos%20g.%2040B,%20Kaunas" TargetMode="External"/><Relationship Id="rId60" Type="http://schemas.openxmlformats.org/officeDocument/2006/relationships/hyperlink" Target="file:///\\192.168.1.100\Projektavimas\Ignitis\54.%20K.%20Bar&#353;ausko%20g.,%20Kaunas" TargetMode="External"/><Relationship Id="rId65" Type="http://schemas.openxmlformats.org/officeDocument/2006/relationships/table" Target="../tables/table4.xml"/><Relationship Id="rId4" Type="http://schemas.openxmlformats.org/officeDocument/2006/relationships/hyperlink" Target="file:///\\serv2003\ESO%20rekonstrukcijos\125.%20Kranto%20g.%20-,%20&#352;ven&#269;ion&#279;liai,%20&#352;ven&#269;ioni&#371;%20r.%20sav" TargetMode="External"/><Relationship Id="rId9" Type="http://schemas.openxmlformats.org/officeDocument/2006/relationships/hyperlink" Target="file:///\\serv2003\ESO%20rekonstrukcijos\134.%20MGT%20%20ir%200,4%20kV%20OL%20L-200%20i&#353;%20Sk-414%20rekonstravimas%203,%20Pilvi&#353;ki&#371;%20k.,%20Anyk&#353;&#269;i&#371;%20r" TargetMode="External"/><Relationship Id="rId13" Type="http://schemas.openxmlformats.org/officeDocument/2006/relationships/hyperlink" Target="file:///\\serv2003\ESO%20rekonstrukcijos\146.%20Taikos%20pr.%2096,%20Kaunas,%20Kauno%20m.%20sav" TargetMode="External"/><Relationship Id="rId18" Type="http://schemas.openxmlformats.org/officeDocument/2006/relationships/hyperlink" Target="file:///\\192.168.1.100\Projektavimas\Ignitis\3.%20Piliuonos%20g.%2032,%20Kaunas" TargetMode="External"/><Relationship Id="rId39" Type="http://schemas.openxmlformats.org/officeDocument/2006/relationships/hyperlink" Target="file:///\\192.168.1.100\Projektavimas\Ignitis\31.%20&#381;emaitijos%20g.%2036A,%20Ma&#382;eikiai"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file:///\\serv2003\Projektavimas\ESO%20metinis%20Centras\107%20Raseini&#371;%20g.%2030,%20Kaunas,%20Kauno%20m.%20sav" TargetMode="External"/><Relationship Id="rId299" Type="http://schemas.openxmlformats.org/officeDocument/2006/relationships/hyperlink" Target="file:///\\serv2003\Projektavimas\ESO%20metinis%20Centras\280.%20%20Sporto%20g.%203,%20Kaunas,%20Kauno%20m.%20sav" TargetMode="External"/><Relationship Id="rId21" Type="http://schemas.openxmlformats.org/officeDocument/2006/relationships/hyperlink" Target="file:///\\serv2003\ESO%20metinis%20Centras\21.%20Mi&#353;ko%20g.%202,%20Kaunas,%20Kauno%20m.%20sav" TargetMode="External"/><Relationship Id="rId63" Type="http://schemas.openxmlformats.org/officeDocument/2006/relationships/hyperlink" Target="file:///\\serv2003\ESO%20metinis%20Centras\57%20Laisv&#279;s%20al.%2015B-3,%20Kaunas,%20Kauno%20m.%20sav" TargetMode="External"/><Relationship Id="rId159" Type="http://schemas.openxmlformats.org/officeDocument/2006/relationships/hyperlink" Target="file:///\\serv2003\Projektavimas\ESO%20metinis%20Centras\130%20Jonavos%20g.%2041B,%20Kaunas,%20Kauno%20m.%20sav" TargetMode="External"/><Relationship Id="rId324" Type="http://schemas.openxmlformats.org/officeDocument/2006/relationships/hyperlink" Target="file:///\\serv2003\Projektavimas\ESO%20metinis%20Centras\304.%20%20Lentvario%20g.%202B,%20Kaunas,%20Kauno%20m.%20sav" TargetMode="External"/><Relationship Id="rId366" Type="http://schemas.openxmlformats.org/officeDocument/2006/relationships/hyperlink" Target="file:///\\192.168.1.100\Projektavimas\ESO%20metinis%20Centras\346.%20&#381;emai&#269;i&#371;%20g.%2027-5,%20Kaunas,%20Kauno%20m.%20sav" TargetMode="External"/><Relationship Id="rId170" Type="http://schemas.openxmlformats.org/officeDocument/2006/relationships/hyperlink" Target="file:///\\serv2003\Projektavimas\ESO%20metinis%20Centras\160%20S.%20&#381;ukausko%20g.%201A,%20Kaunas,%20Kauno%20m.%20sav" TargetMode="External"/><Relationship Id="rId226" Type="http://schemas.openxmlformats.org/officeDocument/2006/relationships/hyperlink" Target="file:///\\192.168.1.100\Projektavimas\ESO%20metinis%20Centras\207.%20V.%20Kudirkos%20g.%2018-2,%20Kaunas,%20Kauno%20m.%20sav" TargetMode="External"/><Relationship Id="rId433" Type="http://schemas.openxmlformats.org/officeDocument/2006/relationships/hyperlink" Target="file:///\\serv2003\Projektavimas\ESO%20metinis%20Centras\412.%20A.%20Juozapavi&#269;iaus%20pr.%207S%20-%2013,%20Kaunas,%20Kauno%20m.%20sav" TargetMode="External"/><Relationship Id="rId268" Type="http://schemas.openxmlformats.org/officeDocument/2006/relationships/hyperlink" Target="file:///\\192.168.1.100\Projektavimas\ESO%20metinis%20Centras\249.%20Gegu&#382;ini&#371;%20g.%201,%20Kaunas,%20Kauno%20m.%20sav" TargetMode="External"/><Relationship Id="rId475" Type="http://schemas.openxmlformats.org/officeDocument/2006/relationships/hyperlink" Target="file:///\\serv2003\Projektavimas\ESO%20metinis%20Centras\454.%20Alantos%20g.%205,%20Kaunas,%20Kauno%20m.%20sav" TargetMode="External"/><Relationship Id="rId32" Type="http://schemas.openxmlformats.org/officeDocument/2006/relationships/hyperlink" Target="file:///\\serv2003\ESO%20metinis%20Centras\31.%20Islandijos%20pl.%2031,%20Kaunas,%20Kauno%20m.%20sav" TargetMode="External"/><Relationship Id="rId74" Type="http://schemas.openxmlformats.org/officeDocument/2006/relationships/hyperlink" Target="file:///\\serv2003\ESO%20metinis%20Centras\70%20Gai&#382;i&#363;n&#371;%20g.%2054A,%20Kaunas,%20Kauno%20m.%20sav" TargetMode="External"/><Relationship Id="rId128" Type="http://schemas.openxmlformats.org/officeDocument/2006/relationships/hyperlink" Target="file:///\\serv2003\Projektavimas\ESO%20metinis%20Centras" TargetMode="External"/><Relationship Id="rId335" Type="http://schemas.openxmlformats.org/officeDocument/2006/relationships/hyperlink" Target="file:///\\192.168.1.100\Projektavimas\ESO%20metinis%20Centras\315.%20Savanori&#371;%20pr.%203-5,%20Kaunas,%20Kauno%20m.%20sav" TargetMode="External"/><Relationship Id="rId377" Type="http://schemas.openxmlformats.org/officeDocument/2006/relationships/hyperlink" Target="file:///\\192.168.1.100\Projektavimas\ESO%20metinis%20Centras\357.%20Kumeli&#371;%20g.%2011-10,%20Kaunas,%20Kauno%20m.%20sav" TargetMode="External"/><Relationship Id="rId5" Type="http://schemas.openxmlformats.org/officeDocument/2006/relationships/hyperlink" Target="file:///\\serv2003\ESO%20metinis%20Centras\05.%20&#381;alioji%20g.%2057,%20Kaunas,%20Kauno%20m.%20sav" TargetMode="External"/><Relationship Id="rId181" Type="http://schemas.openxmlformats.org/officeDocument/2006/relationships/hyperlink" Target="file:///\\serv2003\Projektavimas\ESO%20metinis%20Centras\174%20Archyvo%20g.%2034-1,%20Kaunas,%20Kauno%20m.%20sav" TargetMode="External"/><Relationship Id="rId237" Type="http://schemas.openxmlformats.org/officeDocument/2006/relationships/hyperlink" Target="file:///\\serv2003\Projektavimas\ESO%20metinis%20Centras\223.%20&#381;eimenos%20g.%20106,%20Kaunas,%20Kauno%20m.%20sav" TargetMode="External"/><Relationship Id="rId402" Type="http://schemas.openxmlformats.org/officeDocument/2006/relationships/hyperlink" Target="file:///\\192.168.1.100\Projektavimas\ESO%20metinis%20Centras\381.%20Mituvos%20g.%20-,%20Kaunas,%20Kauno%20m.%20sav" TargetMode="External"/><Relationship Id="rId279" Type="http://schemas.openxmlformats.org/officeDocument/2006/relationships/hyperlink" Target="file:///\\192.168.1.100\Projektavimas\ESO%20metinis%20Centras\260.%20T.%20Narbuto%20g.%203,%20Kaunas,%20Kauno%20m.%20sav" TargetMode="External"/><Relationship Id="rId444" Type="http://schemas.openxmlformats.org/officeDocument/2006/relationships/hyperlink" Target="file:///\\serv2003\Projektavimas\ESO%20metinis%20Centras\423.%20Savanori&#371;%20pr.%20241A,%20LT-49299%20Kaunas,%20Kauno%20m.%20sav" TargetMode="External"/><Relationship Id="rId486" Type="http://schemas.openxmlformats.org/officeDocument/2006/relationships/hyperlink" Target="file:///\\serv2003\Projektavimas\ESO%20metinis%20Centras\465.%2010%20kV%20fyderio%20L-KT104%20i&#353;%20Eiguliai%20TP%20Automatizavimas%20(Kauno%20reg.,%20Kauno%20raj.)" TargetMode="External"/><Relationship Id="rId43" Type="http://schemas.openxmlformats.org/officeDocument/2006/relationships/hyperlink" Target="file:///\\serv2003\ESO%20metinis%20Centras\41%20M.%20Jankaus%20g.%2014-4,%20Kaunas,%20Kauno%20m.%20sav" TargetMode="External"/><Relationship Id="rId139" Type="http://schemas.openxmlformats.org/officeDocument/2006/relationships/hyperlink" Target="file:///\\serv2003\Projektavimas\ESO%20metinis%20Centras\127%20Hipodromo%20g.%2023,%20Kaunas,%20Kauno%20m.%20sav" TargetMode="External"/><Relationship Id="rId290" Type="http://schemas.openxmlformats.org/officeDocument/2006/relationships/hyperlink" Target="file:///\\192.168.1.100\Projektavimas\ESO%20metinis%20Centras\271.%20S.%20Ra&#353;tikio%20g.%2020,%20Kaunas,%20Kauno%20m.%20sav" TargetMode="External"/><Relationship Id="rId304" Type="http://schemas.openxmlformats.org/officeDocument/2006/relationships/hyperlink" Target="file:///\\serv2003\Projektavimas\ESO%20metinis%20Centras\284.%20%20Kranto%20al.%2095,%20Kaunas,%20Kauno%20m.%20sav" TargetMode="External"/><Relationship Id="rId346" Type="http://schemas.openxmlformats.org/officeDocument/2006/relationships/hyperlink" Target="file:///\\192.168.1.100\Projektavimas\ESO%20metinis%20Centras\326.%20Pranc&#363;z&#371;%20g.%2070B,%20Kaunas,%20Kauno%20m.%20sav" TargetMode="External"/><Relationship Id="rId388" Type="http://schemas.openxmlformats.org/officeDocument/2006/relationships/hyperlink" Target="file:///\\192.168.1.100\Projektavimas\ESO%20metinis%20Centras\368.%20Tulpi&#371;%20g.%208,%20Kaunas,%20Kauno%20m.%20sav" TargetMode="External"/><Relationship Id="rId85" Type="http://schemas.openxmlformats.org/officeDocument/2006/relationships/hyperlink" Target="file:///\\serv2003\ESO%20metinis%20Centras\76%20Jonavos%20g.%2043C,%20Kaunas,%20Kauno%20m.%20sav" TargetMode="External"/><Relationship Id="rId150" Type="http://schemas.openxmlformats.org/officeDocument/2006/relationships/hyperlink" Target="file:///\\serv2003\Projektavimas\ESO%20metinis%20Centras\145%20Laisv&#279;s%20al.%2021-6,%20Kaunas,%20Kauno%20m.%20sav" TargetMode="External"/><Relationship Id="rId192" Type="http://schemas.openxmlformats.org/officeDocument/2006/relationships/hyperlink" Target="file:///\\serv2003\Projektavimas\ESO%20metinis%20Centras\188%20Kranto%208-oji%20g.%2015,%20Kaunas,%20Kauno%20m.%20sav" TargetMode="External"/><Relationship Id="rId206" Type="http://schemas.openxmlformats.org/officeDocument/2006/relationships/hyperlink" Target="file:///\\serv2003\Projektavimas\ESO%20metinis%20Centras\200%20Karaliaus%20Mindaugo%20pr.%2022,%20Kaunas,%20Kauno%20m.%20sav" TargetMode="External"/><Relationship Id="rId413" Type="http://schemas.openxmlformats.org/officeDocument/2006/relationships/hyperlink" Target="file:///\\192.168.1.100\Projektavimas\ESO%20metinis%20Centras\392.%20Si&#363;l&#371;%20g.%205C,%20LT-45196%20Kaunas,%20Kauno%20m.%20sav" TargetMode="External"/><Relationship Id="rId248" Type="http://schemas.openxmlformats.org/officeDocument/2006/relationships/hyperlink" Target="file:///\\serv2003\Projektavimas\ESO%20metinis%20Centras\232.%20Utenos%20g.%2013A,%20Kaunas,%20Kauno%20m.%20sav" TargetMode="External"/><Relationship Id="rId455" Type="http://schemas.openxmlformats.org/officeDocument/2006/relationships/hyperlink" Target="file:///\\serv2003\Projektavimas\ESO%20metinis%20Centras\434.%20Savanori&#371;%20pr.%20243%20-%2012,%20LT-50154%20Kaunas,%20Kauno%20m.%20sav" TargetMode="External"/><Relationship Id="rId497" Type="http://schemas.microsoft.com/office/2019/04/relationships/documenttask" Target="../documenttasks/documenttask2.xml"/><Relationship Id="rId12" Type="http://schemas.openxmlformats.org/officeDocument/2006/relationships/hyperlink" Target="file:///\\serv2003\ESO%20metinis%20Centras\12.%2010%20kV%20KL%20TR301-TR803%20rekonstravimas%20(Kauno%20reg.,%20Kauno%20raj.)" TargetMode="External"/><Relationship Id="rId108" Type="http://schemas.openxmlformats.org/officeDocument/2006/relationships/hyperlink" Target="file:///\\serv2003\Projektavimas\ESO%20metinis%20Centras\102%20%20Radvil&#279;n&#371;%20pl.%205-82,%20Kaunas,%20Kauno%20m.%20sav" TargetMode="External"/><Relationship Id="rId315" Type="http://schemas.openxmlformats.org/officeDocument/2006/relationships/hyperlink" Target="file:///\\serv2003\Projektavimas\ESO%20metinis%20Centras\295.%20%20Tvere&#269;iaus%20g.%204,%20Kaunas,%20Kauno%20m.%20sav" TargetMode="External"/><Relationship Id="rId357" Type="http://schemas.openxmlformats.org/officeDocument/2006/relationships/hyperlink" Target="file:///\\192.168.1.100\Projektavimas\ESO%20metinis%20Centras\337.%20Talino%20g.%2016,%20Kaunas,%20Kauno%20m.%20sav" TargetMode="External"/><Relationship Id="rId54" Type="http://schemas.openxmlformats.org/officeDocument/2006/relationships/hyperlink" Target="file:///\\serv2003\ESO%20metinis%20Centras\51%20Gai&#382;i&#363;n&#371;%20g.%208,%20Kaunas,%20Kauno%20m.%20sav" TargetMode="External"/><Relationship Id="rId96" Type="http://schemas.openxmlformats.org/officeDocument/2006/relationships/hyperlink" Target="file:///\\serv2003\ESO%20metinis%20Centras\90%20Kranto%20al.%20124,%20Kaunas,%20Kauno%20m.%20sav" TargetMode="External"/><Relationship Id="rId161" Type="http://schemas.openxmlformats.org/officeDocument/2006/relationships/hyperlink" Target="file:///\\serv2003\Projektavimas\ESO%20metinis%20Centras\153%20Kranto%206-oji%20g.%2016,%20Kaunas,%20Kauno%20m.%20sav" TargetMode="External"/><Relationship Id="rId217" Type="http://schemas.openxmlformats.org/officeDocument/2006/relationships/hyperlink" Target="file:///\\192.168.1.100\Projektavimas\ESO%20metinis%20Centras\212.%20Kai&#353;iadori&#371;%20g.%2060,%20Kaunas,%20Kauno%20m.%20sav" TargetMode="External"/><Relationship Id="rId399" Type="http://schemas.openxmlformats.org/officeDocument/2006/relationships/hyperlink" Target="file:///\\192.168.1.100\Projektavimas\ESO%20metinis%20Centras\378.%20Sukil&#279;li&#371;%20pr.%20-,%20Kaunas,%20Kauno%20m.%20sav" TargetMode="External"/><Relationship Id="rId259" Type="http://schemas.openxmlformats.org/officeDocument/2006/relationships/hyperlink" Target="file:///\\192.168.1.100\Projektavimas\ESO%20metinis%20Centras\239%20Jonavos%20g.%20292E,%20Kaunas,%20Kauno%20m.%20sav" TargetMode="External"/><Relationship Id="rId424" Type="http://schemas.openxmlformats.org/officeDocument/2006/relationships/hyperlink" Target="file:///\\serv2003\Projektavimas\ESO%20metinis%20Centras\403.%20Zanavyk&#371;%20g.%2028,%20LT-44141%20Kaunas,%20Kauno%20m.%20sav" TargetMode="External"/><Relationship Id="rId466" Type="http://schemas.openxmlformats.org/officeDocument/2006/relationships/hyperlink" Target="file:///\\serv2003\Projektavimas\ESO%20metinis%20Centras\445.%20Vokie&#269;i&#371;%20g.%20125,%20Kaunas,%20Kauno%20m.%20sav" TargetMode="External"/><Relationship Id="rId23" Type="http://schemas.openxmlformats.org/officeDocument/2006/relationships/hyperlink" Target="file:///\\serv2003\ESO%20metinis%20Centras\23.%20Kranto%206-oji%20g.%203,%20Kaunas,%20Kauno%20m.%20sav" TargetMode="External"/><Relationship Id="rId119" Type="http://schemas.openxmlformats.org/officeDocument/2006/relationships/hyperlink" Target="file:///\\serv2003\Projektavimas\ESO%20metinis%20Centras\112%20S.%20Ra&#353;tikio%20g.%2028,%20Kaunas,%20Kauno%20m.%20sav" TargetMode="External"/><Relationship Id="rId270" Type="http://schemas.openxmlformats.org/officeDocument/2006/relationships/hyperlink" Target="file:///\\192.168.1.100\Projektavimas\ESO%20metinis%20Centras\251.%20Au&#353;ros%20g.%202A,%20Kaunas,%20Kauno%20m.%20sav" TargetMode="External"/><Relationship Id="rId326" Type="http://schemas.openxmlformats.org/officeDocument/2006/relationships/hyperlink" Target="file:///\\serv2003\Projektavimas\ESO%20metinis%20Centras\306.%20Kranto%208-oji%20g.%2016A,%20Kaunas,%20Kauno%20m.%20sav" TargetMode="External"/><Relationship Id="rId65" Type="http://schemas.openxmlformats.org/officeDocument/2006/relationships/hyperlink" Target="file:///\\serv2003\ESO%20metinis%20Centras\61%20V.%20Putvinskio%20g.%2050,%20Kaunas,%20Kauno%20m.%20sav" TargetMode="External"/><Relationship Id="rId130" Type="http://schemas.openxmlformats.org/officeDocument/2006/relationships/hyperlink" Target="file:///\\serv2003\Projektavimas\ESO%20metinis%20Centras\122%20Laisv&#279;s%20al.%2059C" TargetMode="External"/><Relationship Id="rId368" Type="http://schemas.openxmlformats.org/officeDocument/2006/relationships/hyperlink" Target="file:///\\192.168.1.100\Projektavimas\ESO%20metinis%20Centras\348.%20Lentvario%20g.%202C,%20Kaunas,%20Kauno%20m.%20sav" TargetMode="External"/><Relationship Id="rId172" Type="http://schemas.openxmlformats.org/officeDocument/2006/relationships/hyperlink" Target="file:///\\serv2003\Projektavimas\ESO%20metinis%20Centras\160%20S.%20&#381;ukausko%20g.%201A,%20Kaunas,%20Kauno%20m.%20sav" TargetMode="External"/><Relationship Id="rId228" Type="http://schemas.openxmlformats.org/officeDocument/2006/relationships/hyperlink" Target="file:///\\192.168.1.100\Projektavimas\ESO%20metinis%20Centras\218.%20A.%20Juozapavi&#269;iaus%20pr.%2032-11,%20Kaunas,%20Kauno%20m.%20sav" TargetMode="External"/><Relationship Id="rId435" Type="http://schemas.openxmlformats.org/officeDocument/2006/relationships/hyperlink" Target="file:///\\serv2003\Projektavimas\ESO%20metinis%20Centras\414.%20J.%20Basanavi&#269;iaus%20al.%2010,%20Kaunas,%20Kauno%20m.%20sav" TargetMode="External"/><Relationship Id="rId477" Type="http://schemas.openxmlformats.org/officeDocument/2006/relationships/hyperlink" Target="file:///\\serv2003\Projektavimas\ESO%20metinis%20Centras\456.%20L.%20Sapiegos%20g.%2012,%20Kaunas,%20Kauno%20m.%20sav" TargetMode="External"/><Relationship Id="rId281" Type="http://schemas.openxmlformats.org/officeDocument/2006/relationships/hyperlink" Target="file:///\\192.168.1.100\Projektavimas\ESO%20metinis%20Centras\262.%20Gegu&#382;ini&#371;%20g.%201B,%20Kaunas,%20Kauno%20m.%20sav" TargetMode="External"/><Relationship Id="rId337" Type="http://schemas.openxmlformats.org/officeDocument/2006/relationships/hyperlink" Target="file:///\\192.168.1.100\Projektavimas\ESO%20metinis%20Centras\317.%20V.%20Putvinskio%20g.%2036-16,%20Kaunas,%20Kauno%20m.%20sav" TargetMode="External"/><Relationship Id="rId34" Type="http://schemas.openxmlformats.org/officeDocument/2006/relationships/hyperlink" Target="file:///\\serv2003\ESO%20metinis%20Centras\33%20A&#353;igalio%20g.%201A,%20Kaunas,%20Kauno%20m.%20sav" TargetMode="External"/><Relationship Id="rId76" Type="http://schemas.openxmlformats.org/officeDocument/2006/relationships/hyperlink" Target="file:///\\serv2003\ESO%20metinis%20Centras\72%20P.%20Kalpoko%20g.%2081,%20Kaunas,%20Kauno%20m.%20sav" TargetMode="External"/><Relationship Id="rId141" Type="http://schemas.openxmlformats.org/officeDocument/2006/relationships/hyperlink" Target="file:///\\serv2003\Projektavimas\ESO%20metinis%20Centras\133%20Pilie&#269;i&#371;%20g.%206E,%20Kaunas,%20Kauno%20m.%20sav" TargetMode="External"/><Relationship Id="rId379" Type="http://schemas.openxmlformats.org/officeDocument/2006/relationships/hyperlink" Target="file:///\\192.168.1.100\Projektavimas\ESO%20metinis%20Centras\359.%20Archyvo%20g.%2029,%20Kaunas,%20Kauno%20m.%20sav" TargetMode="External"/><Relationship Id="rId7" Type="http://schemas.openxmlformats.org/officeDocument/2006/relationships/hyperlink" Target="file:///\\serv2003\ESO%20metinis%20Centras\07.%20Vievio%20g.%2062,%20Kaunas,%20Kauno%20m.%20sav" TargetMode="External"/><Relationship Id="rId183" Type="http://schemas.openxmlformats.org/officeDocument/2006/relationships/hyperlink" Target="file:///\\serv2003\Projektavimas\ESO%20metinis%20Centras\175%20A.%20Mackevi&#269;iaus%20g.%2038A,%20Kaunas,%20Kauno%20m.%20sav" TargetMode="External"/><Relationship Id="rId239" Type="http://schemas.openxmlformats.org/officeDocument/2006/relationships/hyperlink" Target="file:///\\serv2003\Projektavimas\ESO%20metinis%20Centras\223.%20&#381;eimenos%20g.%20106,%20Kaunas,%20Kauno%20m.%20sav" TargetMode="External"/><Relationship Id="rId390" Type="http://schemas.openxmlformats.org/officeDocument/2006/relationships/hyperlink" Target="file:///\\192.168.1.100\Projektavimas\ESO%20metinis%20Centras\370.%20A.%20Juozapavi&#269;iaus%20pr.%2029,%20Kaunas,%20Kauno%20m.%20sav" TargetMode="External"/><Relationship Id="rId404" Type="http://schemas.openxmlformats.org/officeDocument/2006/relationships/hyperlink" Target="file:///\\192.168.1.100\Projektavimas\ESO%20metinis%20Centras\383.%200,4%20kV%20SP-2-01_LGI%20SP-26%20rekonstravimas,%20A.Juozapavi&#269;iaus%20pr.118,%20Kaunas%20(Kauno%20reg.,%20Kaunas)" TargetMode="External"/><Relationship Id="rId446" Type="http://schemas.openxmlformats.org/officeDocument/2006/relationships/hyperlink" Target="file:///\\serv2003\Projektavimas\ESO%20metinis%20Centras\425.%20Ma&#382;eiki&#371;%20g.%208-2,%20Kaunas,%20Kauno%20m.%20sav" TargetMode="External"/><Relationship Id="rId250" Type="http://schemas.openxmlformats.org/officeDocument/2006/relationships/hyperlink" Target="file:///\\serv2003\Projektavimas\ESO%20metinis%20Centras\223.%20&#381;eimenos%20g.%20106,%20Kaunas,%20Kauno%20m.%20sav" TargetMode="External"/><Relationship Id="rId292" Type="http://schemas.openxmlformats.org/officeDocument/2006/relationships/hyperlink" Target="file:///\\serv2003\Projektavimas\ESO%20metinis%20Centras\273.%20%20Pabir&#382;&#279;s%20g.%204-3,%20Kaunas,%20Kauno%20m.%20sav" TargetMode="External"/><Relationship Id="rId306" Type="http://schemas.openxmlformats.org/officeDocument/2006/relationships/hyperlink" Target="file:///\\serv2003\Projektavimas\ESO%20metinis%20Centras\286.%20%20Vyd&#363;no%20al.%202A,%20Kaunas,%20Kauno%20m.%20sav" TargetMode="External"/><Relationship Id="rId488" Type="http://schemas.openxmlformats.org/officeDocument/2006/relationships/hyperlink" Target="file:///\\serv2003\Projektavimas\ESO%20metinis%20Centras\467.%20Islandijos%20pl.%2073%20-%20-,%20Kaunas,%20Kauno%20m.%20sav" TargetMode="External"/><Relationship Id="rId45" Type="http://schemas.openxmlformats.org/officeDocument/2006/relationships/hyperlink" Target="file:///\\serv2003\ESO%20metinis%20Centras\43%20&#352;irvint&#371;%20g.%206,%20Kaunas,%20Kauno%20m.%20sav" TargetMode="External"/><Relationship Id="rId87" Type="http://schemas.openxmlformats.org/officeDocument/2006/relationships/hyperlink" Target="file:///\\serv2003\ESO%20metinis%20Centras\81%20Kleboni&#353;kio%20g.%201E,%20Kaunas,%20Kauno%20m.%20sav" TargetMode="External"/><Relationship Id="rId110" Type="http://schemas.openxmlformats.org/officeDocument/2006/relationships/hyperlink" Target="file:///\\serv2003\Projektavimas\ESO%20metinis%20Centras\104%20M.%20Dauk&#353;os%20g.%2029A-1,%20Kaunas,%20Kauno%20m.%20sav" TargetMode="External"/><Relationship Id="rId348" Type="http://schemas.openxmlformats.org/officeDocument/2006/relationships/hyperlink" Target="file:///\\192.168.1.100\Projektavimas\ESO%20metinis%20Centras\328.%20L.%20Ivinskio%20g.%2045,%20Kaunas,%20Kauno%20m.%20sav" TargetMode="External"/><Relationship Id="rId152" Type="http://schemas.openxmlformats.org/officeDocument/2006/relationships/hyperlink" Target="file:///\\serv2003\Projektavimas\ESO%20metinis%20Centras\140%20Vaidilut&#279;s%20g.%202-1,%20Kaunas,%20Kauno%20m.%20sav" TargetMode="External"/><Relationship Id="rId194" Type="http://schemas.openxmlformats.org/officeDocument/2006/relationships/hyperlink" Target="file:///\\serv2003\Projektavimas\ESO%20metinis%20Centras\190%20Alantos%20g.%208,%20Kaunas,%20Kauno%20m.%20sav" TargetMode="External"/><Relationship Id="rId208" Type="http://schemas.openxmlformats.org/officeDocument/2006/relationships/hyperlink" Target="file:///\\serv2003\Projektavimas\ESO%20metinis%20Centras\196%20Kaps&#371;%20g.%20126,%20Kaunas,%20Kauno%20m.%20sav" TargetMode="External"/><Relationship Id="rId415" Type="http://schemas.openxmlformats.org/officeDocument/2006/relationships/hyperlink" Target="file:///\\serv2003\Projektavimas\ESO%20metinis%20Centras\393.%2010%20kV%20KL%20TR1055-TR1212%20rekonstravimas%20(Kauno%20reg.,%20Kauno%20raj.)" TargetMode="External"/><Relationship Id="rId457" Type="http://schemas.openxmlformats.org/officeDocument/2006/relationships/hyperlink" Target="file:///\\serv2003\Projektavimas\ESO%20metinis%20Centras\436.%20Gai&#382;i&#363;n&#371;%20g.%2060,%20LT-50111%20Kaunas,%20Kauno%20m.%20sav" TargetMode="External"/><Relationship Id="rId261" Type="http://schemas.openxmlformats.org/officeDocument/2006/relationships/hyperlink" Target="file:///\\serv2003\Projektavimas\ESO%20metinis%20Centras\238.%20Undin&#279;s%20g.%204,%20Kaunas,%20Kauno%20m.%20sav" TargetMode="External"/><Relationship Id="rId14" Type="http://schemas.openxmlformats.org/officeDocument/2006/relationships/hyperlink" Target="file:///\\serv2003\ESO%20metinis%20Centras\14.%20S.%20Ra&#353;tikio%20g.%2026,%20Kaunas,%20Kauno%20m.%20sav" TargetMode="External"/><Relationship Id="rId56" Type="http://schemas.openxmlformats.org/officeDocument/2006/relationships/hyperlink" Target="file:///\\serv2003\ESO%20metinis%20Centras\53%20Kleboni&#353;kio%20g.%2035D,%20Kaunas,%20Kauno%20m.%20sav" TargetMode="External"/><Relationship Id="rId317" Type="http://schemas.openxmlformats.org/officeDocument/2006/relationships/hyperlink" Target="file:///\\serv2003\Projektavimas\ESO%20metinis%20Centras\297.%20%20Karaliaus%20Mindaugo%20pr.%204,%20Kaunas,%20Kauno%20m.%20sav" TargetMode="External"/><Relationship Id="rId359" Type="http://schemas.openxmlformats.org/officeDocument/2006/relationships/hyperlink" Target="file:///\\192.168.1.100\Projektavimas\ESO%20metinis%20Centras\339.%20Tvirtov&#279;s%20al.%2086,%20Kaunas,%20Kauno%20m.%20sav" TargetMode="External"/><Relationship Id="rId98" Type="http://schemas.openxmlformats.org/officeDocument/2006/relationships/hyperlink" Target="file:///\\serv2003\ESO%20metinis%20Centras\92%20Kranto%20al.%20124-2,%20Kaunas,%20Kauno%20m.%20sav" TargetMode="External"/><Relationship Id="rId121" Type="http://schemas.openxmlformats.org/officeDocument/2006/relationships/hyperlink" Target="file:///\\serv2003\Projektavimas\ESO%20metinis%20Centras\113%20Gruzd&#382;i&#371;%20g.%206,%20Kaunas,%20Kauno%20m.%20sav" TargetMode="External"/><Relationship Id="rId163" Type="http://schemas.openxmlformats.org/officeDocument/2006/relationships/hyperlink" Target="file:///\\serv2003\Projektavimas\ESO%20metinis%20Centras\151%20Kranto%2020-oji%20g.%2022A,%20Kaunas,%20Kauno%20m.%20sav" TargetMode="External"/><Relationship Id="rId219" Type="http://schemas.openxmlformats.org/officeDocument/2006/relationships/hyperlink" Target="file:///\\192.168.1.100\Projektavimas\ESO%20metinis%20Centras\211.%20L.%20Ivinskio%20g.%2027,%20Kaunas,%20Kauno%20m.%20sav" TargetMode="External"/><Relationship Id="rId370" Type="http://schemas.openxmlformats.org/officeDocument/2006/relationships/hyperlink" Target="file:///\\192.168.1.100\Projektavimas\ESO%20metinis%20Centras\350.%20Eiguli&#371;%20g.%204,%20Kaunas,%20Kauno%20m.%20sav" TargetMode="External"/><Relationship Id="rId426" Type="http://schemas.openxmlformats.org/officeDocument/2006/relationships/hyperlink" Target="file:///\\serv2003\Projektavimas\ESO%20metinis%20Centras\405.%20Kranto%2011-oji%20g.%2026,%20LT-45285%20Kaunas,%20Kauno%20m.%20sav" TargetMode="External"/><Relationship Id="rId230" Type="http://schemas.openxmlformats.org/officeDocument/2006/relationships/hyperlink" Target="file:///\\192.168.1.100\Projektavimas\ESO%20metinis%20Centras\220.%20V.%20Putvinskio%20g.%2056-1,%20Kaunas,%20Kauno%20m.%20sav" TargetMode="External"/><Relationship Id="rId468" Type="http://schemas.openxmlformats.org/officeDocument/2006/relationships/hyperlink" Target="file:///\\serv2003\Projektavimas\ESO%20metinis%20Centras\447.%20Muravos%20g.%2021%20-%202,%20LT-49389%20Kaunas,%20Kauno%20m.%20sav" TargetMode="External"/><Relationship Id="rId25" Type="http://schemas.openxmlformats.org/officeDocument/2006/relationships/hyperlink" Target="file:///\\serv2003\ESO%20metinis%20Centras\25.%20Kranto%2011-oji%20g.%2016,%20Kaunas,%20Kauno%20m.%20sav" TargetMode="External"/><Relationship Id="rId67" Type="http://schemas.openxmlformats.org/officeDocument/2006/relationships/hyperlink" Target="file:///\\serv2003\ESO%20metinis%20Centras\63%20L.%20Ivinskio%20g.%2083,%20Kaunas,%20Kauno%20m.%20sav" TargetMode="External"/><Relationship Id="rId272" Type="http://schemas.openxmlformats.org/officeDocument/2006/relationships/hyperlink" Target="file:///\\192.168.1.100\Projektavimas\ESO%20metinis%20Centras\253.%20Gai&#382;i&#363;n&#371;%20g.%205A,%20Kaunas,%20Kauno%20m.%20sav" TargetMode="External"/><Relationship Id="rId328" Type="http://schemas.openxmlformats.org/officeDocument/2006/relationships/hyperlink" Target="file:///\\serv2003\Projektavimas\ESO%20metinis%20Centras\308.%20Vasarviet&#279;s%20g.%2011E-2,%20Kaunas,%20Kauno%20m.%20sav" TargetMode="External"/><Relationship Id="rId132" Type="http://schemas.openxmlformats.org/officeDocument/2006/relationships/hyperlink" Target="file:///\\serv2003\Projektavimas\ESO%20metinis%20Centras\124%20Nepriklausomyb&#279;s%20a.%203,%20Kaunas,%20Kauno%20m.%20sav" TargetMode="External"/><Relationship Id="rId174" Type="http://schemas.openxmlformats.org/officeDocument/2006/relationships/hyperlink" Target="file:///\\serv2003\Projektavimas\ESO%20metinis%20Centras\167%20Pakra&#353;&#269;io%20g.%2025,%20Kaunas,%20Kauno%20m.%20sav" TargetMode="External"/><Relationship Id="rId381" Type="http://schemas.openxmlformats.org/officeDocument/2006/relationships/hyperlink" Target="file:///\\192.168.1.100\Projektavimas\ESO%20metinis%20Centras\361.%20&#381;emai&#269;i&#371;%20g.%20125,%20Kaunas,%20Kauno%20m.%20sav" TargetMode="External"/><Relationship Id="rId241" Type="http://schemas.openxmlformats.org/officeDocument/2006/relationships/hyperlink" Target="file:///\\serv2003\Projektavimas\ESO%20metinis%20Centras\228.%20Savanori&#371;%20pr.%20159-3,%20Kaunas,%20Kauno%20m.%20sav" TargetMode="External"/><Relationship Id="rId437" Type="http://schemas.openxmlformats.org/officeDocument/2006/relationships/hyperlink" Target="file:///\\serv2003\Projektavimas\ESO%20metinis%20Centras\416.%20Savanori&#371;%20pr.%20-,%20Kaunas,%20Kauno%20m.%20sav" TargetMode="External"/><Relationship Id="rId479" Type="http://schemas.openxmlformats.org/officeDocument/2006/relationships/hyperlink" Target="file:///\\serv2003\Projektavimas\ESO%20metinis%20Centras\457.%20Kranto%2019-oji%20g.%2014,%20Kaunas,%20Kauno%20m.%20sav" TargetMode="External"/><Relationship Id="rId36" Type="http://schemas.openxmlformats.org/officeDocument/2006/relationships/hyperlink" Target="file:///\\serv2003\ESO%20metinis%20Centras\35.%20&#381;eimenos%20g.%20141B-2,%20Kaunas,%20Kauno%20m.%20sav" TargetMode="External"/><Relationship Id="rId283" Type="http://schemas.openxmlformats.org/officeDocument/2006/relationships/hyperlink" Target="file:///\\192.168.1.100\Projektavimas\ESO%20metinis%20Centras\264.%20Jonavos%20g.%2086,%20Kaunas,%20Kauno%20m.%20sav" TargetMode="External"/><Relationship Id="rId339" Type="http://schemas.openxmlformats.org/officeDocument/2006/relationships/hyperlink" Target="file:///\\192.168.1.100\Projektavimas\ESO%20metinis%20Centras\319.%20&#381;alioji%20g.%2071,%20Kaunas,%20Kauno%20m.%20sav" TargetMode="External"/><Relationship Id="rId490" Type="http://schemas.openxmlformats.org/officeDocument/2006/relationships/hyperlink" Target="file:///\\serv2003\Projektavimas\ESO%20metinis%20Centras\469.%20A.%20Juozapavi&#269;iaus%20pr.%20104A,%20Kaunas,%20Kauno%20m.%20sav" TargetMode="External"/><Relationship Id="rId78" Type="http://schemas.openxmlformats.org/officeDocument/2006/relationships/hyperlink" Target="file:///\\serv2003\ESO%20metinis%20Centras\74%20Naujos%200,4kV%20KL%20i&#353;%20TR-328%20iki%20atr.1006%20(L-100%20i&#353;%20TR-195_KS-4430)%20tiesimas.%20Au&#353;ros%20g.%2022-2,%20Kaunas,%20Kauno%20m.%20sav..%20TS%20(23-06028)" TargetMode="External"/><Relationship Id="rId101" Type="http://schemas.openxmlformats.org/officeDocument/2006/relationships/hyperlink" Target="file:///\\serv2003\ESO%20metinis%20Centras\95%20Jonavos%20g.%20-,%20Kaunas,%20Kauno%20m.%20sav" TargetMode="External"/><Relationship Id="rId143" Type="http://schemas.openxmlformats.org/officeDocument/2006/relationships/hyperlink" Target="file:///\\serv2003\Projektavimas\ESO%20metinis%20Centras\137%20Kranto%207-oji%20g.%2018,%20Kaunas,%20Kauno%20m.%20sav" TargetMode="External"/><Relationship Id="rId185" Type="http://schemas.openxmlformats.org/officeDocument/2006/relationships/hyperlink" Target="file:///\\serv2003\Projektavimas\ESO%20metinis%20Centras\177%20Savanori&#371;%20pr.%2030,%20Kaunas,%20Kauno%20m.%20sav" TargetMode="External"/><Relationship Id="rId350" Type="http://schemas.openxmlformats.org/officeDocument/2006/relationships/hyperlink" Target="file:///\\192.168.1.100\Projektavimas\ESO%20metinis%20Centras\330.%20A.%20Mickevi&#269;iaus%20g.%2040,%20Kaunas,%20Kauno%20m.%20sav" TargetMode="External"/><Relationship Id="rId406" Type="http://schemas.openxmlformats.org/officeDocument/2006/relationships/hyperlink" Target="file:///\\192.168.1.100\Projektavimas\ESO%20metinis%20Centras\385.%200,4%20kV%20MT-2-03_LGI%20rekonstravimas,%20LGI%20vartotoj&#371;%20perjungimas,%20&#268;iurlionio%20g.%206B,%20Kaunas%20(Kauno%20reg.,%20Kauno%20m.%20sav.)" TargetMode="External"/><Relationship Id="rId9" Type="http://schemas.openxmlformats.org/officeDocument/2006/relationships/hyperlink" Target="file:///\\serv2003\ESO%20metinis%20Centras\09.%20Biruli&#353;ki&#371;%20g.%203,%20Kaunas,%20Kauno%20m.%20sav" TargetMode="External"/><Relationship Id="rId210" Type="http://schemas.openxmlformats.org/officeDocument/2006/relationships/hyperlink" Target="file:///\\serv2003\Projektavimas\ESO%20metinis%20Centras\193%20Kleboni&#353;kio%20g.%2034,%20Kaunas,%20Kauno%20m.%20sav" TargetMode="External"/><Relationship Id="rId392" Type="http://schemas.openxmlformats.org/officeDocument/2006/relationships/hyperlink" Target="file:///\\192.168.1.100\Projektavimas\ESO%20metinis%20Centras\371.%2010%20kV%20KL%20TR189-TR217%20rekonstravimas%20(Kauno%20reg.,%20Kauno%20raj.)" TargetMode="External"/><Relationship Id="rId448" Type="http://schemas.openxmlformats.org/officeDocument/2006/relationships/hyperlink" Target="file:///\\serv2003\Projektavimas\ESO%20metinis%20Centras\427.%20Kalnie&#269;i&#371;%20g.%2066,%20Kaunas,%20Kauno%20m.%20sav" TargetMode="External"/><Relationship Id="rId252" Type="http://schemas.openxmlformats.org/officeDocument/2006/relationships/hyperlink" Target="file:///\\serv2003\Projektavimas\ESO%20metinis%20Centras\235.%20J.%20Mateikos%20g.%2022A,%20Kaunas,%20Kauno%20m.%20sav" TargetMode="External"/><Relationship Id="rId294" Type="http://schemas.openxmlformats.org/officeDocument/2006/relationships/hyperlink" Target="file:///\\serv2003\Projektavimas\ESO%20metinis%20Centras\275.%20Ruduoki&#371;%20g.%208,%20Kaunas,%20Kauno%20m.%20sav" TargetMode="External"/><Relationship Id="rId308" Type="http://schemas.openxmlformats.org/officeDocument/2006/relationships/hyperlink" Target="file:///\\serv2003\Projektavimas\ESO%20metinis%20Centras\288.%20%20Vasarviet&#279;s%20g.%2013,%20Kaunas,%20Kauno%20m.%20sav" TargetMode="External"/><Relationship Id="rId47" Type="http://schemas.openxmlformats.org/officeDocument/2006/relationships/hyperlink" Target="file:///\\serv2003\ESO%20metinis%20Centras\45.%20Drob&#279;s%20g.%2089-1A,%20Kaunas,%20Kauno%20m.%20sav" TargetMode="External"/><Relationship Id="rId89" Type="http://schemas.openxmlformats.org/officeDocument/2006/relationships/hyperlink" Target="file:///\\serv2003\ESO%20metinis%20Centras\83%20&#381;eimenos%20g.%202C,%20Kaunas,%20Kauno%20m.%20sav" TargetMode="External"/><Relationship Id="rId112" Type="http://schemas.openxmlformats.org/officeDocument/2006/relationships/hyperlink" Target="file:///\\serv2003\Projektavimas\ESO%20metinis%20Centras\107%20Raseini&#371;%20g.%2030,%20Kaunas,%20Kauno%20m.%20sav" TargetMode="External"/><Relationship Id="rId154" Type="http://schemas.openxmlformats.org/officeDocument/2006/relationships/hyperlink" Target="file:///\\serv2003\Projektavimas\ESO%20metinis%20Centras\143%20Savanori&#371;%20pr.%20339C,%20Kaunas,%20Kauno%20m.%20sav" TargetMode="External"/><Relationship Id="rId361" Type="http://schemas.openxmlformats.org/officeDocument/2006/relationships/hyperlink" Target="file:///\\192.168.1.100\Projektavimas\ESO%20metinis%20Centras\341.%20Benediktini&#371;%20g.%2046,%20Kaunas,%20Kauno%20m.%20sav" TargetMode="External"/><Relationship Id="rId196" Type="http://schemas.openxmlformats.org/officeDocument/2006/relationships/hyperlink" Target="file:///\\serv2003\Projektavimas\ESO%20metinis%20Centras\180%20Savanori&#371;%20pr.%2097,%20Kaunas,%20Kauno%20m.%20sav" TargetMode="External"/><Relationship Id="rId417" Type="http://schemas.openxmlformats.org/officeDocument/2006/relationships/hyperlink" Target="file:///\\serv2003\Projektavimas\ESO%20metinis%20Centras\396.%20Lentvario%20g.%202C,%20LT-44439%20Kaunas,%20Kauno%20m.%20sav" TargetMode="External"/><Relationship Id="rId459" Type="http://schemas.openxmlformats.org/officeDocument/2006/relationships/hyperlink" Target="file:///\\serv2003\Projektavimas\ESO%20metinis%20Centras\438.%20&#352;iauli&#371;%20g.%2044%20-%203,%20LT-44356%20Kaunas,%20Kauno%20m.%20sav" TargetMode="External"/><Relationship Id="rId16" Type="http://schemas.openxmlformats.org/officeDocument/2006/relationships/hyperlink" Target="file:///\\serv2003\ESO%20metinis%20Centras\16.%20Astronomijos%20g.%206,%20Kaunas,%20Kauno%20m.%20sav" TargetMode="External"/><Relationship Id="rId221" Type="http://schemas.openxmlformats.org/officeDocument/2006/relationships/hyperlink" Target="file:///\\192.168.1.100\Projektavimas\ESO%20metinis%20Centras\209.%20Kranto%20al.%2096,%20Kaunas,%20Kauno%20m.%20sav" TargetMode="External"/><Relationship Id="rId263" Type="http://schemas.openxmlformats.org/officeDocument/2006/relationships/hyperlink" Target="file:///\\192.168.1.100\Projektavimas\ESO%20metinis%20Centras\244.%20Jaun&#371;j&#371;%20Talkinink&#371;%20g.%2015-4,%20Kaunas,%20Kauno%20m.%20sav" TargetMode="External"/><Relationship Id="rId319" Type="http://schemas.openxmlformats.org/officeDocument/2006/relationships/hyperlink" Target="file:///\\serv2003\Projektavimas\ESO%20metinis%20Centras\299.%20%20A&#353;menos%201-oji%20g.%2010A-93,%20Kaunas,%20Kauno%20m.%20sav" TargetMode="External"/><Relationship Id="rId470" Type="http://schemas.openxmlformats.org/officeDocument/2006/relationships/hyperlink" Target="file:///\\serv2003\Projektavimas\ESO%20metinis%20Centras\449.%20Minties%20Rato%20g.%2011A,%20Kaunas,%20Kauno%20m.%20sav" TargetMode="External"/><Relationship Id="rId58" Type="http://schemas.openxmlformats.org/officeDocument/2006/relationships/hyperlink" Target="file:///\\serv2003\ESO%20metinis%20Centras\55%20Tulpi&#371;%20g.%2016-4,%20Kaunas,%20Kauno%20m.%20sav" TargetMode="External"/><Relationship Id="rId123" Type="http://schemas.openxmlformats.org/officeDocument/2006/relationships/hyperlink" Target="file:///\\serv2003\Projektavimas\ESO%20metinis%20Centras\115%20S.%20Gim&#382;ausko%20g.%2023,%20Kaunas,%20Kauno%20m.%20sav" TargetMode="External"/><Relationship Id="rId330" Type="http://schemas.openxmlformats.org/officeDocument/2006/relationships/hyperlink" Target="file:///\\192.168.1.100\Projektavimas\ESO%20metinis%20Centras\310.%20Pilie&#269;i&#371;%20g.%203-2,%20Kaunas,%20Kauno%20m.%20sav" TargetMode="External"/><Relationship Id="rId165" Type="http://schemas.openxmlformats.org/officeDocument/2006/relationships/hyperlink" Target="file:///\\serv2003\Projektavimas\ESO%20metinis%20Centras\155%20Perk&#363;no%20al.%2028,%20Kaunas,%20Kauno%20m.%20sav" TargetMode="External"/><Relationship Id="rId372" Type="http://schemas.openxmlformats.org/officeDocument/2006/relationships/hyperlink" Target="file:///\\192.168.1.100\Projektavimas\ESO%20metinis%20Centras\352.%20J.%20I.%20Kra&#353;evskio%20g.%2018,%20Kaunas,%20Kauno%20m.%20sav" TargetMode="External"/><Relationship Id="rId428" Type="http://schemas.openxmlformats.org/officeDocument/2006/relationships/hyperlink" Target="file:///\\serv2003\Projektavimas\ESO%20metinis%20Centras\407.%20Kranto%208-oji%20g.%2012,%20Kaunas,%20Kauno%20m.%20sav" TargetMode="External"/><Relationship Id="rId232" Type="http://schemas.openxmlformats.org/officeDocument/2006/relationships/hyperlink" Target="file:///\\192.168.1.100\Projektavimas\ESO%20metinis%20Centras\222.%20Breslaujos%20g.%202,%20Kaunas,%20Kauno%20m.%20sav" TargetMode="External"/><Relationship Id="rId274" Type="http://schemas.openxmlformats.org/officeDocument/2006/relationships/hyperlink" Target="file:///\\192.168.1.100\Projektavimas\ESO%20metinis%20Centras\255.%20Sukil&#279;li&#371;%20pr.%2048-1,%20Kaunas,%20Kauno%20m.%20sav" TargetMode="External"/><Relationship Id="rId481" Type="http://schemas.openxmlformats.org/officeDocument/2006/relationships/hyperlink" Target="file:///\\serv2003\Projektavimas\ESO%20metinis%20Centras\460.%20Minties%20Rato%20g.%2052,%20Kaunas,%20Kauno%20m.%20sav" TargetMode="External"/><Relationship Id="rId27" Type="http://schemas.openxmlformats.org/officeDocument/2006/relationships/hyperlink" Target="file:///\\serv2003\ESO%20metinis%20Centras\26.%20Nendri&#371;%20g.%204,%20Kaunas,%20Kauno%20m.%20sav" TargetMode="External"/><Relationship Id="rId69" Type="http://schemas.openxmlformats.org/officeDocument/2006/relationships/hyperlink" Target="file:///\\serv2003\ESO%20metinis%20Centras\65%20Zaras&#371;%20g.%2030-1,%20Kaunas,%20Kauno%20m.%20sav.Zaras&#371;%20g.%2030-1,%20Kaunas,%20Kauno%20m.%20sav" TargetMode="External"/><Relationship Id="rId134" Type="http://schemas.openxmlformats.org/officeDocument/2006/relationships/hyperlink" Target="file:///\\serv2003\Projektavimas\ESO%20metinis%20Centras\126%20Vokie&#269;i&#371;%20g.%204-2,%20Kaunas,%20Kauno%20m.%20sav" TargetMode="External"/><Relationship Id="rId80" Type="http://schemas.openxmlformats.org/officeDocument/2006/relationships/hyperlink" Target="file:///\\serv2003\ESO%20metinis%20Centras\75%20U&#382;&#353;ili&#371;%20g.%2059,%20Kaunas,%20Kauno%20m.%20sav" TargetMode="External"/><Relationship Id="rId176" Type="http://schemas.openxmlformats.org/officeDocument/2006/relationships/hyperlink" Target="file:///\\serv2003\Projektavimas\ESO%20metinis%20Centras\170%20Jonavos%20g.%20294,%20Kaunas,%20Kauno%20m.%20sav" TargetMode="External"/><Relationship Id="rId341" Type="http://schemas.openxmlformats.org/officeDocument/2006/relationships/hyperlink" Target="file:///\\192.168.1.100\Projektavimas\ESO%20metinis%20Centras\321.%20Kurpi&#371;%20g.%203-2,%20Kaunas,%20Kauno%20m.%20sav" TargetMode="External"/><Relationship Id="rId383" Type="http://schemas.openxmlformats.org/officeDocument/2006/relationships/hyperlink" Target="file:///\\192.168.1.100\Projektavimas\ESO%20metinis%20Centras\363.%20Pilie&#269;i&#371;%20g.%2014,%20Kaunas,%20Kauno%20m.%20sav" TargetMode="External"/><Relationship Id="rId439" Type="http://schemas.openxmlformats.org/officeDocument/2006/relationships/hyperlink" Target="file:///\\serv2003\Projektavimas\ESO%20metinis%20Centras\418.%200,4%20kV%20SP-2-01%20(Kaunas)_LGI%20L-SP-21%20rekonstravimas,%20A.Juozapavi&#269;iaus%20pr.118,%20Kaunas,%20(Kauno%20reg.,%20Kauno%20tinklas)" TargetMode="External"/><Relationship Id="rId201" Type="http://schemas.openxmlformats.org/officeDocument/2006/relationships/hyperlink" Target="file:///\\serv2003\Projektavimas\ESO%20metinis%20Centras\191%20Laisv&#279;s%20al.%2086-8,%20Kaunas,%20Kauno%20m.%20sav" TargetMode="External"/><Relationship Id="rId243" Type="http://schemas.openxmlformats.org/officeDocument/2006/relationships/hyperlink" Target="file:///\\serv2003\Projektavimas\ESO%20metinis%20Centras\226.Savanori&#371;%20pr.%20273-R15,%20Kaunas,%20Kauno%20m.%20sav" TargetMode="External"/><Relationship Id="rId285" Type="http://schemas.openxmlformats.org/officeDocument/2006/relationships/hyperlink" Target="file:///\\192.168.1.100\Projektavimas\ESO%20metinis%20Centras\266.%20&#352;iaurie&#269;i&#371;%20aklg.%2024-1,%20Kaunas,%20Kauno%20m.%20sav" TargetMode="External"/><Relationship Id="rId450" Type="http://schemas.openxmlformats.org/officeDocument/2006/relationships/hyperlink" Target="file:///\\serv2003\Projektavimas\ESO%20metinis%20Centras\429.%20Laz&#363;n&#371;%20g.%2065-1,%20Kaunas,%20Kauno%20m.%20sav" TargetMode="External"/><Relationship Id="rId38" Type="http://schemas.openxmlformats.org/officeDocument/2006/relationships/hyperlink" Target="file:///\\serv2003\ESO%20metinis%20Centras\37%20A.%20Juozapavi&#269;iaus%20pr.%2029C,%20Kaunas,%20Kauno%20m.%20sav" TargetMode="External"/><Relationship Id="rId103" Type="http://schemas.openxmlformats.org/officeDocument/2006/relationships/hyperlink" Target="file:///\\serv2003\ESO%20metinis%20Centras\96%20Laisv&#279;s%20al.%2092A,%20Kaunas,%20Kauno%20m.%20sav" TargetMode="External"/><Relationship Id="rId310" Type="http://schemas.openxmlformats.org/officeDocument/2006/relationships/hyperlink" Target="file:///\\192.168.1.100\Projektavimas\ESO%20metinis%20Centras\290.%20Kurpi&#371;%20g.%204A,%20Kaunas,%20Kauno%20m.%20sav" TargetMode="External"/><Relationship Id="rId492" Type="http://schemas.openxmlformats.org/officeDocument/2006/relationships/vmlDrawing" Target="../drawings/vmlDrawing3.vml"/><Relationship Id="rId91" Type="http://schemas.openxmlformats.org/officeDocument/2006/relationships/hyperlink" Target="file:///\\serv2003\ESO%20metinis%20Centras\85%20A.%20Mackevi&#269;iaus%20g.%2082,%20Kaunas,%20Kauno%20m.%20sav" TargetMode="External"/><Relationship Id="rId145" Type="http://schemas.openxmlformats.org/officeDocument/2006/relationships/hyperlink" Target="file:///\\serv2003\Projektavimas\ESO%20metinis%20Centras\139%20&#352;iauli&#371;%20g.%2010A-5,%20Kaunas,%20Kauno%20m.%20sav" TargetMode="External"/><Relationship Id="rId187" Type="http://schemas.openxmlformats.org/officeDocument/2006/relationships/hyperlink" Target="file:///\\serv2003\Projektavimas\ESO%20metinis%20Centras\179%20Vyd&#363;no%20al.%204,%20Kaunas,%20Kauno%20m.%20sav" TargetMode="External"/><Relationship Id="rId352" Type="http://schemas.openxmlformats.org/officeDocument/2006/relationships/hyperlink" Target="file:///\\192.168.1.100\Projektavimas\ESO%20metinis%20Centras\332.%20Uosio%20g.%2013,%20Kaunas,%20Kauno%20m.%20sav" TargetMode="External"/><Relationship Id="rId394" Type="http://schemas.openxmlformats.org/officeDocument/2006/relationships/hyperlink" Target="file:///\\192.168.1.100\Projektavimas\ESO%20metinis%20Centras\373.%20&#352;aki&#371;%20g.%203,%20Kaunas,%20Kauno%20m.%20sav" TargetMode="External"/><Relationship Id="rId408" Type="http://schemas.openxmlformats.org/officeDocument/2006/relationships/hyperlink" Target="file:///\\192.168.1.100\Projektavimas\ESO%20metinis%20Centras\387.%200,4%20kV%20MT-2-08_LGI%20rekonstravimas,%20LGI%20vartotoj&#371;%20perjungimas,%20L.Ivinskiog.,%20Kaunas%20(Kauno%20reg.,%20Kauno%20m.)" TargetMode="External"/><Relationship Id="rId212" Type="http://schemas.openxmlformats.org/officeDocument/2006/relationships/hyperlink" Target="file:///\\serv2003\Projektavimas\ESO%20metinis%20Centras\195%20Radvil&#279;n&#371;%20pl.%2042,%20Kaunas,%20Kauno%20m.%20sav" TargetMode="External"/><Relationship Id="rId254" Type="http://schemas.openxmlformats.org/officeDocument/2006/relationships/hyperlink" Target="file:///\\serv2003\Projektavimas\ESO%20metinis%20Centras\236.%20Islandijos%20pl.%2099-210,%20Kaunas,%20Kauno%20m.%20sav" TargetMode="External"/><Relationship Id="rId49" Type="http://schemas.openxmlformats.org/officeDocument/2006/relationships/hyperlink" Target="file:///\\serv2003\ESO%20metinis%20Centras\47%20A.%20Mackevi&#269;iaus%20g.%2058,%20Kaunas,%20Kauno%20m.%20sav" TargetMode="External"/><Relationship Id="rId114" Type="http://schemas.openxmlformats.org/officeDocument/2006/relationships/hyperlink" Target="file:///\\serv2003\Projektavimas\ESO%20metinis%20Centras\109%20Islandijos%20pl.%2025,%20Kaunas,%20Kauno%20m.%20sav" TargetMode="External"/><Relationship Id="rId296" Type="http://schemas.openxmlformats.org/officeDocument/2006/relationships/hyperlink" Target="file:///\\serv2003\Projektavimas\ESO%20metinis%20Centras\277.%20%20Vytauto%20pr.%2066,%20Kaunas,%20Kauno%20m.%20sav" TargetMode="External"/><Relationship Id="rId461" Type="http://schemas.openxmlformats.org/officeDocument/2006/relationships/hyperlink" Target="file:///\\serv2003\Projektavimas\ESO%20metinis%20Centras\440.%20Kalnie&#269;i&#371;%20g.%2068,%20Kaunas,%20Kauno%20m.%20sav" TargetMode="External"/><Relationship Id="rId60" Type="http://schemas.openxmlformats.org/officeDocument/2006/relationships/hyperlink" Target="file:///\\serv2003\ESO%20metinis%20Centras\56%20A.%20Mickevi&#269;iaus%20g.%2052A,%20Kaunas,%20Kauno%20m.%20sav" TargetMode="External"/><Relationship Id="rId156" Type="http://schemas.openxmlformats.org/officeDocument/2006/relationships/hyperlink" Target="file:///\\serv2003\Projektavimas\ESO%20metinis%20Centras\148%20Gedimino%20g.%2010,%20Kaunas,%20Kauno%20m.%20sav" TargetMode="External"/><Relationship Id="rId198" Type="http://schemas.openxmlformats.org/officeDocument/2006/relationships/hyperlink" Target="file:///\\serv2003\Projektavimas\ESO%20metinis%20Centras\182%20&#352;irvint&#371;%202-asis%20tak.%2014A,%20Kaunas,%20Kauno%20m.%20sav" TargetMode="External"/><Relationship Id="rId321" Type="http://schemas.openxmlformats.org/officeDocument/2006/relationships/hyperlink" Target="file:///\\serv2003\Projektavimas\ESO%20metinis%20Centras\301.%20%20Laz&#363;n&#371;%20g.%2063-1,%20Kaunas,%20Kauno%20m.%20sav" TargetMode="External"/><Relationship Id="rId363" Type="http://schemas.openxmlformats.org/officeDocument/2006/relationships/hyperlink" Target="file:///\\192.168.1.100\Projektavimas\ESO%20metinis%20Centras\343.%20Zanavyk&#371;%20g.%2037,%20Kaunas,%20Kauno%20m.%20sav" TargetMode="External"/><Relationship Id="rId419" Type="http://schemas.openxmlformats.org/officeDocument/2006/relationships/hyperlink" Target="file:///\\serv2003\Projektavimas\ESO%20metinis%20Centras\398.%2010%20kV%20KL%20TR28-TR222%20rekonstravimas%20(Kauno%20reg.,%20Kauno%20raj.)" TargetMode="External"/><Relationship Id="rId223" Type="http://schemas.openxmlformats.org/officeDocument/2006/relationships/hyperlink" Target="file:///\\serv2003\Projektavimas\ESO%20metinis%20Centras\203.%20Kranto%2010-oji%20g.%2018-1,%20Kaunas,%20Kauno%20m.%20sav" TargetMode="External"/><Relationship Id="rId430" Type="http://schemas.openxmlformats.org/officeDocument/2006/relationships/hyperlink" Target="file:///\\serv2003\Projektavimas\ESO%20metinis%20Centras\409.%20E.%20O&#382;e&#353;kien&#279;s%20g.%2039,%20Kaunas,%20Kauno%20m.%20sav" TargetMode="External"/><Relationship Id="rId18" Type="http://schemas.openxmlformats.org/officeDocument/2006/relationships/hyperlink" Target="file:///\\serv2003\ESO%20metinis%20Centras\18.%20Jonavos%20g.%20290,%20Kaunas,%20Kauno%20m.%20sav" TargetMode="External"/><Relationship Id="rId265" Type="http://schemas.openxmlformats.org/officeDocument/2006/relationships/hyperlink" Target="file:///\\192.168.1.100\Projektavimas\ESO%20metinis%20Centras\246.%20Karo%20Ligonin&#279;s%20g.%205-7,%20Kaunas,%20Kauno%20m.%20sav" TargetMode="External"/><Relationship Id="rId472" Type="http://schemas.openxmlformats.org/officeDocument/2006/relationships/hyperlink" Target="file:///\\serv2003\Projektavimas\ESO%20metinis%20Centras\451.%20Muitin&#279;s%20g.%201-7A,%20Kaunas,%20Kauno%20m.%20sav" TargetMode="External"/><Relationship Id="rId125" Type="http://schemas.openxmlformats.org/officeDocument/2006/relationships/hyperlink" Target="file:///\\serv2003\Projektavimas\ESO%20metinis%20Centras\118%20Vai&#382;ganto%20g.%2047-1,%20Kaunas,%20Kauno%20m.%20sav" TargetMode="External"/><Relationship Id="rId167" Type="http://schemas.openxmlformats.org/officeDocument/2006/relationships/hyperlink" Target="file:///\\serv2003\Projektavimas\ESO%20metinis%20Centras\157%20Gruzd&#382;i&#371;%20g.%2011A-1,%20Kaunas,%20Kauno%20m.%20sav" TargetMode="External"/><Relationship Id="rId332" Type="http://schemas.openxmlformats.org/officeDocument/2006/relationships/hyperlink" Target="file:///\\192.168.1.100\Projektavimas\ESO%20metinis%20Centras\312.%20&#352;irvint&#371;%20g.%2063,%20Kaunas,%20Kauno%20m.%20sav" TargetMode="External"/><Relationship Id="rId374" Type="http://schemas.openxmlformats.org/officeDocument/2006/relationships/hyperlink" Target="file:///\\192.168.1.100\Projektavimas\ESO%20metinis%20Centras\354.%20Mol&#279;t&#371;%20g.%2032,%20Kaunas,%20Kauno%20m.%20sav" TargetMode="External"/><Relationship Id="rId71" Type="http://schemas.openxmlformats.org/officeDocument/2006/relationships/hyperlink" Target="file:///\\serv2003\ESO%20metinis%20Centras\67%20Kaps&#371;%20g.%2028,%20Kaunas,%20Kauno%20m.%20sav" TargetMode="External"/><Relationship Id="rId234" Type="http://schemas.openxmlformats.org/officeDocument/2006/relationships/hyperlink" Target="file:///\\192.168.1.100\Projektavimas\ESO%20metinis%20Centras\205.%20Pilie&#269;i&#371;%20g.%2012,%20Kaunas,%20Kauno%20m.%20sav" TargetMode="External"/><Relationship Id="rId2" Type="http://schemas.openxmlformats.org/officeDocument/2006/relationships/hyperlink" Target="file:///\\serv2003\ESO%20metinis%20Centras\02.%20Kaps&#371;%20g.%2026,%20Kaunas,%20Kauno%20m.%20sav" TargetMode="External"/><Relationship Id="rId29" Type="http://schemas.openxmlformats.org/officeDocument/2006/relationships/hyperlink" Target="file:///\\serv2003\ESO%20metinis%20Centras\28.%20Vilniaus%20g.%2034-5,%20Kaunas,%20Kauno%20m.%20sav" TargetMode="External"/><Relationship Id="rId276" Type="http://schemas.openxmlformats.org/officeDocument/2006/relationships/hyperlink" Target="file:///\\192.168.1.100\Projektavimas\ESO%20metinis%20Centras\257.%20&#381;eimenos%20g.%2079,%20Kaunas,%20Kauno%20m.%20sav" TargetMode="External"/><Relationship Id="rId441" Type="http://schemas.openxmlformats.org/officeDocument/2006/relationships/hyperlink" Target="file:///\\serv2003\Projektavimas\ESO%20metinis%20Centras\420.%20Mi&#353;ko%20g.%2026,%20LT-44313%20Kaunas,%20Kauno%20m.%20sav" TargetMode="External"/><Relationship Id="rId483" Type="http://schemas.openxmlformats.org/officeDocument/2006/relationships/hyperlink" Target="file:///\\serv2003\Projektavimas\ESO%20metinis%20Centras\462.%20Speigo%20g.%2028%20-%2015,%20Kaunas,%20Kauno%20m.%20sav" TargetMode="External"/><Relationship Id="rId40" Type="http://schemas.openxmlformats.org/officeDocument/2006/relationships/hyperlink" Target="file:///\\serv2003\ESO%20metinis%20Centras\39%20Pa&#382;angos%20g.%203,%20Kaunas,%20Kauno%20m.%20sav" TargetMode="External"/><Relationship Id="rId136" Type="http://schemas.openxmlformats.org/officeDocument/2006/relationships/hyperlink" Target="file:///\\serv2003\Projektavimas\ESO%20metinis%20Centras\128%20Savanori&#371;%20pr.%20443A,%20Kaunas,%20Kauno%20m.%20sav" TargetMode="External"/><Relationship Id="rId178" Type="http://schemas.openxmlformats.org/officeDocument/2006/relationships/hyperlink" Target="file:///\\serv2003\Projektavimas\ESO%20metinis%20Centras\172%20Tvirtov&#279;s%20al.%2058,%20Kaunas,%20Kauno%20m.%20sav" TargetMode="External"/><Relationship Id="rId301" Type="http://schemas.openxmlformats.org/officeDocument/2006/relationships/hyperlink" Target="file:///\\serv2003\Projektavimas\ESO%20metinis%20Centras\282.%20%20Islandijos%20pl.%209,%20Kaunas,%20Kauno%20m.%20sav" TargetMode="External"/><Relationship Id="rId343" Type="http://schemas.openxmlformats.org/officeDocument/2006/relationships/hyperlink" Target="file:///\\192.168.1.100\Projektavimas\ESO%20metinis%20Centras\323.%20Minties%20Rato%20g.%2048,%20Kaunas,%20Kauno%20m.%20sav" TargetMode="External"/><Relationship Id="rId82" Type="http://schemas.openxmlformats.org/officeDocument/2006/relationships/hyperlink" Target="file:///\\serv2003\ESO%20metinis%20Centras\78%20M.%20Sederavi&#269;iaus%20g.%2019,%20Kaunas,%20Kauno%20m.%20sav" TargetMode="External"/><Relationship Id="rId203" Type="http://schemas.openxmlformats.org/officeDocument/2006/relationships/hyperlink" Target="file:///\\serv2003\Projektavimas\ESO%20metinis%20Centras\190%20Alantos%20g.%208,%20Kaunas,%20Kauno%20m.%20sav" TargetMode="External"/><Relationship Id="rId385" Type="http://schemas.openxmlformats.org/officeDocument/2006/relationships/hyperlink" Target="file:///\\192.168.1.100\Projektavimas\ESO%20metinis%20Centras\365.%20Laisv&#279;s%20al.%2070-2A,%20Kaunas,%20Kauno%20m.%20sav" TargetMode="External"/><Relationship Id="rId245" Type="http://schemas.openxmlformats.org/officeDocument/2006/relationships/hyperlink" Target="file:///\\serv2003\Projektavimas\ESO%20metinis%20Centras\230.%20Kranto%2010-oji%20g.%2020A,%20Kaunas,%20Kauno%20m.%20sav" TargetMode="External"/><Relationship Id="rId287" Type="http://schemas.openxmlformats.org/officeDocument/2006/relationships/hyperlink" Target="file:///\\192.168.1.100\Projektavimas\ESO%20metinis%20Centras\268.%20K&#281;stu&#269;io%20g.%2073-28,%20Kaunas,%20Kauno%20m.%20sav" TargetMode="External"/><Relationship Id="rId410" Type="http://schemas.openxmlformats.org/officeDocument/2006/relationships/hyperlink" Target="file:///\\192.168.1.100\Projektavimas\ESO%20metinis%20Centras\389.%200,4%20kV%20TR-2-05_LGI%20rekonstravimas,%20Tunelio%20g.10A,%20Kaunas%20(Kauno%20reg.,%20Kauno%20m.)" TargetMode="External"/><Relationship Id="rId452" Type="http://schemas.openxmlformats.org/officeDocument/2006/relationships/hyperlink" Target="file:///\\serv2003\Projektavimas\ESO%20metinis%20Centras\431.%20Jonavos%20g.%201F,%20Kaunas,%20Kauno%20m.%20sav" TargetMode="External"/><Relationship Id="rId494" Type="http://schemas.openxmlformats.org/officeDocument/2006/relationships/table" Target="../tables/table6.xml"/><Relationship Id="rId105" Type="http://schemas.openxmlformats.org/officeDocument/2006/relationships/hyperlink" Target="file:///\\serv2003\Projektavimas\ESO%20metinis%20Centras\99%20A.%20Mackevi&#269;iaus%20g.%2058,%20Kaunas,%20Kauno%20m.%20sav" TargetMode="External"/><Relationship Id="rId147" Type="http://schemas.openxmlformats.org/officeDocument/2006/relationships/hyperlink" Target="file:///\\serv2003\Projektavimas\ESO%20metinis%20Centras\138%20Verki&#371;%20g.%2048A,%20Kaunas,%20Kauno%20m.%20sav" TargetMode="External"/><Relationship Id="rId312" Type="http://schemas.openxmlformats.org/officeDocument/2006/relationships/hyperlink" Target="file:///\\serv2003\Projektavimas\ESO%20metinis%20Centras\292.%20%20V.%20Putvinskio%20g.%2034-10,%20Kaunas,%20Kauno%20m.%20sav" TargetMode="External"/><Relationship Id="rId354" Type="http://schemas.openxmlformats.org/officeDocument/2006/relationships/hyperlink" Target="file:///\\192.168.1.100\Projektavimas\ESO%20metinis%20Centras\334.%20Archyvo%20g.%2032,%20Kaunas,%20Kauno%20m.%20sav" TargetMode="External"/><Relationship Id="rId51" Type="http://schemas.openxmlformats.org/officeDocument/2006/relationships/hyperlink" Target="file:///\\serv2003\ESO%20metinis%20Centras\49%20P.%20Kalpoko%20g.%2024,%20Kaunas,%20Kauno%20m.%20sav" TargetMode="External"/><Relationship Id="rId93" Type="http://schemas.openxmlformats.org/officeDocument/2006/relationships/hyperlink" Target="file:///\\serv2003\ESO%20metinis%20Centras\87%20Eiguli&#371;%20g.%204,%20Kaunas,%20Kauno%20m.%20sav" TargetMode="External"/><Relationship Id="rId189" Type="http://schemas.openxmlformats.org/officeDocument/2006/relationships/hyperlink" Target="file:///\\serv2003\Projektavimas\ESO%20metinis%20Centras\185%20Vasarviet&#279;s%20g.%2021E-2,%20Kaunas,%20Kauno%20m.%20sav" TargetMode="External"/><Relationship Id="rId396" Type="http://schemas.openxmlformats.org/officeDocument/2006/relationships/hyperlink" Target="file:///\\192.168.1.100\Projektavimas\ESO%20metinis%20Centras\375.%20Algirdo%20g.,%20Kaunas" TargetMode="External"/><Relationship Id="rId214" Type="http://schemas.openxmlformats.org/officeDocument/2006/relationships/hyperlink" Target="file:///\\192.168.1.100\Projektavimas\ESO%20metinis%20Centras\216%20Minties%20Rato%20g.%2045,%20Kaunas,%20Kauno%20m.%20sav" TargetMode="External"/><Relationship Id="rId256" Type="http://schemas.openxmlformats.org/officeDocument/2006/relationships/hyperlink" Target="file:///\\serv2003\Projektavimas\ESO%20metinis%20Centras\223.%20&#381;eimenos%20g.%20106,%20Kaunas,%20Kauno%20m.%20sav" TargetMode="External"/><Relationship Id="rId298" Type="http://schemas.openxmlformats.org/officeDocument/2006/relationships/hyperlink" Target="file:///\\serv2003\Projektavimas\ESO%20metinis%20Centras\279.%20%20Vokie&#269;i&#371;%20g.%2043-2,%20Kaunas,%20Kauno%20m.%20sav" TargetMode="External"/><Relationship Id="rId421" Type="http://schemas.openxmlformats.org/officeDocument/2006/relationships/hyperlink" Target="file:///\\serv2003\Projektavimas\ESO%20metinis%20Centras\399.%2010%20kV%20KL%20TR286-TR236%20rekonstravimas%20(Kauno%20reg.,%20Kauno%20raj.)" TargetMode="External"/><Relationship Id="rId463" Type="http://schemas.openxmlformats.org/officeDocument/2006/relationships/hyperlink" Target="file:///\\serv2003\Projektavimas\ESO%20metinis%20Centras\442.%20Savanori&#371;%20pr.%20192B,%20Kaunas,%20Kauno%20m.%20sav" TargetMode="External"/><Relationship Id="rId116" Type="http://schemas.openxmlformats.org/officeDocument/2006/relationships/hyperlink" Target="file:///\\serv2003\Projektavimas\ESO%20metinis%20Centras\108%20Auk&#353;tai&#269;i&#371;%20g.%2027,%20Kaunas,%20Kauno%20m.%20sav" TargetMode="External"/><Relationship Id="rId158" Type="http://schemas.openxmlformats.org/officeDocument/2006/relationships/hyperlink" Target="file:///\\serv2003\Projektavimas\ESO%20metinis%20Centras\150%20Jonavos%20g.%2035E,%20Kaunas,%20Kauno%20m.%20sav" TargetMode="External"/><Relationship Id="rId323" Type="http://schemas.openxmlformats.org/officeDocument/2006/relationships/hyperlink" Target="file:///\\serv2003\Projektavimas\ESO%20metinis%20Centras\303.%20%20Kleboni&#353;kio%20g.%2034,%20Kaunas,%20Kauno%20m.%20sav" TargetMode="External"/><Relationship Id="rId20" Type="http://schemas.openxmlformats.org/officeDocument/2006/relationships/hyperlink" Target="file:///\\serv2003\ESO%20metinis%20Centras\20.%20Islandijos%20pl.%20215,%20Kaunas,%20Kauno%20m.%20sav" TargetMode="External"/><Relationship Id="rId62" Type="http://schemas.openxmlformats.org/officeDocument/2006/relationships/hyperlink" Target="file:///\\serv2003\ESO%20metinis%20Centras\59%20J.%20Degutyt&#279;s%20g.%203,%20Kaunas,%20Kauno%20m.%20sav" TargetMode="External"/><Relationship Id="rId365" Type="http://schemas.openxmlformats.org/officeDocument/2006/relationships/hyperlink" Target="file:///\\192.168.1.100\Projektavimas\ESO%20metinis%20Centras\345.%20Savanori&#371;%20pr.%20174,%20Kaunas,%20Kauno%20m.%20sav" TargetMode="External"/><Relationship Id="rId225" Type="http://schemas.openxmlformats.org/officeDocument/2006/relationships/hyperlink" Target="file:///\\serv2003\Projektavimas\ESO%20metinis%20Centras\204.%20Savanori&#371;%20pr.%203-20,%20Kaunas,%20Kauno%20m.%20sav" TargetMode="External"/><Relationship Id="rId267" Type="http://schemas.openxmlformats.org/officeDocument/2006/relationships/hyperlink" Target="file:///\\192.168.1.100\Projektavimas\ESO%20metinis%20Centras\248.%20P.%20Vi&#353;inskio%20g.%2058,%20Kaunas,%20Kauno%20m.%20sav" TargetMode="External"/><Relationship Id="rId432" Type="http://schemas.openxmlformats.org/officeDocument/2006/relationships/hyperlink" Target="file:///\\serv2003\Projektavimas\ESO%20metinis%20Centras\411.%20Muravos%20g.%207,%20LT-49419%20Kaunas,%20Kauno%20m.%20sav" TargetMode="External"/><Relationship Id="rId474" Type="http://schemas.openxmlformats.org/officeDocument/2006/relationships/hyperlink" Target="file:///\\serv2003\Projektavimas\ESO%20metinis%20Centras\453.%20Kauko%20al.%205,%20LT-44169%20Kaunas,%20Kauno%20m.%20sav" TargetMode="External"/><Relationship Id="rId106" Type="http://schemas.openxmlformats.org/officeDocument/2006/relationships/hyperlink" Target="file:///\\serv2003\ESO%20metinis%20Centras\96%20Laisv&#279;s%20al.%2092A,%20Kaunas,%20Kauno%20m.%20sav" TargetMode="External"/><Relationship Id="rId127" Type="http://schemas.openxmlformats.org/officeDocument/2006/relationships/hyperlink" Target="file:///\\serv2003\Projektavimas\ESO%20metinis%20Centras\120%20Vaistari&#353;ki&#371;%20g.%2025,%20Kaunas,%20Kauno%20m.%20sav" TargetMode="External"/><Relationship Id="rId313" Type="http://schemas.openxmlformats.org/officeDocument/2006/relationships/hyperlink" Target="file:///\\serv2003\Projektavimas\ESO%20metinis%20Centras\293.%20%20Savanori&#371;%20pr.%2051A-13,%20Kaunas,%20Kauno%20m.%20sav" TargetMode="External"/><Relationship Id="rId495" Type="http://schemas.openxmlformats.org/officeDocument/2006/relationships/comments" Target="../comments3.xml"/><Relationship Id="rId10" Type="http://schemas.openxmlformats.org/officeDocument/2006/relationships/hyperlink" Target="file:///\\serv2003\ESO%20metinis%20Centras\10.%20Undin&#279;s%20g.%2018,%20Kaunas,%20Kauno%20m.%20sav" TargetMode="External"/><Relationship Id="rId31" Type="http://schemas.openxmlformats.org/officeDocument/2006/relationships/hyperlink" Target="file:///\\serv2003\ESO%20metinis%20Centras\30.%20Kurpi&#371;%20g.%2028A,%20Kaunas,%20Kauno%20m.%20sav" TargetMode="External"/><Relationship Id="rId52" Type="http://schemas.openxmlformats.org/officeDocument/2006/relationships/hyperlink" Target="file:///\\serv2003\ESO%20metinis%20Centras\49%20P.%20Kalpoko%20g.%2024,%20Kaunas,%20Kauno%20m.%20sav" TargetMode="External"/><Relationship Id="rId73" Type="http://schemas.openxmlformats.org/officeDocument/2006/relationships/hyperlink" Target="file:///\\serv2003\ESO%20metinis%20Centras\69%20Zanavyk&#371;%20g.%2056,%20Kaunas,%20Kauno%20m.%20sav" TargetMode="External"/><Relationship Id="rId94" Type="http://schemas.openxmlformats.org/officeDocument/2006/relationships/hyperlink" Target="file:///\\serv2003\ESO%20metinis%20Centras\87%20Eiguli&#371;%20g.%204,%20Kaunas,%20Kauno%20m.%20sav" TargetMode="External"/><Relationship Id="rId148" Type="http://schemas.openxmlformats.org/officeDocument/2006/relationships/hyperlink" Target="file:///\\serv2003\Projektavimas\ESO%20metinis%20Centras\143%20Savanori&#371;%20pr.%20339C,%20Kaunas,%20Kauno%20m.%20sav" TargetMode="External"/><Relationship Id="rId169" Type="http://schemas.openxmlformats.org/officeDocument/2006/relationships/hyperlink" Target="file:///\\serv2003\Projektavimas\ESO%20metinis%20Centras\159%20Apyni&#371;%20g.%2019-9,%20Kaunas,%20Kauno%20m.%20sav" TargetMode="External"/><Relationship Id="rId334" Type="http://schemas.openxmlformats.org/officeDocument/2006/relationships/hyperlink" Target="file:///\\192.168.1.100\Projektavimas\ESO%20metinis%20Centras\314.%20A.%20Mackevi&#269;iaus%20g.%2042-1,%20Kaunas,%20Kauno%20m.%20sav" TargetMode="External"/><Relationship Id="rId355" Type="http://schemas.openxmlformats.org/officeDocument/2006/relationships/hyperlink" Target="file:///\\192.168.1.100\Projektavimas\ESO%20metinis%20Centras\335.%20A.%20Vytarto%20g.%2022,%20Kaunas,%20Kauno%20m.%20sav" TargetMode="External"/><Relationship Id="rId376" Type="http://schemas.openxmlformats.org/officeDocument/2006/relationships/hyperlink" Target="file:///\\192.168.1.100\Projektavimas\ESO%20metinis%20Centras\356.%20Zanavyk&#371;%20g.%2064,%20Kaunas,%20Kauno%20m.%20sav" TargetMode="External"/><Relationship Id="rId397" Type="http://schemas.openxmlformats.org/officeDocument/2006/relationships/hyperlink" Target="file:///\\192.168.1.100\Projektavimas\ESO%20metinis%20Centras\376.%20S.%20&#381;ukausko%20g.%205C,%20Kaunas,%20Kauno%20m.%20sav" TargetMode="External"/><Relationship Id="rId4" Type="http://schemas.openxmlformats.org/officeDocument/2006/relationships/hyperlink" Target="file:///\\serv2003\ESO%20metinis%20Centras\04.%20Vasarviet&#279;s%20g.%2021E,%20Kaunas,%20Kauno%20m.%20sav" TargetMode="External"/><Relationship Id="rId180" Type="http://schemas.openxmlformats.org/officeDocument/2006/relationships/hyperlink" Target="file:///\\serv2003\Projektavimas\ESO%20metinis%20Centras\173%20Kalnie&#269;i&#371;%20g.%2088,%20Kaunas,%20Kauno%20m.%20sav" TargetMode="External"/><Relationship Id="rId215" Type="http://schemas.openxmlformats.org/officeDocument/2006/relationships/hyperlink" Target="file:///\\192.168.1.100\Projektavimas\ESO%20metinis%20Centras\215.%20Mituvos%20g.%202,%20Kaunas,%20Kauno%20m.%20sav" TargetMode="External"/><Relationship Id="rId236" Type="http://schemas.openxmlformats.org/officeDocument/2006/relationships/hyperlink" Target="file:///\\serv2003\Projektavimas\ESO%20metinis%20Centras\224.%20D.%20Po&#353;kos%20g.%2020,%20Kaunas,%20Kauno%20m.%20sav" TargetMode="External"/><Relationship Id="rId257" Type="http://schemas.openxmlformats.org/officeDocument/2006/relationships/hyperlink" Target="file:///\\192.168.1.100\Projektavimas\ESO%20metinis%20Centras\240.%20Rus&#371;%20g.%205,%20Kaunas,%20Kauno%20m.%20sav" TargetMode="External"/><Relationship Id="rId278" Type="http://schemas.openxmlformats.org/officeDocument/2006/relationships/hyperlink" Target="file:///\\192.168.1.100\Projektavimas\ESO%20metinis%20Centras\259.%20Benediktini&#371;%20g.%2045-5,%20Kaunas,%20Kauno%20m.%20sav" TargetMode="External"/><Relationship Id="rId401" Type="http://schemas.openxmlformats.org/officeDocument/2006/relationships/hyperlink" Target="file:///\\192.168.1.100\Projektavimas\ESO%20metinis%20Centras\380.%20&#352;viesos%20g.%209,%20Kaunas,%20Kauno%20m.%20sav" TargetMode="External"/><Relationship Id="rId422" Type="http://schemas.openxmlformats.org/officeDocument/2006/relationships/hyperlink" Target="file:///\\serv2003\Projektavimas\ESO%20metinis%20Centras\401.%20Sukil&#279;li&#371;%20pr.%20-,%20Kaunas,%20Kauno%20m.%20sav" TargetMode="External"/><Relationship Id="rId443" Type="http://schemas.openxmlformats.org/officeDocument/2006/relationships/hyperlink" Target="file:///\\serv2003\Projektavimas\ESO%20metinis%20Centras\422.%20Vai&#382;ganto%20g.%2028,%20LT-44229%20Kaunas,%20Kauno%20m.%20sav" TargetMode="External"/><Relationship Id="rId464" Type="http://schemas.openxmlformats.org/officeDocument/2006/relationships/hyperlink" Target="file:///\\serv2003\Projektavimas\ESO%20metinis%20Centras\443.%20Kranto%205-oji%20g.%204,%20Kaunas,%20Kauno%20m.%20sav" TargetMode="External"/><Relationship Id="rId303" Type="http://schemas.openxmlformats.org/officeDocument/2006/relationships/hyperlink" Target="file:///\\serv2003\Projektavimas\ESO%20metinis%20Centras\283.%20%20Lelij&#371;%20g.%204-3,%20Kaunas,%20Kauno%20m.%20sav" TargetMode="External"/><Relationship Id="rId485" Type="http://schemas.openxmlformats.org/officeDocument/2006/relationships/hyperlink" Target="file:///\\serv2003\Projektavimas\ESO%20metinis%20Centras\464.%20Vokie&#269;i&#371;%20g.%2025-6,%20Kaunas,%20Kauno%20m.%20sav" TargetMode="External"/><Relationship Id="rId42" Type="http://schemas.openxmlformats.org/officeDocument/2006/relationships/hyperlink" Target="file:///\\serv2003\ESO%20metinis%20Centras\41%20M.%20Jankaus%20g.%2014-4,%20Kaunas,%20Kauno%20m.%20sav" TargetMode="External"/><Relationship Id="rId84" Type="http://schemas.openxmlformats.org/officeDocument/2006/relationships/hyperlink" Target="file:///\\serv2003\ESO%20metinis%20Centras\78%20M.%20Sederavi&#269;iaus%20g.%2019,%20Kaunas,%20Kauno%20m.%20sav" TargetMode="External"/><Relationship Id="rId138" Type="http://schemas.openxmlformats.org/officeDocument/2006/relationships/hyperlink" Target="file:///\\serv2003\Projektavimas\ESO%20metinis%20Centras\129%20Administracin&#279;s%20patalpos%20-%20Mituvos%20g.%202,%20Kaunas,%20Kauno%20m.%20sav" TargetMode="External"/><Relationship Id="rId345" Type="http://schemas.openxmlformats.org/officeDocument/2006/relationships/hyperlink" Target="file:///\\192.168.1.100\Projektavimas\ESO%20metinis%20Centras\324.%20A.%20Juozapavi&#269;iaus%20pr.%2029C-31,%20Kaunas,%20Kauno%20m.%20sav" TargetMode="External"/><Relationship Id="rId387" Type="http://schemas.openxmlformats.org/officeDocument/2006/relationships/hyperlink" Target="file:///\\192.168.1.100\Projektavimas\ESO%20metinis%20Centras\367.%20Kalnie&#269;i&#371;%20g.%2048A,%20Kaunas,%20Kauno%20m.%20sav" TargetMode="External"/><Relationship Id="rId191" Type="http://schemas.openxmlformats.org/officeDocument/2006/relationships/hyperlink" Target="file:///\\serv2003\Projektavimas\ESO%20metinis%20Centras\187%20&#381;eimenos%20g.%204,%20Kaunas,%20Kauno%20m.%20sav" TargetMode="External"/><Relationship Id="rId205" Type="http://schemas.openxmlformats.org/officeDocument/2006/relationships/hyperlink" Target="file:///\\serv2003\Projektavimas\ESO%20metinis%20Centras\199%20Gedimino%20g.%2013-15,%20Kaunas,%20Kauno%20m.%20sav" TargetMode="External"/><Relationship Id="rId247" Type="http://schemas.openxmlformats.org/officeDocument/2006/relationships/hyperlink" Target="file:///\\serv2003\Projektavimas\ESO%20metinis%20Centras\223.%20&#381;eimenos%20g.%20106,%20Kaunas,%20Kauno%20m.%20sav" TargetMode="External"/><Relationship Id="rId412" Type="http://schemas.openxmlformats.org/officeDocument/2006/relationships/hyperlink" Target="file:///\\192.168.1.100\Projektavimas\ESO%20metinis%20Centras\391.%200,4%20kV%20MT-2-04_LGI%20rekonstravimas,%20LGI%20vartotoj&#371;%20perjungimas,%20&#268;iurlionio%20g.%2016A%20Kaunas%20(Kauno%20reg.,%20Kauno%20m.%20sav.)" TargetMode="External"/><Relationship Id="rId107" Type="http://schemas.openxmlformats.org/officeDocument/2006/relationships/hyperlink" Target="file:///\\serv2003\ESO%20metinis%20Centras\96%20Laisv&#279;s%20al.%2092A,%20Kaunas,%20Kauno%20m.%20sav" TargetMode="External"/><Relationship Id="rId289" Type="http://schemas.openxmlformats.org/officeDocument/2006/relationships/hyperlink" Target="file:///\\192.168.1.100\Projektavimas\ESO%20metinis%20Centras\270.%20Perk&#363;no%20al.%207,%20Kaunas,%20Kauno%20m.%20sav" TargetMode="External"/><Relationship Id="rId454" Type="http://schemas.openxmlformats.org/officeDocument/2006/relationships/hyperlink" Target="file:///\\serv2003\Projektavimas\ESO%20metinis%20Centras\433.%20Tunelio%20g.%2060,%20LT-44405%20Kaunas,%20Kauno%20m.%20sav" TargetMode="External"/><Relationship Id="rId496" Type="http://schemas.microsoft.com/office/2017/10/relationships/threadedComment" Target="../threadedComments/threadedComment3.xml"/><Relationship Id="rId11" Type="http://schemas.openxmlformats.org/officeDocument/2006/relationships/hyperlink" Target="file:///\\serv2003\ESO%20metinis%20Centras\11.%20&#381;eimenos%20g.%20141B-1,%20Kaunas,%20Kauno%20m.%20sav" TargetMode="External"/><Relationship Id="rId53" Type="http://schemas.openxmlformats.org/officeDocument/2006/relationships/hyperlink" Target="file:///\\serv2003\ESO%20metinis%20Centras\50%20Palapini&#371;%20g.%206A,%20Kaunas,%20Kauno%20m.%20sav" TargetMode="External"/><Relationship Id="rId149" Type="http://schemas.openxmlformats.org/officeDocument/2006/relationships/hyperlink" Target="file:///\\serv2003\Projektavimas\ESO%20metinis%20Centras\144%20A.%20ir%20J.%20Vokietai&#269;i&#371;%20g.%203,%20Kaunas,%20Kauno%20m.%20sav" TargetMode="External"/><Relationship Id="rId314" Type="http://schemas.openxmlformats.org/officeDocument/2006/relationships/hyperlink" Target="file:///\\serv2003\Projektavimas\ESO%20metinis%20Centras\294.%20%20Voverai&#269;i&#371;%20g.%2011,%20Kaunas,%20Kauno%20m.%20sav" TargetMode="External"/><Relationship Id="rId356" Type="http://schemas.openxmlformats.org/officeDocument/2006/relationships/hyperlink" Target="file:///\\192.168.1.100\Projektavimas\ESO%20metinis%20Centras\336.%20A.%20Juozapavi&#269;iaus%20pr.%207T-2,%20Kaunas,%20Kauno%20m.%20sav" TargetMode="External"/><Relationship Id="rId398" Type="http://schemas.openxmlformats.org/officeDocument/2006/relationships/hyperlink" Target="file:///\\192.168.1.100\Projektavimas\ESO%20metinis%20Centras\377.%20Hipodromo%20g.%2054,%20Kaunas,%20Kauno%20m.%20sav" TargetMode="External"/><Relationship Id="rId95" Type="http://schemas.openxmlformats.org/officeDocument/2006/relationships/hyperlink" Target="file:///\\serv2003\ESO%20metinis%20Centras\89%20Laisv&#279;s%20al.%2097A-4,%20Kaunas,%20Kauno%20m.%20sav" TargetMode="External"/><Relationship Id="rId160" Type="http://schemas.openxmlformats.org/officeDocument/2006/relationships/hyperlink" Target="file:///\\serv2003\Projektavimas\ESO%20metinis%20Centras\150%20Jonavos%20g.%2035E,%20Kaunas,%20Kauno%20m.%20sav" TargetMode="External"/><Relationship Id="rId216" Type="http://schemas.openxmlformats.org/officeDocument/2006/relationships/hyperlink" Target="file:///\\192.168.1.100\Projektavimas\ESO%20metinis%20Centras\214.%20Jonavos%20g.%2064,%20Kaunas,%20Kauno%20m.%20sav" TargetMode="External"/><Relationship Id="rId423" Type="http://schemas.openxmlformats.org/officeDocument/2006/relationships/hyperlink" Target="file:///\\serv2003\Projektavimas\ESO%20metinis%20Centras\402.%20Breslaujos%20g.%20-,%20Kaunas,%20Kauno%20m.%20sav" TargetMode="External"/><Relationship Id="rId258" Type="http://schemas.openxmlformats.org/officeDocument/2006/relationships/hyperlink" Target="file:///\\192.168.1.100\Projektavimas\ESO%20metinis%20Centras\241.%20Vievio%20g.%201B-1,%20Kaunas,%20Kauno%20m.%20sav" TargetMode="External"/><Relationship Id="rId465" Type="http://schemas.openxmlformats.org/officeDocument/2006/relationships/hyperlink" Target="file:///\\serv2003\Projektavimas\ESO%20metinis%20Centras\444.%20Kranto%2018-oji%20g.%2022,%20Kaunas,%20Kauno%20m.%20sav" TargetMode="External"/><Relationship Id="rId22" Type="http://schemas.openxmlformats.org/officeDocument/2006/relationships/hyperlink" Target="file:///\\serv2003\ESO%20metinis%20Centras\22.%20Savanori&#371;%20pr.%2040-1,%20Kaunas,%20Kauno%20m.%20sav" TargetMode="External"/><Relationship Id="rId64" Type="http://schemas.openxmlformats.org/officeDocument/2006/relationships/hyperlink" Target="file:///\\serv2003\ESO%20metinis%20Centras\60%20Jonavos%20g.%20106,%20Kaunas,%20Kauno%20m.%20sav" TargetMode="External"/><Relationship Id="rId118" Type="http://schemas.openxmlformats.org/officeDocument/2006/relationships/hyperlink" Target="file:///\\serv2003\Projektavimas\ESO%20metinis%20Centras\111%20Jonavos%20g.%20254-10,%20Kaunas,%20Kauno%20m.%20sav" TargetMode="External"/><Relationship Id="rId325" Type="http://schemas.openxmlformats.org/officeDocument/2006/relationships/hyperlink" Target="file:///\\serv2003\Projektavimas\ESO%20metinis%20Centras\305.%20%20Verki&#371;%20g.%2048,%20Kaunas,%20Kauno%20m.%20sav" TargetMode="External"/><Relationship Id="rId367" Type="http://schemas.openxmlformats.org/officeDocument/2006/relationships/hyperlink" Target="file:///\\192.168.1.100\Projektavimas\ESO%20metinis%20Centras\347.%20&#352;ven&#269;ioni&#371;%20g.%2031A,%20Kaunas,%20Kauno%20m.%20sav" TargetMode="External"/><Relationship Id="rId171" Type="http://schemas.openxmlformats.org/officeDocument/2006/relationships/hyperlink" Target="file:///\\serv2003\Projektavimas\ESO%20metinis%20Centras\160%20S.%20&#381;ukausko%20g.%201A,%20Kaunas,%20Kauno%20m.%20sav" TargetMode="External"/><Relationship Id="rId227" Type="http://schemas.openxmlformats.org/officeDocument/2006/relationships/hyperlink" Target="file:///\\192.168.1.100\Projektavimas\ESO%20metinis%20Centras\206.%20Tulpi&#371;%20g.%208,%20Kaunas,%20Kauno%20m.%20sav" TargetMode="External"/><Relationship Id="rId269" Type="http://schemas.openxmlformats.org/officeDocument/2006/relationships/hyperlink" Target="file:///\\192.168.1.100\Projektavimas\ESO%20metinis%20Centras\250.%20Servitut&#371;%20g.%2077,%20Kaunas,%20Kauno%20m.%20sav" TargetMode="External"/><Relationship Id="rId434" Type="http://schemas.openxmlformats.org/officeDocument/2006/relationships/hyperlink" Target="file:///\\serv2003\Projektavimas\ESO%20metinis%20Centras\413.BVG_&#381;vangu&#269;i&#371;%20g.,%20Kaunas,%20Kauno%20m.%20sav" TargetMode="External"/><Relationship Id="rId476" Type="http://schemas.openxmlformats.org/officeDocument/2006/relationships/hyperlink" Target="file:///\\serv2003\Projektavimas\ESO%20metinis%20Centras\455.%20Savanori&#371;%20pr.%20192%20-%20122,%20Kaunas,%20Kauno%20m.%20sav" TargetMode="External"/><Relationship Id="rId33" Type="http://schemas.openxmlformats.org/officeDocument/2006/relationships/hyperlink" Target="file:///\\serv2003\ESO%20metinis%20Centras\32.%20&#381;vangu&#269;i&#371;%20g.%2031,%20Kaunas,%20Kauno%20m.%20sav" TargetMode="External"/><Relationship Id="rId129" Type="http://schemas.openxmlformats.org/officeDocument/2006/relationships/hyperlink" Target="file:///\\serv2003\Projektavimas\ESO%20metinis%20Centras\123%20A.%20ir%20J.%20Vokietai&#269;i&#371;%20g.%203,%20Kaunas,%20Kauno%20m.%20sav" TargetMode="External"/><Relationship Id="rId280" Type="http://schemas.openxmlformats.org/officeDocument/2006/relationships/hyperlink" Target="file:///\\192.168.1.100\Projektavimas\ESO%20metinis%20Centras\261.%20Vokie&#269;i&#371;%20g.%20151,%20Kaunas,%20Kauno%20m.%20sav" TargetMode="External"/><Relationship Id="rId336" Type="http://schemas.openxmlformats.org/officeDocument/2006/relationships/hyperlink" Target="file:///\\192.168.1.100\Projektavimas\ESO%20metinis%20Centras\316.%20Vai&#382;ganto%20g.%2045-5,%20Kaunas,%20Kauno%20m.%20sav" TargetMode="External"/><Relationship Id="rId75" Type="http://schemas.openxmlformats.org/officeDocument/2006/relationships/hyperlink" Target="file:///\\serv2003\ESO%20metinis%20Centras\71%20Kemerio%20g.%203,%20Kaunas,%20Kauno%20m.%20sav" TargetMode="External"/><Relationship Id="rId140" Type="http://schemas.openxmlformats.org/officeDocument/2006/relationships/hyperlink" Target="file:///\\serv2003\Projektavimas\ESO%20metinis%20Centras\134%20Trimito%20g.%206-19,%20Kaunas,%20Kauno%20m.%20sav" TargetMode="External"/><Relationship Id="rId182" Type="http://schemas.openxmlformats.org/officeDocument/2006/relationships/hyperlink" Target="file:///\\serv2003\Projektavimas\ESO%20metinis%20Centras\174%20Archyvo%20g.%2034-1,%20Kaunas,%20Kauno%20m.%20sav" TargetMode="External"/><Relationship Id="rId378" Type="http://schemas.openxmlformats.org/officeDocument/2006/relationships/hyperlink" Target="file:///\\192.168.1.100\Projektavimas\ESO%20metinis%20Centras\358.%20Islandijos%20pl.%2051A,%20Kaunas,%20Kauno%20m.%20sav" TargetMode="External"/><Relationship Id="rId403" Type="http://schemas.openxmlformats.org/officeDocument/2006/relationships/hyperlink" Target="file:///\\192.168.1.100\Projektavimas\ESO%20metinis%20Centras\382.%20Si&#363;l&#371;%20g.%205C,%20LT-45196%20Kaunas,%20Kauno%20m.%20sav" TargetMode="External"/><Relationship Id="rId6" Type="http://schemas.openxmlformats.org/officeDocument/2006/relationships/hyperlink" Target="file:///\\serv2003\ESO%20metinis%20Centras\06.%20Utenos%20g.%2030,%20Kaunas,%20Kauno%20m.%20sav" TargetMode="External"/><Relationship Id="rId238" Type="http://schemas.openxmlformats.org/officeDocument/2006/relationships/hyperlink" Target="file:///\\serv2003\Projektavimas\ESO%20metinis%20Centras\223.%20&#381;eimenos%20g.%20106,%20Kaunas,%20Kauno%20m.%20sav" TargetMode="External"/><Relationship Id="rId445" Type="http://schemas.openxmlformats.org/officeDocument/2006/relationships/hyperlink" Target="file:///\\serv2003\Projektavimas\ESO%20metinis%20Centras\424.%20L.%20Ivinskio%20g.%20132A,%20Kaunas,%20Kauno%20m.%20sav" TargetMode="External"/><Relationship Id="rId487" Type="http://schemas.openxmlformats.org/officeDocument/2006/relationships/hyperlink" Target="file:///\\serv2003\Projektavimas\ESO%20metinis%20Centras\466.%20Mol&#279;t&#371;%20g.%2026,%20LT-50175%20Kaunas,%20Kauno%20m.%20sav" TargetMode="External"/><Relationship Id="rId291" Type="http://schemas.openxmlformats.org/officeDocument/2006/relationships/hyperlink" Target="file:///\\serv2003\Projektavimas\ESO%20metinis%20Centras\272.%20Vai&#382;ganto%20g.%2037,%20Kaunas,%20Kauno%20m.%20sav" TargetMode="External"/><Relationship Id="rId305" Type="http://schemas.openxmlformats.org/officeDocument/2006/relationships/hyperlink" Target="file:///\\serv2003\Projektavimas\ESO%20metinis%20Centras\285.%20%20Islandijos%20pl.%2077-71,%20Kaunas,%20Kauno%20m.%20sav" TargetMode="External"/><Relationship Id="rId347" Type="http://schemas.openxmlformats.org/officeDocument/2006/relationships/hyperlink" Target="file:///\\192.168.1.100\Projektavimas\ESO%20metinis%20Centras\327.%20Latvi&#371;%20g.%2023,%20Kaunas,%20Kauno%20m.%20sav" TargetMode="External"/><Relationship Id="rId44" Type="http://schemas.openxmlformats.org/officeDocument/2006/relationships/hyperlink" Target="file:///\\serv2003\ESO%20metinis%20Centras\42%20Sod&#371;%20g.%2020-3A,%20Kaunas,%20Kauno%20m.%20sav" TargetMode="External"/><Relationship Id="rId86" Type="http://schemas.openxmlformats.org/officeDocument/2006/relationships/hyperlink" Target="file:///\\serv2003\ESO%20metinis%20Centras\80%20Kranto%2013-oji%20g.%2016,%20Kaunas,%20Kauno%20m.%20sav" TargetMode="External"/><Relationship Id="rId151" Type="http://schemas.openxmlformats.org/officeDocument/2006/relationships/hyperlink" Target="file:///\\serv2003\Projektavimas\ESO%20metinis%20Centras\146%20Vokie&#269;i&#371;%20g.%2081,%20Kaunas,%20Kauno%20m.%20sav" TargetMode="External"/><Relationship Id="rId389" Type="http://schemas.openxmlformats.org/officeDocument/2006/relationships/hyperlink" Target="file:///\\192.168.1.100\Projektavimas\ESO%20metinis%20Centras\369.%20Islandijos%20pl.%2081A,%20Kaunas,%20Kauno%20m.%20sav" TargetMode="External"/><Relationship Id="rId193" Type="http://schemas.openxmlformats.org/officeDocument/2006/relationships/hyperlink" Target="file:///\\serv2003\Projektavimas\ESO%20metinis%20Centras\189%20Tvirtov&#279;s%20al%2010%20kV" TargetMode="External"/><Relationship Id="rId207" Type="http://schemas.openxmlformats.org/officeDocument/2006/relationships/hyperlink" Target="file:///\\serv2003\Projektavimas\ESO%20metinis%20Centras\201%20Kranto%206-oji%20g.%205,%20Kaunas,%20Kauno%20m.%20sav" TargetMode="External"/><Relationship Id="rId249" Type="http://schemas.openxmlformats.org/officeDocument/2006/relationships/hyperlink" Target="file:///\\serv2003\Projektavimas\ESO%20metinis%20Centras\233.%20Eiveni&#371;%20g.%2029-10,%20Kaunas,%20Kauno%20m.%20sav" TargetMode="External"/><Relationship Id="rId414" Type="http://schemas.openxmlformats.org/officeDocument/2006/relationships/hyperlink" Target="file:///\\serv2003\Projektavimas\ESO%20metinis%20Centras\394.%20Jonavos%20g.%2041C,%20Kaunas,%20Kauno%20m.%20sav" TargetMode="External"/><Relationship Id="rId456" Type="http://schemas.openxmlformats.org/officeDocument/2006/relationships/hyperlink" Target="file:///\\serv2003\Projektavimas\ESO%20metinis%20Centras\435.%20Skuodo%20g.%2027,%20LT-45131%20Kaunas,%20Kauno%20m.%20sav" TargetMode="External"/><Relationship Id="rId13" Type="http://schemas.openxmlformats.org/officeDocument/2006/relationships/hyperlink" Target="file:///\\serv2003\ESO%20metinis%20Centras\13.%20Griunvaldo%20g.%2026A,%20Kaunas,%20Kauno%20m.%20sav" TargetMode="External"/><Relationship Id="rId109" Type="http://schemas.openxmlformats.org/officeDocument/2006/relationships/hyperlink" Target="file:///\\serv2003\Projektavimas\ESO%20metinis%20Centras\103%20%20Kranto%2018-oji%20g.%2035,%20Kaunas,%20Kauno%20m.%20sav" TargetMode="External"/><Relationship Id="rId260" Type="http://schemas.openxmlformats.org/officeDocument/2006/relationships/hyperlink" Target="file:///\\serv2003\Projektavimas\ESO%20metinis%20Centras\237.%20Zanavyk&#371;%20g.%2032B-10,%20Kaunas,%20Kauno%20m.%20sav" TargetMode="External"/><Relationship Id="rId316" Type="http://schemas.openxmlformats.org/officeDocument/2006/relationships/hyperlink" Target="file:///\\serv2003\Projektavimas\ESO%20metinis%20Centras\296.%20%20L.%20Ivinskio%20g.%20122,%20Kaunas,%20Kauno%20m.%20sav" TargetMode="External"/><Relationship Id="rId55" Type="http://schemas.openxmlformats.org/officeDocument/2006/relationships/hyperlink" Target="file:///\\serv2003\ESO%20metinis%20Centras\52%20Pravieni&#353;ki&#371;%20g.%2015-1,%20Kaunas,%20Kauno%20m.%20sav" TargetMode="External"/><Relationship Id="rId97" Type="http://schemas.openxmlformats.org/officeDocument/2006/relationships/hyperlink" Target="file:///\\serv2003\Projektavimas\ESO%20metinis%20Centras\91%20Mituvos%20g.%202,%20Kaunas,%20Kauno%20m.%20sav" TargetMode="External"/><Relationship Id="rId120" Type="http://schemas.openxmlformats.org/officeDocument/2006/relationships/hyperlink" Target="file:///\\serv2003\Projektavimas\ESO%20metinis%20Centras\112%20S.%20Ra&#353;tikio%20g.%2028,%20Kaunas,%20Kauno%20m.%20sav" TargetMode="External"/><Relationship Id="rId358" Type="http://schemas.openxmlformats.org/officeDocument/2006/relationships/hyperlink" Target="file:///\\192.168.1.100\Projektavimas\ESO%20metinis%20Centras\338.%20Jonavos%20g.%20100,%20Kaunas,%20Kauno%20m.%20sav" TargetMode="External"/><Relationship Id="rId162" Type="http://schemas.openxmlformats.org/officeDocument/2006/relationships/hyperlink" Target="file:///\\serv2003\Projektavimas\ESO%20metinis%20Centras\152%20Karaliaus%20Mindaugo%20pr.%2050,%20Kaunas,%20Kauno%20m.%20sav" TargetMode="External"/><Relationship Id="rId218" Type="http://schemas.openxmlformats.org/officeDocument/2006/relationships/hyperlink" Target="file:///\\192.168.1.100\Projektavimas\ESO%20metinis%20Centras\213.%20Islandijos%20pl.%20235,%20Kaunas,%20Kauno%20m.%20sav" TargetMode="External"/><Relationship Id="rId425" Type="http://schemas.openxmlformats.org/officeDocument/2006/relationships/hyperlink" Target="file:///\\serv2003\Projektavimas\ESO%20metinis%20Centras\404.%20S.%20Ra&#353;tikio%20g.%2012,%20LT-50130%20Kaunas,%20Kauno%20m.%20sav" TargetMode="External"/><Relationship Id="rId467" Type="http://schemas.openxmlformats.org/officeDocument/2006/relationships/hyperlink" Target="file:///\\serv2003\Projektavimas\ESO%20metinis%20Centras\446.%20Lentvario%20g.%2014,%20LT-44439%20Kaunas,%20Kauno%20m.%20sav" TargetMode="External"/><Relationship Id="rId271" Type="http://schemas.openxmlformats.org/officeDocument/2006/relationships/hyperlink" Target="file:///\\192.168.1.100\Projektavimas\ESO%20metinis%20Centras\252.%20V.%20Putvinskio%20g.%2032-1,%20Kaunas,%20Kauno%20m.%20sav" TargetMode="External"/><Relationship Id="rId24" Type="http://schemas.openxmlformats.org/officeDocument/2006/relationships/hyperlink" Target="file:///\\serv2003\ESO%20metinis%20Centras\24.%20Sukil&#279;li&#371;%20pr.%2044,%20Kaunas,%20Kauno%20m.%20sav" TargetMode="External"/><Relationship Id="rId66" Type="http://schemas.openxmlformats.org/officeDocument/2006/relationships/hyperlink" Target="file:///\\serv2003\ESO%20metinis%20Centras\62%20A.%20Juozapavi&#269;iaus%20pr.%2084,%20Kaunas,%20Kauno%20m.%20sav" TargetMode="External"/><Relationship Id="rId131" Type="http://schemas.openxmlformats.org/officeDocument/2006/relationships/hyperlink" Target="file:///\\serv2003\Projektavimas\ESO%20metinis%20Centras\121%20V.%20Pietario%20g.%207-3,%20Kaunas,%20Kauno%20m.%20sav" TargetMode="External"/><Relationship Id="rId327" Type="http://schemas.openxmlformats.org/officeDocument/2006/relationships/hyperlink" Target="file:///\\serv2003\Projektavimas\ESO%20metinis%20Centras\307.%20A.%20ir%20J.%20Vokietai&#269;i&#371;%20g.%203,%20Kaunas,%20Kauno%20m.%20sav" TargetMode="External"/><Relationship Id="rId369" Type="http://schemas.openxmlformats.org/officeDocument/2006/relationships/hyperlink" Target="file:///\\192.168.1.100\Projektavimas\ESO%20metinis%20Centras\349.%20Kaps&#371;%20g.%2039,%20Kaunas,%20Kauno%20m.%20sav" TargetMode="External"/><Relationship Id="rId173" Type="http://schemas.openxmlformats.org/officeDocument/2006/relationships/hyperlink" Target="file:///\\serv2003\Projektavimas\ESO%20metinis%20Centras\160%20S.%20&#381;ukausko%20g.%201A,%20Kaunas,%20Kauno%20m.%20sav" TargetMode="External"/><Relationship Id="rId229" Type="http://schemas.openxmlformats.org/officeDocument/2006/relationships/hyperlink" Target="file:///\\192.168.1.100\Projektavimas\ESO%20metinis%20Centras\219.%20Vilniaus%20g.%2041-10,%20Kaunas,%20Kauno%20m.%20sav" TargetMode="External"/><Relationship Id="rId380" Type="http://schemas.openxmlformats.org/officeDocument/2006/relationships/hyperlink" Target="file:///\\192.168.1.100\Projektavimas\ESO%20metinis%20Centras\360.%20S.%20Daukanto%20g.%2021,%20Kaunas,%20Kauno%20m.%20sav" TargetMode="External"/><Relationship Id="rId436" Type="http://schemas.openxmlformats.org/officeDocument/2006/relationships/hyperlink" Target="file:///\\serv2003\Projektavimas\ESO%20metinis%20Centras\415.%20Alantos%20g.%203,%20LT-50175%20Kaunas,%20Kauno%20m.%20sav" TargetMode="External"/><Relationship Id="rId240" Type="http://schemas.openxmlformats.org/officeDocument/2006/relationships/hyperlink" Target="file:///\\serv2003\Projektavimas\ESO%20metinis%20Centras\229.%20Kaps&#371;%20g.%2011A,%20Kaunas,%20Kauno%20m.%20sav" TargetMode="External"/><Relationship Id="rId478" Type="http://schemas.openxmlformats.org/officeDocument/2006/relationships/hyperlink" Target="file:///\\serv2003\Projektavimas\ESO%20metinis%20Centras\458.%20Savanori&#371;%20pr.%20192,%20Kaunas,%20Kauno%20m.%20sav" TargetMode="External"/><Relationship Id="rId35" Type="http://schemas.openxmlformats.org/officeDocument/2006/relationships/hyperlink" Target="file:///\\serv2003\ESO%20metinis%20Centras\34.%20Savanori&#371;%20pr.%2074,%20Kaunas,%20Kauno%20m.%20sav" TargetMode="External"/><Relationship Id="rId77" Type="http://schemas.openxmlformats.org/officeDocument/2006/relationships/hyperlink" Target="file:///\\serv2003\ESO%20metinis%20Centras\73%20Kranto%20al.%20141,%20Kaunas,%20Kauno%20m.%20sav" TargetMode="External"/><Relationship Id="rId100" Type="http://schemas.openxmlformats.org/officeDocument/2006/relationships/hyperlink" Target="file:///\\serv2003\ESO%20metinis%20Centras\94%20P.%20Vai&#269;ai&#269;io%20g.%2029-3,%20Kaunas,%20Kauno%20m.%20sav" TargetMode="External"/><Relationship Id="rId282" Type="http://schemas.openxmlformats.org/officeDocument/2006/relationships/hyperlink" Target="file:///\\192.168.1.100\Projektavimas\ESO%20metinis%20Centras\263.%20P.%20Kalpoko%20g.%2026B,%20Kaunas,%20Kauno%20m.%20sav" TargetMode="External"/><Relationship Id="rId338" Type="http://schemas.openxmlformats.org/officeDocument/2006/relationships/hyperlink" Target="file:///\\192.168.1.100\Projektavimas\ESO%20metinis%20Centras\318.%20K.%20Petrausko%20g.%2034,%20Kaunas,%20Kauno%20m.%20sav" TargetMode="External"/><Relationship Id="rId8" Type="http://schemas.openxmlformats.org/officeDocument/2006/relationships/hyperlink" Target="file:///\\serv2003\ESO%20metinis%20Centras\08.%20BVG_Vasario%2016-osios%20g.,%20Kaunas" TargetMode="External"/><Relationship Id="rId142" Type="http://schemas.openxmlformats.org/officeDocument/2006/relationships/hyperlink" Target="file:///\\serv2003\Projektavimas\ESO%20metinis%20Centras\136%20Servitut&#371;%20g.%2097,%20Kaunas,%20Kauno%20m.%20sav" TargetMode="External"/><Relationship Id="rId184" Type="http://schemas.openxmlformats.org/officeDocument/2006/relationships/hyperlink" Target="file:///\\serv2003\Projektavimas\ESO%20metinis%20Centras\165%20Savanori&#371;%20pr.%2074,%20Kaunas,%20Kauno%20m.%20sav" TargetMode="External"/><Relationship Id="rId391" Type="http://schemas.openxmlformats.org/officeDocument/2006/relationships/hyperlink" Target="file:///\\192.168.1.100\Projektavimas\ESO%20metinis%20Centras\371.%20Skuodo%20g.%2028,%20Kaunas,%20Kauno%20m.%20sav" TargetMode="External"/><Relationship Id="rId405" Type="http://schemas.openxmlformats.org/officeDocument/2006/relationships/hyperlink" Target="file:///\\192.168.1.100\Projektavimas\ESO%20metinis%20Centras\384.%200,4%20kV%20MT-2-06_LGI%20rekonstravimas,%20LGI%20vartotoj&#371;%20perjungimas,%20Tunelio%20g.6,%20Kaunas,%20(Kauno%20reg.,%20Kauno%20m.%20sav.)" TargetMode="External"/><Relationship Id="rId447" Type="http://schemas.openxmlformats.org/officeDocument/2006/relationships/hyperlink" Target="file:///\\serv2003\Projektavimas\ESO%20metinis%20Centras\426.%20&#352;ermuon&#279;li&#371;%20g.%204,%20Kaunas,%20Kauno%20m.%20sav" TargetMode="External"/><Relationship Id="rId251" Type="http://schemas.openxmlformats.org/officeDocument/2006/relationships/hyperlink" Target="file:///\\serv2003\Projektavimas\ESO%20metinis%20Centras\234.%20Medv&#279;galio%20g.%2023-19,%20Kaunas,%20Kauno%20m.%20sav" TargetMode="External"/><Relationship Id="rId489" Type="http://schemas.openxmlformats.org/officeDocument/2006/relationships/hyperlink" Target="file:///\\serv2003\Projektavimas\ESO%20metinis%20Centras\468.%20&#352;v.%20Gertr&#363;dos%20g.%207%20-%2032,%20Kaunas,%20Kauno%20m.%20sav" TargetMode="External"/><Relationship Id="rId46" Type="http://schemas.openxmlformats.org/officeDocument/2006/relationships/hyperlink" Target="file:///\\serv2003\ESO%20metinis%20Centras\44%20Jonavos%20g.%20288,%20Kaunas,%20Kauno%20m.%20sav" TargetMode="External"/><Relationship Id="rId293" Type="http://schemas.openxmlformats.org/officeDocument/2006/relationships/hyperlink" Target="file:///\\serv2003\Projektavimas\ESO%20metinis%20Centras\274.%20%20Bried&#382;i&#371;%20tak.%2020B,%20Kaunas,%20Kauno%20m.%20sav" TargetMode="External"/><Relationship Id="rId307" Type="http://schemas.openxmlformats.org/officeDocument/2006/relationships/hyperlink" Target="file:///\\serv2003\Projektavimas\ESO%20metinis%20Centras\287.%20%20Perk&#363;no%20al.%2028,%20Kaunas,%20Kauno%20m.%20sav" TargetMode="External"/><Relationship Id="rId349" Type="http://schemas.openxmlformats.org/officeDocument/2006/relationships/hyperlink" Target="file:///\\192.168.1.100\Projektavimas\ESO%20metinis%20Centras\329.%20&#352;irvint&#371;%202-asis%20tak.%2014A,%20Kaunas,%20Kauno%20m.%20sav" TargetMode="External"/><Relationship Id="rId88" Type="http://schemas.openxmlformats.org/officeDocument/2006/relationships/hyperlink" Target="file:///\\serv2003\ESO%20metinis%20Centras\82%20E.%20O&#382;e&#353;kien&#279;s%20g.%2011-1,%20Kaunas,%20Kauno%20m.%20sav" TargetMode="External"/><Relationship Id="rId111" Type="http://schemas.openxmlformats.org/officeDocument/2006/relationships/hyperlink" Target="file:///\\serv2003\Projektavimas\ESO%20metinis%20Centras\105%20Kranto%208-oji%20g.%208-3,%20Kaunas,%20Kauno%20m.%20sav" TargetMode="External"/><Relationship Id="rId153" Type="http://schemas.openxmlformats.org/officeDocument/2006/relationships/hyperlink" Target="file:///\\serv2003\Projektavimas\ESO%20metinis%20Centras\141%20A.%20Jasai&#269;io%20g.%2016A-8,%20Kaunas,%20Kauno%20m.%20sav" TargetMode="External"/><Relationship Id="rId195" Type="http://schemas.openxmlformats.org/officeDocument/2006/relationships/hyperlink" Target="file:///\\serv2003\Projektavimas\ESO%20metinis%20Centras\176%20&#381;eimenos%20g.%208C,%20Kaunas,%20Kauno%20m.%20sav" TargetMode="External"/><Relationship Id="rId209" Type="http://schemas.openxmlformats.org/officeDocument/2006/relationships/hyperlink" Target="file:///\\serv2003\Projektavimas\ESO%20metinis%20Centras\192%20Trimito%20g.%206-19,%20Kaunas,%20Kauno%20m.%20sav" TargetMode="External"/><Relationship Id="rId360" Type="http://schemas.openxmlformats.org/officeDocument/2006/relationships/hyperlink" Target="file:///\\192.168.1.100\Projektavimas\ESO%20metinis%20Centras\340.%20M.%20K.%20&#268;iurlionio%20g.%2025,%20Kaunas,%20Kauno%20m.%20sav" TargetMode="External"/><Relationship Id="rId416" Type="http://schemas.openxmlformats.org/officeDocument/2006/relationships/hyperlink" Target="file:///\\serv2003\Projektavimas\ESO%20metinis%20Centras\395.%20S.%20Daukanto%20g.%2021A,%20LT-44249%20Kaunas,%20Kauno%20m.%20sav" TargetMode="External"/><Relationship Id="rId220" Type="http://schemas.openxmlformats.org/officeDocument/2006/relationships/hyperlink" Target="file:///\\192.168.1.100\Projektavimas\ESO%20metinis%20Centras\210.%20M.%20Sederavi&#269;iaus%20g.%205,%20Kaunas,%20Kauno%20m.%20sav" TargetMode="External"/><Relationship Id="rId458" Type="http://schemas.openxmlformats.org/officeDocument/2006/relationships/hyperlink" Target="file:///\\serv2003\Projektavimas\ESO%20metinis%20Centras\437.%20Drob&#279;s%20g.%2013%20-%2030,%20Kaunas,%20Kauno%20m.%20sav" TargetMode="External"/><Relationship Id="rId15" Type="http://schemas.openxmlformats.org/officeDocument/2006/relationships/hyperlink" Target="file:///\\serv2003\ESO%20metinis%20Centras\15.%20Jonavos%20g.%20244,%20Kaunas,%20Kauno%20m.%20sav" TargetMode="External"/><Relationship Id="rId57" Type="http://schemas.openxmlformats.org/officeDocument/2006/relationships/hyperlink" Target="file:///\\serv2003\ESO%20metinis%20Centras\54%20Nemuno%20g.%2027,%20Kaunas,%20Kauno%20m.%20sav" TargetMode="External"/><Relationship Id="rId262" Type="http://schemas.openxmlformats.org/officeDocument/2006/relationships/hyperlink" Target="file:///\\192.168.1.100\Projektavimas\ESO%20metinis%20Centras\243.%20Savanori&#371;%20pr.%203-19,%20Kaunas,%20Kauno%20m.%20sav" TargetMode="External"/><Relationship Id="rId318" Type="http://schemas.openxmlformats.org/officeDocument/2006/relationships/hyperlink" Target="file:///\\serv2003\Projektavimas\ESO%20metinis%20Centras\298.%20%20Kalnie&#269;i&#371;%20g.%2088,%20Kaunas,%20Kauno%20m.%20sav" TargetMode="External"/><Relationship Id="rId99" Type="http://schemas.openxmlformats.org/officeDocument/2006/relationships/hyperlink" Target="file:///\\serv2003\Projektavimas\ESO%20metinis%20Centras\93%20BVG,%20administracin&#279;s%20patalpos" TargetMode="External"/><Relationship Id="rId122" Type="http://schemas.openxmlformats.org/officeDocument/2006/relationships/hyperlink" Target="file:///\\serv2003\Projektavimas\ESO%20metinis%20Centras\116%20Jonavos%20g.%20278,%20Kaunas,%20Kauno%20m.%20sav" TargetMode="External"/><Relationship Id="rId164" Type="http://schemas.openxmlformats.org/officeDocument/2006/relationships/hyperlink" Target="file:///\\serv2003\Projektavimas\ESO%20metinis%20Centras\154%20&#352;iaurie&#269;i&#371;%20aklg.%2021,%20Kaunas,%20Kauno%20m.%20sav" TargetMode="External"/><Relationship Id="rId371" Type="http://schemas.openxmlformats.org/officeDocument/2006/relationships/hyperlink" Target="file:///\\192.168.1.100\Projektavimas\ESO%20metinis%20Centras\351.%20Vokie&#269;i&#371;%20g.%2095A,%20Kaunas,%20Kauno%20m.%20sav" TargetMode="External"/><Relationship Id="rId427" Type="http://schemas.openxmlformats.org/officeDocument/2006/relationships/hyperlink" Target="file:///\\serv2003\Projektavimas\ESO%20metinis%20Centras\406.%20Gara&#382;ai,%20Vytauto%20pr.%2037A,%20Kaunas" TargetMode="External"/><Relationship Id="rId469" Type="http://schemas.openxmlformats.org/officeDocument/2006/relationships/hyperlink" Target="file:///\\serv2003\Projektavimas\ESO%20metinis%20Centras\448.%20Laisv&#279;s%20al.%2050-3,%20Kaunas,%20Kauno%20m.%20sav" TargetMode="External"/><Relationship Id="rId26" Type="http://schemas.openxmlformats.org/officeDocument/2006/relationships/hyperlink" Target="file:///\\serv2003\ESO%20metinis%20Centras\25.%20Kranto%2011-oji%20g.%2016,%20Kaunas,%20Kauno%20m.%20sav" TargetMode="External"/><Relationship Id="rId231" Type="http://schemas.openxmlformats.org/officeDocument/2006/relationships/hyperlink" Target="file:///\\192.168.1.100\Projektavimas\ESO%20metinis%20Centras\221.%20K&#281;stu&#269;io%20g.%2017,%20Kaunas,%20Kauno%20m.%20sav" TargetMode="External"/><Relationship Id="rId273" Type="http://schemas.openxmlformats.org/officeDocument/2006/relationships/hyperlink" Target="file:///\\192.168.1.100\Projektavimas\ESO%20metinis%20Centras\254.%20Kranto%20al.%202,%20Kaunas,%20Kauno%20m.%20sav" TargetMode="External"/><Relationship Id="rId329" Type="http://schemas.openxmlformats.org/officeDocument/2006/relationships/hyperlink" Target="file:///\\192.168.1.100\Projektavimas\ESO%20metinis%20Centras\309.%20Si&#363;l&#371;%20g.%203,%20Kaunas,%20Kauno%20m.%20sav" TargetMode="External"/><Relationship Id="rId480" Type="http://schemas.openxmlformats.org/officeDocument/2006/relationships/hyperlink" Target="file:///\\serv2003\Projektavimas\ESO%20metinis%20Centras\459.%20K&#281;stu&#269;io%20g.%2027D,%20LT-44319%20Kaunas,%20Kauno%20m.%20sav" TargetMode="External"/><Relationship Id="rId68" Type="http://schemas.openxmlformats.org/officeDocument/2006/relationships/hyperlink" Target="file:///\\serv2003\ESO%20metinis%20Centras\64%20V.%20Landsbergio-&#381;emkalnio%20g.%2019,%20Kaunas,%20Kauno%20m.%20sav" TargetMode="External"/><Relationship Id="rId133" Type="http://schemas.openxmlformats.org/officeDocument/2006/relationships/hyperlink" Target="file:///\\serv2003\Projektavimas\ESO%20metinis%20Centras\123%20A.%20ir%20J.%20Vokietai&#269;i&#371;%20g.%203,%20Kaunas,%20Kauno%20m.%20sav" TargetMode="External"/><Relationship Id="rId175" Type="http://schemas.openxmlformats.org/officeDocument/2006/relationships/hyperlink" Target="file:///\\serv2003\Projektavimas\ESO%20metinis%20Centras\169%20Islandijos%20pl.%2069C%20Kaunas,%20Kauno%20m.%20sav" TargetMode="External"/><Relationship Id="rId340" Type="http://schemas.openxmlformats.org/officeDocument/2006/relationships/hyperlink" Target="file:///\\192.168.1.100\Projektavimas\ESO%20metinis%20Centras\320.%20Savanori&#371;%20pr.%20271-411,%20Kaunas,%20Kauno%20m.%20sav" TargetMode="External"/><Relationship Id="rId200" Type="http://schemas.openxmlformats.org/officeDocument/2006/relationships/hyperlink" Target="file:///\\serv2003\Projektavimas\ESO%20metinis%20Centras\184%20V.%20Putvinskio%20g.%202,%20Kaunas,%20Kauno%20m.%20sav" TargetMode="External"/><Relationship Id="rId382" Type="http://schemas.openxmlformats.org/officeDocument/2006/relationships/hyperlink" Target="file:///\\192.168.1.100\Projektavimas\ESO%20metinis%20Centras\362.%20A&#353;igalio%20g.%2034,%20Kaunas,%20Kauno%20m.%20sav" TargetMode="External"/><Relationship Id="rId438" Type="http://schemas.openxmlformats.org/officeDocument/2006/relationships/hyperlink" Target="file:///\\serv2003\Projektavimas\ESO%20metinis%20Centras\417.%200,4%20kV%20SP-31%20i&#353;%20SP-2-01_LGI%20rekonstravimas,%20A.%20Juozapavi&#269;iaus%20pr.118,%20Kaunas%20(Kauno%20reg.,%20Kauno%20sk.)" TargetMode="External"/><Relationship Id="rId242" Type="http://schemas.openxmlformats.org/officeDocument/2006/relationships/hyperlink" Target="file:///\\serv2003\Projektavimas\ESO%20metinis%20Centras\227.%20Laisv&#279;s%20al.%2086-2,%20Kaunas,%20Kauno%20m.%20sav" TargetMode="External"/><Relationship Id="rId284" Type="http://schemas.openxmlformats.org/officeDocument/2006/relationships/hyperlink" Target="file:///\\192.168.1.100\Projektavimas\ESO%20metinis%20Centras\265.%20G&#279;li&#371;%20Rato%20g.%2015A,%20Kaunas,%20Kauno%20m.%20sav" TargetMode="External"/><Relationship Id="rId491" Type="http://schemas.openxmlformats.org/officeDocument/2006/relationships/printerSettings" Target="../printerSettings/printerSettings3.bin"/><Relationship Id="rId37" Type="http://schemas.openxmlformats.org/officeDocument/2006/relationships/hyperlink" Target="file:///\\serv2003\ESO%20metinis%20Centras\36%20Islandijos%20pl.%2075,%20Kaunas,%20Kauno%20m.%20sav" TargetMode="External"/><Relationship Id="rId79" Type="http://schemas.openxmlformats.org/officeDocument/2006/relationships/hyperlink" Target="file:///\\serv2003\ESO%20metinis%20Centras\73%20Kranto%20al.%20141,%20Kaunas,%20Kauno%20m.%20sav" TargetMode="External"/><Relationship Id="rId102" Type="http://schemas.openxmlformats.org/officeDocument/2006/relationships/hyperlink" Target="file:///\\serv2003\ESO%20metinis%20Centras\96%20Laisv&#279;s%20al.%2092A,%20Kaunas,%20Kauno%20m.%20sav" TargetMode="External"/><Relationship Id="rId144" Type="http://schemas.openxmlformats.org/officeDocument/2006/relationships/hyperlink" Target="file:///\\serv2003\Projektavimas\ESO%20metinis%20Centras\138%20Verki&#371;%20g.%2048A,%20Kaunas,%20Kauno%20m.%20sav" TargetMode="External"/><Relationship Id="rId90" Type="http://schemas.openxmlformats.org/officeDocument/2006/relationships/hyperlink" Target="file:///\\serv2003\ESO%20metinis%20Centras\83%20&#381;eimenos%20g.%202C,%20Kaunas,%20Kauno%20m.%20sav" TargetMode="External"/><Relationship Id="rId186" Type="http://schemas.openxmlformats.org/officeDocument/2006/relationships/hyperlink" Target="file:///\\serv2003\Projektavimas\ESO%20metinis%20Centras\178%20A.%20Juozapavi&#269;iaus%20pr.%207T-2,%20Kaunas,%20Kauno%20m.%20sav" TargetMode="External"/><Relationship Id="rId351" Type="http://schemas.openxmlformats.org/officeDocument/2006/relationships/hyperlink" Target="file:///\\192.168.1.100\Projektavimas\ESO%20metinis%20Centras\331.%20A.%20Mackevi&#269;iaus%20g.%20118,%20Kaunas,%20Kauno%20m.%20sav" TargetMode="External"/><Relationship Id="rId393" Type="http://schemas.openxmlformats.org/officeDocument/2006/relationships/hyperlink" Target="file:///\\192.168.1.100\Projektavimas\ESO%20metinis%20Centras\372.%20Kranto%2018-oji%20g.%2020,%20Kaunas,%20Kauno%20m.%20sav" TargetMode="External"/><Relationship Id="rId407" Type="http://schemas.openxmlformats.org/officeDocument/2006/relationships/hyperlink" Target="file:///\\192.168.1.100\Projektavimas\ESO%20metinis%20Centras\386.%20E.%20Fryko%20g.%209,%20Kaunas,%20Kauno%20m.%20sav" TargetMode="External"/><Relationship Id="rId449" Type="http://schemas.openxmlformats.org/officeDocument/2006/relationships/hyperlink" Target="file:///\\serv2003\Projektavimas\ESO%20metinis%20Centras\428.%20Islandijos%20pl.%20115C%20-%2049,%20Kaunas,%20Kauno%20m.%20sav" TargetMode="External"/><Relationship Id="rId211" Type="http://schemas.openxmlformats.org/officeDocument/2006/relationships/hyperlink" Target="file:///\\serv2003\Projektavimas\ESO%20metinis%20Centras\194%20Karaliaus%20Mindaugo%20pr.%204,%20Kaunas,%20Kauno%20m.%20sav" TargetMode="External"/><Relationship Id="rId253" Type="http://schemas.openxmlformats.org/officeDocument/2006/relationships/hyperlink" Target="file:///\\serv2003\Projektavimas\ESO%20metinis%20Centras\223.%20&#381;eimenos%20g.%20106,%20Kaunas,%20Kauno%20m.%20sav" TargetMode="External"/><Relationship Id="rId295" Type="http://schemas.openxmlformats.org/officeDocument/2006/relationships/hyperlink" Target="file:///\\serv2003\Projektavimas\ESO%20metinis%20Centras\276.%20Zanavyk&#371;%20g.%2025-2,%20Kaunas,%20Kauno%20m.%20sav" TargetMode="External"/><Relationship Id="rId309" Type="http://schemas.openxmlformats.org/officeDocument/2006/relationships/hyperlink" Target="file:///\\192.168.1.100\Projektavimas\ESO%20metinis%20Centras\289.%20Laisv&#279;s%20al.%2059,%20Kaunas,%20Kauno%20m.%20sav" TargetMode="External"/><Relationship Id="rId460" Type="http://schemas.openxmlformats.org/officeDocument/2006/relationships/hyperlink" Target="file:///\\serv2003\Projektavimas\ESO%20metinis%20Centras\439.%20L.%20Ivinskio%20g.%20126A,%20Kaunas,%20Kauno%20m.%20sav" TargetMode="External"/><Relationship Id="rId48" Type="http://schemas.openxmlformats.org/officeDocument/2006/relationships/hyperlink" Target="file:///\\serv2003\ESO%20metinis%20Centras\46.%20Vytauto%20pr.%2067,%20Kaunas,%20Kauno%20m.%20sav" TargetMode="External"/><Relationship Id="rId113" Type="http://schemas.openxmlformats.org/officeDocument/2006/relationships/hyperlink" Target="file:///\\serv2003\ESO%20metinis%20Centras\104%20M.%20Dauk&#353;os%20g.%2029A-1,%20Kaunas,%20Kauno%20m.%20sav" TargetMode="External"/><Relationship Id="rId320" Type="http://schemas.openxmlformats.org/officeDocument/2006/relationships/hyperlink" Target="file:///\\serv2003\Projektavimas\ESO%20metinis%20Centras\300%20%20Kauko%20al.%202,%20Kaunas,%20Kauno%20m.%20sav" TargetMode="External"/><Relationship Id="rId155" Type="http://schemas.openxmlformats.org/officeDocument/2006/relationships/hyperlink" Target="file:///\\serv2003\Projektavimas\ESO%20metinis%20Centras\147%20Margio%20g.%205,%20Kaunas,%20Kauno%20m.%20sav" TargetMode="External"/><Relationship Id="rId197" Type="http://schemas.openxmlformats.org/officeDocument/2006/relationships/hyperlink" Target="file:///\\serv2003\Projektavimas\ESO%20metinis%20Centras\181%20Talino%20g.%2016,%20Kaunas,%20Kauno%20m.%20sav" TargetMode="External"/><Relationship Id="rId362" Type="http://schemas.openxmlformats.org/officeDocument/2006/relationships/hyperlink" Target="file:///\\192.168.1.100\Projektavimas\ESO%20metinis%20Centras\342.%20Kampo%20g.%2018,%20Kaunas,%20Kauno%20m.%20sav" TargetMode="External"/><Relationship Id="rId418" Type="http://schemas.openxmlformats.org/officeDocument/2006/relationships/hyperlink" Target="file:///\\serv2003\Projektavimas\ESO%20metinis%20Centras\397.%20&#352;imkai&#269;i&#371;%20g.%204,%20Kaunas,%20Kauno%20m.%20sav" TargetMode="External"/><Relationship Id="rId222" Type="http://schemas.openxmlformats.org/officeDocument/2006/relationships/hyperlink" Target="file:///\\192.168.1.100\Projektavimas\ESO%20metinis%20Centras\208.%20Kranto%202-oji%20g.%2014-1,%20Kaunas,%20Kauno%20m.%20sav" TargetMode="External"/><Relationship Id="rId264" Type="http://schemas.openxmlformats.org/officeDocument/2006/relationships/hyperlink" Target="file:///\\192.168.1.100\Projektavimas\ESO%20metinis%20Centras\245.%20Sopran&#371;%20g.%205,%20Kaunas,%20Kauno%20m.%20sav" TargetMode="External"/><Relationship Id="rId471" Type="http://schemas.openxmlformats.org/officeDocument/2006/relationships/hyperlink" Target="file:///\\serv2003\Projektavimas\ESO%20metinis%20Centras\450.%20P.%20Vi&#353;inskio%20g.%2032,%20Kaunas,%20Kauno%20m.%20sav" TargetMode="External"/><Relationship Id="rId17" Type="http://schemas.openxmlformats.org/officeDocument/2006/relationships/hyperlink" Target="file:///\\serv2003\ESO%20metinis%20Centras\17.%20Parodos%20g.%2022-1,%20Kaunas,%20Kauno%20m.%20sav" TargetMode="External"/><Relationship Id="rId59" Type="http://schemas.openxmlformats.org/officeDocument/2006/relationships/hyperlink" Target="file:///\\serv2003\ESO%20metinis%20Centras\55%20Tulpi&#371;%20g.%2016-4,%20Kaunas,%20Kauno%20m.%20sav" TargetMode="External"/><Relationship Id="rId124" Type="http://schemas.openxmlformats.org/officeDocument/2006/relationships/hyperlink" Target="file:///\\serv2003\Projektavimas\ESO%20metinis%20Centras\112%20S.%20Ra&#353;tikio%20g.%2028,%20Kaunas,%20Kauno%20m.%20sav" TargetMode="External"/><Relationship Id="rId70" Type="http://schemas.openxmlformats.org/officeDocument/2006/relationships/hyperlink" Target="file:///\\serv2003\ESO%20metinis%20Centras\66%20Savanori&#371;%20pr.%20192,%20Kaunas,%20Kauno%20m.%20sav" TargetMode="External"/><Relationship Id="rId166" Type="http://schemas.openxmlformats.org/officeDocument/2006/relationships/hyperlink" Target="file:///\\serv2003\Projektavimas\ESO%20metinis%20Centras\156%20Kalnie&#269;i&#371;%20g.%20231,%20Kaunas,%20Kauno%20m.%20sav" TargetMode="External"/><Relationship Id="rId331" Type="http://schemas.openxmlformats.org/officeDocument/2006/relationships/hyperlink" Target="file:///\\192.168.1.100\Projektavimas\ESO%20metinis%20Centras\311.%20Pabir&#382;&#279;s%20g.%2011,%20Kaunas,%20Kauno%20m.%20sav" TargetMode="External"/><Relationship Id="rId373" Type="http://schemas.openxmlformats.org/officeDocument/2006/relationships/hyperlink" Target="file:///\\192.168.1.100\Projektavimas\ESO%20metinis%20Centras\353.%20Uosio%20g.%207A,%20Kaunas,%20Kauno%20m.%20sav" TargetMode="External"/><Relationship Id="rId429" Type="http://schemas.openxmlformats.org/officeDocument/2006/relationships/hyperlink" Target="file:///\\serv2003\Projektavimas\ESO%20metinis%20Centras\408.%20Savanori&#371;%20pr.%20135,%20Kaunas,%20Kauno%20m.%20sav" TargetMode="External"/><Relationship Id="rId1" Type="http://schemas.openxmlformats.org/officeDocument/2006/relationships/hyperlink" Target="file:///\\serv2003\ESO%20metinis%20Centras\01.%20Zanavyk&#371;%20g.%2035,%20Kaunas,%20Kauno%20m.%20sav" TargetMode="External"/><Relationship Id="rId233" Type="http://schemas.openxmlformats.org/officeDocument/2006/relationships/hyperlink" Target="file:///\\serv2003\Projektavimas\ESO%20metinis%20Centras\223.%20&#381;eimenos%20g.%20106,%20Kaunas,%20Kauno%20m.%20sav" TargetMode="External"/><Relationship Id="rId440" Type="http://schemas.openxmlformats.org/officeDocument/2006/relationships/hyperlink" Target="file:///\\serv2003\Projektavimas\ESO%20metinis%20Centras\419.%20K&#281;stu&#269;io%20g.%2047,%20Kaunas,%20Kauno%20m.%20sav" TargetMode="External"/><Relationship Id="rId28" Type="http://schemas.openxmlformats.org/officeDocument/2006/relationships/hyperlink" Target="file:///\\serv2003\ESO%20metinis%20Centras\27.%20P.%20Dovydai&#269;io%20g.%2040,%20Kaunas,%20Kauno%20m.%20sav" TargetMode="External"/><Relationship Id="rId275" Type="http://schemas.openxmlformats.org/officeDocument/2006/relationships/hyperlink" Target="file:///\\192.168.1.100\Projektavimas\ESO%20metinis%20Centras\256.%20Vokie&#269;i&#371;%20g.%209,%20Kaunas,%20Kauno%20m.%20sav" TargetMode="External"/><Relationship Id="rId300" Type="http://schemas.openxmlformats.org/officeDocument/2006/relationships/hyperlink" Target="file:///\\serv2003\Projektavimas\ESO%20metinis%20Centras\281.%20%20Vokie&#269;i&#371;%20g.%2043,%20Kaunas,%20Kauno%20m.%20sav" TargetMode="External"/><Relationship Id="rId482" Type="http://schemas.openxmlformats.org/officeDocument/2006/relationships/hyperlink" Target="file:///\\serv2003\Projektavimas\ESO%20metinis%20Centras\461.%20A.%20Juozapavi&#269;iaus%20pr.%2031E,%20LT-44144%20Kaunas,%20Kauno%20m.%20sav" TargetMode="External"/><Relationship Id="rId81" Type="http://schemas.openxmlformats.org/officeDocument/2006/relationships/hyperlink" Target="file:///\\serv2003\ESO%20metinis%20Centras\78%20M.%20Sederavi&#269;iaus%20g.%2019,%20Kaunas,%20Kauno%20m.%20sav" TargetMode="External"/><Relationship Id="rId135" Type="http://schemas.openxmlformats.org/officeDocument/2006/relationships/hyperlink" Target="file:///\\serv2003\Projektavimas\ESO%20metinis%20Centras\127%20Hipodromo%20g.%2023,%20Kaunas,%20Kauno%20m.%20sav" TargetMode="External"/><Relationship Id="rId177" Type="http://schemas.openxmlformats.org/officeDocument/2006/relationships/hyperlink" Target="file:///\\serv2003\Projektavimas\ESO%20metinis%20Centras\171%20Aleksoto%20g.%204,%20Kaunas,%20Kauno%20m.%20sav" TargetMode="External"/><Relationship Id="rId342" Type="http://schemas.openxmlformats.org/officeDocument/2006/relationships/hyperlink" Target="file:///\\192.168.1.100\Projektavimas\ESO%20metinis%20Centras\322.%20A.%20Juozapavi&#269;iaus%20pr.%20122,%20Kaunas,%20Kauno%20m.%20sav" TargetMode="External"/><Relationship Id="rId384" Type="http://schemas.openxmlformats.org/officeDocument/2006/relationships/hyperlink" Target="file:///\\192.168.1.100\Projektavimas\ESO%20metinis%20Centras\364.%20A.%20Juozapavi&#269;iaus%20pr.%2097-6,%20Kaunas,%20Kauno%20m.%20sav" TargetMode="External"/><Relationship Id="rId202" Type="http://schemas.openxmlformats.org/officeDocument/2006/relationships/hyperlink" Target="file:///\\serv2003\Projektavimas\ESO%20metinis%20Centras\190%20Alantos%20g.%208,%20Kaunas,%20Kauno%20m.%20sav" TargetMode="External"/><Relationship Id="rId244" Type="http://schemas.openxmlformats.org/officeDocument/2006/relationships/hyperlink" Target="file:///\\serv2003\Projektavimas\ESO%20metinis%20Centras\225.%20Laisv&#279;s%20al.%2058,%20Kaunas,%20Kauno%20m.%20sav" TargetMode="External"/><Relationship Id="rId39" Type="http://schemas.openxmlformats.org/officeDocument/2006/relationships/hyperlink" Target="file:///\\serv2003\ESO%20metinis%20Centras\38%20Savanori&#371;%20pr.%20197,%20Kaunas,%20Kauno%20m.%20sav" TargetMode="External"/><Relationship Id="rId286" Type="http://schemas.openxmlformats.org/officeDocument/2006/relationships/hyperlink" Target="file:///\\192.168.1.100\Projektavimas\ESO%20metinis%20Centras\267.%20Sal&#371;%20g.%207,%20Kaunas,%20Kauno%20m.%20sav" TargetMode="External"/><Relationship Id="rId451" Type="http://schemas.openxmlformats.org/officeDocument/2006/relationships/hyperlink" Target="file:///\\serv2003\Projektavimas\ESO%20metinis%20Centras\430.%20Kranto%20al.%2087,%20LT-45284%20Kaunas,%20Kauno%20m.%20sav" TargetMode="External"/><Relationship Id="rId493" Type="http://schemas.openxmlformats.org/officeDocument/2006/relationships/table" Target="../tables/table5.xml"/><Relationship Id="rId50" Type="http://schemas.openxmlformats.org/officeDocument/2006/relationships/hyperlink" Target="file:///\\serv2003\ESO%20metinis%20Centras\48%20Eiveni&#371;%20g.%2013,%20Kaunas,%20Kauno%20m.%20sav" TargetMode="External"/><Relationship Id="rId104" Type="http://schemas.openxmlformats.org/officeDocument/2006/relationships/hyperlink" Target="file:///\\serv2003\ESO%20metinis%20Centras\96%20Laisv&#279;s%20al.%2092A,%20Kaunas,%20Kauno%20m.%20sav" TargetMode="External"/><Relationship Id="rId146" Type="http://schemas.openxmlformats.org/officeDocument/2006/relationships/hyperlink" Target="file:///\\serv2003\Projektavimas\ESO%20metinis%20Centras\131%20Helsinkio%20g.%205,%20Kaunas,%20Kauno%20m.%20sav" TargetMode="External"/><Relationship Id="rId188" Type="http://schemas.openxmlformats.org/officeDocument/2006/relationships/hyperlink" Target="file:///\\serv2003\Projektavimas\ESO%20metinis%20Centras\174%20Archyvo%20g.%2034-1,%20Kaunas,%20Kauno%20m.%20sav" TargetMode="External"/><Relationship Id="rId311" Type="http://schemas.openxmlformats.org/officeDocument/2006/relationships/hyperlink" Target="file:///\\192.168.1.100\Projektavimas\ESO%20metinis%20Centras\291.%20Laisv&#279;s%20al.%2051,%20Kaunas,%20Kauno%20m.%20sav" TargetMode="External"/><Relationship Id="rId353" Type="http://schemas.openxmlformats.org/officeDocument/2006/relationships/hyperlink" Target="file:///\\192.168.1.100\Projektavimas\ESO%20metinis%20Centras\333.%20Uosio%20g.%2010a,%20Kaunas,%20Kauno%20m.%20sav" TargetMode="External"/><Relationship Id="rId395" Type="http://schemas.openxmlformats.org/officeDocument/2006/relationships/hyperlink" Target="file:///\\192.168.1.100\Projektavimas\ESO%20metinis%20Centras\374.%20&#268;.%20Sasnausko%20g.%2010B,%20Kaunas,%20Kauno%20m.%20sav" TargetMode="External"/><Relationship Id="rId409" Type="http://schemas.openxmlformats.org/officeDocument/2006/relationships/hyperlink" Target="file:///\\serv2003\Projektavimas\ESO%20metinis%20Centras\388.%200,4%20kV%20TR-2-07_LGI%20rekonstravimas,%20L.Ivinskio%20g.,%20Kaunas%20(Kauno%20reg.,%20Kauno%20m.)" TargetMode="External"/><Relationship Id="rId92" Type="http://schemas.openxmlformats.org/officeDocument/2006/relationships/hyperlink" Target="file:///\\serv2003\Projektavimas\ESO%20metinis%20Centras\86%20A.%20Mickevi&#269;iaus%20g.%2042A,%20Kaunas,%20Kauno%20m.%20sav" TargetMode="External"/><Relationship Id="rId213" Type="http://schemas.openxmlformats.org/officeDocument/2006/relationships/hyperlink" Target="file:///\\serv2003\Projektavimas\ESO%20metinis%20Centras\197%20&#381;emai&#269;i&#371;%20g.%2052-3,%20Kaunas,%20Kauno%20m.%20sav" TargetMode="External"/><Relationship Id="rId420" Type="http://schemas.openxmlformats.org/officeDocument/2006/relationships/hyperlink" Target="file:///\\serv2003\Projektavimas\ESO%20metinis%20Centras\400.%20&#381;emuogi&#371;%20g.%203-3,%20Kaunas,%20Kauno%20m.%20sav" TargetMode="External"/><Relationship Id="rId255" Type="http://schemas.openxmlformats.org/officeDocument/2006/relationships/hyperlink" Target="file:///\\serv2003\Projektavimas\ESO%20metinis%20Centras\223.%20&#381;eimenos%20g.%20106,%20Kaunas,%20Kauno%20m.%20sav" TargetMode="External"/><Relationship Id="rId297" Type="http://schemas.openxmlformats.org/officeDocument/2006/relationships/hyperlink" Target="file:///\\serv2003\Projektavimas\ESO%20metinis%20Centras\278.%20%20&#352;v.%20Gertr&#363;dos%20g.%2070-7,%20Kaunas,%20Kauno%20m.%20sav" TargetMode="External"/><Relationship Id="rId462" Type="http://schemas.openxmlformats.org/officeDocument/2006/relationships/hyperlink" Target="file:///\\serv2003\Projektavimas\ESO%20metinis%20Centras\441.%20S.%20Gim&#382;ausko%20g.%2023A,%20Kaunas,%20Kauno%20m.%20sav" TargetMode="External"/><Relationship Id="rId115" Type="http://schemas.openxmlformats.org/officeDocument/2006/relationships/hyperlink" Target="file:///\\serv2003\Projektavimas\ESO%20metinis%20Centras\110%20P.%20Vi&#353;inskio%20g.%2058,%20Kaunas,%20Kauno%20m.%20sav" TargetMode="External"/><Relationship Id="rId157" Type="http://schemas.openxmlformats.org/officeDocument/2006/relationships/hyperlink" Target="file:///\\serv2003\Projektavimas\ESO%20metinis%20Centras\149%20Savanori&#371;%20pr.%2076,%20Kaunas,%20Kauno%20m.%20sav" TargetMode="External"/><Relationship Id="rId322" Type="http://schemas.openxmlformats.org/officeDocument/2006/relationships/hyperlink" Target="file:///\\serv2003\Projektavimas\ESO%20metinis%20Centras\302.%20%20Uosio%20g.%2029,%20Kaunas,%20Kauno%20m.%20sav" TargetMode="External"/><Relationship Id="rId364" Type="http://schemas.openxmlformats.org/officeDocument/2006/relationships/hyperlink" Target="file:///\\192.168.1.100\Projektavimas\ESO%20metinis%20Centras\344.%20Totori&#371;%20g.%2012-10,%20Kaunas,%20Kauno%20m.%20sav" TargetMode="External"/><Relationship Id="rId61" Type="http://schemas.openxmlformats.org/officeDocument/2006/relationships/hyperlink" Target="file:///\\serv2003\ESO%20metinis%20Centras\58%20BVG_Bir&#382;&#371;%20g.%2033A,33B,%20Kaunas" TargetMode="External"/><Relationship Id="rId199" Type="http://schemas.openxmlformats.org/officeDocument/2006/relationships/hyperlink" Target="file:///\\serv2003\Projektavimas\ESO%20metinis%20Centras\183%20Eiguli&#371;%20g.%2026,%20Kaunas,%20Kauno%20m.%20sav" TargetMode="External"/><Relationship Id="rId19" Type="http://schemas.openxmlformats.org/officeDocument/2006/relationships/hyperlink" Target="file:///\\serv2003\ESO%20metinis%20Centras\19.%20Pakra&#353;&#269;io%20g.%2032-2,%20Kaunas,%20Kauno%20m.%20sav" TargetMode="External"/><Relationship Id="rId224" Type="http://schemas.openxmlformats.org/officeDocument/2006/relationships/hyperlink" Target="file:///\\serv2003\Projektavimas\ESO%20metinis%20Centras\202%20A.%20Juozapavi&#269;iaus%20pr.%2048,%20Kaunas,%20Kauno%20m.%20sav" TargetMode="External"/><Relationship Id="rId266" Type="http://schemas.openxmlformats.org/officeDocument/2006/relationships/hyperlink" Target="file:///\\192.168.1.100\Projektavimas\ESO%20metinis%20Centras\247.%20Algirdo%20g.%2016-2,%20Kaunas,%20Kauno%20m.%20sav" TargetMode="External"/><Relationship Id="rId431" Type="http://schemas.openxmlformats.org/officeDocument/2006/relationships/hyperlink" Target="file:///\\serv2003\Projektavimas\ESO%20metinis%20Centras\410.%20Au&#353;ros%20g.%2035,%20Kaunas,%20Kauno%20m.%20sav" TargetMode="External"/><Relationship Id="rId473" Type="http://schemas.openxmlformats.org/officeDocument/2006/relationships/hyperlink" Target="file:///\\serv2003\Projektavimas\ESO%20metinis%20Centras\452.%20Sand&#279;li&#371;%20g.%204J,%20LT-45227%20Kaunas,%20Kauno%20m.%20sav" TargetMode="External"/><Relationship Id="rId30" Type="http://schemas.openxmlformats.org/officeDocument/2006/relationships/hyperlink" Target="file:///\\serv2003\ESO%20metinis%20Centras\29.%20Gedimino%20g.%2013,%20Kaunas,%20Kauno%20m.%20sav" TargetMode="External"/><Relationship Id="rId126" Type="http://schemas.openxmlformats.org/officeDocument/2006/relationships/hyperlink" Target="file:///\\serv2003\Projektavimas\ESO%20metinis%20Centras\119%20Talino%20g.%2018A,%20Kaunas,%20Kauno%20m.%20sav" TargetMode="External"/><Relationship Id="rId168" Type="http://schemas.openxmlformats.org/officeDocument/2006/relationships/hyperlink" Target="file:///\\serv2003\Projektavimas\ESO%20metinis%20Centras\158%20I.%20Kanto%20g.%2018-6L,%20Kaunas,%20Kauno%20m.%20sav" TargetMode="External"/><Relationship Id="rId333" Type="http://schemas.openxmlformats.org/officeDocument/2006/relationships/hyperlink" Target="file:///\\192.168.1.100\Projektavimas\ESO%20metinis%20Centras\313.%20Pilies%20g.%2017,%20Kaunas,%20Kauno%20m.%20sav" TargetMode="External"/><Relationship Id="rId72" Type="http://schemas.openxmlformats.org/officeDocument/2006/relationships/hyperlink" Target="file:///\\serv2003\ESO%20metinis%20Centras\68%20Perk&#363;no%20al.%2032-2,%20Kaunas,%20Kauno%20m.%20sav" TargetMode="External"/><Relationship Id="rId375" Type="http://schemas.openxmlformats.org/officeDocument/2006/relationships/hyperlink" Target="file:///\\192.168.1.100\Projektavimas\ESO%20metinis%20Centras\355.%20&#381;emait&#279;s%20g.%2016-4,%20Kaunas,%20Kauno%20m.%20sav" TargetMode="External"/><Relationship Id="rId3" Type="http://schemas.openxmlformats.org/officeDocument/2006/relationships/hyperlink" Target="file:///\\serv2003\ESO%20metinis%20Centras\03.%20Radvil&#279;n&#371;%20pl.%2056A,%20Kaunas,%20Kauno%20m.%20sav" TargetMode="External"/><Relationship Id="rId235" Type="http://schemas.openxmlformats.org/officeDocument/2006/relationships/hyperlink" Target="file:///\\192.168.1.100\Projektavimas\ESO%20metinis%20Centras\217.%20Vai&#382;ganto%20g.%2037-1,%20Kaunas,%20Kauno%20m.%20sav" TargetMode="External"/><Relationship Id="rId277" Type="http://schemas.openxmlformats.org/officeDocument/2006/relationships/hyperlink" Target="file:///\\192.168.1.100\Projektavimas\ESO%20metinis%20Centras\258.%20Erdv&#279;s%20g.%2011,%20Ramu&#269;i&#371;%20k.,%20Karm&#279;lavos%20sen.,%20Kauno%20r.%20sav" TargetMode="External"/><Relationship Id="rId400" Type="http://schemas.openxmlformats.org/officeDocument/2006/relationships/hyperlink" Target="file:///\\192.168.1.100\Projektavimas\ESO%20metinis%20Centras\379.%20&#352;v.%20Gertr&#363;dos%20g.%20-,%20Kaunas,%20Kauno%20m.%20sav" TargetMode="External"/><Relationship Id="rId442" Type="http://schemas.openxmlformats.org/officeDocument/2006/relationships/hyperlink" Target="file:///\\serv2003\Projektavimas\ESO%20metinis%20Centras\421.%20Laisv&#279;s%20al.%2068,%20LT-45264%20Kaunas,%20Kauno%20m.%20sav" TargetMode="External"/><Relationship Id="rId484" Type="http://schemas.openxmlformats.org/officeDocument/2006/relationships/hyperlink" Target="file:///\\serv2003\Projektavimas\ESO%20metinis%20Centras\463.%20Servitut&#371;%20g.%203B,%20Kaunas,%20Kauno%20m.%20sav" TargetMode="External"/><Relationship Id="rId137" Type="http://schemas.openxmlformats.org/officeDocument/2006/relationships/hyperlink" Target="file:///\\serv2003\Projektavimas\ESO%20metinis%20Centras\127%20Hipodromo%20g.%2023,%20Kaunas,%20Kauno%20m.%20sav" TargetMode="External"/><Relationship Id="rId302" Type="http://schemas.openxmlformats.org/officeDocument/2006/relationships/hyperlink" Target="file:///\\192.168.1.100\Projektavimas\ESO%20metinis%20Centras\242.%20Algirdo%20g.%208-1,%20Kaunas,%20Kauno%20m.%20sav" TargetMode="External"/><Relationship Id="rId344" Type="http://schemas.openxmlformats.org/officeDocument/2006/relationships/hyperlink" Target="file:///\\192.168.1.100\Projektavimas\ESO%20metinis%20Centras\325.%20Savanori&#371;%20pr.%20194,%20Kaunas,%20Kauno%20m.%20sav" TargetMode="External"/><Relationship Id="rId41" Type="http://schemas.openxmlformats.org/officeDocument/2006/relationships/hyperlink" Target="file:///\\serv2003\ESO%20metinis%20Centras\40%20Pravieni&#353;ki&#371;%20g.%2075,%20Kaunas,%20Kauno%20m.%20sav" TargetMode="External"/><Relationship Id="rId83" Type="http://schemas.openxmlformats.org/officeDocument/2006/relationships/hyperlink" Target="file:///\\serv2003\ESO%20metinis%20Centras\79%20Vai&#382;ganto%20g.%2016,%20Kaunas,%20Kauno%20m.%20sav" TargetMode="External"/><Relationship Id="rId179" Type="http://schemas.openxmlformats.org/officeDocument/2006/relationships/hyperlink" Target="file:///\\serv2003\Projektavimas\ESO%20metinis%20Centras\166%20Jonavos%20g.%20294C,%20Kaunas,%20Kauno%20m.%20sav" TargetMode="External"/><Relationship Id="rId386" Type="http://schemas.openxmlformats.org/officeDocument/2006/relationships/hyperlink" Target="file:///\\192.168.1.100\Projektavimas\ESO%20metinis%20Centras\366.%20Paminkl&#371;%20g.%208,%20Kaunas,%20Kauno%20m.%20sav" TargetMode="External"/><Relationship Id="rId190" Type="http://schemas.openxmlformats.org/officeDocument/2006/relationships/hyperlink" Target="file:///\\serv2003\Projektavimas\ESO%20metinis%20Centras\186%20Iniciatori&#371;%20g.%204,%20Kaunas,%20Kauno%20m.%20sav" TargetMode="External"/><Relationship Id="rId204" Type="http://schemas.openxmlformats.org/officeDocument/2006/relationships/hyperlink" Target="file:///\\serv2003\Projektavimas\ESO%20metinis%20Centras\198%20Breslaujos%20g.%202,%20Kaunas,%20Kauno%20m.%20sav" TargetMode="External"/><Relationship Id="rId246" Type="http://schemas.openxmlformats.org/officeDocument/2006/relationships/hyperlink" Target="file:///\\serv2003\Projektavimas\ESO%20metinis%20Centras\231.%20Ukmerg&#279;s%20g.%2018A,%20Kaunas,%20Kauno%20m.%20sav" TargetMode="External"/><Relationship Id="rId288" Type="http://schemas.openxmlformats.org/officeDocument/2006/relationships/hyperlink" Target="file:///\\192.168.1.100\Projektavimas\ESO%20metinis%20Centras\269.%20Kampo%20g.%2045,%20Kaunas,%20Kauno%20m.%20sav" TargetMode="External"/><Relationship Id="rId411" Type="http://schemas.openxmlformats.org/officeDocument/2006/relationships/hyperlink" Target="file:///\\192.168.1.100\Projektavimas\ESO%20metinis%20Centras\390.%200,4%20kV%20MT-2-02_LGI%20rekonstravimas,%20L.Ivinskio%20g.,%20Kaunas%20(Kauno%20reg.,%20Kauno%20m.%20sav.)" TargetMode="External"/><Relationship Id="rId453" Type="http://schemas.openxmlformats.org/officeDocument/2006/relationships/hyperlink" Target="file:///\\serv2003\Projektavimas\ESO%20metinis%20Centras\432.%20Lietuvi&#371;%20g.%2012%20PAPILDOMA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file:///\\serv2003\Public\Kostas\153.%200,4%20kV%20KL%20i&#353;%20KTP-303" TargetMode="External"/><Relationship Id="rId13" Type="http://schemas.microsoft.com/office/2017/10/relationships/threadedComment" Target="../threadedComments/threadedComment4.xml"/><Relationship Id="rId3" Type="http://schemas.openxmlformats.org/officeDocument/2006/relationships/hyperlink" Target="file:///\\serv2003\Public\Kostas\164.%20N-310" TargetMode="External"/><Relationship Id="rId7" Type="http://schemas.openxmlformats.org/officeDocument/2006/relationships/hyperlink" Target="file:///\\serv2003\Public\Kostas\126%20G-1452" TargetMode="External"/><Relationship Id="rId12" Type="http://schemas.openxmlformats.org/officeDocument/2006/relationships/comments" Target="../comments4.xml"/><Relationship Id="rId2" Type="http://schemas.openxmlformats.org/officeDocument/2006/relationships/hyperlink" Target="file:///\\serv2003\Public\Kostas\76.%20L-700%20L-800%20DidziasalioTP" TargetMode="External"/><Relationship Id="rId1" Type="http://schemas.openxmlformats.org/officeDocument/2006/relationships/hyperlink" Target="file:///\\serv2003\Archyvas\Projektavimas\ESO%20rekonstrukcijos\119.%200,4kV%20OL%20L-500%20i&#353;%20V-305%20rekonstrukcija%20Mag&#363;n&#371;%20k.,%20Visagino%20sav.(TS%20Nr.%2022-B7292)" TargetMode="External"/><Relationship Id="rId6" Type="http://schemas.openxmlformats.org/officeDocument/2006/relationships/hyperlink" Target="file:///\\serv2003\Public\Kostas\Atramos%20g" TargetMode="External"/><Relationship Id="rId11" Type="http://schemas.openxmlformats.org/officeDocument/2006/relationships/vmlDrawing" Target="../drawings/vmlDrawing4.vml"/><Relationship Id="rId5" Type="http://schemas.openxmlformats.org/officeDocument/2006/relationships/hyperlink" Target="file:///\\serv2003\Public\Kostas\KT-3" TargetMode="External"/><Relationship Id="rId10" Type="http://schemas.openxmlformats.org/officeDocument/2006/relationships/hyperlink" Target="file:///\\serv2003\Public\Kostas\143%20TR-300" TargetMode="External"/><Relationship Id="rId4" Type="http://schemas.openxmlformats.org/officeDocument/2006/relationships/hyperlink" Target="file:///\\serv2003\Public\Kostas\90.%20L-800%20is%20P-154" TargetMode="External"/><Relationship Id="rId9" Type="http://schemas.openxmlformats.org/officeDocument/2006/relationships/hyperlink" Target="file:///\\serv2003\Public\Kostas\103.%20L-200%20is%20&#381;-357"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BW626"/>
  <sheetViews>
    <sheetView zoomScale="110" zoomScaleNormal="110" workbookViewId="0">
      <pane xSplit="3" topLeftCell="D1" activePane="topRight" state="frozen"/>
      <selection activeCell="A317" sqref="A317"/>
      <selection pane="topRight" activeCell="B281" sqref="B281"/>
    </sheetView>
  </sheetViews>
  <sheetFormatPr defaultColWidth="8.5703125" defaultRowHeight="15" x14ac:dyDescent="0.25"/>
  <cols>
    <col min="1" max="1" width="11" style="27" customWidth="1"/>
    <col min="2" max="2" width="14.140625" style="410" customWidth="1"/>
    <col min="3" max="3" width="91.5703125" customWidth="1"/>
    <col min="4" max="4" width="14.140625" customWidth="1"/>
    <col min="5" max="5" width="28.140625" customWidth="1"/>
    <col min="6" max="6" width="21.140625" customWidth="1"/>
    <col min="7" max="7" width="16.42578125" customWidth="1"/>
    <col min="8" max="9" width="13.5703125" customWidth="1"/>
    <col min="10" max="10" width="13.5703125" hidden="1" customWidth="1"/>
    <col min="11" max="11" width="13.42578125" style="435" customWidth="1"/>
    <col min="12" max="12" width="15.5703125" customWidth="1"/>
    <col min="13" max="13" width="11" customWidth="1"/>
    <col min="14" max="14" width="14" customWidth="1"/>
    <col min="15" max="16" width="10" customWidth="1"/>
    <col min="17" max="17" width="10.28515625" customWidth="1"/>
    <col min="18" max="21" width="9.5703125" customWidth="1"/>
    <col min="22" max="22" width="11.42578125" style="1" customWidth="1"/>
    <col min="23" max="23" width="12" customWidth="1"/>
    <col min="24" max="24" width="13" customWidth="1"/>
    <col min="25" max="25" width="10.28515625" customWidth="1"/>
    <col min="26" max="26" width="8.5703125" customWidth="1"/>
    <col min="27" max="28" width="8" customWidth="1"/>
    <col min="29" max="29" width="8.85546875" customWidth="1"/>
    <col min="30" max="30" width="7.5703125" customWidth="1"/>
    <col min="31" max="41" width="12" customWidth="1"/>
    <col min="42" max="42" width="12.42578125" customWidth="1"/>
    <col min="43" max="44" width="12" customWidth="1"/>
    <col min="45" max="45" width="13" customWidth="1"/>
    <col min="46" max="46" width="12" customWidth="1"/>
    <col min="47" max="47" width="23.5703125" customWidth="1"/>
  </cols>
  <sheetData>
    <row r="1" spans="1:75" ht="45" x14ac:dyDescent="0.25">
      <c r="A1" s="27" t="s">
        <v>0</v>
      </c>
      <c r="B1" s="410" t="s">
        <v>1</v>
      </c>
      <c r="C1" t="s">
        <v>2</v>
      </c>
      <c r="D1" t="s">
        <v>3</v>
      </c>
      <c r="E1" t="s">
        <v>4</v>
      </c>
      <c r="F1" s="2" t="s">
        <v>5</v>
      </c>
      <c r="G1" s="2" t="s">
        <v>6</v>
      </c>
      <c r="H1" s="2" t="s">
        <v>7</v>
      </c>
      <c r="I1" s="2" t="s">
        <v>8</v>
      </c>
      <c r="J1" s="2" t="s">
        <v>9</v>
      </c>
      <c r="K1" s="397" t="s">
        <v>10</v>
      </c>
      <c r="L1" t="s">
        <v>11</v>
      </c>
      <c r="M1" t="s">
        <v>12</v>
      </c>
      <c r="N1" s="2" t="s">
        <v>13</v>
      </c>
      <c r="O1" s="2" t="s">
        <v>14</v>
      </c>
      <c r="P1" s="2" t="s">
        <v>15</v>
      </c>
      <c r="Q1" s="2" t="s">
        <v>16</v>
      </c>
      <c r="R1" s="2" t="s">
        <v>17</v>
      </c>
      <c r="S1" s="2" t="s">
        <v>18</v>
      </c>
      <c r="T1" s="2" t="s">
        <v>19</v>
      </c>
      <c r="U1" s="2" t="s">
        <v>20</v>
      </c>
      <c r="V1" s="3"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97" t="s">
        <v>38</v>
      </c>
      <c r="AN1" s="2" t="s">
        <v>39</v>
      </c>
      <c r="AO1" s="2" t="s">
        <v>40</v>
      </c>
      <c r="AP1" s="2" t="s">
        <v>41</v>
      </c>
      <c r="AQ1" s="2" t="s">
        <v>42</v>
      </c>
      <c r="AR1" s="2" t="s">
        <v>43</v>
      </c>
      <c r="AS1" s="2" t="s">
        <v>44</v>
      </c>
      <c r="AT1" s="2" t="s">
        <v>45</v>
      </c>
      <c r="AU1" s="2" t="s">
        <v>46</v>
      </c>
      <c r="AX1" s="4"/>
    </row>
    <row r="2" spans="1:75" ht="17.25" hidden="1" customHeight="1" x14ac:dyDescent="0.25">
      <c r="A2" s="31">
        <v>1</v>
      </c>
      <c r="B2" s="38" t="s">
        <v>47</v>
      </c>
      <c r="C2" s="16" t="s">
        <v>48</v>
      </c>
      <c r="D2" s="16"/>
      <c r="E2" s="7" t="s">
        <v>49</v>
      </c>
      <c r="F2" s="32">
        <v>531435.19999999995</v>
      </c>
      <c r="G2" s="33">
        <v>9000</v>
      </c>
      <c r="H2" s="33"/>
      <c r="I2" s="33"/>
      <c r="J2" s="33"/>
      <c r="K2" s="33"/>
      <c r="L2" s="34">
        <v>44284</v>
      </c>
      <c r="M2" s="16">
        <v>126</v>
      </c>
      <c r="N2" s="35">
        <f t="shared" ref="N2:N52" si="0">IF(OR(ISBLANK(L2),ISBLANK(M2)),"",L2+M2-1)</f>
        <v>44409</v>
      </c>
      <c r="O2" s="10">
        <f t="shared" ref="O2:O45" ca="1" si="1">IF(OR(ISBLANK(L2),ISBLANK(M2)),"",N2-TODAY())</f>
        <v>-1794</v>
      </c>
      <c r="P2" s="10" t="s">
        <v>50</v>
      </c>
      <c r="Q2" s="10" t="s">
        <v>50</v>
      </c>
      <c r="R2" s="10" t="s">
        <v>50</v>
      </c>
      <c r="S2" s="10" t="s">
        <v>50</v>
      </c>
      <c r="T2" s="10" t="s">
        <v>50</v>
      </c>
      <c r="U2" s="10" t="s">
        <v>50</v>
      </c>
      <c r="V2" s="11" t="s">
        <v>50</v>
      </c>
      <c r="W2" s="10" t="s">
        <v>50</v>
      </c>
      <c r="X2" s="10">
        <v>0</v>
      </c>
      <c r="Y2" s="10" t="s">
        <v>50</v>
      </c>
      <c r="Z2" s="10" t="s">
        <v>50</v>
      </c>
      <c r="AA2" s="10" t="s">
        <v>50</v>
      </c>
      <c r="AB2" s="10"/>
      <c r="AC2" s="10" t="s">
        <v>50</v>
      </c>
      <c r="AD2" s="10" t="s">
        <v>50</v>
      </c>
      <c r="AE2" s="10">
        <v>0</v>
      </c>
      <c r="AF2" s="10" t="s">
        <v>50</v>
      </c>
      <c r="AG2" s="10" t="s">
        <v>50</v>
      </c>
      <c r="AH2" s="10"/>
      <c r="AI2" s="10"/>
      <c r="AJ2" s="10" t="s">
        <v>50</v>
      </c>
      <c r="AK2" s="10"/>
      <c r="AL2" s="10"/>
      <c r="AM2" s="10"/>
      <c r="AN2" s="10" t="s">
        <v>50</v>
      </c>
      <c r="AO2" s="10" t="s">
        <v>50</v>
      </c>
      <c r="AP2" s="10"/>
      <c r="AQ2" s="10" t="s">
        <v>50</v>
      </c>
      <c r="AR2" s="10" t="s">
        <v>50</v>
      </c>
      <c r="AS2" s="10" t="s">
        <v>50</v>
      </c>
      <c r="AT2" s="10" t="s">
        <v>50</v>
      </c>
      <c r="AU2" s="12"/>
      <c r="AX2" s="4"/>
    </row>
    <row r="3" spans="1:75" ht="15.75" hidden="1" customHeight="1" x14ac:dyDescent="0.25">
      <c r="A3" s="31">
        <v>2</v>
      </c>
      <c r="B3" s="440" t="s">
        <v>47</v>
      </c>
      <c r="C3" s="36" t="s">
        <v>51</v>
      </c>
      <c r="D3" s="36"/>
      <c r="E3" s="7" t="s">
        <v>49</v>
      </c>
      <c r="F3" s="32">
        <v>243867.2</v>
      </c>
      <c r="G3" s="33">
        <v>8000</v>
      </c>
      <c r="H3" s="33"/>
      <c r="I3" s="33"/>
      <c r="J3" s="33"/>
      <c r="K3" s="33"/>
      <c r="L3" s="34">
        <v>44286</v>
      </c>
      <c r="M3" s="16">
        <v>126</v>
      </c>
      <c r="N3" s="35">
        <f t="shared" ref="N3:N39" si="2">IF(OR(ISBLANK(L3),ISBLANK(M3)),"",L3+M3-1)</f>
        <v>44411</v>
      </c>
      <c r="O3" s="10">
        <f t="shared" ref="O3:O39" ca="1" si="3">IF(OR(ISBLANK(L3),ISBLANK(M3)),"",N3-TODAY())</f>
        <v>-1792</v>
      </c>
      <c r="P3" s="10" t="s">
        <v>50</v>
      </c>
      <c r="Q3" s="10" t="s">
        <v>50</v>
      </c>
      <c r="R3" s="10" t="s">
        <v>50</v>
      </c>
      <c r="S3" s="10" t="s">
        <v>50</v>
      </c>
      <c r="T3" s="10" t="s">
        <v>50</v>
      </c>
      <c r="U3" s="10" t="s">
        <v>50</v>
      </c>
      <c r="V3" s="11" t="s">
        <v>50</v>
      </c>
      <c r="W3" s="10" t="s">
        <v>50</v>
      </c>
      <c r="X3" s="10">
        <v>0</v>
      </c>
      <c r="Y3" s="10" t="s">
        <v>50</v>
      </c>
      <c r="Z3" s="10">
        <v>0</v>
      </c>
      <c r="AA3" s="37" t="s">
        <v>50</v>
      </c>
      <c r="AB3" s="37"/>
      <c r="AC3" s="10">
        <v>0</v>
      </c>
      <c r="AD3" s="10" t="s">
        <v>50</v>
      </c>
      <c r="AE3" s="10">
        <v>0</v>
      </c>
      <c r="AF3" s="10" t="s">
        <v>50</v>
      </c>
      <c r="AG3" s="37" t="s">
        <v>50</v>
      </c>
      <c r="AH3" s="37"/>
      <c r="AI3" s="10">
        <v>0</v>
      </c>
      <c r="AJ3" s="10" t="s">
        <v>50</v>
      </c>
      <c r="AK3" s="10">
        <v>0</v>
      </c>
      <c r="AL3" s="10" t="s">
        <v>50</v>
      </c>
      <c r="AM3" s="10"/>
      <c r="AN3" s="10">
        <v>0</v>
      </c>
      <c r="AO3" s="10">
        <v>0</v>
      </c>
      <c r="AP3" s="10"/>
      <c r="AQ3" s="10" t="s">
        <v>50</v>
      </c>
      <c r="AR3" s="10" t="s">
        <v>50</v>
      </c>
      <c r="AS3" s="10" t="s">
        <v>50</v>
      </c>
      <c r="AT3" s="10" t="s">
        <v>50</v>
      </c>
      <c r="AU3" s="12"/>
      <c r="AX3" s="4"/>
    </row>
    <row r="4" spans="1:75" s="13" customFormat="1" ht="15.75" hidden="1" customHeight="1" x14ac:dyDescent="0.25">
      <c r="A4" s="31">
        <v>3</v>
      </c>
      <c r="B4" s="440" t="s">
        <v>47</v>
      </c>
      <c r="C4" s="14" t="s">
        <v>52</v>
      </c>
      <c r="D4" s="14"/>
      <c r="E4" s="7" t="s">
        <v>49</v>
      </c>
      <c r="F4" s="32">
        <v>233960.47</v>
      </c>
      <c r="G4" s="33">
        <v>8000</v>
      </c>
      <c r="H4" s="33"/>
      <c r="I4" s="33"/>
      <c r="J4" s="33"/>
      <c r="K4" s="33"/>
      <c r="L4" s="34">
        <v>44286</v>
      </c>
      <c r="M4" s="16">
        <v>126</v>
      </c>
      <c r="N4" s="35">
        <f t="shared" si="2"/>
        <v>44411</v>
      </c>
      <c r="O4" s="10">
        <f t="shared" ca="1" si="3"/>
        <v>-1792</v>
      </c>
      <c r="P4" s="10" t="s">
        <v>50</v>
      </c>
      <c r="Q4" s="10" t="s">
        <v>50</v>
      </c>
      <c r="R4" s="10" t="s">
        <v>50</v>
      </c>
      <c r="S4" s="10" t="s">
        <v>50</v>
      </c>
      <c r="T4" s="10" t="s">
        <v>50</v>
      </c>
      <c r="U4" s="10" t="s">
        <v>50</v>
      </c>
      <c r="V4" s="11" t="s">
        <v>50</v>
      </c>
      <c r="W4" s="10" t="s">
        <v>50</v>
      </c>
      <c r="X4" s="10">
        <v>0</v>
      </c>
      <c r="Y4" s="10" t="s">
        <v>50</v>
      </c>
      <c r="Z4" s="10" t="s">
        <v>50</v>
      </c>
      <c r="AA4" s="10" t="s">
        <v>50</v>
      </c>
      <c r="AB4" s="10"/>
      <c r="AC4" s="10">
        <v>0</v>
      </c>
      <c r="AD4" s="10" t="s">
        <v>50</v>
      </c>
      <c r="AE4" s="10">
        <v>0</v>
      </c>
      <c r="AF4" s="10">
        <v>0</v>
      </c>
      <c r="AG4" s="10" t="s">
        <v>50</v>
      </c>
      <c r="AH4" s="10"/>
      <c r="AI4" s="10"/>
      <c r="AJ4" s="10">
        <v>0</v>
      </c>
      <c r="AK4" s="10" t="s">
        <v>50</v>
      </c>
      <c r="AL4" s="10">
        <v>0</v>
      </c>
      <c r="AM4" s="10"/>
      <c r="AN4" s="10">
        <v>0</v>
      </c>
      <c r="AO4" s="10">
        <v>0</v>
      </c>
      <c r="AP4" s="10"/>
      <c r="AQ4" s="10" t="s">
        <v>50</v>
      </c>
      <c r="AR4" s="10" t="s">
        <v>50</v>
      </c>
      <c r="AS4" s="10" t="s">
        <v>50</v>
      </c>
      <c r="AT4" s="10" t="s">
        <v>50</v>
      </c>
      <c r="AU4" s="12"/>
      <c r="AV4"/>
      <c r="AW4"/>
      <c r="AX4" s="4"/>
      <c r="AY4"/>
      <c r="AZ4"/>
      <c r="BA4"/>
      <c r="BB4"/>
      <c r="BC4"/>
      <c r="BD4"/>
      <c r="BE4"/>
      <c r="BF4"/>
      <c r="BG4"/>
      <c r="BH4"/>
      <c r="BI4"/>
      <c r="BJ4"/>
      <c r="BK4"/>
      <c r="BL4"/>
      <c r="BM4"/>
      <c r="BN4"/>
      <c r="BO4"/>
      <c r="BP4"/>
      <c r="BQ4"/>
      <c r="BR4"/>
      <c r="BS4"/>
      <c r="BT4"/>
      <c r="BU4"/>
      <c r="BV4"/>
      <c r="BW4"/>
    </row>
    <row r="5" spans="1:75" ht="15.75" hidden="1" customHeight="1" x14ac:dyDescent="0.25">
      <c r="A5" s="17">
        <v>4</v>
      </c>
      <c r="B5" s="440" t="s">
        <v>47</v>
      </c>
      <c r="C5" s="12" t="s">
        <v>53</v>
      </c>
      <c r="D5" s="12"/>
      <c r="E5" s="7" t="s">
        <v>49</v>
      </c>
      <c r="F5" s="33">
        <v>207876.96</v>
      </c>
      <c r="G5" s="33">
        <v>8000</v>
      </c>
      <c r="H5" s="33"/>
      <c r="I5" s="33"/>
      <c r="J5" s="33"/>
      <c r="K5" s="33"/>
      <c r="L5" s="19">
        <v>44294</v>
      </c>
      <c r="M5" s="6">
        <v>126</v>
      </c>
      <c r="N5" s="20">
        <f t="shared" si="2"/>
        <v>44419</v>
      </c>
      <c r="O5" s="10">
        <f t="shared" ca="1" si="3"/>
        <v>-1784</v>
      </c>
      <c r="P5" s="10" t="s">
        <v>50</v>
      </c>
      <c r="Q5" s="10" t="s">
        <v>50</v>
      </c>
      <c r="R5" s="10" t="s">
        <v>50</v>
      </c>
      <c r="S5" s="10" t="s">
        <v>50</v>
      </c>
      <c r="T5" s="10" t="s">
        <v>50</v>
      </c>
      <c r="U5" s="10" t="s">
        <v>50</v>
      </c>
      <c r="V5" s="11" t="s">
        <v>50</v>
      </c>
      <c r="W5" s="10" t="s">
        <v>50</v>
      </c>
      <c r="X5" s="10">
        <v>0</v>
      </c>
      <c r="Y5" s="10" t="s">
        <v>50</v>
      </c>
      <c r="Z5" s="10" t="s">
        <v>50</v>
      </c>
      <c r="AA5" s="10" t="s">
        <v>50</v>
      </c>
      <c r="AB5" s="10"/>
      <c r="AC5" s="10">
        <v>0</v>
      </c>
      <c r="AD5" s="10" t="s">
        <v>50</v>
      </c>
      <c r="AE5" s="10">
        <v>0</v>
      </c>
      <c r="AF5" s="10">
        <v>0</v>
      </c>
      <c r="AG5" s="10" t="s">
        <v>50</v>
      </c>
      <c r="AH5" s="10"/>
      <c r="AI5" s="10">
        <v>0</v>
      </c>
      <c r="AJ5" s="10" t="s">
        <v>50</v>
      </c>
      <c r="AK5" s="10">
        <v>0</v>
      </c>
      <c r="AL5" s="10">
        <v>0</v>
      </c>
      <c r="AM5" s="10"/>
      <c r="AN5" s="10">
        <v>0</v>
      </c>
      <c r="AO5" s="10">
        <v>0</v>
      </c>
      <c r="AP5" s="10"/>
      <c r="AQ5" s="10" t="s">
        <v>50</v>
      </c>
      <c r="AR5" s="10" t="s">
        <v>50</v>
      </c>
      <c r="AS5" s="10" t="s">
        <v>50</v>
      </c>
      <c r="AT5" s="10" t="s">
        <v>50</v>
      </c>
      <c r="AU5" s="12"/>
    </row>
    <row r="6" spans="1:75" ht="15.75" hidden="1" customHeight="1" x14ac:dyDescent="0.25">
      <c r="A6" s="5">
        <v>5</v>
      </c>
      <c r="B6" s="440" t="s">
        <v>47</v>
      </c>
      <c r="C6" s="10" t="s">
        <v>54</v>
      </c>
      <c r="D6" s="10"/>
      <c r="E6" s="7" t="s">
        <v>49</v>
      </c>
      <c r="F6" s="39">
        <v>702452.66</v>
      </c>
      <c r="G6" s="39">
        <v>10800</v>
      </c>
      <c r="H6" s="39"/>
      <c r="I6" s="39">
        <v>578.51</v>
      </c>
      <c r="J6" s="39">
        <v>328.08</v>
      </c>
      <c r="K6" s="39"/>
      <c r="L6" s="8">
        <v>44294</v>
      </c>
      <c r="M6" s="7">
        <v>181</v>
      </c>
      <c r="N6" s="9">
        <f t="shared" si="2"/>
        <v>44474</v>
      </c>
      <c r="O6" s="10">
        <f t="shared" ca="1" si="3"/>
        <v>-1729</v>
      </c>
      <c r="P6" s="7" t="s">
        <v>50</v>
      </c>
      <c r="Q6" s="7" t="s">
        <v>50</v>
      </c>
      <c r="R6" s="7" t="s">
        <v>50</v>
      </c>
      <c r="S6" s="7" t="s">
        <v>50</v>
      </c>
      <c r="T6" s="7" t="s">
        <v>50</v>
      </c>
      <c r="U6" s="7"/>
      <c r="V6" s="15"/>
      <c r="W6" s="7" t="s">
        <v>50</v>
      </c>
      <c r="X6" s="7" t="s">
        <v>50</v>
      </c>
      <c r="Y6" s="7" t="s">
        <v>50</v>
      </c>
      <c r="Z6" s="7" t="s">
        <v>50</v>
      </c>
      <c r="AA6" s="7" t="s">
        <v>50</v>
      </c>
      <c r="AB6" s="7"/>
      <c r="AC6" s="7">
        <v>0</v>
      </c>
      <c r="AD6" s="7" t="s">
        <v>50</v>
      </c>
      <c r="AE6" s="7">
        <v>0</v>
      </c>
      <c r="AF6" s="7" t="s">
        <v>50</v>
      </c>
      <c r="AG6" s="7" t="s">
        <v>50</v>
      </c>
      <c r="AH6" s="7" t="s">
        <v>50</v>
      </c>
      <c r="AI6" s="7" t="s">
        <v>50</v>
      </c>
      <c r="AJ6" s="7" t="s">
        <v>50</v>
      </c>
      <c r="AK6" s="7">
        <v>0</v>
      </c>
      <c r="AL6" s="7">
        <v>0</v>
      </c>
      <c r="AM6" s="7"/>
      <c r="AN6" s="7">
        <v>0</v>
      </c>
      <c r="AO6" s="7" t="s">
        <v>50</v>
      </c>
      <c r="AP6" s="7"/>
      <c r="AQ6" s="7" t="s">
        <v>50</v>
      </c>
      <c r="AR6" s="7" t="s">
        <v>50</v>
      </c>
      <c r="AS6" s="7" t="s">
        <v>50</v>
      </c>
      <c r="AT6" s="7" t="s">
        <v>50</v>
      </c>
      <c r="AU6" s="12"/>
    </row>
    <row r="7" spans="1:75" ht="15.75" hidden="1" customHeight="1" x14ac:dyDescent="0.25">
      <c r="A7" s="5">
        <v>6</v>
      </c>
      <c r="B7" s="440" t="s">
        <v>47</v>
      </c>
      <c r="C7" s="7" t="s">
        <v>55</v>
      </c>
      <c r="D7" s="7"/>
      <c r="E7" s="7" t="s">
        <v>49</v>
      </c>
      <c r="F7" s="39">
        <v>708230</v>
      </c>
      <c r="G7" s="33">
        <v>11058.3</v>
      </c>
      <c r="H7" s="33"/>
      <c r="I7" s="33">
        <v>495.87</v>
      </c>
      <c r="J7" s="33">
        <v>316.98</v>
      </c>
      <c r="K7" s="33"/>
      <c r="L7" s="8">
        <v>44294</v>
      </c>
      <c r="M7" s="7">
        <v>156</v>
      </c>
      <c r="N7" s="9">
        <f t="shared" si="2"/>
        <v>44449</v>
      </c>
      <c r="O7" s="10">
        <f t="shared" ca="1" si="3"/>
        <v>-1754</v>
      </c>
      <c r="P7" s="7" t="s">
        <v>50</v>
      </c>
      <c r="Q7" s="7" t="s">
        <v>50</v>
      </c>
      <c r="R7" s="7" t="s">
        <v>50</v>
      </c>
      <c r="S7" s="7" t="s">
        <v>50</v>
      </c>
      <c r="T7" s="7" t="s">
        <v>50</v>
      </c>
      <c r="U7" s="7" t="s">
        <v>50</v>
      </c>
      <c r="V7" s="15" t="s">
        <v>50</v>
      </c>
      <c r="W7" s="7" t="s">
        <v>50</v>
      </c>
      <c r="X7" s="7" t="s">
        <v>50</v>
      </c>
      <c r="Y7" s="7" t="s">
        <v>50</v>
      </c>
      <c r="Z7" s="7" t="s">
        <v>50</v>
      </c>
      <c r="AA7" s="7" t="s">
        <v>50</v>
      </c>
      <c r="AB7" s="7"/>
      <c r="AC7" s="7">
        <v>0</v>
      </c>
      <c r="AD7" s="7" t="s">
        <v>50</v>
      </c>
      <c r="AE7" s="7" t="s">
        <v>50</v>
      </c>
      <c r="AF7" s="7" t="s">
        <v>56</v>
      </c>
      <c r="AG7" s="7" t="s">
        <v>50</v>
      </c>
      <c r="AH7" s="7"/>
      <c r="AI7" s="7">
        <v>0</v>
      </c>
      <c r="AJ7" s="7" t="s">
        <v>50</v>
      </c>
      <c r="AK7" s="7">
        <v>0</v>
      </c>
      <c r="AL7" s="7">
        <v>0</v>
      </c>
      <c r="AM7" s="7"/>
      <c r="AN7" s="7" t="s">
        <v>50</v>
      </c>
      <c r="AO7" s="7">
        <v>0</v>
      </c>
      <c r="AP7" s="7"/>
      <c r="AQ7" s="7" t="s">
        <v>50</v>
      </c>
      <c r="AR7" s="7" t="s">
        <v>50</v>
      </c>
      <c r="AS7" s="7" t="s">
        <v>50</v>
      </c>
      <c r="AT7" s="7" t="s">
        <v>50</v>
      </c>
      <c r="AU7" s="12"/>
    </row>
    <row r="8" spans="1:75" ht="15.75" hidden="1" customHeight="1" x14ac:dyDescent="0.25">
      <c r="A8" s="5">
        <v>7</v>
      </c>
      <c r="B8" s="440" t="s">
        <v>47</v>
      </c>
      <c r="C8" s="6" t="s">
        <v>57</v>
      </c>
      <c r="D8" s="6"/>
      <c r="E8" s="7" t="s">
        <v>49</v>
      </c>
      <c r="F8" s="33">
        <v>200215.02</v>
      </c>
      <c r="G8" s="33">
        <v>8000</v>
      </c>
      <c r="H8" s="33"/>
      <c r="I8" s="33"/>
      <c r="J8" s="33"/>
      <c r="K8" s="33"/>
      <c r="L8" s="19">
        <v>44294</v>
      </c>
      <c r="M8" s="6">
        <v>139</v>
      </c>
      <c r="N8" s="20">
        <f t="shared" si="2"/>
        <v>44432</v>
      </c>
      <c r="O8" s="10">
        <f t="shared" ca="1" si="3"/>
        <v>-1771</v>
      </c>
      <c r="P8" s="7" t="s">
        <v>50</v>
      </c>
      <c r="Q8" s="7" t="s">
        <v>50</v>
      </c>
      <c r="R8" s="7" t="s">
        <v>50</v>
      </c>
      <c r="S8" s="7" t="s">
        <v>50</v>
      </c>
      <c r="T8" s="7" t="s">
        <v>50</v>
      </c>
      <c r="U8" s="7" t="s">
        <v>50</v>
      </c>
      <c r="V8" s="15" t="s">
        <v>50</v>
      </c>
      <c r="W8" s="7" t="s">
        <v>50</v>
      </c>
      <c r="X8" s="7" t="s">
        <v>50</v>
      </c>
      <c r="Y8" s="7" t="s">
        <v>50</v>
      </c>
      <c r="Z8" s="7" t="s">
        <v>50</v>
      </c>
      <c r="AA8" s="7" t="s">
        <v>50</v>
      </c>
      <c r="AB8" s="7"/>
      <c r="AC8" s="7">
        <v>0</v>
      </c>
      <c r="AD8" s="7" t="s">
        <v>50</v>
      </c>
      <c r="AE8" s="7">
        <v>0</v>
      </c>
      <c r="AF8" s="7" t="s">
        <v>50</v>
      </c>
      <c r="AG8" s="7" t="s">
        <v>50</v>
      </c>
      <c r="AH8" s="7"/>
      <c r="AI8" s="7">
        <v>0</v>
      </c>
      <c r="AJ8" s="7">
        <v>0</v>
      </c>
      <c r="AK8" s="7">
        <v>0</v>
      </c>
      <c r="AL8" s="7">
        <v>0</v>
      </c>
      <c r="AM8" s="7"/>
      <c r="AN8" s="7" t="s">
        <v>50</v>
      </c>
      <c r="AO8" s="7">
        <v>0</v>
      </c>
      <c r="AP8" s="7"/>
      <c r="AQ8" s="7" t="s">
        <v>50</v>
      </c>
      <c r="AR8" s="7" t="s">
        <v>50</v>
      </c>
      <c r="AS8" s="7" t="s">
        <v>50</v>
      </c>
      <c r="AT8" s="7" t="s">
        <v>50</v>
      </c>
      <c r="AU8" s="12"/>
    </row>
    <row r="9" spans="1:75" ht="15.75" hidden="1" customHeight="1" x14ac:dyDescent="0.25">
      <c r="A9" s="5">
        <v>8</v>
      </c>
      <c r="B9" s="440" t="s">
        <v>47</v>
      </c>
      <c r="C9" s="6" t="s">
        <v>58</v>
      </c>
      <c r="D9" s="6"/>
      <c r="E9" s="7" t="s">
        <v>49</v>
      </c>
      <c r="F9" s="33">
        <v>880306.07</v>
      </c>
      <c r="G9" s="33">
        <v>10800</v>
      </c>
      <c r="H9" s="33"/>
      <c r="I9" s="33" t="s">
        <v>59</v>
      </c>
      <c r="J9" s="33"/>
      <c r="K9" s="33"/>
      <c r="L9" s="19">
        <v>44300</v>
      </c>
      <c r="M9" s="6">
        <v>126</v>
      </c>
      <c r="N9" s="20">
        <f t="shared" si="2"/>
        <v>44425</v>
      </c>
      <c r="O9" s="10">
        <f t="shared" ca="1" si="3"/>
        <v>-1778</v>
      </c>
      <c r="P9" s="7" t="s">
        <v>50</v>
      </c>
      <c r="Q9" s="7" t="s">
        <v>50</v>
      </c>
      <c r="R9" s="7" t="s">
        <v>50</v>
      </c>
      <c r="S9" s="7" t="s">
        <v>50</v>
      </c>
      <c r="T9" s="7" t="s">
        <v>50</v>
      </c>
      <c r="U9" s="7" t="s">
        <v>50</v>
      </c>
      <c r="V9" s="15" t="s">
        <v>50</v>
      </c>
      <c r="W9" s="7" t="s">
        <v>50</v>
      </c>
      <c r="X9" s="7" t="s">
        <v>50</v>
      </c>
      <c r="Y9" s="7">
        <v>0</v>
      </c>
      <c r="Z9" s="7" t="s">
        <v>50</v>
      </c>
      <c r="AA9" s="7" t="s">
        <v>50</v>
      </c>
      <c r="AB9" s="7"/>
      <c r="AC9" s="7" t="s">
        <v>50</v>
      </c>
      <c r="AD9" s="7" t="s">
        <v>50</v>
      </c>
      <c r="AE9" s="7" t="s">
        <v>50</v>
      </c>
      <c r="AF9" s="7">
        <v>0</v>
      </c>
      <c r="AG9" s="7" t="s">
        <v>50</v>
      </c>
      <c r="AH9" s="7"/>
      <c r="AI9" s="7" t="s">
        <v>50</v>
      </c>
      <c r="AJ9" s="7" t="s">
        <v>50</v>
      </c>
      <c r="AK9" s="7">
        <v>0</v>
      </c>
      <c r="AL9" s="7">
        <v>0</v>
      </c>
      <c r="AM9" s="7"/>
      <c r="AN9" s="7" t="s">
        <v>50</v>
      </c>
      <c r="AO9" s="7">
        <v>0</v>
      </c>
      <c r="AP9" s="7"/>
      <c r="AQ9" s="7" t="s">
        <v>50</v>
      </c>
      <c r="AR9" s="7" t="s">
        <v>50</v>
      </c>
      <c r="AS9" s="7" t="s">
        <v>50</v>
      </c>
      <c r="AT9" s="7" t="s">
        <v>50</v>
      </c>
      <c r="AU9" s="12"/>
    </row>
    <row r="10" spans="1:75" s="106" customFormat="1" ht="15.75" hidden="1" customHeight="1" x14ac:dyDescent="0.25">
      <c r="A10" s="102">
        <v>9</v>
      </c>
      <c r="B10" s="449" t="s">
        <v>47</v>
      </c>
      <c r="C10" s="47" t="s">
        <v>60</v>
      </c>
      <c r="D10" s="47"/>
      <c r="E10" s="47" t="s">
        <v>61</v>
      </c>
      <c r="F10" s="85"/>
      <c r="G10" s="85"/>
      <c r="H10" s="127">
        <v>452</v>
      </c>
      <c r="I10" s="85"/>
      <c r="J10" s="85"/>
      <c r="K10" s="85"/>
      <c r="L10" s="94">
        <v>44293</v>
      </c>
      <c r="M10" s="47">
        <v>101</v>
      </c>
      <c r="N10" s="104">
        <f t="shared" si="2"/>
        <v>44393</v>
      </c>
      <c r="O10" s="60">
        <f t="shared" ca="1" si="3"/>
        <v>-1810</v>
      </c>
      <c r="P10" s="47" t="s">
        <v>50</v>
      </c>
      <c r="Q10" s="47" t="s">
        <v>50</v>
      </c>
      <c r="R10" s="47" t="s">
        <v>50</v>
      </c>
      <c r="S10" s="47">
        <v>0</v>
      </c>
      <c r="T10" s="47">
        <v>0</v>
      </c>
      <c r="U10" s="47" t="s">
        <v>56</v>
      </c>
      <c r="V10" s="105" t="s">
        <v>56</v>
      </c>
      <c r="W10" s="47" t="s">
        <v>56</v>
      </c>
      <c r="X10" s="47" t="s">
        <v>56</v>
      </c>
      <c r="Y10" s="47" t="s">
        <v>56</v>
      </c>
      <c r="Z10" s="47" t="s">
        <v>50</v>
      </c>
      <c r="AA10" s="47" t="s">
        <v>56</v>
      </c>
      <c r="AB10" s="47"/>
      <c r="AC10" s="47"/>
      <c r="AD10" s="47" t="s">
        <v>56</v>
      </c>
      <c r="AE10" s="47"/>
      <c r="AF10" s="47"/>
      <c r="AG10" s="47">
        <v>0</v>
      </c>
      <c r="AH10" s="47">
        <v>0</v>
      </c>
      <c r="AI10" s="47">
        <v>0</v>
      </c>
      <c r="AJ10" s="47" t="s">
        <v>56</v>
      </c>
      <c r="AK10" s="47"/>
      <c r="AL10" s="47"/>
      <c r="AM10" s="47"/>
      <c r="AN10" s="47" t="s">
        <v>50</v>
      </c>
      <c r="AO10" s="47"/>
      <c r="AP10" s="47"/>
      <c r="AQ10" s="47"/>
      <c r="AR10" s="47"/>
      <c r="AS10" s="47"/>
      <c r="AT10" s="47"/>
      <c r="AU10" s="128"/>
    </row>
    <row r="11" spans="1:75" ht="15.75" hidden="1" customHeight="1" x14ac:dyDescent="0.25">
      <c r="A11" s="5">
        <v>10</v>
      </c>
      <c r="B11" s="90">
        <v>0</v>
      </c>
      <c r="C11" s="63" t="s">
        <v>62</v>
      </c>
      <c r="D11" s="63"/>
      <c r="E11" s="7" t="s">
        <v>49</v>
      </c>
      <c r="F11" s="39">
        <v>734866</v>
      </c>
      <c r="G11" s="39">
        <v>11629.29</v>
      </c>
      <c r="H11" s="48">
        <v>800</v>
      </c>
      <c r="I11" s="39">
        <v>0</v>
      </c>
      <c r="J11" s="39">
        <v>829.29</v>
      </c>
      <c r="K11" s="39"/>
      <c r="L11" s="8">
        <v>44411</v>
      </c>
      <c r="M11" s="7">
        <v>155</v>
      </c>
      <c r="N11" s="9">
        <f t="shared" si="2"/>
        <v>44565</v>
      </c>
      <c r="O11" s="10">
        <f t="shared" ca="1" si="3"/>
        <v>-1638</v>
      </c>
      <c r="P11" s="7" t="s">
        <v>50</v>
      </c>
      <c r="Q11" s="7" t="s">
        <v>50</v>
      </c>
      <c r="R11" s="7" t="s">
        <v>50</v>
      </c>
      <c r="S11" s="7" t="s">
        <v>50</v>
      </c>
      <c r="T11" s="7" t="s">
        <v>50</v>
      </c>
      <c r="U11" s="7" t="s">
        <v>50</v>
      </c>
      <c r="V11" s="15" t="s">
        <v>50</v>
      </c>
      <c r="W11" s="7" t="s">
        <v>50</v>
      </c>
      <c r="X11" s="7">
        <v>0</v>
      </c>
      <c r="Y11" s="7" t="s">
        <v>50</v>
      </c>
      <c r="Z11" s="7" t="s">
        <v>50</v>
      </c>
      <c r="AA11" s="7" t="s">
        <v>50</v>
      </c>
      <c r="AB11" s="7"/>
      <c r="AC11" s="7">
        <v>0</v>
      </c>
      <c r="AD11" s="7" t="s">
        <v>50</v>
      </c>
      <c r="AE11" s="7">
        <v>0</v>
      </c>
      <c r="AF11" s="7">
        <v>0</v>
      </c>
      <c r="AG11" s="7" t="s">
        <v>50</v>
      </c>
      <c r="AH11" s="7">
        <v>0</v>
      </c>
      <c r="AI11" s="7" t="s">
        <v>50</v>
      </c>
      <c r="AJ11" s="7" t="s">
        <v>50</v>
      </c>
      <c r="AK11" s="7"/>
      <c r="AL11" s="7"/>
      <c r="AM11" s="7"/>
      <c r="AN11" s="7"/>
      <c r="AO11" s="7"/>
      <c r="AP11" s="7"/>
      <c r="AQ11" s="7" t="s">
        <v>50</v>
      </c>
      <c r="AR11" s="7" t="s">
        <v>50</v>
      </c>
      <c r="AS11" s="7" t="s">
        <v>50</v>
      </c>
      <c r="AT11" s="7" t="s">
        <v>50</v>
      </c>
      <c r="AU11" s="10"/>
    </row>
    <row r="12" spans="1:75" ht="15.75" hidden="1" customHeight="1" x14ac:dyDescent="0.25">
      <c r="A12" s="5">
        <v>11</v>
      </c>
      <c r="B12" s="440" t="s">
        <v>47</v>
      </c>
      <c r="C12" s="63" t="s">
        <v>63</v>
      </c>
      <c r="D12" s="63"/>
      <c r="E12" s="45" t="s">
        <v>64</v>
      </c>
      <c r="F12" s="54">
        <v>1169467.6000000001</v>
      </c>
      <c r="G12" s="54">
        <v>11682.39</v>
      </c>
      <c r="H12" s="55">
        <v>800</v>
      </c>
      <c r="I12" s="54">
        <v>0</v>
      </c>
      <c r="J12" s="54">
        <v>882.39</v>
      </c>
      <c r="K12" s="54"/>
      <c r="L12" s="8">
        <v>44411</v>
      </c>
      <c r="M12" s="7">
        <v>425</v>
      </c>
      <c r="N12" s="9">
        <f t="shared" si="2"/>
        <v>44835</v>
      </c>
      <c r="O12" s="10">
        <f t="shared" ca="1" si="3"/>
        <v>-1368</v>
      </c>
      <c r="P12" s="7" t="s">
        <v>50</v>
      </c>
      <c r="Q12" s="7" t="s">
        <v>50</v>
      </c>
      <c r="R12" s="7" t="s">
        <v>50</v>
      </c>
      <c r="S12" s="7" t="s">
        <v>50</v>
      </c>
      <c r="T12" s="7" t="s">
        <v>50</v>
      </c>
      <c r="U12" s="7" t="s">
        <v>50</v>
      </c>
      <c r="V12" s="15" t="s">
        <v>56</v>
      </c>
      <c r="W12" s="7" t="s">
        <v>50</v>
      </c>
      <c r="X12" s="7">
        <v>0</v>
      </c>
      <c r="Y12" s="7" t="s">
        <v>50</v>
      </c>
      <c r="Z12" s="7" t="s">
        <v>50</v>
      </c>
      <c r="AA12" s="7" t="s">
        <v>50</v>
      </c>
      <c r="AB12" s="7"/>
      <c r="AC12" s="7">
        <v>0</v>
      </c>
      <c r="AD12" s="7" t="s">
        <v>50</v>
      </c>
      <c r="AE12" s="7">
        <v>0</v>
      </c>
      <c r="AF12" s="7">
        <v>0</v>
      </c>
      <c r="AG12" s="7" t="s">
        <v>50</v>
      </c>
      <c r="AH12" s="7">
        <v>0</v>
      </c>
      <c r="AI12" s="7" t="s">
        <v>50</v>
      </c>
      <c r="AJ12" s="7" t="s">
        <v>50</v>
      </c>
      <c r="AK12" s="7"/>
      <c r="AL12" s="7" t="s">
        <v>50</v>
      </c>
      <c r="AM12" s="7"/>
      <c r="AN12" s="7" t="s">
        <v>50</v>
      </c>
      <c r="AO12" s="7" t="s">
        <v>50</v>
      </c>
      <c r="AP12" s="7"/>
      <c r="AQ12" s="7" t="s">
        <v>50</v>
      </c>
      <c r="AR12" s="7" t="s">
        <v>50</v>
      </c>
      <c r="AS12" s="7" t="s">
        <v>50</v>
      </c>
      <c r="AT12" s="7" t="s">
        <v>50</v>
      </c>
      <c r="AU12" s="10"/>
    </row>
    <row r="13" spans="1:75" ht="15.75" hidden="1" customHeight="1" x14ac:dyDescent="0.25">
      <c r="A13" s="5">
        <v>12</v>
      </c>
      <c r="B13" s="90">
        <v>0</v>
      </c>
      <c r="C13" s="49" t="s">
        <v>65</v>
      </c>
      <c r="D13" s="49"/>
      <c r="E13" s="7" t="s">
        <v>49</v>
      </c>
      <c r="F13" s="39">
        <v>621373</v>
      </c>
      <c r="G13" s="39">
        <v>9462.36</v>
      </c>
      <c r="H13" s="48">
        <v>800</v>
      </c>
      <c r="I13" s="54">
        <v>0</v>
      </c>
      <c r="J13" s="54">
        <v>462.36</v>
      </c>
      <c r="K13" s="54"/>
      <c r="L13" s="51">
        <v>44411</v>
      </c>
      <c r="M13" s="7">
        <v>155</v>
      </c>
      <c r="N13" s="9">
        <f t="shared" si="2"/>
        <v>44565</v>
      </c>
      <c r="O13" s="10">
        <f t="shared" ca="1" si="3"/>
        <v>-1638</v>
      </c>
      <c r="P13" s="7" t="s">
        <v>50</v>
      </c>
      <c r="Q13" s="7" t="s">
        <v>50</v>
      </c>
      <c r="R13" s="7" t="s">
        <v>50</v>
      </c>
      <c r="S13" s="7" t="s">
        <v>50</v>
      </c>
      <c r="T13" s="7" t="s">
        <v>50</v>
      </c>
      <c r="U13" s="7" t="s">
        <v>50</v>
      </c>
      <c r="V13" s="7" t="s">
        <v>50</v>
      </c>
      <c r="W13" s="7" t="s">
        <v>50</v>
      </c>
      <c r="X13" s="7">
        <v>0</v>
      </c>
      <c r="Y13" s="7" t="s">
        <v>50</v>
      </c>
      <c r="Z13" s="7">
        <v>0</v>
      </c>
      <c r="AA13" s="7" t="s">
        <v>50</v>
      </c>
      <c r="AB13" s="7"/>
      <c r="AC13" s="7">
        <v>0</v>
      </c>
      <c r="AD13" s="7" t="s">
        <v>50</v>
      </c>
      <c r="AE13" s="7">
        <v>0</v>
      </c>
      <c r="AF13" s="7">
        <v>0</v>
      </c>
      <c r="AG13" s="7" t="s">
        <v>50</v>
      </c>
      <c r="AH13" s="7"/>
      <c r="AI13" s="7" t="s">
        <v>50</v>
      </c>
      <c r="AJ13" s="7" t="s">
        <v>50</v>
      </c>
      <c r="AK13" s="7">
        <v>0</v>
      </c>
      <c r="AL13" s="7">
        <v>0</v>
      </c>
      <c r="AM13" s="7"/>
      <c r="AN13" s="7">
        <v>0</v>
      </c>
      <c r="AO13" s="7">
        <v>0</v>
      </c>
      <c r="AP13" s="7"/>
      <c r="AQ13" s="7" t="s">
        <v>50</v>
      </c>
      <c r="AR13" s="7" t="s">
        <v>50</v>
      </c>
      <c r="AS13" s="7" t="s">
        <v>50</v>
      </c>
      <c r="AT13" s="7" t="s">
        <v>50</v>
      </c>
      <c r="AU13" s="10"/>
    </row>
    <row r="14" spans="1:75" ht="15.75" hidden="1" customHeight="1" x14ac:dyDescent="0.25">
      <c r="A14" s="5">
        <v>13</v>
      </c>
      <c r="B14" s="90">
        <v>0</v>
      </c>
      <c r="C14" s="10" t="s">
        <v>66</v>
      </c>
      <c r="D14" s="10"/>
      <c r="E14" s="7" t="s">
        <v>49</v>
      </c>
      <c r="F14" s="39">
        <v>278061.90000000002</v>
      </c>
      <c r="G14" s="39">
        <v>8121.11</v>
      </c>
      <c r="H14" s="48">
        <v>800</v>
      </c>
      <c r="I14" s="39">
        <v>0</v>
      </c>
      <c r="J14" s="39">
        <v>121.11</v>
      </c>
      <c r="K14" s="39"/>
      <c r="L14" s="8">
        <v>44411</v>
      </c>
      <c r="M14" s="7">
        <v>125</v>
      </c>
      <c r="N14" s="9">
        <f t="shared" si="2"/>
        <v>44535</v>
      </c>
      <c r="O14" s="10">
        <f t="shared" ca="1" si="3"/>
        <v>-1668</v>
      </c>
      <c r="P14" s="10" t="s">
        <v>50</v>
      </c>
      <c r="Q14" s="10" t="s">
        <v>50</v>
      </c>
      <c r="R14" s="10" t="s">
        <v>50</v>
      </c>
      <c r="S14" s="10" t="s">
        <v>50</v>
      </c>
      <c r="T14" s="10" t="s">
        <v>50</v>
      </c>
      <c r="U14" s="10" t="s">
        <v>50</v>
      </c>
      <c r="V14" s="11" t="s">
        <v>50</v>
      </c>
      <c r="W14" s="10" t="s">
        <v>50</v>
      </c>
      <c r="X14" s="10">
        <v>0</v>
      </c>
      <c r="Y14" s="10" t="s">
        <v>50</v>
      </c>
      <c r="Z14" s="10" t="s">
        <v>50</v>
      </c>
      <c r="AA14" s="10" t="s">
        <v>50</v>
      </c>
      <c r="AB14" s="10"/>
      <c r="AC14" s="10">
        <v>0</v>
      </c>
      <c r="AD14" s="10" t="s">
        <v>56</v>
      </c>
      <c r="AE14" s="10">
        <v>0</v>
      </c>
      <c r="AF14" s="10">
        <v>0</v>
      </c>
      <c r="AG14" s="10" t="s">
        <v>50</v>
      </c>
      <c r="AH14" s="10">
        <v>0</v>
      </c>
      <c r="AI14" s="10">
        <v>0</v>
      </c>
      <c r="AJ14" s="10">
        <v>0</v>
      </c>
      <c r="AK14" s="10">
        <v>0</v>
      </c>
      <c r="AL14" s="10">
        <v>0</v>
      </c>
      <c r="AM14" s="10"/>
      <c r="AN14" s="10">
        <v>0</v>
      </c>
      <c r="AO14" s="10">
        <v>0</v>
      </c>
      <c r="AP14" s="10"/>
      <c r="AQ14" s="10" t="s">
        <v>50</v>
      </c>
      <c r="AR14" s="10" t="s">
        <v>50</v>
      </c>
      <c r="AS14" s="10" t="s">
        <v>50</v>
      </c>
      <c r="AT14" s="10" t="s">
        <v>50</v>
      </c>
      <c r="AU14" s="10"/>
    </row>
    <row r="15" spans="1:75" ht="15.75" hidden="1" customHeight="1" x14ac:dyDescent="0.25">
      <c r="A15" s="5">
        <v>14</v>
      </c>
      <c r="B15" s="440" t="s">
        <v>47</v>
      </c>
      <c r="C15" s="46" t="s">
        <v>67</v>
      </c>
      <c r="D15" s="46"/>
      <c r="E15" s="7" t="s">
        <v>49</v>
      </c>
      <c r="F15" s="39">
        <v>795790.14</v>
      </c>
      <c r="G15" s="54">
        <v>11556.6</v>
      </c>
      <c r="H15" s="55">
        <v>1100</v>
      </c>
      <c r="I15" s="54">
        <v>0</v>
      </c>
      <c r="J15" s="54">
        <v>756.6</v>
      </c>
      <c r="K15" s="54"/>
      <c r="L15" s="51">
        <v>44411</v>
      </c>
      <c r="M15" s="45">
        <v>215</v>
      </c>
      <c r="N15" s="52">
        <f t="shared" si="2"/>
        <v>44625</v>
      </c>
      <c r="O15" s="10">
        <f t="shared" ca="1" si="3"/>
        <v>-1578</v>
      </c>
      <c r="P15" s="46"/>
      <c r="Q15" s="7" t="s">
        <v>50</v>
      </c>
      <c r="R15" s="7" t="s">
        <v>50</v>
      </c>
      <c r="S15" s="7" t="s">
        <v>50</v>
      </c>
      <c r="T15" s="448" t="s">
        <v>50</v>
      </c>
      <c r="U15" s="448" t="s">
        <v>50</v>
      </c>
      <c r="V15" s="15" t="s">
        <v>50</v>
      </c>
      <c r="W15" s="448" t="s">
        <v>50</v>
      </c>
      <c r="X15" s="447">
        <v>0</v>
      </c>
      <c r="Y15" s="7">
        <v>0</v>
      </c>
      <c r="Z15" s="7">
        <v>0</v>
      </c>
      <c r="AA15" s="7">
        <v>0</v>
      </c>
      <c r="AB15" s="7"/>
      <c r="AC15" s="7">
        <v>0</v>
      </c>
      <c r="AD15" s="447" t="s">
        <v>50</v>
      </c>
      <c r="AE15" s="446" t="s">
        <v>50</v>
      </c>
      <c r="AF15" s="7">
        <v>0</v>
      </c>
      <c r="AG15" s="445" t="s">
        <v>50</v>
      </c>
      <c r="AH15" s="7">
        <v>0</v>
      </c>
      <c r="AI15" s="447">
        <v>0</v>
      </c>
      <c r="AJ15" s="447" t="s">
        <v>50</v>
      </c>
      <c r="AK15" s="7">
        <v>0</v>
      </c>
      <c r="AL15" s="7">
        <v>0</v>
      </c>
      <c r="AM15" s="7"/>
      <c r="AN15" s="7" t="s">
        <v>50</v>
      </c>
      <c r="AO15" s="7" t="s">
        <v>50</v>
      </c>
      <c r="AP15" s="7"/>
      <c r="AQ15" s="7" t="s">
        <v>50</v>
      </c>
      <c r="AR15" s="7" t="s">
        <v>50</v>
      </c>
      <c r="AS15" s="18" t="s">
        <v>50</v>
      </c>
      <c r="AT15" s="18" t="s">
        <v>50</v>
      </c>
      <c r="AU15" s="10"/>
    </row>
    <row r="16" spans="1:75" ht="15.75" hidden="1" customHeight="1" x14ac:dyDescent="0.25">
      <c r="A16" s="50">
        <v>15</v>
      </c>
      <c r="B16" s="440" t="s">
        <v>47</v>
      </c>
      <c r="C16" s="46" t="s">
        <v>68</v>
      </c>
      <c r="D16" s="46"/>
      <c r="E16" s="7" t="s">
        <v>49</v>
      </c>
      <c r="F16" s="54">
        <v>525593.36</v>
      </c>
      <c r="G16" s="54">
        <v>9401.64</v>
      </c>
      <c r="H16" s="55">
        <v>1100</v>
      </c>
      <c r="I16" s="54">
        <v>0</v>
      </c>
      <c r="J16" s="54">
        <v>401.64</v>
      </c>
      <c r="K16" s="45"/>
      <c r="L16" s="51">
        <v>44411</v>
      </c>
      <c r="M16" s="45">
        <v>215</v>
      </c>
      <c r="N16" s="52">
        <f t="shared" si="2"/>
        <v>44625</v>
      </c>
      <c r="O16" s="10">
        <f t="shared" ca="1" si="3"/>
        <v>-1578</v>
      </c>
      <c r="P16" s="46"/>
      <c r="Q16" s="7" t="s">
        <v>50</v>
      </c>
      <c r="R16" s="7" t="s">
        <v>50</v>
      </c>
      <c r="S16" s="7" t="s">
        <v>50</v>
      </c>
      <c r="T16" s="444" t="s">
        <v>50</v>
      </c>
      <c r="U16" s="448" t="s">
        <v>50</v>
      </c>
      <c r="V16" s="15" t="s">
        <v>56</v>
      </c>
      <c r="W16" s="445" t="s">
        <v>56</v>
      </c>
      <c r="X16" s="447"/>
      <c r="Y16" s="7" t="s">
        <v>50</v>
      </c>
      <c r="Z16" s="7">
        <v>0</v>
      </c>
      <c r="AA16" s="7">
        <v>0</v>
      </c>
      <c r="AB16" s="7"/>
      <c r="AC16" s="7">
        <v>0</v>
      </c>
      <c r="AD16" s="447" t="s">
        <v>50</v>
      </c>
      <c r="AE16" s="446" t="s">
        <v>50</v>
      </c>
      <c r="AF16" s="7">
        <v>0</v>
      </c>
      <c r="AG16" s="445" t="s">
        <v>50</v>
      </c>
      <c r="AH16" s="7">
        <v>0</v>
      </c>
      <c r="AI16" s="447" t="s">
        <v>50</v>
      </c>
      <c r="AJ16" s="447" t="s">
        <v>56</v>
      </c>
      <c r="AK16" s="7">
        <v>0</v>
      </c>
      <c r="AL16" s="7">
        <v>0</v>
      </c>
      <c r="AM16" s="7"/>
      <c r="AN16" s="7">
        <v>0</v>
      </c>
      <c r="AO16" s="7" t="s">
        <v>50</v>
      </c>
      <c r="AP16" s="7"/>
      <c r="AQ16" s="7" t="s">
        <v>50</v>
      </c>
      <c r="AR16" s="7" t="s">
        <v>50</v>
      </c>
      <c r="AS16" s="7" t="s">
        <v>50</v>
      </c>
      <c r="AT16" s="7" t="s">
        <v>50</v>
      </c>
      <c r="AU16" s="10"/>
    </row>
    <row r="17" spans="1:47" ht="15.75" hidden="1" customHeight="1" x14ac:dyDescent="0.25">
      <c r="A17" s="5">
        <v>16</v>
      </c>
      <c r="B17" s="90">
        <v>0</v>
      </c>
      <c r="C17" s="46" t="s">
        <v>69</v>
      </c>
      <c r="D17" s="46"/>
      <c r="E17" s="7" t="s">
        <v>49</v>
      </c>
      <c r="F17" s="39">
        <v>248637.19</v>
      </c>
      <c r="G17" s="54">
        <v>8036.78</v>
      </c>
      <c r="H17" s="55">
        <v>185</v>
      </c>
      <c r="I17" s="54">
        <v>0</v>
      </c>
      <c r="J17" s="54">
        <v>36.78</v>
      </c>
      <c r="K17" s="45"/>
      <c r="L17" s="51">
        <v>44448</v>
      </c>
      <c r="M17" s="45">
        <v>130</v>
      </c>
      <c r="N17" s="52">
        <f t="shared" si="2"/>
        <v>44577</v>
      </c>
      <c r="O17" s="10">
        <f t="shared" ca="1" si="3"/>
        <v>-1626</v>
      </c>
      <c r="P17" s="46">
        <v>0</v>
      </c>
      <c r="Q17" s="45" t="s">
        <v>50</v>
      </c>
      <c r="R17" s="45" t="s">
        <v>50</v>
      </c>
      <c r="S17" s="45">
        <v>0</v>
      </c>
      <c r="T17" s="45">
        <v>0</v>
      </c>
      <c r="U17" s="45" t="s">
        <v>50</v>
      </c>
      <c r="V17" s="56" t="s">
        <v>50</v>
      </c>
      <c r="W17" s="45" t="s">
        <v>50</v>
      </c>
      <c r="X17" s="45" t="s">
        <v>50</v>
      </c>
      <c r="Y17" s="45" t="s">
        <v>50</v>
      </c>
      <c r="Z17" s="45" t="s">
        <v>50</v>
      </c>
      <c r="AA17" s="45" t="s">
        <v>50</v>
      </c>
      <c r="AB17" s="45"/>
      <c r="AC17" s="45">
        <v>0</v>
      </c>
      <c r="AD17" s="45" t="s">
        <v>50</v>
      </c>
      <c r="AE17" s="45">
        <v>0</v>
      </c>
      <c r="AF17" s="45" t="s">
        <v>50</v>
      </c>
      <c r="AG17" s="45" t="s">
        <v>50</v>
      </c>
      <c r="AH17" s="45">
        <v>0</v>
      </c>
      <c r="AI17" s="45">
        <v>0</v>
      </c>
      <c r="AJ17" s="45">
        <v>0</v>
      </c>
      <c r="AK17" s="45">
        <v>0</v>
      </c>
      <c r="AL17" s="45" t="s">
        <v>50</v>
      </c>
      <c r="AM17" s="45"/>
      <c r="AN17" s="45">
        <v>0</v>
      </c>
      <c r="AO17" s="45">
        <v>0</v>
      </c>
      <c r="AP17" s="45"/>
      <c r="AQ17" s="45" t="s">
        <v>50</v>
      </c>
      <c r="AR17" s="7" t="s">
        <v>50</v>
      </c>
      <c r="AS17" s="7" t="s">
        <v>50</v>
      </c>
      <c r="AT17" s="7" t="s">
        <v>50</v>
      </c>
      <c r="AU17" s="10" t="s">
        <v>50</v>
      </c>
    </row>
    <row r="18" spans="1:47" ht="15.75" hidden="1" customHeight="1" x14ac:dyDescent="0.25">
      <c r="A18" s="5">
        <v>17</v>
      </c>
      <c r="B18" s="440" t="s">
        <v>47</v>
      </c>
      <c r="C18" s="63" t="s">
        <v>70</v>
      </c>
      <c r="D18" s="63"/>
      <c r="E18" s="67" t="s">
        <v>71</v>
      </c>
      <c r="F18" s="86" t="s">
        <v>72</v>
      </c>
      <c r="G18" s="39">
        <v>9117.6299999999992</v>
      </c>
      <c r="H18" s="48">
        <v>560</v>
      </c>
      <c r="I18" s="39">
        <v>0</v>
      </c>
      <c r="J18" s="39">
        <v>117.63</v>
      </c>
      <c r="K18" s="7"/>
      <c r="L18" s="8">
        <v>44460</v>
      </c>
      <c r="M18" s="7">
        <v>245</v>
      </c>
      <c r="N18" s="9">
        <f t="shared" si="2"/>
        <v>44704</v>
      </c>
      <c r="O18" s="60">
        <f t="shared" ca="1" si="3"/>
        <v>-1499</v>
      </c>
      <c r="P18" s="10"/>
      <c r="Q18" s="7" t="s">
        <v>50</v>
      </c>
      <c r="R18" s="7" t="s">
        <v>50</v>
      </c>
      <c r="S18" s="7" t="s">
        <v>50</v>
      </c>
      <c r="T18" s="7" t="s">
        <v>50</v>
      </c>
      <c r="U18" s="7" t="s">
        <v>50</v>
      </c>
      <c r="V18" s="15" t="s">
        <v>50</v>
      </c>
      <c r="W18" s="7"/>
      <c r="X18" s="7">
        <v>0</v>
      </c>
      <c r="Y18" s="7" t="s">
        <v>50</v>
      </c>
      <c r="Z18" s="7" t="s">
        <v>50</v>
      </c>
      <c r="AA18" s="7" t="s">
        <v>50</v>
      </c>
      <c r="AB18" s="7"/>
      <c r="AC18" s="7">
        <v>0</v>
      </c>
      <c r="AD18" s="7" t="s">
        <v>50</v>
      </c>
      <c r="AE18" s="7">
        <v>0</v>
      </c>
      <c r="AF18" s="7">
        <v>0</v>
      </c>
      <c r="AG18" s="7" t="s">
        <v>50</v>
      </c>
      <c r="AH18" s="7">
        <v>0</v>
      </c>
      <c r="AI18" s="7">
        <v>0</v>
      </c>
      <c r="AJ18" s="7">
        <v>0</v>
      </c>
      <c r="AK18" s="7">
        <v>0</v>
      </c>
      <c r="AL18" s="7">
        <v>0</v>
      </c>
      <c r="AM18" s="7"/>
      <c r="AN18" s="7">
        <v>0</v>
      </c>
      <c r="AO18" s="7">
        <v>0</v>
      </c>
      <c r="AP18" s="7">
        <v>0</v>
      </c>
      <c r="AQ18" s="7" t="s">
        <v>50</v>
      </c>
      <c r="AR18" s="7" t="s">
        <v>50</v>
      </c>
      <c r="AS18" s="7" t="s">
        <v>50</v>
      </c>
      <c r="AT18" s="7" t="s">
        <v>50</v>
      </c>
      <c r="AU18" s="10"/>
    </row>
    <row r="19" spans="1:47" ht="15.75" hidden="1" customHeight="1" x14ac:dyDescent="0.25">
      <c r="A19" s="5">
        <v>18</v>
      </c>
      <c r="B19" s="440" t="s">
        <v>47</v>
      </c>
      <c r="C19" s="45" t="s">
        <v>73</v>
      </c>
      <c r="D19" s="45"/>
      <c r="E19" s="7" t="s">
        <v>49</v>
      </c>
      <c r="F19" s="39">
        <v>152333</v>
      </c>
      <c r="G19" s="39">
        <v>3093.14</v>
      </c>
      <c r="H19" s="55">
        <v>560</v>
      </c>
      <c r="I19" s="54">
        <v>0</v>
      </c>
      <c r="J19" s="54">
        <v>94.56</v>
      </c>
      <c r="K19" s="45"/>
      <c r="L19" s="8">
        <v>44460</v>
      </c>
      <c r="M19" s="7">
        <v>155</v>
      </c>
      <c r="N19" s="9">
        <f t="shared" si="2"/>
        <v>44614</v>
      </c>
      <c r="O19" s="10">
        <f t="shared" ca="1" si="3"/>
        <v>-1589</v>
      </c>
      <c r="P19" s="10" t="s">
        <v>50</v>
      </c>
      <c r="Q19" s="7" t="s">
        <v>50</v>
      </c>
      <c r="R19" s="7" t="s">
        <v>50</v>
      </c>
      <c r="S19" s="7" t="s">
        <v>50</v>
      </c>
      <c r="T19" s="7" t="s">
        <v>50</v>
      </c>
      <c r="U19" s="7" t="s">
        <v>50</v>
      </c>
      <c r="V19" s="15" t="s">
        <v>50</v>
      </c>
      <c r="W19" s="7" t="s">
        <v>50</v>
      </c>
      <c r="X19" s="7">
        <v>0</v>
      </c>
      <c r="Y19" s="7" t="s">
        <v>50</v>
      </c>
      <c r="Z19" s="7" t="s">
        <v>50</v>
      </c>
      <c r="AA19" s="7" t="s">
        <v>50</v>
      </c>
      <c r="AB19" s="7"/>
      <c r="AC19" s="7">
        <v>0</v>
      </c>
      <c r="AD19" s="7" t="s">
        <v>50</v>
      </c>
      <c r="AE19" s="7" t="s">
        <v>50</v>
      </c>
      <c r="AF19" s="7" t="s">
        <v>50</v>
      </c>
      <c r="AG19" s="7" t="s">
        <v>50</v>
      </c>
      <c r="AH19" s="7">
        <v>0</v>
      </c>
      <c r="AI19" s="7">
        <v>0</v>
      </c>
      <c r="AJ19" s="7">
        <v>0</v>
      </c>
      <c r="AK19" s="7">
        <v>0</v>
      </c>
      <c r="AL19" s="7" t="s">
        <v>50</v>
      </c>
      <c r="AM19" s="7"/>
      <c r="AN19" s="7" t="s">
        <v>50</v>
      </c>
      <c r="AO19" s="7">
        <v>0</v>
      </c>
      <c r="AP19" s="7"/>
      <c r="AQ19" s="7" t="s">
        <v>50</v>
      </c>
      <c r="AR19" s="7" t="s">
        <v>50</v>
      </c>
      <c r="AS19" s="7" t="s">
        <v>50</v>
      </c>
      <c r="AT19" s="7" t="s">
        <v>50</v>
      </c>
      <c r="AU19" s="10"/>
    </row>
    <row r="20" spans="1:47" ht="15.75" hidden="1" customHeight="1" x14ac:dyDescent="0.25">
      <c r="A20" s="5">
        <v>19</v>
      </c>
      <c r="B20" s="443" t="s">
        <v>47</v>
      </c>
      <c r="C20" s="63" t="s">
        <v>74</v>
      </c>
      <c r="D20" s="63"/>
      <c r="E20" s="67" t="s">
        <v>75</v>
      </c>
      <c r="F20" s="54">
        <v>329739.67</v>
      </c>
      <c r="G20" s="54">
        <v>8778.73</v>
      </c>
      <c r="H20" s="55">
        <v>473</v>
      </c>
      <c r="I20" s="54">
        <v>0</v>
      </c>
      <c r="J20" s="54">
        <v>128.72999999999999</v>
      </c>
      <c r="K20" s="45"/>
      <c r="L20" s="51">
        <v>44460</v>
      </c>
      <c r="M20" s="45">
        <v>275</v>
      </c>
      <c r="N20" s="52">
        <f t="shared" si="2"/>
        <v>44734</v>
      </c>
      <c r="O20" s="46">
        <f t="shared" ca="1" si="3"/>
        <v>-1469</v>
      </c>
      <c r="P20" s="10" t="s">
        <v>50</v>
      </c>
      <c r="Q20" s="7" t="s">
        <v>50</v>
      </c>
      <c r="R20" s="7" t="s">
        <v>50</v>
      </c>
      <c r="S20" s="7" t="s">
        <v>50</v>
      </c>
      <c r="T20" s="7">
        <v>0</v>
      </c>
      <c r="U20" s="7" t="s">
        <v>50</v>
      </c>
      <c r="V20" s="15" t="s">
        <v>50</v>
      </c>
      <c r="W20" s="7" t="s">
        <v>50</v>
      </c>
      <c r="X20" s="7" t="s">
        <v>50</v>
      </c>
      <c r="Y20" s="7" t="s">
        <v>50</v>
      </c>
      <c r="Z20" s="7" t="s">
        <v>50</v>
      </c>
      <c r="AA20" s="7" t="s">
        <v>50</v>
      </c>
      <c r="AB20" s="7"/>
      <c r="AC20" s="7">
        <v>0</v>
      </c>
      <c r="AD20" s="7" t="s">
        <v>56</v>
      </c>
      <c r="AE20" s="7" t="s">
        <v>50</v>
      </c>
      <c r="AF20" s="7">
        <v>0</v>
      </c>
      <c r="AG20" s="7" t="s">
        <v>50</v>
      </c>
      <c r="AH20" s="7"/>
      <c r="AI20" s="7" t="s">
        <v>56</v>
      </c>
      <c r="AJ20" s="7">
        <v>0</v>
      </c>
      <c r="AK20" s="7">
        <v>0</v>
      </c>
      <c r="AL20" s="7">
        <v>0</v>
      </c>
      <c r="AM20" s="7"/>
      <c r="AN20" s="7">
        <v>0</v>
      </c>
      <c r="AO20" s="7">
        <v>0</v>
      </c>
      <c r="AP20" s="7"/>
      <c r="AQ20" s="67" t="s">
        <v>50</v>
      </c>
      <c r="AR20" s="7" t="s">
        <v>50</v>
      </c>
      <c r="AS20" s="7" t="s">
        <v>50</v>
      </c>
      <c r="AT20" s="7" t="s">
        <v>50</v>
      </c>
      <c r="AU20" s="10"/>
    </row>
    <row r="21" spans="1:47" s="53" customFormat="1" ht="15.75" hidden="1" customHeight="1" x14ac:dyDescent="0.25">
      <c r="A21" s="50">
        <v>20</v>
      </c>
      <c r="B21" s="440" t="s">
        <v>47</v>
      </c>
      <c r="C21" s="45" t="s">
        <v>76</v>
      </c>
      <c r="D21" s="45"/>
      <c r="E21" s="7" t="s">
        <v>49</v>
      </c>
      <c r="F21" s="54">
        <v>200134.62</v>
      </c>
      <c r="G21" s="54">
        <v>8050.49</v>
      </c>
      <c r="H21" s="55">
        <v>1700</v>
      </c>
      <c r="I21" s="54">
        <v>0</v>
      </c>
      <c r="J21" s="54">
        <v>50.49</v>
      </c>
      <c r="K21" s="45"/>
      <c r="L21" s="51">
        <v>44496</v>
      </c>
      <c r="M21" s="45">
        <v>155</v>
      </c>
      <c r="N21" s="52">
        <f t="shared" si="2"/>
        <v>44650</v>
      </c>
      <c r="O21" s="10">
        <f t="shared" ca="1" si="3"/>
        <v>-1553</v>
      </c>
      <c r="P21" s="46" t="s">
        <v>50</v>
      </c>
      <c r="Q21" s="45" t="s">
        <v>50</v>
      </c>
      <c r="R21" s="45" t="s">
        <v>50</v>
      </c>
      <c r="S21" s="45" t="s">
        <v>50</v>
      </c>
      <c r="T21" s="45" t="s">
        <v>50</v>
      </c>
      <c r="U21" s="45" t="s">
        <v>50</v>
      </c>
      <c r="V21" s="56" t="s">
        <v>50</v>
      </c>
      <c r="W21" s="45" t="s">
        <v>56</v>
      </c>
      <c r="X21" s="45" t="s">
        <v>50</v>
      </c>
      <c r="Y21" s="45" t="s">
        <v>50</v>
      </c>
      <c r="Z21" s="45" t="s">
        <v>50</v>
      </c>
      <c r="AA21" s="45" t="s">
        <v>50</v>
      </c>
      <c r="AB21" s="45"/>
      <c r="AC21" s="45"/>
      <c r="AD21" s="45" t="s">
        <v>56</v>
      </c>
      <c r="AE21" s="45">
        <v>0</v>
      </c>
      <c r="AF21" s="45">
        <v>0</v>
      </c>
      <c r="AG21" s="45" t="s">
        <v>50</v>
      </c>
      <c r="AH21" s="45"/>
      <c r="AI21" s="45">
        <v>0</v>
      </c>
      <c r="AJ21" s="45">
        <v>0</v>
      </c>
      <c r="AK21" s="45">
        <v>0</v>
      </c>
      <c r="AL21" s="45">
        <v>0</v>
      </c>
      <c r="AM21" s="45"/>
      <c r="AN21" s="45">
        <v>0</v>
      </c>
      <c r="AO21" s="45">
        <v>0</v>
      </c>
      <c r="AP21" s="45"/>
      <c r="AQ21" s="45" t="s">
        <v>50</v>
      </c>
      <c r="AR21" s="45" t="s">
        <v>50</v>
      </c>
      <c r="AS21" s="45" t="s">
        <v>50</v>
      </c>
      <c r="AT21" s="45" t="s">
        <v>50</v>
      </c>
      <c r="AU21" s="46"/>
    </row>
    <row r="22" spans="1:47" ht="15.75" hidden="1" customHeight="1" x14ac:dyDescent="0.25">
      <c r="A22" s="5">
        <v>21</v>
      </c>
      <c r="B22" s="443" t="s">
        <v>47</v>
      </c>
      <c r="C22" s="63" t="s">
        <v>77</v>
      </c>
      <c r="D22" s="63"/>
      <c r="E22" s="71" t="s">
        <v>78</v>
      </c>
      <c r="F22" s="39">
        <v>624147.96</v>
      </c>
      <c r="G22" s="39">
        <v>9056.0400000000009</v>
      </c>
      <c r="H22" s="55">
        <v>1367</v>
      </c>
      <c r="I22" s="54">
        <v>0</v>
      </c>
      <c r="J22" s="54">
        <v>56.04</v>
      </c>
      <c r="K22" s="45"/>
      <c r="L22" s="8">
        <v>44488</v>
      </c>
      <c r="M22" s="7">
        <v>245</v>
      </c>
      <c r="N22" s="9">
        <f t="shared" si="2"/>
        <v>44732</v>
      </c>
      <c r="O22" s="10">
        <f t="shared" ca="1" si="3"/>
        <v>-1471</v>
      </c>
      <c r="P22" s="10"/>
      <c r="Q22" s="7"/>
      <c r="R22" s="7"/>
      <c r="S22" s="7"/>
      <c r="T22" s="7"/>
      <c r="U22" s="7"/>
      <c r="V22" s="15"/>
      <c r="W22" s="7"/>
      <c r="X22" s="7"/>
      <c r="Y22" s="7"/>
      <c r="Z22" s="7"/>
      <c r="AA22" s="7"/>
      <c r="AB22" s="7"/>
      <c r="AC22" s="7"/>
      <c r="AD22" s="7"/>
      <c r="AE22" s="7"/>
      <c r="AF22" s="7"/>
      <c r="AG22" s="7"/>
      <c r="AH22" s="7"/>
      <c r="AI22" s="7"/>
      <c r="AJ22" s="7"/>
      <c r="AK22" s="7"/>
      <c r="AL22" s="7"/>
      <c r="AM22" s="7"/>
      <c r="AN22" s="7"/>
      <c r="AO22" s="7"/>
      <c r="AP22" s="7"/>
      <c r="AQ22" s="7" t="s">
        <v>50</v>
      </c>
      <c r="AR22" s="7" t="s">
        <v>50</v>
      </c>
      <c r="AS22" s="7" t="s">
        <v>50</v>
      </c>
      <c r="AT22" s="7" t="s">
        <v>50</v>
      </c>
      <c r="AU22" s="10"/>
    </row>
    <row r="23" spans="1:47" ht="15.75" hidden="1" customHeight="1" x14ac:dyDescent="0.25">
      <c r="A23" s="5">
        <v>22</v>
      </c>
      <c r="B23" s="440" t="s">
        <v>47</v>
      </c>
      <c r="C23" s="63" t="s">
        <v>79</v>
      </c>
      <c r="D23" s="63"/>
      <c r="E23" s="45" t="s">
        <v>80</v>
      </c>
      <c r="F23" s="78">
        <v>546247.1</v>
      </c>
      <c r="G23" s="54">
        <v>9011.9699999999993</v>
      </c>
      <c r="H23" s="55"/>
      <c r="I23" s="54">
        <v>0</v>
      </c>
      <c r="J23" s="54">
        <v>11.97</v>
      </c>
      <c r="K23" s="54" t="s">
        <v>81</v>
      </c>
      <c r="L23" s="8">
        <v>44496</v>
      </c>
      <c r="M23" s="7">
        <v>125</v>
      </c>
      <c r="N23" s="9">
        <f t="shared" si="2"/>
        <v>44620</v>
      </c>
      <c r="O23" s="60">
        <f t="shared" ca="1" si="3"/>
        <v>-1583</v>
      </c>
      <c r="P23" s="10"/>
      <c r="Q23" s="7"/>
      <c r="R23" s="7"/>
      <c r="S23" s="7"/>
      <c r="T23" s="7"/>
      <c r="U23" s="7"/>
      <c r="V23" s="15"/>
      <c r="W23" s="7"/>
      <c r="X23" s="7"/>
      <c r="Y23" s="7"/>
      <c r="Z23" s="7"/>
      <c r="AA23" s="7"/>
      <c r="AB23" s="7"/>
      <c r="AC23" s="7"/>
      <c r="AD23" s="7"/>
      <c r="AE23" s="7"/>
      <c r="AF23" s="7"/>
      <c r="AG23" s="7"/>
      <c r="AH23" s="7"/>
      <c r="AI23" s="7"/>
      <c r="AJ23" s="7"/>
      <c r="AK23" s="7"/>
      <c r="AL23" s="7"/>
      <c r="AM23" s="7"/>
      <c r="AN23" s="7"/>
      <c r="AO23" s="7"/>
      <c r="AP23" s="7"/>
      <c r="AQ23" s="7" t="s">
        <v>50</v>
      </c>
      <c r="AR23" s="7" t="s">
        <v>50</v>
      </c>
      <c r="AS23" s="7" t="s">
        <v>50</v>
      </c>
      <c r="AT23" s="7" t="s">
        <v>50</v>
      </c>
      <c r="AU23" s="10"/>
    </row>
    <row r="24" spans="1:47" ht="15.75" hidden="1" customHeight="1" x14ac:dyDescent="0.25">
      <c r="A24" s="5">
        <v>23</v>
      </c>
      <c r="B24" s="440" t="s">
        <v>47</v>
      </c>
      <c r="C24" s="63" t="s">
        <v>82</v>
      </c>
      <c r="D24" s="63"/>
      <c r="E24" s="7" t="s">
        <v>64</v>
      </c>
      <c r="F24" s="39">
        <v>401109.19</v>
      </c>
      <c r="G24" s="39">
        <v>9216.5400000000009</v>
      </c>
      <c r="H24" s="48"/>
      <c r="I24" s="39">
        <v>0</v>
      </c>
      <c r="J24" s="39">
        <v>216.54</v>
      </c>
      <c r="K24" s="7"/>
      <c r="L24" s="8">
        <v>44488</v>
      </c>
      <c r="M24" s="7">
        <v>125</v>
      </c>
      <c r="N24" s="9">
        <f t="shared" si="2"/>
        <v>44612</v>
      </c>
      <c r="O24" s="60">
        <f t="shared" ca="1" si="3"/>
        <v>-1591</v>
      </c>
      <c r="P24" s="10"/>
      <c r="Q24" s="7" t="s">
        <v>50</v>
      </c>
      <c r="R24" s="7"/>
      <c r="S24" s="7" t="s">
        <v>50</v>
      </c>
      <c r="T24" s="7" t="s">
        <v>50</v>
      </c>
      <c r="U24" s="7" t="s">
        <v>50</v>
      </c>
      <c r="V24" s="15" t="s">
        <v>50</v>
      </c>
      <c r="W24" s="7" t="s">
        <v>50</v>
      </c>
      <c r="X24" s="7" t="s">
        <v>50</v>
      </c>
      <c r="Y24" s="7" t="s">
        <v>50</v>
      </c>
      <c r="Z24" s="7" t="s">
        <v>50</v>
      </c>
      <c r="AA24" s="7" t="s">
        <v>50</v>
      </c>
      <c r="AB24" s="7"/>
      <c r="AC24" s="7">
        <v>0</v>
      </c>
      <c r="AD24" s="7" t="s">
        <v>56</v>
      </c>
      <c r="AE24" s="7"/>
      <c r="AF24" s="7" t="s">
        <v>50</v>
      </c>
      <c r="AG24" s="7" t="s">
        <v>50</v>
      </c>
      <c r="AH24" s="7"/>
      <c r="AI24" s="7"/>
      <c r="AJ24" s="7"/>
      <c r="AK24" s="7"/>
      <c r="AL24" s="7"/>
      <c r="AM24" s="7"/>
      <c r="AN24" s="7"/>
      <c r="AO24" s="7"/>
      <c r="AP24" s="7"/>
      <c r="AQ24" s="7" t="s">
        <v>50</v>
      </c>
      <c r="AR24" s="7" t="s">
        <v>50</v>
      </c>
      <c r="AS24" s="7" t="s">
        <v>50</v>
      </c>
      <c r="AT24" s="7" t="s">
        <v>50</v>
      </c>
      <c r="AU24" s="442" t="s">
        <v>83</v>
      </c>
    </row>
    <row r="25" spans="1:47" s="53" customFormat="1" ht="15.75" hidden="1" customHeight="1" x14ac:dyDescent="0.25">
      <c r="A25" s="50">
        <v>24</v>
      </c>
      <c r="B25" s="440" t="s">
        <v>47</v>
      </c>
      <c r="C25" s="45" t="s">
        <v>84</v>
      </c>
      <c r="D25" s="45"/>
      <c r="E25" s="7" t="s">
        <v>49</v>
      </c>
      <c r="F25" s="54">
        <v>353515.06599999999</v>
      </c>
      <c r="G25" s="54">
        <v>9376.7999999999993</v>
      </c>
      <c r="H25" s="55">
        <v>692</v>
      </c>
      <c r="I25" s="55">
        <v>300</v>
      </c>
      <c r="J25" s="55">
        <v>118.5</v>
      </c>
      <c r="K25" s="45"/>
      <c r="L25" s="51">
        <v>44487</v>
      </c>
      <c r="M25" s="45">
        <v>185</v>
      </c>
      <c r="N25" s="52">
        <f t="shared" si="2"/>
        <v>44671</v>
      </c>
      <c r="O25" s="10">
        <f t="shared" ca="1" si="3"/>
        <v>-1532</v>
      </c>
      <c r="P25" s="46"/>
      <c r="Q25" s="45" t="s">
        <v>50</v>
      </c>
      <c r="R25" s="45" t="s">
        <v>50</v>
      </c>
      <c r="S25" s="45" t="s">
        <v>50</v>
      </c>
      <c r="T25" s="45"/>
      <c r="U25" s="45"/>
      <c r="V25" s="56" t="s">
        <v>50</v>
      </c>
      <c r="W25" s="45"/>
      <c r="X25" s="45"/>
      <c r="Y25" s="45" t="s">
        <v>50</v>
      </c>
      <c r="Z25" s="45" t="s">
        <v>50</v>
      </c>
      <c r="AA25" s="45" t="s">
        <v>50</v>
      </c>
      <c r="AB25" s="45"/>
      <c r="AC25" s="45">
        <v>0</v>
      </c>
      <c r="AD25" s="45"/>
      <c r="AE25" s="45"/>
      <c r="AF25" s="45"/>
      <c r="AG25" s="45" t="s">
        <v>50</v>
      </c>
      <c r="AH25" s="45" t="s">
        <v>50</v>
      </c>
      <c r="AI25" s="45">
        <v>0</v>
      </c>
      <c r="AJ25" s="45">
        <v>0</v>
      </c>
      <c r="AK25" s="45">
        <v>0</v>
      </c>
      <c r="AL25" s="45">
        <v>0</v>
      </c>
      <c r="AM25" s="45"/>
      <c r="AN25" s="45">
        <v>0</v>
      </c>
      <c r="AO25" s="45">
        <v>0</v>
      </c>
      <c r="AP25" s="45">
        <v>0</v>
      </c>
      <c r="AQ25" s="45" t="s">
        <v>50</v>
      </c>
      <c r="AR25" s="45" t="s">
        <v>50</v>
      </c>
      <c r="AS25" s="45"/>
      <c r="AT25" s="45"/>
      <c r="AU25" s="46"/>
    </row>
    <row r="26" spans="1:47" ht="15.75" hidden="1" customHeight="1" x14ac:dyDescent="0.25">
      <c r="A26" s="5">
        <v>25</v>
      </c>
      <c r="B26" s="440" t="s">
        <v>47</v>
      </c>
      <c r="C26" s="45" t="s">
        <v>85</v>
      </c>
      <c r="D26" s="45"/>
      <c r="E26" s="7" t="s">
        <v>49</v>
      </c>
      <c r="F26" s="39">
        <v>307088.69</v>
      </c>
      <c r="G26" s="39">
        <v>8131.15</v>
      </c>
      <c r="H26" s="48">
        <v>150</v>
      </c>
      <c r="I26" s="7">
        <v>0</v>
      </c>
      <c r="J26" s="7">
        <v>131.15</v>
      </c>
      <c r="K26" s="7"/>
      <c r="L26" s="8">
        <v>44481</v>
      </c>
      <c r="M26" s="7">
        <v>155</v>
      </c>
      <c r="N26" s="9">
        <f t="shared" si="2"/>
        <v>44635</v>
      </c>
      <c r="O26" s="10">
        <f t="shared" ca="1" si="3"/>
        <v>-1568</v>
      </c>
      <c r="P26" s="10">
        <v>0</v>
      </c>
      <c r="Q26" s="7" t="s">
        <v>50</v>
      </c>
      <c r="R26" s="7" t="s">
        <v>50</v>
      </c>
      <c r="S26" s="7">
        <v>0</v>
      </c>
      <c r="T26" s="7" t="s">
        <v>50</v>
      </c>
      <c r="U26" s="7" t="s">
        <v>50</v>
      </c>
      <c r="V26" s="15" t="s">
        <v>50</v>
      </c>
      <c r="W26" s="7" t="s">
        <v>50</v>
      </c>
      <c r="X26" s="7">
        <v>0</v>
      </c>
      <c r="Y26" s="7" t="s">
        <v>50</v>
      </c>
      <c r="Z26" s="7">
        <v>0</v>
      </c>
      <c r="AA26" s="7" t="s">
        <v>50</v>
      </c>
      <c r="AB26" s="7"/>
      <c r="AC26" s="7">
        <v>0</v>
      </c>
      <c r="AD26" s="7" t="s">
        <v>50</v>
      </c>
      <c r="AE26" s="7">
        <v>0</v>
      </c>
      <c r="AF26" s="7">
        <v>0</v>
      </c>
      <c r="AG26" s="7" t="s">
        <v>50</v>
      </c>
      <c r="AH26" s="7">
        <v>0</v>
      </c>
      <c r="AI26" s="7">
        <v>0</v>
      </c>
      <c r="AJ26" s="7">
        <v>0</v>
      </c>
      <c r="AK26" s="7">
        <v>0</v>
      </c>
      <c r="AL26" s="7">
        <v>0</v>
      </c>
      <c r="AM26" s="7"/>
      <c r="AN26" s="7">
        <v>0</v>
      </c>
      <c r="AO26" s="7">
        <v>0</v>
      </c>
      <c r="AP26" s="7"/>
      <c r="AQ26" s="7" t="s">
        <v>50</v>
      </c>
      <c r="AR26" s="7" t="s">
        <v>50</v>
      </c>
      <c r="AS26" s="7" t="s">
        <v>50</v>
      </c>
      <c r="AT26" s="7" t="s">
        <v>50</v>
      </c>
      <c r="AU26" s="10"/>
    </row>
    <row r="27" spans="1:47" ht="15.75" hidden="1" customHeight="1" x14ac:dyDescent="0.25">
      <c r="A27" s="5">
        <v>26</v>
      </c>
      <c r="B27" s="440" t="s">
        <v>47</v>
      </c>
      <c r="C27" s="45" t="s">
        <v>86</v>
      </c>
      <c r="D27" s="45"/>
      <c r="E27" s="7" t="s">
        <v>49</v>
      </c>
      <c r="F27" s="39">
        <v>355998.31</v>
      </c>
      <c r="G27" s="54">
        <v>9218.61</v>
      </c>
      <c r="H27" s="55">
        <v>600</v>
      </c>
      <c r="I27" s="45">
        <v>0</v>
      </c>
      <c r="J27" s="54">
        <v>218.61</v>
      </c>
      <c r="K27" s="45"/>
      <c r="L27" s="51">
        <v>44481</v>
      </c>
      <c r="M27" s="45">
        <v>155</v>
      </c>
      <c r="N27" s="52">
        <f t="shared" si="2"/>
        <v>44635</v>
      </c>
      <c r="O27" s="10">
        <f t="shared" ca="1" si="3"/>
        <v>-1568</v>
      </c>
      <c r="P27" s="46"/>
      <c r="Q27" s="7" t="s">
        <v>50</v>
      </c>
      <c r="R27" s="7" t="s">
        <v>50</v>
      </c>
      <c r="S27" s="7" t="s">
        <v>50</v>
      </c>
      <c r="T27" s="7"/>
      <c r="U27" s="7" t="s">
        <v>50</v>
      </c>
      <c r="V27" s="15" t="s">
        <v>50</v>
      </c>
      <c r="W27" s="7" t="s">
        <v>50</v>
      </c>
      <c r="X27" s="7"/>
      <c r="Y27" s="7" t="s">
        <v>50</v>
      </c>
      <c r="Z27" s="7" t="s">
        <v>50</v>
      </c>
      <c r="AA27" s="7" t="s">
        <v>50</v>
      </c>
      <c r="AB27" s="7"/>
      <c r="AC27" s="7">
        <v>0</v>
      </c>
      <c r="AD27" s="7" t="s">
        <v>50</v>
      </c>
      <c r="AE27" s="7">
        <v>0</v>
      </c>
      <c r="AF27" s="7">
        <v>0</v>
      </c>
      <c r="AG27" s="7" t="s">
        <v>50</v>
      </c>
      <c r="AH27" s="7">
        <v>0</v>
      </c>
      <c r="AI27" s="7">
        <v>0</v>
      </c>
      <c r="AJ27" s="7" t="s">
        <v>50</v>
      </c>
      <c r="AK27" s="7">
        <v>0</v>
      </c>
      <c r="AL27" s="7"/>
      <c r="AM27" s="7"/>
      <c r="AN27" s="7">
        <v>0</v>
      </c>
      <c r="AO27" s="7">
        <v>0</v>
      </c>
      <c r="AP27" s="7">
        <v>0</v>
      </c>
      <c r="AQ27" s="7" t="s">
        <v>50</v>
      </c>
      <c r="AR27" s="7" t="s">
        <v>50</v>
      </c>
      <c r="AS27" s="7" t="s">
        <v>50</v>
      </c>
      <c r="AT27" s="7" t="s">
        <v>50</v>
      </c>
      <c r="AU27" s="7"/>
    </row>
    <row r="28" spans="1:47" ht="15.75" hidden="1" customHeight="1" x14ac:dyDescent="0.25">
      <c r="A28" s="5">
        <v>27</v>
      </c>
      <c r="B28" s="441" t="s">
        <v>47</v>
      </c>
      <c r="C28" s="45" t="s">
        <v>87</v>
      </c>
      <c r="D28" s="45"/>
      <c r="E28" s="47" t="s">
        <v>88</v>
      </c>
      <c r="F28" s="39">
        <v>350306.46</v>
      </c>
      <c r="G28" s="39">
        <v>9208.3799999999992</v>
      </c>
      <c r="H28" s="48">
        <v>550</v>
      </c>
      <c r="I28" s="7">
        <v>0</v>
      </c>
      <c r="J28" s="7">
        <v>208.38</v>
      </c>
      <c r="K28" s="7"/>
      <c r="L28" s="8">
        <v>44482</v>
      </c>
      <c r="M28" s="7">
        <v>275</v>
      </c>
      <c r="N28" s="9">
        <f t="shared" si="2"/>
        <v>44756</v>
      </c>
      <c r="O28" s="10">
        <f t="shared" ca="1" si="3"/>
        <v>-1447</v>
      </c>
      <c r="P28" s="10"/>
      <c r="Q28" s="7" t="s">
        <v>50</v>
      </c>
      <c r="R28" s="7" t="s">
        <v>50</v>
      </c>
      <c r="S28" s="7" t="s">
        <v>50</v>
      </c>
      <c r="T28" s="7" t="s">
        <v>50</v>
      </c>
      <c r="U28" s="7" t="s">
        <v>56</v>
      </c>
      <c r="V28" s="15" t="s">
        <v>56</v>
      </c>
      <c r="W28" s="7" t="s">
        <v>56</v>
      </c>
      <c r="X28" s="7">
        <v>0</v>
      </c>
      <c r="Y28" s="7" t="s">
        <v>50</v>
      </c>
      <c r="Z28" s="7" t="s">
        <v>50</v>
      </c>
      <c r="AA28" s="7" t="s">
        <v>50</v>
      </c>
      <c r="AB28" s="7"/>
      <c r="AC28" s="7">
        <v>0</v>
      </c>
      <c r="AD28" s="7" t="s">
        <v>56</v>
      </c>
      <c r="AE28" s="7" t="s">
        <v>50</v>
      </c>
      <c r="AF28" s="7">
        <v>0</v>
      </c>
      <c r="AG28" s="7" t="s">
        <v>50</v>
      </c>
      <c r="AH28" s="7"/>
      <c r="AI28" s="7"/>
      <c r="AJ28" s="7" t="s">
        <v>56</v>
      </c>
      <c r="AK28" s="7"/>
      <c r="AL28" s="7" t="s">
        <v>50</v>
      </c>
      <c r="AM28" s="7"/>
      <c r="AN28" s="7">
        <v>0</v>
      </c>
      <c r="AO28" s="7">
        <v>0</v>
      </c>
      <c r="AP28" s="7">
        <v>0</v>
      </c>
      <c r="AQ28" s="7" t="s">
        <v>50</v>
      </c>
      <c r="AR28" s="7" t="s">
        <v>50</v>
      </c>
      <c r="AS28" s="7" t="s">
        <v>50</v>
      </c>
      <c r="AT28" s="7" t="s">
        <v>50</v>
      </c>
      <c r="AU28" s="10"/>
    </row>
    <row r="29" spans="1:47" s="53" customFormat="1" ht="15.75" hidden="1" customHeight="1" x14ac:dyDescent="0.25">
      <c r="A29" s="50">
        <v>28</v>
      </c>
      <c r="B29" s="90">
        <v>0</v>
      </c>
      <c r="C29" s="45" t="s">
        <v>89</v>
      </c>
      <c r="D29" s="45"/>
      <c r="E29" s="7" t="s">
        <v>49</v>
      </c>
      <c r="F29" s="39">
        <v>57059.48</v>
      </c>
      <c r="G29" s="54">
        <v>1663.33</v>
      </c>
      <c r="H29" s="55">
        <v>235</v>
      </c>
      <c r="I29" s="45">
        <v>0</v>
      </c>
      <c r="J29" s="54">
        <v>63.33</v>
      </c>
      <c r="K29" s="45"/>
      <c r="L29" s="51">
        <v>44483</v>
      </c>
      <c r="M29" s="45">
        <v>125</v>
      </c>
      <c r="N29" s="52">
        <f t="shared" si="2"/>
        <v>44607</v>
      </c>
      <c r="O29" s="10">
        <f t="shared" ca="1" si="3"/>
        <v>-1596</v>
      </c>
      <c r="P29" s="46">
        <v>0</v>
      </c>
      <c r="Q29" s="45" t="s">
        <v>50</v>
      </c>
      <c r="R29" s="45" t="s">
        <v>50</v>
      </c>
      <c r="S29" s="45">
        <v>0</v>
      </c>
      <c r="T29" s="45" t="s">
        <v>50</v>
      </c>
      <c r="U29" s="45" t="s">
        <v>50</v>
      </c>
      <c r="V29" s="45" t="s">
        <v>50</v>
      </c>
      <c r="W29" s="45">
        <v>0</v>
      </c>
      <c r="X29" s="45" t="s">
        <v>50</v>
      </c>
      <c r="Y29" s="45" t="s">
        <v>50</v>
      </c>
      <c r="Z29" s="45">
        <v>0</v>
      </c>
      <c r="AA29" s="45" t="s">
        <v>50</v>
      </c>
      <c r="AB29" s="45"/>
      <c r="AC29" s="45">
        <v>0</v>
      </c>
      <c r="AD29" s="45" t="s">
        <v>50</v>
      </c>
      <c r="AE29" s="45">
        <v>0</v>
      </c>
      <c r="AF29" s="45">
        <v>0</v>
      </c>
      <c r="AG29" s="45" t="s">
        <v>50</v>
      </c>
      <c r="AH29" s="45">
        <v>0</v>
      </c>
      <c r="AI29" s="45">
        <v>0</v>
      </c>
      <c r="AJ29" s="45">
        <v>0</v>
      </c>
      <c r="AK29" s="45">
        <v>0</v>
      </c>
      <c r="AL29" s="45">
        <v>0</v>
      </c>
      <c r="AM29" s="45"/>
      <c r="AN29" s="45" t="s">
        <v>50</v>
      </c>
      <c r="AO29" s="45">
        <v>0</v>
      </c>
      <c r="AP29" s="45"/>
      <c r="AQ29" s="45" t="s">
        <v>50</v>
      </c>
      <c r="AR29" s="45" t="s">
        <v>50</v>
      </c>
      <c r="AS29" s="45" t="s">
        <v>56</v>
      </c>
      <c r="AT29" s="45" t="s">
        <v>56</v>
      </c>
      <c r="AU29" s="45"/>
    </row>
    <row r="30" spans="1:47" s="53" customFormat="1" ht="15.75" hidden="1" customHeight="1" x14ac:dyDescent="0.25">
      <c r="A30" s="50">
        <v>29</v>
      </c>
      <c r="B30" s="441" t="s">
        <v>47</v>
      </c>
      <c r="C30" s="45" t="s">
        <v>90</v>
      </c>
      <c r="D30" s="45"/>
      <c r="E30" s="45" t="s">
        <v>91</v>
      </c>
      <c r="F30" s="54">
        <v>233346.43</v>
      </c>
      <c r="G30" s="54">
        <v>9112.08</v>
      </c>
      <c r="H30" s="55">
        <v>580</v>
      </c>
      <c r="I30" s="55">
        <v>100</v>
      </c>
      <c r="J30" s="45">
        <v>112.08</v>
      </c>
      <c r="K30" s="45"/>
      <c r="L30" s="51">
        <v>44488</v>
      </c>
      <c r="M30" s="45">
        <v>275</v>
      </c>
      <c r="N30" s="52">
        <f t="shared" si="2"/>
        <v>44762</v>
      </c>
      <c r="O30" s="46">
        <f t="shared" ca="1" si="3"/>
        <v>-1441</v>
      </c>
      <c r="P30" s="46">
        <v>0</v>
      </c>
      <c r="Q30" s="45" t="s">
        <v>56</v>
      </c>
      <c r="R30" s="45" t="s">
        <v>50</v>
      </c>
      <c r="S30" s="45" t="s">
        <v>56</v>
      </c>
      <c r="T30" s="45" t="s">
        <v>56</v>
      </c>
      <c r="U30" s="45" t="s">
        <v>56</v>
      </c>
      <c r="V30" s="56" t="s">
        <v>56</v>
      </c>
      <c r="W30" s="45" t="s">
        <v>56</v>
      </c>
      <c r="X30" s="45">
        <v>0</v>
      </c>
      <c r="Y30" s="45" t="s">
        <v>56</v>
      </c>
      <c r="Z30" s="45">
        <v>0</v>
      </c>
      <c r="AA30" s="45" t="s">
        <v>50</v>
      </c>
      <c r="AB30" s="45"/>
      <c r="AC30" s="45">
        <v>0</v>
      </c>
      <c r="AD30" s="45" t="s">
        <v>56</v>
      </c>
      <c r="AE30" s="45">
        <v>0</v>
      </c>
      <c r="AF30" s="45">
        <v>0</v>
      </c>
      <c r="AG30" s="45" t="s">
        <v>50</v>
      </c>
      <c r="AH30" s="45" t="s">
        <v>50</v>
      </c>
      <c r="AI30" s="45">
        <v>0</v>
      </c>
      <c r="AJ30" s="45">
        <v>0</v>
      </c>
      <c r="AK30" s="45">
        <v>0</v>
      </c>
      <c r="AL30" s="45">
        <v>0</v>
      </c>
      <c r="AM30" s="45"/>
      <c r="AN30" s="45">
        <v>0</v>
      </c>
      <c r="AO30" s="45" t="s">
        <v>50</v>
      </c>
      <c r="AP30" s="45" t="s">
        <v>56</v>
      </c>
      <c r="AQ30" s="45" t="s">
        <v>50</v>
      </c>
      <c r="AR30" s="45" t="s">
        <v>50</v>
      </c>
      <c r="AS30" s="45" t="s">
        <v>50</v>
      </c>
      <c r="AT30" s="45" t="s">
        <v>50</v>
      </c>
      <c r="AU30" s="46"/>
    </row>
    <row r="31" spans="1:47" ht="15.75" hidden="1" customHeight="1" x14ac:dyDescent="0.25">
      <c r="A31" s="5">
        <v>30</v>
      </c>
      <c r="B31" s="440" t="s">
        <v>47</v>
      </c>
      <c r="C31" s="7" t="s">
        <v>92</v>
      </c>
      <c r="D31" s="7"/>
      <c r="E31" s="7" t="s">
        <v>49</v>
      </c>
      <c r="F31" s="39">
        <v>242709</v>
      </c>
      <c r="G31" s="39">
        <v>8146.79</v>
      </c>
      <c r="H31" s="48">
        <v>380</v>
      </c>
      <c r="I31" s="7">
        <v>0</v>
      </c>
      <c r="J31" s="48">
        <v>146.79</v>
      </c>
      <c r="K31" s="7"/>
      <c r="L31" s="8">
        <v>44488</v>
      </c>
      <c r="M31" s="7">
        <v>245</v>
      </c>
      <c r="N31" s="9">
        <f t="shared" si="2"/>
        <v>44732</v>
      </c>
      <c r="O31" s="10">
        <f t="shared" ca="1" si="3"/>
        <v>-1471</v>
      </c>
      <c r="P31" s="10">
        <v>0</v>
      </c>
      <c r="Q31" s="7" t="s">
        <v>50</v>
      </c>
      <c r="R31" s="7" t="s">
        <v>50</v>
      </c>
      <c r="S31" s="7" t="s">
        <v>50</v>
      </c>
      <c r="T31" s="7" t="s">
        <v>50</v>
      </c>
      <c r="U31" s="7" t="s">
        <v>50</v>
      </c>
      <c r="V31" s="15" t="s">
        <v>50</v>
      </c>
      <c r="W31" s="7" t="s">
        <v>50</v>
      </c>
      <c r="X31" s="7">
        <v>0</v>
      </c>
      <c r="Y31" s="7" t="s">
        <v>50</v>
      </c>
      <c r="Z31" s="7" t="s">
        <v>50</v>
      </c>
      <c r="AA31" s="7" t="s">
        <v>50</v>
      </c>
      <c r="AB31" s="7"/>
      <c r="AC31" s="7">
        <v>0</v>
      </c>
      <c r="AD31" s="7" t="s">
        <v>50</v>
      </c>
      <c r="AE31" s="7" t="s">
        <v>50</v>
      </c>
      <c r="AF31" s="7">
        <v>0</v>
      </c>
      <c r="AG31" s="7" t="s">
        <v>50</v>
      </c>
      <c r="AH31" s="7">
        <v>0</v>
      </c>
      <c r="AI31" s="10">
        <v>0</v>
      </c>
      <c r="AJ31" s="7" t="s">
        <v>50</v>
      </c>
      <c r="AK31" s="7">
        <v>0</v>
      </c>
      <c r="AL31" s="7">
        <v>0</v>
      </c>
      <c r="AM31" s="7"/>
      <c r="AN31" s="7">
        <v>0</v>
      </c>
      <c r="AO31" s="7">
        <v>0</v>
      </c>
      <c r="AP31" s="7">
        <v>0</v>
      </c>
      <c r="AQ31" s="7" t="s">
        <v>50</v>
      </c>
      <c r="AR31" s="7" t="s">
        <v>50</v>
      </c>
      <c r="AS31" s="7" t="s">
        <v>50</v>
      </c>
      <c r="AT31" s="7" t="s">
        <v>50</v>
      </c>
      <c r="AU31" s="10"/>
    </row>
    <row r="32" spans="1:47" ht="15.75" hidden="1" customHeight="1" x14ac:dyDescent="0.25">
      <c r="A32" s="5">
        <v>31</v>
      </c>
      <c r="B32" s="440" t="s">
        <v>47</v>
      </c>
      <c r="C32" s="63" t="s">
        <v>93</v>
      </c>
      <c r="D32" s="63"/>
      <c r="E32" s="67" t="s">
        <v>94</v>
      </c>
      <c r="F32" s="39">
        <v>654987.26</v>
      </c>
      <c r="G32" s="39">
        <v>9294.4500000000007</v>
      </c>
      <c r="H32" s="48">
        <v>1505</v>
      </c>
      <c r="I32" s="7">
        <v>0</v>
      </c>
      <c r="J32" s="39">
        <v>294.45</v>
      </c>
      <c r="K32" s="7"/>
      <c r="L32" s="8">
        <v>44488</v>
      </c>
      <c r="M32" s="7">
        <v>305</v>
      </c>
      <c r="N32" s="9">
        <f t="shared" si="2"/>
        <v>44792</v>
      </c>
      <c r="O32" s="10">
        <f t="shared" ca="1" si="3"/>
        <v>-1411</v>
      </c>
      <c r="P32" s="10" t="s">
        <v>50</v>
      </c>
      <c r="Q32" s="7" t="s">
        <v>50</v>
      </c>
      <c r="R32" s="7" t="s">
        <v>50</v>
      </c>
      <c r="S32" s="7" t="s">
        <v>50</v>
      </c>
      <c r="T32" s="7" t="s">
        <v>50</v>
      </c>
      <c r="U32" s="7" t="s">
        <v>50</v>
      </c>
      <c r="V32" s="15" t="s">
        <v>50</v>
      </c>
      <c r="W32" s="7" t="s">
        <v>50</v>
      </c>
      <c r="X32" s="7" t="s">
        <v>50</v>
      </c>
      <c r="Y32" s="7" t="s">
        <v>50</v>
      </c>
      <c r="Z32" s="7" t="s">
        <v>50</v>
      </c>
      <c r="AA32" s="7" t="s">
        <v>50</v>
      </c>
      <c r="AB32" s="7"/>
      <c r="AC32" s="7"/>
      <c r="AD32" s="7" t="s">
        <v>50</v>
      </c>
      <c r="AE32" s="7">
        <v>0</v>
      </c>
      <c r="AF32" s="7"/>
      <c r="AG32" s="7" t="s">
        <v>50</v>
      </c>
      <c r="AH32" s="7">
        <v>0</v>
      </c>
      <c r="AI32" s="7"/>
      <c r="AJ32" s="7" t="s">
        <v>50</v>
      </c>
      <c r="AK32" s="7"/>
      <c r="AL32" s="7"/>
      <c r="AM32" s="7"/>
      <c r="AN32" s="7"/>
      <c r="AO32" s="7"/>
      <c r="AP32" s="7"/>
      <c r="AQ32" s="7" t="s">
        <v>50</v>
      </c>
      <c r="AR32" s="7" t="s">
        <v>50</v>
      </c>
      <c r="AS32" s="7" t="s">
        <v>50</v>
      </c>
      <c r="AT32" s="7" t="s">
        <v>50</v>
      </c>
      <c r="AU32" s="10"/>
    </row>
    <row r="33" spans="1:47" s="53" customFormat="1" ht="15.75" hidden="1" customHeight="1" x14ac:dyDescent="0.25">
      <c r="A33" s="50">
        <v>32</v>
      </c>
      <c r="B33" s="440" t="s">
        <v>47</v>
      </c>
      <c r="C33" s="45" t="s">
        <v>95</v>
      </c>
      <c r="D33" s="45"/>
      <c r="E33" s="7" t="s">
        <v>49</v>
      </c>
      <c r="F33" s="54">
        <v>351540.98</v>
      </c>
      <c r="G33" s="54">
        <v>9251.0400000000009</v>
      </c>
      <c r="H33" s="55">
        <v>550</v>
      </c>
      <c r="I33" s="45">
        <v>0</v>
      </c>
      <c r="J33" s="54">
        <v>251.04</v>
      </c>
      <c r="K33" s="54">
        <v>4650</v>
      </c>
      <c r="L33" s="51">
        <v>44495</v>
      </c>
      <c r="M33" s="45">
        <v>155</v>
      </c>
      <c r="N33" s="52">
        <f t="shared" si="2"/>
        <v>44649</v>
      </c>
      <c r="O33" s="10">
        <f t="shared" ca="1" si="3"/>
        <v>-1554</v>
      </c>
      <c r="P33" s="46"/>
      <c r="Q33" s="45"/>
      <c r="R33" s="45"/>
      <c r="S33" s="45"/>
      <c r="T33" s="45"/>
      <c r="U33" s="45"/>
      <c r="V33" s="56"/>
      <c r="W33" s="45"/>
      <c r="X33" s="45"/>
      <c r="Y33" s="45"/>
      <c r="Z33" s="45"/>
      <c r="AA33" s="45"/>
      <c r="AB33" s="45"/>
      <c r="AC33" s="45"/>
      <c r="AD33" s="45"/>
      <c r="AE33" s="45"/>
      <c r="AF33" s="45"/>
      <c r="AG33" s="45"/>
      <c r="AH33" s="45"/>
      <c r="AI33" s="45"/>
      <c r="AJ33" s="45"/>
      <c r="AK33" s="45"/>
      <c r="AL33" s="45"/>
      <c r="AM33" s="45"/>
      <c r="AN33" s="45"/>
      <c r="AO33" s="45"/>
      <c r="AP33" s="45"/>
      <c r="AQ33" s="45" t="s">
        <v>50</v>
      </c>
      <c r="AR33" s="45"/>
      <c r="AS33" s="45"/>
      <c r="AT33" s="45"/>
      <c r="AU33" s="46"/>
    </row>
    <row r="34" spans="1:47" ht="15.75" hidden="1" customHeight="1" x14ac:dyDescent="0.25">
      <c r="A34" s="5">
        <v>33</v>
      </c>
      <c r="B34" s="440" t="s">
        <v>47</v>
      </c>
      <c r="C34" s="81" t="s">
        <v>96</v>
      </c>
      <c r="D34" s="81"/>
      <c r="E34" s="83" t="s">
        <v>91</v>
      </c>
      <c r="F34" s="64">
        <v>269299.98</v>
      </c>
      <c r="G34" s="39">
        <v>9031.23</v>
      </c>
      <c r="H34" s="48"/>
      <c r="I34" s="84">
        <v>0</v>
      </c>
      <c r="J34" s="54">
        <v>31.23</v>
      </c>
      <c r="K34" s="84"/>
      <c r="L34" s="8">
        <v>44495</v>
      </c>
      <c r="M34" s="7">
        <v>305</v>
      </c>
      <c r="N34" s="9">
        <f t="shared" si="2"/>
        <v>44799</v>
      </c>
      <c r="O34" s="10">
        <f t="shared" ca="1" si="3"/>
        <v>-1404</v>
      </c>
      <c r="P34" s="40"/>
      <c r="Q34" s="22" t="s">
        <v>50</v>
      </c>
      <c r="R34" s="22" t="s">
        <v>50</v>
      </c>
      <c r="S34" s="22">
        <v>0</v>
      </c>
      <c r="T34" s="22">
        <v>0</v>
      </c>
      <c r="U34" s="22" t="s">
        <v>56</v>
      </c>
      <c r="V34" s="24" t="s">
        <v>56</v>
      </c>
      <c r="W34" s="22">
        <v>0</v>
      </c>
      <c r="X34" s="22" t="s">
        <v>50</v>
      </c>
      <c r="Y34" s="22">
        <v>0</v>
      </c>
      <c r="Z34" s="22" t="s">
        <v>56</v>
      </c>
      <c r="AA34" s="22" t="s">
        <v>50</v>
      </c>
      <c r="AB34" s="22"/>
      <c r="AC34" s="22">
        <v>0</v>
      </c>
      <c r="AD34" s="22" t="s">
        <v>56</v>
      </c>
      <c r="AE34" s="22" t="s">
        <v>56</v>
      </c>
      <c r="AF34" s="22" t="s">
        <v>56</v>
      </c>
      <c r="AG34" s="22" t="s">
        <v>56</v>
      </c>
      <c r="AH34" s="22">
        <v>0</v>
      </c>
      <c r="AI34" s="22">
        <v>0</v>
      </c>
      <c r="AJ34" s="22" t="s">
        <v>56</v>
      </c>
      <c r="AK34" s="22">
        <v>0</v>
      </c>
      <c r="AL34" s="22">
        <v>0</v>
      </c>
      <c r="AM34" s="22"/>
      <c r="AN34" s="22">
        <v>0</v>
      </c>
      <c r="AO34" s="22">
        <v>0</v>
      </c>
      <c r="AP34" s="22">
        <v>0</v>
      </c>
      <c r="AQ34" s="22" t="s">
        <v>50</v>
      </c>
      <c r="AR34" s="7" t="s">
        <v>50</v>
      </c>
      <c r="AS34" s="7" t="s">
        <v>50</v>
      </c>
      <c r="AT34" s="7" t="s">
        <v>50</v>
      </c>
      <c r="AU34" s="10"/>
    </row>
    <row r="35" spans="1:47" s="7" customFormat="1" ht="15.75" hidden="1" customHeight="1" x14ac:dyDescent="0.25">
      <c r="A35" s="5">
        <v>34</v>
      </c>
      <c r="B35" s="440" t="s">
        <v>47</v>
      </c>
      <c r="C35" s="71" t="s">
        <v>97</v>
      </c>
      <c r="D35" s="71"/>
      <c r="E35" s="45" t="s">
        <v>98</v>
      </c>
      <c r="F35" s="82">
        <v>249488.23</v>
      </c>
      <c r="G35" s="78">
        <v>8222.42</v>
      </c>
      <c r="H35" s="55">
        <v>169</v>
      </c>
      <c r="I35" s="45">
        <v>0</v>
      </c>
      <c r="J35" s="78">
        <v>222.42</v>
      </c>
      <c r="K35" s="45"/>
      <c r="L35" s="8">
        <v>44495</v>
      </c>
      <c r="M35" s="7">
        <v>125</v>
      </c>
      <c r="N35" s="9">
        <f t="shared" si="2"/>
        <v>44619</v>
      </c>
      <c r="O35" s="60">
        <f t="shared" ca="1" si="3"/>
        <v>-1584</v>
      </c>
      <c r="P35" s="10"/>
      <c r="Q35" s="7" t="s">
        <v>50</v>
      </c>
      <c r="R35" s="7" t="s">
        <v>50</v>
      </c>
      <c r="S35" s="22" t="s">
        <v>50</v>
      </c>
      <c r="T35" s="22" t="s">
        <v>50</v>
      </c>
      <c r="U35" s="22" t="s">
        <v>50</v>
      </c>
      <c r="V35" s="24" t="s">
        <v>50</v>
      </c>
      <c r="W35" s="7" t="s">
        <v>50</v>
      </c>
      <c r="X35" s="7" t="s">
        <v>50</v>
      </c>
      <c r="Y35" s="7" t="s">
        <v>50</v>
      </c>
      <c r="Z35" s="7" t="s">
        <v>50</v>
      </c>
      <c r="AA35" s="7" t="s">
        <v>50</v>
      </c>
      <c r="AC35" s="7">
        <v>0</v>
      </c>
      <c r="AD35" s="7" t="s">
        <v>50</v>
      </c>
      <c r="AE35" s="7">
        <v>0</v>
      </c>
      <c r="AF35" s="7">
        <v>0</v>
      </c>
      <c r="AG35" s="7" t="s">
        <v>50</v>
      </c>
      <c r="AH35" s="7">
        <v>0</v>
      </c>
      <c r="AI35" s="7">
        <v>0</v>
      </c>
      <c r="AJ35" s="7">
        <v>0</v>
      </c>
      <c r="AK35" s="7">
        <v>0</v>
      </c>
      <c r="AL35" s="7">
        <v>0</v>
      </c>
      <c r="AN35" s="7">
        <v>0</v>
      </c>
      <c r="AO35" s="7">
        <v>0</v>
      </c>
      <c r="AP35" s="7">
        <v>0</v>
      </c>
      <c r="AQ35" s="7" t="s">
        <v>50</v>
      </c>
      <c r="AR35" s="7" t="s">
        <v>50</v>
      </c>
      <c r="AS35" s="7" t="s">
        <v>50</v>
      </c>
      <c r="AU35" s="10"/>
    </row>
    <row r="36" spans="1:47" ht="15.75" hidden="1" customHeight="1" x14ac:dyDescent="0.25">
      <c r="A36" s="50">
        <v>35</v>
      </c>
      <c r="B36" s="441" t="s">
        <v>47</v>
      </c>
      <c r="C36" s="73" t="s">
        <v>99</v>
      </c>
      <c r="D36" s="73"/>
      <c r="E36" s="41" t="s">
        <v>91</v>
      </c>
      <c r="F36" s="74">
        <v>616347.42000000004</v>
      </c>
      <c r="G36" s="74">
        <v>9062.4599999999991</v>
      </c>
      <c r="H36" s="55">
        <v>600</v>
      </c>
      <c r="I36" s="75">
        <v>0</v>
      </c>
      <c r="J36" s="75">
        <v>62.46</v>
      </c>
      <c r="K36" s="85" t="s">
        <v>100</v>
      </c>
      <c r="L36" s="51">
        <v>44495</v>
      </c>
      <c r="M36" s="45">
        <v>245</v>
      </c>
      <c r="N36" s="52">
        <f t="shared" si="2"/>
        <v>44739</v>
      </c>
      <c r="O36" s="10">
        <f t="shared" ca="1" si="3"/>
        <v>-1464</v>
      </c>
      <c r="P36" s="42">
        <v>0</v>
      </c>
      <c r="Q36" s="25" t="s">
        <v>50</v>
      </c>
      <c r="R36" s="25" t="s">
        <v>50</v>
      </c>
      <c r="S36" s="7">
        <v>0</v>
      </c>
      <c r="T36" s="7">
        <v>0</v>
      </c>
      <c r="U36" s="7" t="s">
        <v>56</v>
      </c>
      <c r="V36" s="15" t="s">
        <v>56</v>
      </c>
      <c r="W36" s="25"/>
      <c r="X36" s="25"/>
      <c r="Y36" s="25"/>
      <c r="Z36" s="25"/>
      <c r="AA36" s="25"/>
      <c r="AB36" s="25"/>
      <c r="AC36" s="25"/>
      <c r="AD36" s="25"/>
      <c r="AE36" s="25"/>
      <c r="AF36" s="25"/>
      <c r="AG36" s="25"/>
      <c r="AH36" s="25"/>
      <c r="AI36" s="25"/>
      <c r="AJ36" s="25"/>
      <c r="AK36" s="25"/>
      <c r="AL36" s="25"/>
      <c r="AM36" s="25"/>
      <c r="AN36" s="25"/>
      <c r="AO36" s="25"/>
      <c r="AP36" s="25"/>
      <c r="AQ36" s="25" t="s">
        <v>50</v>
      </c>
      <c r="AR36" s="7" t="s">
        <v>50</v>
      </c>
      <c r="AS36" s="7" t="s">
        <v>50</v>
      </c>
      <c r="AT36" s="7" t="s">
        <v>50</v>
      </c>
      <c r="AU36" s="10"/>
    </row>
    <row r="37" spans="1:47" ht="15.75" hidden="1" customHeight="1" x14ac:dyDescent="0.25">
      <c r="A37" s="5">
        <v>36</v>
      </c>
      <c r="B37" s="440" t="s">
        <v>47</v>
      </c>
      <c r="C37" s="53" t="s">
        <v>101</v>
      </c>
      <c r="D37" s="53"/>
      <c r="E37" t="s">
        <v>49</v>
      </c>
      <c r="F37" s="39">
        <v>147054.82999999999</v>
      </c>
      <c r="G37" s="54">
        <v>3138.46</v>
      </c>
      <c r="H37" s="55">
        <v>266</v>
      </c>
      <c r="I37" s="45"/>
      <c r="J37" s="45">
        <v>140.46</v>
      </c>
      <c r="K37" s="45"/>
      <c r="L37" s="51">
        <v>44496</v>
      </c>
      <c r="M37" s="7">
        <v>95</v>
      </c>
      <c r="N37" s="9">
        <f t="shared" si="2"/>
        <v>44590</v>
      </c>
      <c r="O37" s="10">
        <f t="shared" ca="1" si="3"/>
        <v>-1613</v>
      </c>
      <c r="P37" s="10">
        <v>0</v>
      </c>
      <c r="Q37" s="7" t="s">
        <v>50</v>
      </c>
      <c r="R37" s="7" t="s">
        <v>50</v>
      </c>
      <c r="S37" s="7" t="s">
        <v>50</v>
      </c>
      <c r="T37" s="7" t="s">
        <v>50</v>
      </c>
      <c r="U37" s="7" t="s">
        <v>50</v>
      </c>
      <c r="V37" s="15" t="s">
        <v>50</v>
      </c>
      <c r="W37" s="7">
        <v>0</v>
      </c>
      <c r="X37" s="7" t="s">
        <v>50</v>
      </c>
      <c r="Y37" s="7" t="s">
        <v>50</v>
      </c>
      <c r="Z37" s="7">
        <v>0</v>
      </c>
      <c r="AA37" s="7" t="s">
        <v>50</v>
      </c>
      <c r="AB37" s="7"/>
      <c r="AC37" s="7">
        <v>0</v>
      </c>
      <c r="AD37" s="7" t="s">
        <v>50</v>
      </c>
      <c r="AE37" s="7">
        <v>0</v>
      </c>
      <c r="AF37" s="7">
        <v>0</v>
      </c>
      <c r="AG37" s="7" t="s">
        <v>50</v>
      </c>
      <c r="AH37" s="7">
        <v>0</v>
      </c>
      <c r="AI37" s="7">
        <v>0</v>
      </c>
      <c r="AJ37" s="7">
        <v>0</v>
      </c>
      <c r="AK37" s="7">
        <v>0</v>
      </c>
      <c r="AL37" s="7">
        <v>0</v>
      </c>
      <c r="AM37" s="7"/>
      <c r="AN37" s="7">
        <v>0</v>
      </c>
      <c r="AO37" s="7">
        <v>0</v>
      </c>
      <c r="AP37" s="7"/>
      <c r="AQ37" s="7" t="s">
        <v>50</v>
      </c>
      <c r="AR37" s="7" t="s">
        <v>50</v>
      </c>
      <c r="AS37" s="7" t="s">
        <v>50</v>
      </c>
      <c r="AT37" s="7" t="s">
        <v>50</v>
      </c>
      <c r="AU37" s="10"/>
    </row>
    <row r="38" spans="1:47" ht="15.75" hidden="1" customHeight="1" x14ac:dyDescent="0.25">
      <c r="A38" s="5">
        <v>37</v>
      </c>
      <c r="B38" s="443" t="s">
        <v>47</v>
      </c>
      <c r="C38" s="63" t="s">
        <v>102</v>
      </c>
      <c r="D38" s="63"/>
      <c r="E38" s="7" t="s">
        <v>94</v>
      </c>
      <c r="F38" s="39">
        <v>593154.43000000005</v>
      </c>
      <c r="G38" s="65">
        <v>9106.5300000000007</v>
      </c>
      <c r="H38" s="48">
        <v>600</v>
      </c>
      <c r="I38" s="45">
        <v>0</v>
      </c>
      <c r="J38" s="54">
        <v>106.53</v>
      </c>
      <c r="K38" s="45"/>
      <c r="L38" s="8">
        <v>44504</v>
      </c>
      <c r="M38" s="7">
        <v>125</v>
      </c>
      <c r="N38" s="9">
        <f t="shared" si="2"/>
        <v>44628</v>
      </c>
      <c r="O38" s="60">
        <f t="shared" ca="1" si="3"/>
        <v>-1575</v>
      </c>
      <c r="P38" s="10"/>
      <c r="Q38" s="7" t="s">
        <v>50</v>
      </c>
      <c r="R38" s="7" t="s">
        <v>50</v>
      </c>
      <c r="S38" s="7" t="s">
        <v>50</v>
      </c>
      <c r="T38" s="7" t="s">
        <v>50</v>
      </c>
      <c r="U38" s="7" t="s">
        <v>56</v>
      </c>
      <c r="V38" s="15" t="s">
        <v>56</v>
      </c>
      <c r="W38" s="7" t="s">
        <v>50</v>
      </c>
      <c r="X38" s="7">
        <v>0</v>
      </c>
      <c r="Y38" s="7">
        <v>0</v>
      </c>
      <c r="Z38" s="7" t="s">
        <v>50</v>
      </c>
      <c r="AA38" s="7" t="s">
        <v>50</v>
      </c>
      <c r="AB38" s="7"/>
      <c r="AC38" s="7">
        <v>0</v>
      </c>
      <c r="AD38" s="7" t="s">
        <v>56</v>
      </c>
      <c r="AE38" s="7">
        <v>0</v>
      </c>
      <c r="AF38" s="7" t="s">
        <v>56</v>
      </c>
      <c r="AG38" s="7">
        <v>0</v>
      </c>
      <c r="AH38" s="7">
        <v>0</v>
      </c>
      <c r="AI38" s="7">
        <v>0</v>
      </c>
      <c r="AJ38" s="7">
        <v>0</v>
      </c>
      <c r="AK38" s="7">
        <v>0</v>
      </c>
      <c r="AL38" s="7">
        <v>0</v>
      </c>
      <c r="AM38" s="7"/>
      <c r="AN38" s="7">
        <v>0</v>
      </c>
      <c r="AO38" s="67">
        <v>0</v>
      </c>
      <c r="AP38" s="7">
        <v>0</v>
      </c>
      <c r="AQ38" s="67" t="s">
        <v>50</v>
      </c>
      <c r="AR38" s="7" t="s">
        <v>50</v>
      </c>
      <c r="AS38" s="7" t="s">
        <v>50</v>
      </c>
      <c r="AT38" s="7" t="s">
        <v>50</v>
      </c>
      <c r="AU38" s="10"/>
    </row>
    <row r="39" spans="1:47" hidden="1" x14ac:dyDescent="0.25">
      <c r="A39" s="5">
        <v>38</v>
      </c>
      <c r="B39" s="440" t="s">
        <v>47</v>
      </c>
      <c r="C39" s="7" t="s">
        <v>103</v>
      </c>
      <c r="D39" s="7"/>
      <c r="E39" s="7" t="s">
        <v>61</v>
      </c>
      <c r="F39" s="39">
        <v>421328.76</v>
      </c>
      <c r="G39" s="39">
        <v>9080.85</v>
      </c>
      <c r="H39" s="48"/>
      <c r="I39" s="45">
        <v>0</v>
      </c>
      <c r="J39" s="45">
        <v>80.849999999999994</v>
      </c>
      <c r="K39" s="45"/>
      <c r="L39" s="51">
        <v>44504</v>
      </c>
      <c r="M39" s="7">
        <v>125</v>
      </c>
      <c r="N39" s="9">
        <f t="shared" si="2"/>
        <v>44628</v>
      </c>
      <c r="O39" s="10">
        <f t="shared" ca="1" si="3"/>
        <v>-1575</v>
      </c>
      <c r="P39" s="10" t="s">
        <v>50</v>
      </c>
      <c r="Q39" s="7" t="s">
        <v>50</v>
      </c>
      <c r="R39" s="7" t="s">
        <v>50</v>
      </c>
      <c r="S39" s="7" t="s">
        <v>50</v>
      </c>
      <c r="T39" s="7">
        <v>0</v>
      </c>
      <c r="U39" s="7" t="s">
        <v>50</v>
      </c>
      <c r="V39" s="15" t="s">
        <v>50</v>
      </c>
      <c r="W39" s="7" t="s">
        <v>50</v>
      </c>
      <c r="X39" s="7"/>
      <c r="Y39" s="7">
        <v>0</v>
      </c>
      <c r="Z39" s="7">
        <v>0</v>
      </c>
      <c r="AA39" s="7" t="s">
        <v>50</v>
      </c>
      <c r="AB39" s="7"/>
      <c r="AC39" s="7">
        <v>0</v>
      </c>
      <c r="AD39" s="7" t="s">
        <v>50</v>
      </c>
      <c r="AE39" s="7" t="s">
        <v>50</v>
      </c>
      <c r="AF39" s="7">
        <v>0</v>
      </c>
      <c r="AG39" s="7">
        <v>0</v>
      </c>
      <c r="AH39" s="7">
        <v>0</v>
      </c>
      <c r="AI39" s="7">
        <v>0</v>
      </c>
      <c r="AJ39" s="7">
        <v>0</v>
      </c>
      <c r="AK39" s="7">
        <v>0</v>
      </c>
      <c r="AL39" s="7">
        <v>0</v>
      </c>
      <c r="AM39" s="7"/>
      <c r="AN39" s="7">
        <v>0</v>
      </c>
      <c r="AO39" s="7">
        <v>0</v>
      </c>
      <c r="AP39" s="7">
        <v>0</v>
      </c>
      <c r="AQ39" s="7" t="s">
        <v>50</v>
      </c>
      <c r="AR39" s="7" t="s">
        <v>50</v>
      </c>
      <c r="AS39" s="7" t="s">
        <v>50</v>
      </c>
      <c r="AT39" s="7" t="s">
        <v>50</v>
      </c>
      <c r="AU39" s="7"/>
    </row>
    <row r="40" spans="1:47" s="53" customFormat="1" hidden="1" x14ac:dyDescent="0.25">
      <c r="A40" s="50">
        <v>39</v>
      </c>
      <c r="B40" s="38" t="s">
        <v>47</v>
      </c>
      <c r="C40" s="46" t="s">
        <v>104</v>
      </c>
      <c r="D40" s="46"/>
      <c r="E40" s="7" t="s">
        <v>49</v>
      </c>
      <c r="F40" s="54">
        <v>481266</v>
      </c>
      <c r="G40" s="54">
        <v>11412.74</v>
      </c>
      <c r="H40" s="55">
        <v>380</v>
      </c>
      <c r="I40" s="54">
        <v>600</v>
      </c>
      <c r="J40" s="54">
        <v>412.74</v>
      </c>
      <c r="K40" s="54">
        <v>4600</v>
      </c>
      <c r="L40" s="51">
        <v>44509</v>
      </c>
      <c r="M40" s="45">
        <v>125</v>
      </c>
      <c r="N40" s="52">
        <f t="shared" si="0"/>
        <v>44633</v>
      </c>
      <c r="O40" s="60">
        <f t="shared" ca="1" si="1"/>
        <v>-1570</v>
      </c>
      <c r="P40" s="46"/>
      <c r="Q40" s="45"/>
      <c r="R40" s="45"/>
      <c r="S40" s="45"/>
      <c r="T40" s="45"/>
      <c r="U40" s="45"/>
      <c r="V40" s="56"/>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6"/>
    </row>
    <row r="41" spans="1:47" hidden="1" x14ac:dyDescent="0.25">
      <c r="A41" s="5">
        <v>40</v>
      </c>
      <c r="B41" s="69" t="s">
        <v>47</v>
      </c>
      <c r="C41" s="63" t="s">
        <v>105</v>
      </c>
      <c r="D41" s="63"/>
      <c r="E41" s="67" t="s">
        <v>61</v>
      </c>
      <c r="F41" s="39">
        <v>246538.37</v>
      </c>
      <c r="G41" s="39">
        <v>8488.77</v>
      </c>
      <c r="H41" s="48">
        <v>530</v>
      </c>
      <c r="I41" s="54">
        <v>100</v>
      </c>
      <c r="J41" s="54">
        <v>202.83</v>
      </c>
      <c r="K41" s="45"/>
      <c r="L41" s="8">
        <v>44510</v>
      </c>
      <c r="M41" s="7">
        <v>125</v>
      </c>
      <c r="N41" s="9">
        <f t="shared" si="0"/>
        <v>44634</v>
      </c>
      <c r="O41" s="60">
        <f t="shared" ca="1" si="1"/>
        <v>-1569</v>
      </c>
      <c r="P41" s="10" t="s">
        <v>50</v>
      </c>
      <c r="Q41" s="7" t="s">
        <v>50</v>
      </c>
      <c r="R41" s="7" t="s">
        <v>50</v>
      </c>
      <c r="S41" s="7" t="s">
        <v>50</v>
      </c>
      <c r="T41" s="7" t="s">
        <v>50</v>
      </c>
      <c r="U41" s="7" t="s">
        <v>50</v>
      </c>
      <c r="V41" s="15" t="s">
        <v>50</v>
      </c>
      <c r="W41" s="7" t="s">
        <v>50</v>
      </c>
      <c r="X41" s="7">
        <v>0</v>
      </c>
      <c r="Y41" s="7" t="s">
        <v>50</v>
      </c>
      <c r="Z41" s="7" t="s">
        <v>50</v>
      </c>
      <c r="AA41" s="7" t="s">
        <v>50</v>
      </c>
      <c r="AB41" s="7"/>
      <c r="AC41" s="7">
        <v>0</v>
      </c>
      <c r="AD41" s="7" t="s">
        <v>50</v>
      </c>
      <c r="AE41" s="7">
        <v>0</v>
      </c>
      <c r="AF41" s="7"/>
      <c r="AG41" s="7" t="s">
        <v>50</v>
      </c>
      <c r="AH41" s="7" t="s">
        <v>50</v>
      </c>
      <c r="AI41" s="7">
        <v>0</v>
      </c>
      <c r="AJ41" s="7">
        <v>0</v>
      </c>
      <c r="AK41" s="7"/>
      <c r="AL41" s="7">
        <v>0</v>
      </c>
      <c r="AM41" s="7"/>
      <c r="AN41" s="7" t="s">
        <v>50</v>
      </c>
      <c r="AO41" s="7">
        <v>0</v>
      </c>
      <c r="AP41" s="7">
        <v>0</v>
      </c>
      <c r="AQ41" s="7" t="s">
        <v>50</v>
      </c>
      <c r="AR41" s="7" t="s">
        <v>50</v>
      </c>
      <c r="AS41" s="7" t="s">
        <v>50</v>
      </c>
      <c r="AT41" s="7" t="s">
        <v>50</v>
      </c>
      <c r="AU41" s="10"/>
    </row>
    <row r="42" spans="1:47" ht="14.25" hidden="1" customHeight="1" x14ac:dyDescent="0.25">
      <c r="A42" s="5">
        <v>41</v>
      </c>
      <c r="B42" s="69" t="s">
        <v>47</v>
      </c>
      <c r="C42" s="63" t="s">
        <v>106</v>
      </c>
      <c r="D42" s="63"/>
      <c r="E42" s="45" t="s">
        <v>107</v>
      </c>
      <c r="F42" s="39">
        <v>287628.89</v>
      </c>
      <c r="G42" s="54">
        <v>8036.78</v>
      </c>
      <c r="H42" s="55">
        <v>593</v>
      </c>
      <c r="I42" s="45">
        <v>0</v>
      </c>
      <c r="J42" s="54">
        <v>36.78</v>
      </c>
      <c r="K42" s="45"/>
      <c r="L42" s="8">
        <v>44510</v>
      </c>
      <c r="M42" s="7">
        <v>125</v>
      </c>
      <c r="N42" s="9">
        <f t="shared" si="0"/>
        <v>44634</v>
      </c>
      <c r="O42" s="60">
        <f t="shared" ca="1" si="1"/>
        <v>-1569</v>
      </c>
      <c r="P42" s="10" t="s">
        <v>50</v>
      </c>
      <c r="Q42" s="7" t="s">
        <v>50</v>
      </c>
      <c r="R42" s="7" t="s">
        <v>50</v>
      </c>
      <c r="S42" s="7" t="s">
        <v>50</v>
      </c>
      <c r="T42" s="7">
        <v>0</v>
      </c>
      <c r="U42" s="7" t="s">
        <v>50</v>
      </c>
      <c r="V42" s="15" t="s">
        <v>50</v>
      </c>
      <c r="W42" s="7"/>
      <c r="X42" s="7">
        <v>0</v>
      </c>
      <c r="Y42" s="7" t="s">
        <v>50</v>
      </c>
      <c r="Z42" s="7" t="s">
        <v>50</v>
      </c>
      <c r="AA42" s="7" t="s">
        <v>50</v>
      </c>
      <c r="AB42" s="7"/>
      <c r="AC42" s="7">
        <v>0</v>
      </c>
      <c r="AD42" s="7" t="s">
        <v>50</v>
      </c>
      <c r="AE42" s="7">
        <v>0</v>
      </c>
      <c r="AF42" s="7">
        <v>0</v>
      </c>
      <c r="AG42" s="7" t="s">
        <v>50</v>
      </c>
      <c r="AH42" s="7">
        <v>0</v>
      </c>
      <c r="AI42" s="7">
        <v>0</v>
      </c>
      <c r="AJ42" s="7">
        <v>0</v>
      </c>
      <c r="AK42" s="7">
        <v>0</v>
      </c>
      <c r="AL42" s="7">
        <v>0</v>
      </c>
      <c r="AM42" s="7"/>
      <c r="AN42" s="7" t="s">
        <v>50</v>
      </c>
      <c r="AO42" s="7">
        <v>0</v>
      </c>
      <c r="AP42" s="7">
        <v>0</v>
      </c>
      <c r="AQ42" s="7" t="s">
        <v>50</v>
      </c>
      <c r="AR42" s="7" t="s">
        <v>50</v>
      </c>
      <c r="AS42" s="7" t="s">
        <v>56</v>
      </c>
      <c r="AT42" s="7" t="s">
        <v>56</v>
      </c>
      <c r="AU42" s="10"/>
    </row>
    <row r="43" spans="1:47" ht="15.75" hidden="1" customHeight="1" x14ac:dyDescent="0.25">
      <c r="A43" s="5">
        <v>42</v>
      </c>
      <c r="B43" s="38" t="s">
        <v>47</v>
      </c>
      <c r="C43" s="45" t="s">
        <v>108</v>
      </c>
      <c r="D43" s="45"/>
      <c r="E43" s="67" t="s">
        <v>94</v>
      </c>
      <c r="F43" s="39">
        <v>203853.29</v>
      </c>
      <c r="G43" s="39">
        <v>8082.59</v>
      </c>
      <c r="H43" s="48"/>
      <c r="I43" s="7">
        <v>0</v>
      </c>
      <c r="J43" s="39">
        <v>82.59</v>
      </c>
      <c r="K43" s="7"/>
      <c r="L43" s="8">
        <v>44510</v>
      </c>
      <c r="M43" s="7">
        <v>245</v>
      </c>
      <c r="N43" s="9">
        <f t="shared" si="0"/>
        <v>44754</v>
      </c>
      <c r="O43" s="10">
        <f t="shared" ca="1" si="1"/>
        <v>-1449</v>
      </c>
      <c r="P43" s="10"/>
      <c r="Q43" s="7" t="s">
        <v>50</v>
      </c>
      <c r="R43" s="7" t="s">
        <v>50</v>
      </c>
      <c r="S43" s="7" t="s">
        <v>50</v>
      </c>
      <c r="T43" s="7" t="s">
        <v>50</v>
      </c>
      <c r="U43" s="7" t="s">
        <v>50</v>
      </c>
      <c r="V43" s="15" t="s">
        <v>50</v>
      </c>
      <c r="W43" s="7" t="s">
        <v>50</v>
      </c>
      <c r="X43" s="7">
        <v>0</v>
      </c>
      <c r="Y43" s="7" t="s">
        <v>50</v>
      </c>
      <c r="Z43" s="7" t="s">
        <v>50</v>
      </c>
      <c r="AA43" s="7" t="s">
        <v>50</v>
      </c>
      <c r="AB43" s="7"/>
      <c r="AC43" s="7">
        <v>0</v>
      </c>
      <c r="AD43" s="7" t="s">
        <v>50</v>
      </c>
      <c r="AE43" s="7" t="s">
        <v>50</v>
      </c>
      <c r="AF43" s="7">
        <v>0</v>
      </c>
      <c r="AG43" s="7" t="s">
        <v>50</v>
      </c>
      <c r="AH43" s="7">
        <v>0</v>
      </c>
      <c r="AI43" s="7">
        <v>0</v>
      </c>
      <c r="AJ43" s="7" t="s">
        <v>50</v>
      </c>
      <c r="AK43" s="7">
        <v>0</v>
      </c>
      <c r="AL43" s="7" t="s">
        <v>50</v>
      </c>
      <c r="AM43" s="7"/>
      <c r="AN43" s="7" t="s">
        <v>50</v>
      </c>
      <c r="AO43" s="7">
        <v>0</v>
      </c>
      <c r="AP43" s="7">
        <v>0</v>
      </c>
      <c r="AQ43" s="7" t="s">
        <v>50</v>
      </c>
      <c r="AR43" s="7" t="s">
        <v>50</v>
      </c>
      <c r="AS43" s="7" t="s">
        <v>50</v>
      </c>
      <c r="AT43" s="7" t="s">
        <v>50</v>
      </c>
      <c r="AU43" s="10"/>
    </row>
    <row r="44" spans="1:47" hidden="1" x14ac:dyDescent="0.25">
      <c r="A44" s="5">
        <v>43</v>
      </c>
      <c r="B44" s="21">
        <v>0</v>
      </c>
      <c r="C44" s="63" t="s">
        <v>109</v>
      </c>
      <c r="D44" s="63"/>
      <c r="E44" s="7" t="s">
        <v>98</v>
      </c>
      <c r="F44" s="39">
        <v>208356.19</v>
      </c>
      <c r="G44" s="39">
        <v>8063.33</v>
      </c>
      <c r="H44" s="48">
        <v>643</v>
      </c>
      <c r="I44" s="45">
        <v>0</v>
      </c>
      <c r="J44" s="54">
        <v>63.33</v>
      </c>
      <c r="K44" s="45"/>
      <c r="L44" s="8">
        <v>44518</v>
      </c>
      <c r="M44" s="7">
        <v>125</v>
      </c>
      <c r="N44" s="9">
        <f t="shared" si="0"/>
        <v>44642</v>
      </c>
      <c r="O44" s="60">
        <f t="shared" ca="1" si="1"/>
        <v>-1561</v>
      </c>
      <c r="P44" s="10"/>
      <c r="Q44" s="7" t="s">
        <v>50</v>
      </c>
      <c r="R44" s="7" t="s">
        <v>50</v>
      </c>
      <c r="S44" s="7" t="s">
        <v>50</v>
      </c>
      <c r="T44" s="7" t="s">
        <v>50</v>
      </c>
      <c r="U44" s="7" t="s">
        <v>50</v>
      </c>
      <c r="V44" s="7" t="s">
        <v>50</v>
      </c>
      <c r="W44" s="7"/>
      <c r="X44" s="7"/>
      <c r="Y44" s="7" t="s">
        <v>50</v>
      </c>
      <c r="Z44" s="7" t="s">
        <v>50</v>
      </c>
      <c r="AA44" s="7" t="s">
        <v>50</v>
      </c>
      <c r="AB44" s="7"/>
      <c r="AC44" s="7">
        <v>0</v>
      </c>
      <c r="AD44" s="7" t="s">
        <v>50</v>
      </c>
      <c r="AE44" s="7"/>
      <c r="AF44" s="7">
        <v>0</v>
      </c>
      <c r="AG44" s="7">
        <v>0</v>
      </c>
      <c r="AH44" s="7"/>
      <c r="AI44" s="7">
        <v>0</v>
      </c>
      <c r="AJ44" s="7" t="s">
        <v>50</v>
      </c>
      <c r="AK44" s="7">
        <v>0</v>
      </c>
      <c r="AL44" s="7">
        <v>0</v>
      </c>
      <c r="AM44" s="7"/>
      <c r="AN44" s="7" t="s">
        <v>50</v>
      </c>
      <c r="AO44" s="7">
        <v>0</v>
      </c>
      <c r="AP44" s="7">
        <v>0</v>
      </c>
      <c r="AQ44" s="7" t="s">
        <v>50</v>
      </c>
      <c r="AR44" s="7" t="s">
        <v>50</v>
      </c>
      <c r="AS44" s="7" t="s">
        <v>50</v>
      </c>
      <c r="AT44" s="7" t="s">
        <v>50</v>
      </c>
      <c r="AU44" s="10"/>
    </row>
    <row r="45" spans="1:47" hidden="1" x14ac:dyDescent="0.25">
      <c r="A45" s="5">
        <v>44</v>
      </c>
      <c r="B45" s="21">
        <v>0</v>
      </c>
      <c r="C45" s="96" t="s">
        <v>110</v>
      </c>
      <c r="D45" s="96"/>
      <c r="E45" s="99" t="s">
        <v>111</v>
      </c>
      <c r="F45" s="39">
        <v>351409.23</v>
      </c>
      <c r="G45" s="54">
        <v>9069.75</v>
      </c>
      <c r="H45" s="55">
        <v>700</v>
      </c>
      <c r="I45" s="45">
        <v>0</v>
      </c>
      <c r="J45" s="54">
        <v>69.75</v>
      </c>
      <c r="K45" s="45"/>
      <c r="L45" s="51">
        <v>44518</v>
      </c>
      <c r="M45" s="7">
        <v>125</v>
      </c>
      <c r="N45" s="9">
        <f t="shared" si="0"/>
        <v>44642</v>
      </c>
      <c r="O45" s="60">
        <f t="shared" ca="1" si="1"/>
        <v>-1561</v>
      </c>
      <c r="P45" s="10"/>
      <c r="Q45" s="7" t="s">
        <v>50</v>
      </c>
      <c r="R45" s="7" t="s">
        <v>50</v>
      </c>
      <c r="S45" s="7" t="s">
        <v>50</v>
      </c>
      <c r="T45" s="7">
        <v>0</v>
      </c>
      <c r="U45" s="7" t="s">
        <v>50</v>
      </c>
      <c r="V45" s="15" t="s">
        <v>50</v>
      </c>
      <c r="W45" s="7">
        <v>0</v>
      </c>
      <c r="X45" s="7">
        <v>0</v>
      </c>
      <c r="Y45" s="7" t="s">
        <v>50</v>
      </c>
      <c r="Z45" s="7" t="s">
        <v>50</v>
      </c>
      <c r="AA45" s="7" t="s">
        <v>50</v>
      </c>
      <c r="AB45" s="7"/>
      <c r="AC45" s="7">
        <v>0</v>
      </c>
      <c r="AD45" s="7" t="s">
        <v>56</v>
      </c>
      <c r="AE45" s="7" t="s">
        <v>56</v>
      </c>
      <c r="AF45" s="7">
        <v>0</v>
      </c>
      <c r="AG45" s="7" t="s">
        <v>50</v>
      </c>
      <c r="AH45" s="7">
        <v>0</v>
      </c>
      <c r="AI45" s="7">
        <v>0</v>
      </c>
      <c r="AJ45" s="7" t="s">
        <v>56</v>
      </c>
      <c r="AK45" s="7">
        <v>0</v>
      </c>
      <c r="AL45" s="7">
        <v>0</v>
      </c>
      <c r="AM45" s="7"/>
      <c r="AN45" s="7">
        <v>0</v>
      </c>
      <c r="AO45" s="7">
        <v>0</v>
      </c>
      <c r="AP45" s="7">
        <v>0</v>
      </c>
      <c r="AQ45" s="7" t="s">
        <v>50</v>
      </c>
      <c r="AR45" s="7" t="s">
        <v>50</v>
      </c>
      <c r="AS45" s="7" t="s">
        <v>50</v>
      </c>
      <c r="AT45" s="7" t="s">
        <v>56</v>
      </c>
      <c r="AU45" s="10"/>
    </row>
    <row r="46" spans="1:47" hidden="1" x14ac:dyDescent="0.25">
      <c r="A46" s="5">
        <v>45</v>
      </c>
      <c r="B46" s="21">
        <v>0</v>
      </c>
      <c r="C46" s="63" t="s">
        <v>112</v>
      </c>
      <c r="D46" s="63"/>
      <c r="E46" s="67" t="s">
        <v>78</v>
      </c>
      <c r="F46" s="39">
        <v>403854.76</v>
      </c>
      <c r="G46" s="39">
        <v>9639.61</v>
      </c>
      <c r="H46" s="48"/>
      <c r="I46" s="48">
        <v>300</v>
      </c>
      <c r="J46" s="7"/>
      <c r="K46" s="7"/>
      <c r="L46" s="8">
        <v>44525</v>
      </c>
      <c r="M46" s="7">
        <v>275</v>
      </c>
      <c r="N46" s="9">
        <f t="shared" si="0"/>
        <v>44799</v>
      </c>
      <c r="O46" s="10">
        <f t="shared" ref="O46:O52" ca="1" si="4">IF(OR(ISBLANK(L46),ISBLANK(M46)),"",N46-TODAY())</f>
        <v>-1404</v>
      </c>
      <c r="P46" s="10"/>
      <c r="Q46" s="7"/>
      <c r="R46" s="7"/>
      <c r="S46" s="7"/>
      <c r="T46" s="7"/>
      <c r="U46" s="7"/>
      <c r="V46" s="15"/>
      <c r="W46" s="7"/>
      <c r="X46" s="7"/>
      <c r="Y46" s="7"/>
      <c r="Z46" s="7"/>
      <c r="AA46" s="7"/>
      <c r="AB46" s="7"/>
      <c r="AC46" s="7"/>
      <c r="AD46" s="7"/>
      <c r="AE46" s="7"/>
      <c r="AF46" s="7"/>
      <c r="AG46" s="7"/>
      <c r="AH46" s="7"/>
      <c r="AI46" s="7"/>
      <c r="AJ46" s="7"/>
      <c r="AK46" s="7"/>
      <c r="AL46" s="7"/>
      <c r="AM46" s="7"/>
      <c r="AN46" s="7"/>
      <c r="AO46" s="7"/>
      <c r="AP46" s="7"/>
      <c r="AQ46" s="7" t="s">
        <v>50</v>
      </c>
      <c r="AR46" s="7" t="s">
        <v>50</v>
      </c>
      <c r="AS46" s="7" t="s">
        <v>50</v>
      </c>
      <c r="AT46" s="7" t="s">
        <v>50</v>
      </c>
      <c r="AU46" s="10"/>
    </row>
    <row r="47" spans="1:47" ht="15.75" hidden="1" customHeight="1" x14ac:dyDescent="0.25">
      <c r="A47" s="5">
        <v>46</v>
      </c>
      <c r="B47" s="21">
        <v>0</v>
      </c>
      <c r="C47" s="63" t="s">
        <v>113</v>
      </c>
      <c r="D47" s="63"/>
      <c r="E47" s="7" t="s">
        <v>114</v>
      </c>
      <c r="F47" s="39">
        <v>201949.9</v>
      </c>
      <c r="G47" s="39">
        <v>8450.49</v>
      </c>
      <c r="H47" s="48"/>
      <c r="I47" s="39">
        <v>300</v>
      </c>
      <c r="J47" s="39">
        <v>50.49</v>
      </c>
      <c r="K47" s="7"/>
      <c r="L47" s="8">
        <v>44525</v>
      </c>
      <c r="M47" s="7">
        <v>245</v>
      </c>
      <c r="N47" s="9">
        <f t="shared" si="0"/>
        <v>44769</v>
      </c>
      <c r="O47" s="10">
        <f t="shared" ca="1" si="4"/>
        <v>-1434</v>
      </c>
      <c r="P47" s="10" t="s">
        <v>50</v>
      </c>
      <c r="Q47" s="7" t="s">
        <v>50</v>
      </c>
      <c r="R47" s="7" t="s">
        <v>50</v>
      </c>
      <c r="S47" s="7" t="s">
        <v>50</v>
      </c>
      <c r="T47" s="7" t="s">
        <v>50</v>
      </c>
      <c r="U47" s="7" t="s">
        <v>50</v>
      </c>
      <c r="V47" s="15" t="s">
        <v>50</v>
      </c>
      <c r="W47" s="7" t="s">
        <v>50</v>
      </c>
      <c r="X47" s="7" t="s">
        <v>50</v>
      </c>
      <c r="Y47" s="7" t="s">
        <v>50</v>
      </c>
      <c r="Z47" s="7">
        <v>0</v>
      </c>
      <c r="AA47" s="7" t="s">
        <v>50</v>
      </c>
      <c r="AB47" s="7"/>
      <c r="AC47" s="7">
        <v>0</v>
      </c>
      <c r="AD47" s="7" t="s">
        <v>56</v>
      </c>
      <c r="AE47" s="7">
        <v>0</v>
      </c>
      <c r="AF47" s="7">
        <v>0</v>
      </c>
      <c r="AG47" s="7" t="s">
        <v>50</v>
      </c>
      <c r="AH47" s="7" t="s">
        <v>50</v>
      </c>
      <c r="AI47" s="7">
        <v>0</v>
      </c>
      <c r="AJ47" s="7" t="s">
        <v>56</v>
      </c>
      <c r="AK47" s="7">
        <v>0</v>
      </c>
      <c r="AL47" s="7">
        <v>0</v>
      </c>
      <c r="AM47" s="7"/>
      <c r="AN47" s="7">
        <v>0</v>
      </c>
      <c r="AO47" s="7">
        <v>0</v>
      </c>
      <c r="AP47" s="7">
        <v>0</v>
      </c>
      <c r="AQ47" s="7" t="s">
        <v>50</v>
      </c>
      <c r="AR47" s="7" t="s">
        <v>50</v>
      </c>
      <c r="AS47" s="7" t="s">
        <v>50</v>
      </c>
      <c r="AT47" s="7" t="s">
        <v>50</v>
      </c>
      <c r="AU47" s="7"/>
    </row>
    <row r="48" spans="1:47" hidden="1" x14ac:dyDescent="0.25">
      <c r="A48" s="5">
        <v>47</v>
      </c>
      <c r="B48" s="70">
        <v>0</v>
      </c>
      <c r="C48" s="53" t="s">
        <v>115</v>
      </c>
      <c r="D48" s="53"/>
      <c r="E48" s="7" t="s">
        <v>114</v>
      </c>
      <c r="F48" s="39">
        <v>200352.61</v>
      </c>
      <c r="G48" s="54">
        <v>8037.65</v>
      </c>
      <c r="H48" s="55"/>
      <c r="I48" s="45">
        <v>0</v>
      </c>
      <c r="J48" s="54">
        <v>37.65</v>
      </c>
      <c r="K48" s="45"/>
      <c r="L48" s="8">
        <v>44525</v>
      </c>
      <c r="M48" s="7">
        <v>125</v>
      </c>
      <c r="N48" s="9">
        <f t="shared" si="0"/>
        <v>44649</v>
      </c>
      <c r="O48" s="60">
        <f t="shared" ca="1" si="4"/>
        <v>-1554</v>
      </c>
      <c r="P48" s="10"/>
      <c r="Q48" s="7" t="s">
        <v>50</v>
      </c>
      <c r="R48" s="7" t="s">
        <v>50</v>
      </c>
      <c r="S48" s="7" t="s">
        <v>50</v>
      </c>
      <c r="T48" s="7" t="s">
        <v>50</v>
      </c>
      <c r="U48" s="7" t="s">
        <v>50</v>
      </c>
      <c r="V48" s="15" t="s">
        <v>50</v>
      </c>
      <c r="W48" s="7" t="s">
        <v>50</v>
      </c>
      <c r="X48" s="7" t="s">
        <v>50</v>
      </c>
      <c r="Y48" s="7" t="s">
        <v>50</v>
      </c>
      <c r="Z48" s="7" t="s">
        <v>50</v>
      </c>
      <c r="AA48" s="7" t="s">
        <v>50</v>
      </c>
      <c r="AB48" s="7"/>
      <c r="AC48" s="7">
        <v>0</v>
      </c>
      <c r="AD48" s="7" t="s">
        <v>50</v>
      </c>
      <c r="AE48" s="7">
        <v>0</v>
      </c>
      <c r="AF48" s="7">
        <v>0</v>
      </c>
      <c r="AG48" s="7" t="s">
        <v>50</v>
      </c>
      <c r="AH48" s="7">
        <v>0</v>
      </c>
      <c r="AI48" s="7">
        <v>0</v>
      </c>
      <c r="AJ48" s="7">
        <v>0</v>
      </c>
      <c r="AK48" s="7">
        <v>0</v>
      </c>
      <c r="AL48" s="7">
        <v>0</v>
      </c>
      <c r="AM48" s="7"/>
      <c r="AN48" s="7" t="s">
        <v>50</v>
      </c>
      <c r="AO48" s="7">
        <v>0</v>
      </c>
      <c r="AP48" s="7">
        <v>0</v>
      </c>
      <c r="AQ48" s="7" t="s">
        <v>50</v>
      </c>
      <c r="AR48" s="7" t="s">
        <v>50</v>
      </c>
      <c r="AS48" s="7" t="s">
        <v>56</v>
      </c>
      <c r="AT48" s="7" t="s">
        <v>56</v>
      </c>
      <c r="AU48" s="7"/>
    </row>
    <row r="49" spans="1:47" ht="14.25" hidden="1" customHeight="1" x14ac:dyDescent="0.25">
      <c r="A49" s="5">
        <v>48</v>
      </c>
      <c r="B49" s="21">
        <v>0</v>
      </c>
      <c r="C49" s="63" t="s">
        <v>116</v>
      </c>
      <c r="D49" s="63"/>
      <c r="E49" s="67" t="s">
        <v>117</v>
      </c>
      <c r="F49" s="39">
        <v>160162.59</v>
      </c>
      <c r="G49" s="39">
        <v>3676.28</v>
      </c>
      <c r="H49" s="48">
        <v>425</v>
      </c>
      <c r="I49" s="7">
        <v>0</v>
      </c>
      <c r="J49" s="39">
        <v>176.28</v>
      </c>
      <c r="K49" s="7"/>
      <c r="L49" s="8">
        <v>44529</v>
      </c>
      <c r="M49" s="7">
        <v>245</v>
      </c>
      <c r="N49" s="9">
        <f t="shared" si="0"/>
        <v>44773</v>
      </c>
      <c r="O49" s="10">
        <f t="shared" ca="1" si="4"/>
        <v>-1430</v>
      </c>
      <c r="P49" s="10"/>
      <c r="Q49" s="7" t="s">
        <v>50</v>
      </c>
      <c r="R49" s="7" t="s">
        <v>50</v>
      </c>
      <c r="S49" s="7" t="s">
        <v>50</v>
      </c>
      <c r="T49" s="7" t="s">
        <v>50</v>
      </c>
      <c r="U49" s="7" t="s">
        <v>50</v>
      </c>
      <c r="V49" s="15" t="s">
        <v>50</v>
      </c>
      <c r="W49" s="7" t="s">
        <v>50</v>
      </c>
      <c r="X49" s="7">
        <v>0</v>
      </c>
      <c r="Y49" s="7" t="s">
        <v>50</v>
      </c>
      <c r="Z49" s="7" t="s">
        <v>50</v>
      </c>
      <c r="AA49" s="7" t="s">
        <v>50</v>
      </c>
      <c r="AB49" s="7"/>
      <c r="AC49" s="7">
        <v>0</v>
      </c>
      <c r="AD49" s="7" t="s">
        <v>50</v>
      </c>
      <c r="AE49" s="7">
        <v>0</v>
      </c>
      <c r="AF49" s="7">
        <v>0</v>
      </c>
      <c r="AG49" s="7" t="s">
        <v>50</v>
      </c>
      <c r="AH49" s="7">
        <v>0</v>
      </c>
      <c r="AI49" s="7">
        <v>0</v>
      </c>
      <c r="AJ49" s="7" t="s">
        <v>50</v>
      </c>
      <c r="AK49" s="7">
        <v>0</v>
      </c>
      <c r="AL49" s="7" t="s">
        <v>50</v>
      </c>
      <c r="AM49" s="7"/>
      <c r="AN49" s="7">
        <v>0</v>
      </c>
      <c r="AO49" s="7">
        <v>0</v>
      </c>
      <c r="AP49" s="7">
        <v>0</v>
      </c>
      <c r="AQ49" s="7" t="s">
        <v>50</v>
      </c>
      <c r="AR49" s="7" t="s">
        <v>50</v>
      </c>
      <c r="AS49" s="7" t="s">
        <v>50</v>
      </c>
      <c r="AT49" s="7" t="s">
        <v>50</v>
      </c>
      <c r="AU49" s="7"/>
    </row>
    <row r="50" spans="1:47" hidden="1" x14ac:dyDescent="0.25">
      <c r="A50" s="5">
        <v>49</v>
      </c>
      <c r="B50" s="21">
        <v>0</v>
      </c>
      <c r="C50" s="87" t="s">
        <v>118</v>
      </c>
      <c r="D50" s="87"/>
      <c r="E50" s="88" t="s">
        <v>98</v>
      </c>
      <c r="F50" s="54">
        <v>246251.2</v>
      </c>
      <c r="G50" s="54">
        <v>9087.27</v>
      </c>
      <c r="H50" s="55">
        <v>425</v>
      </c>
      <c r="I50" s="55">
        <v>300</v>
      </c>
      <c r="J50" s="54">
        <v>87.27</v>
      </c>
      <c r="K50" s="45"/>
      <c r="L50" s="51">
        <v>44529</v>
      </c>
      <c r="M50" s="45">
        <v>275</v>
      </c>
      <c r="N50" s="52">
        <f t="shared" si="0"/>
        <v>44803</v>
      </c>
      <c r="O50" s="46">
        <f t="shared" ca="1" si="4"/>
        <v>-1400</v>
      </c>
      <c r="P50" s="46"/>
      <c r="Q50" s="7" t="s">
        <v>50</v>
      </c>
      <c r="R50" s="7" t="s">
        <v>50</v>
      </c>
      <c r="S50" s="7" t="s">
        <v>50</v>
      </c>
      <c r="T50" s="7" t="s">
        <v>50</v>
      </c>
      <c r="U50" s="7" t="s">
        <v>50</v>
      </c>
      <c r="V50" s="7" t="s">
        <v>50</v>
      </c>
      <c r="W50" s="7" t="s">
        <v>50</v>
      </c>
      <c r="X50" s="7"/>
      <c r="Y50" s="7" t="s">
        <v>50</v>
      </c>
      <c r="Z50" s="7" t="s">
        <v>50</v>
      </c>
      <c r="AA50" s="7" t="s">
        <v>50</v>
      </c>
      <c r="AB50" s="7"/>
      <c r="AC50" s="7">
        <v>0</v>
      </c>
      <c r="AD50" s="7" t="s">
        <v>50</v>
      </c>
      <c r="AE50" s="7" t="s">
        <v>50</v>
      </c>
      <c r="AF50" s="7">
        <v>0</v>
      </c>
      <c r="AG50" s="7" t="s">
        <v>50</v>
      </c>
      <c r="AH50" s="7" t="s">
        <v>50</v>
      </c>
      <c r="AI50" s="7">
        <v>0</v>
      </c>
      <c r="AJ50" s="7" t="s">
        <v>50</v>
      </c>
      <c r="AK50" s="7">
        <v>0</v>
      </c>
      <c r="AL50" s="7" t="s">
        <v>50</v>
      </c>
      <c r="AM50" s="7"/>
      <c r="AN50" s="7">
        <v>0</v>
      </c>
      <c r="AO50" s="7">
        <v>0</v>
      </c>
      <c r="AP50" s="7">
        <v>0</v>
      </c>
      <c r="AQ50" s="7" t="s">
        <v>50</v>
      </c>
      <c r="AR50" s="7" t="s">
        <v>50</v>
      </c>
      <c r="AS50" s="7" t="s">
        <v>50</v>
      </c>
      <c r="AT50" s="7" t="s">
        <v>56</v>
      </c>
      <c r="AU50" s="7"/>
    </row>
    <row r="51" spans="1:47" s="53" customFormat="1" hidden="1" x14ac:dyDescent="0.25">
      <c r="A51" s="50">
        <v>50</v>
      </c>
      <c r="B51" s="21">
        <v>0</v>
      </c>
      <c r="C51" s="46" t="s">
        <v>119</v>
      </c>
      <c r="D51" s="46"/>
      <c r="E51" s="7" t="s">
        <v>49</v>
      </c>
      <c r="F51" s="45">
        <v>113355.73</v>
      </c>
      <c r="G51" s="45">
        <v>4588.1400000000003</v>
      </c>
      <c r="H51" s="55">
        <v>360</v>
      </c>
      <c r="I51" s="45">
        <v>320</v>
      </c>
      <c r="J51" s="45">
        <v>88.14</v>
      </c>
      <c r="K51" s="54">
        <v>2450</v>
      </c>
      <c r="L51" s="51">
        <v>44531</v>
      </c>
      <c r="M51" s="45">
        <v>95</v>
      </c>
      <c r="N51" s="52">
        <f t="shared" si="0"/>
        <v>44625</v>
      </c>
      <c r="O51" s="10">
        <f t="shared" ca="1" si="4"/>
        <v>-1578</v>
      </c>
      <c r="P51" s="46"/>
      <c r="Q51" s="45"/>
      <c r="R51" s="45"/>
      <c r="S51" s="45"/>
      <c r="T51" s="45"/>
      <c r="U51" s="45"/>
      <c r="V51" s="56"/>
      <c r="W51" s="45"/>
      <c r="X51" s="45"/>
      <c r="Y51" s="45"/>
      <c r="Z51" s="45"/>
      <c r="AA51" s="45"/>
      <c r="AB51" s="45"/>
      <c r="AC51" s="45"/>
      <c r="AD51" s="45"/>
      <c r="AE51" s="45"/>
      <c r="AF51" s="45"/>
      <c r="AG51" s="45"/>
      <c r="AH51" s="45"/>
      <c r="AI51" s="45"/>
      <c r="AJ51" s="45"/>
      <c r="AK51" s="45"/>
      <c r="AL51" s="45"/>
      <c r="AM51" s="45"/>
      <c r="AN51" s="45"/>
      <c r="AO51" s="45"/>
      <c r="AP51" s="45"/>
      <c r="AQ51" s="45" t="s">
        <v>50</v>
      </c>
      <c r="AR51" s="45" t="s">
        <v>50</v>
      </c>
      <c r="AS51" s="45" t="s">
        <v>50</v>
      </c>
      <c r="AT51" s="45" t="s">
        <v>50</v>
      </c>
      <c r="AU51" s="45"/>
    </row>
    <row r="52" spans="1:47" hidden="1" x14ac:dyDescent="0.25">
      <c r="A52" s="5">
        <v>51</v>
      </c>
      <c r="B52" s="21">
        <v>0</v>
      </c>
      <c r="C52" s="63" t="s">
        <v>120</v>
      </c>
      <c r="D52" s="63"/>
      <c r="E52" s="45" t="s">
        <v>117</v>
      </c>
      <c r="F52" s="39">
        <v>231370.26</v>
      </c>
      <c r="G52" s="54">
        <v>9435.52</v>
      </c>
      <c r="H52" s="45"/>
      <c r="I52" s="54">
        <v>280</v>
      </c>
      <c r="J52" s="54">
        <v>293.58</v>
      </c>
      <c r="K52" s="45"/>
      <c r="L52" s="8">
        <v>44546</v>
      </c>
      <c r="M52" s="7">
        <v>275</v>
      </c>
      <c r="N52" s="9">
        <f t="shared" si="0"/>
        <v>44820</v>
      </c>
      <c r="O52" s="10">
        <f t="shared" ca="1" si="4"/>
        <v>-1383</v>
      </c>
      <c r="P52" s="10"/>
      <c r="Q52" s="7" t="s">
        <v>50</v>
      </c>
      <c r="R52" s="7" t="s">
        <v>50</v>
      </c>
      <c r="S52" s="7" t="s">
        <v>50</v>
      </c>
      <c r="T52" s="7" t="s">
        <v>50</v>
      </c>
      <c r="U52" s="7" t="s">
        <v>50</v>
      </c>
      <c r="V52" s="15" t="s">
        <v>50</v>
      </c>
      <c r="W52" s="7" t="s">
        <v>50</v>
      </c>
      <c r="X52" s="7">
        <v>0</v>
      </c>
      <c r="Y52" s="7" t="s">
        <v>50</v>
      </c>
      <c r="Z52" s="7" t="s">
        <v>50</v>
      </c>
      <c r="AA52" s="7" t="s">
        <v>50</v>
      </c>
      <c r="AB52" s="7"/>
      <c r="AC52" s="7">
        <v>0</v>
      </c>
      <c r="AD52" s="7" t="s">
        <v>50</v>
      </c>
      <c r="AE52" s="7" t="s">
        <v>50</v>
      </c>
      <c r="AF52" s="7">
        <v>0</v>
      </c>
      <c r="AG52" s="7" t="s">
        <v>50</v>
      </c>
      <c r="AH52" s="7">
        <v>0</v>
      </c>
      <c r="AI52" s="7">
        <v>0</v>
      </c>
      <c r="AJ52" s="7" t="s">
        <v>50</v>
      </c>
      <c r="AK52" s="7">
        <v>0</v>
      </c>
      <c r="AL52" s="7">
        <v>0</v>
      </c>
      <c r="AM52" s="7"/>
      <c r="AN52" s="7">
        <v>0</v>
      </c>
      <c r="AO52" s="7" t="s">
        <v>50</v>
      </c>
      <c r="AP52" s="7">
        <v>0</v>
      </c>
      <c r="AQ52" s="7" t="s">
        <v>50</v>
      </c>
      <c r="AR52" s="7" t="s">
        <v>50</v>
      </c>
      <c r="AS52" s="7" t="s">
        <v>50</v>
      </c>
      <c r="AT52" s="7" t="s">
        <v>56</v>
      </c>
      <c r="AU52" s="7"/>
    </row>
    <row r="53" spans="1:47" hidden="1" x14ac:dyDescent="0.25">
      <c r="A53" s="5">
        <v>52</v>
      </c>
      <c r="B53" s="70">
        <v>0</v>
      </c>
      <c r="C53" s="63" t="s">
        <v>121</v>
      </c>
      <c r="D53" s="63"/>
      <c r="E53" s="7" t="s">
        <v>78</v>
      </c>
      <c r="F53" s="39">
        <v>860924.75</v>
      </c>
      <c r="G53" s="39">
        <v>11332.62</v>
      </c>
      <c r="H53" s="7"/>
      <c r="I53" s="78">
        <v>350</v>
      </c>
      <c r="J53" s="45"/>
      <c r="K53" s="45"/>
      <c r="L53" s="8">
        <v>44559</v>
      </c>
      <c r="M53" s="7">
        <v>160</v>
      </c>
      <c r="N53" s="9">
        <f t="shared" ref="N53" si="5">IF(OR(ISBLANK(L53),ISBLANK(M53)),"",L53+M53-1)</f>
        <v>44718</v>
      </c>
      <c r="O53" s="66">
        <f t="shared" ref="O53" ca="1" si="6">IF(OR(ISBLANK(L53),ISBLANK(M53)),"",N53-TODAY())</f>
        <v>-1485</v>
      </c>
      <c r="P53" s="10"/>
      <c r="Q53" s="7"/>
      <c r="R53" s="7"/>
      <c r="S53" s="7"/>
      <c r="T53" s="7"/>
      <c r="U53" s="7"/>
      <c r="V53" s="15"/>
      <c r="W53" s="7"/>
      <c r="X53" s="7"/>
      <c r="Y53" s="7"/>
      <c r="Z53" s="7"/>
      <c r="AA53" s="7"/>
      <c r="AB53" s="7"/>
      <c r="AC53" s="7"/>
      <c r="AD53" s="7"/>
      <c r="AE53" s="7"/>
      <c r="AF53" s="7"/>
      <c r="AG53" s="7"/>
      <c r="AH53" s="7"/>
      <c r="AI53" s="7"/>
      <c r="AJ53" s="7"/>
      <c r="AK53" s="7"/>
      <c r="AL53" s="7"/>
      <c r="AM53" s="7"/>
      <c r="AN53" s="7"/>
      <c r="AO53" s="7"/>
      <c r="AP53" s="7"/>
      <c r="AQ53" s="7" t="s">
        <v>50</v>
      </c>
      <c r="AR53" s="7" t="s">
        <v>50</v>
      </c>
      <c r="AS53" s="7" t="s">
        <v>50</v>
      </c>
      <c r="AT53" s="7" t="s">
        <v>50</v>
      </c>
      <c r="AU53" s="7"/>
    </row>
    <row r="54" spans="1:47" s="53" customFormat="1" hidden="1" x14ac:dyDescent="0.25">
      <c r="A54" s="50">
        <v>53</v>
      </c>
      <c r="B54" s="77">
        <v>0</v>
      </c>
      <c r="C54" s="45" t="s">
        <v>122</v>
      </c>
      <c r="D54" s="45"/>
      <c r="E54" s="68" t="s">
        <v>123</v>
      </c>
      <c r="F54" s="54">
        <v>266654.40000000002</v>
      </c>
      <c r="G54" s="54">
        <v>8109.47</v>
      </c>
      <c r="H54" s="55">
        <v>700</v>
      </c>
      <c r="I54" s="45">
        <v>0</v>
      </c>
      <c r="J54" s="54">
        <v>109.47</v>
      </c>
      <c r="K54" s="45"/>
      <c r="L54" s="51">
        <v>44559</v>
      </c>
      <c r="M54" s="45">
        <v>185</v>
      </c>
      <c r="N54" s="52">
        <f t="shared" ref="N54" si="7">IF(OR(ISBLANK(L54),ISBLANK(M54)),"",L54+M54-1)</f>
        <v>44743</v>
      </c>
      <c r="O54" s="46">
        <f t="shared" ref="O54" ca="1" si="8">IF(OR(ISBLANK(L54),ISBLANK(M54)),"",N54-TODAY())</f>
        <v>-1460</v>
      </c>
      <c r="P54" s="46"/>
      <c r="Q54" s="45" t="s">
        <v>50</v>
      </c>
      <c r="R54" s="45" t="s">
        <v>50</v>
      </c>
      <c r="S54" s="45" t="s">
        <v>50</v>
      </c>
      <c r="T54" s="45" t="s">
        <v>50</v>
      </c>
      <c r="U54" s="45" t="s">
        <v>50</v>
      </c>
      <c r="V54" s="56" t="s">
        <v>50</v>
      </c>
      <c r="W54" s="45">
        <v>0</v>
      </c>
      <c r="X54" s="45">
        <v>0</v>
      </c>
      <c r="Y54" s="45" t="s">
        <v>50</v>
      </c>
      <c r="Z54" s="45" t="s">
        <v>50</v>
      </c>
      <c r="AA54" s="45" t="s">
        <v>50</v>
      </c>
      <c r="AB54" s="45"/>
      <c r="AC54" s="45"/>
      <c r="AD54" s="45" t="s">
        <v>50</v>
      </c>
      <c r="AE54" s="45">
        <v>0</v>
      </c>
      <c r="AF54" s="45">
        <v>0</v>
      </c>
      <c r="AG54" s="45" t="s">
        <v>50</v>
      </c>
      <c r="AH54" s="45">
        <v>0</v>
      </c>
      <c r="AI54" s="45" t="s">
        <v>50</v>
      </c>
      <c r="AJ54" s="45">
        <v>0</v>
      </c>
      <c r="AK54" s="45">
        <v>0</v>
      </c>
      <c r="AL54" s="45">
        <v>0</v>
      </c>
      <c r="AM54" s="45"/>
      <c r="AN54" s="45" t="s">
        <v>50</v>
      </c>
      <c r="AO54" s="45">
        <v>0</v>
      </c>
      <c r="AP54" s="45">
        <v>0</v>
      </c>
      <c r="AQ54" s="45" t="s">
        <v>50</v>
      </c>
      <c r="AR54" s="45" t="s">
        <v>50</v>
      </c>
      <c r="AS54" s="45" t="s">
        <v>50</v>
      </c>
      <c r="AT54" s="45" t="s">
        <v>50</v>
      </c>
      <c r="AU54" s="45"/>
    </row>
    <row r="55" spans="1:47" hidden="1" x14ac:dyDescent="0.25">
      <c r="A55" s="5">
        <v>54</v>
      </c>
      <c r="B55" s="70">
        <v>0</v>
      </c>
      <c r="C55" s="63" t="s">
        <v>124</v>
      </c>
      <c r="D55" s="63"/>
      <c r="E55" s="7" t="s">
        <v>111</v>
      </c>
      <c r="F55" s="39">
        <v>261568.07</v>
      </c>
      <c r="G55" s="54">
        <v>8091.95</v>
      </c>
      <c r="H55" s="45"/>
      <c r="I55" s="45">
        <v>0</v>
      </c>
      <c r="J55" s="45"/>
      <c r="K55" s="45"/>
      <c r="L55" s="8">
        <v>44559</v>
      </c>
      <c r="M55" s="7">
        <v>155</v>
      </c>
      <c r="N55" s="9">
        <f t="shared" ref="N55:N59" si="9">IF(OR(ISBLANK(L55),ISBLANK(M55)),"",L55+M55-1)</f>
        <v>44713</v>
      </c>
      <c r="O55" s="66">
        <f t="shared" ref="O55:O59" ca="1" si="10">IF(OR(ISBLANK(L55),ISBLANK(M55)),"",N55-TODAY())</f>
        <v>-1490</v>
      </c>
      <c r="P55" s="10"/>
      <c r="Q55" s="7" t="s">
        <v>50</v>
      </c>
      <c r="R55" s="7" t="s">
        <v>50</v>
      </c>
      <c r="S55" s="7" t="s">
        <v>50</v>
      </c>
      <c r="T55" s="7" t="s">
        <v>50</v>
      </c>
      <c r="U55" s="7" t="s">
        <v>50</v>
      </c>
      <c r="V55" s="15" t="s">
        <v>50</v>
      </c>
      <c r="W55" s="7">
        <v>0</v>
      </c>
      <c r="X55" s="7">
        <v>0</v>
      </c>
      <c r="Y55" s="7" t="s">
        <v>50</v>
      </c>
      <c r="Z55" s="7" t="s">
        <v>50</v>
      </c>
      <c r="AA55" s="7" t="s">
        <v>50</v>
      </c>
      <c r="AB55" s="7"/>
      <c r="AC55" s="7">
        <v>0</v>
      </c>
      <c r="AD55" s="7" t="s">
        <v>50</v>
      </c>
      <c r="AE55" s="7">
        <v>0</v>
      </c>
      <c r="AF55" s="7">
        <v>0</v>
      </c>
      <c r="AG55" s="7" t="s">
        <v>50</v>
      </c>
      <c r="AH55" s="7">
        <v>0</v>
      </c>
      <c r="AI55" s="7">
        <v>0</v>
      </c>
      <c r="AJ55" s="7">
        <v>0</v>
      </c>
      <c r="AK55" s="7">
        <v>0</v>
      </c>
      <c r="AL55" s="7">
        <v>0</v>
      </c>
      <c r="AM55" s="7"/>
      <c r="AN55" s="7">
        <v>0</v>
      </c>
      <c r="AO55" s="7">
        <v>0</v>
      </c>
      <c r="AP55" s="7">
        <v>0</v>
      </c>
      <c r="AQ55" s="7" t="s">
        <v>50</v>
      </c>
      <c r="AR55" s="7" t="s">
        <v>50</v>
      </c>
      <c r="AS55" s="7" t="s">
        <v>50</v>
      </c>
      <c r="AT55" s="7" t="s">
        <v>50</v>
      </c>
      <c r="AU55" s="7"/>
    </row>
    <row r="56" spans="1:47" hidden="1" x14ac:dyDescent="0.25">
      <c r="A56" s="5">
        <v>55</v>
      </c>
      <c r="B56" s="43" t="s">
        <v>47</v>
      </c>
      <c r="C56" s="80" t="s">
        <v>125</v>
      </c>
      <c r="D56" s="80"/>
      <c r="E56" s="7" t="s">
        <v>64</v>
      </c>
      <c r="F56" s="54">
        <v>108579.11</v>
      </c>
      <c r="G56" s="54">
        <v>3567.14</v>
      </c>
      <c r="H56" s="7"/>
      <c r="I56" s="7">
        <v>0</v>
      </c>
      <c r="J56" s="7">
        <v>67.14</v>
      </c>
      <c r="K56" s="7"/>
      <c r="L56" s="8">
        <v>44564</v>
      </c>
      <c r="M56" s="7">
        <v>245</v>
      </c>
      <c r="N56" s="9">
        <f t="shared" si="9"/>
        <v>44808</v>
      </c>
      <c r="O56" s="10">
        <f t="shared" ca="1" si="10"/>
        <v>-1395</v>
      </c>
      <c r="P56" s="10"/>
      <c r="Q56" s="7" t="s">
        <v>50</v>
      </c>
      <c r="R56" s="7"/>
      <c r="S56" s="7" t="s">
        <v>50</v>
      </c>
      <c r="T56" s="7" t="s">
        <v>50</v>
      </c>
      <c r="U56" s="7" t="s">
        <v>50</v>
      </c>
      <c r="V56" s="15" t="s">
        <v>56</v>
      </c>
      <c r="W56" s="7"/>
      <c r="X56" s="7" t="s">
        <v>50</v>
      </c>
      <c r="Y56" s="7" t="s">
        <v>50</v>
      </c>
      <c r="Z56" s="7"/>
      <c r="AA56" s="7" t="s">
        <v>50</v>
      </c>
      <c r="AB56" s="7"/>
      <c r="AC56" s="7"/>
      <c r="AD56" s="7" t="s">
        <v>50</v>
      </c>
      <c r="AE56" s="7"/>
      <c r="AF56" s="7"/>
      <c r="AG56" s="7"/>
      <c r="AH56" s="7"/>
      <c r="AI56" s="7"/>
      <c r="AJ56" s="7"/>
      <c r="AK56" s="7"/>
      <c r="AL56" s="7"/>
      <c r="AM56" s="7"/>
      <c r="AN56" s="7"/>
      <c r="AO56" s="7"/>
      <c r="AP56" s="7"/>
      <c r="AQ56" s="7" t="s">
        <v>50</v>
      </c>
      <c r="AR56" s="7" t="s">
        <v>50</v>
      </c>
      <c r="AS56" s="7" t="s">
        <v>50</v>
      </c>
      <c r="AT56" s="7" t="s">
        <v>50</v>
      </c>
      <c r="AU56" s="7"/>
    </row>
    <row r="57" spans="1:47" ht="29.25" hidden="1" customHeight="1" x14ac:dyDescent="0.25">
      <c r="A57" s="5">
        <v>56</v>
      </c>
      <c r="B57" s="43" t="s">
        <v>47</v>
      </c>
      <c r="C57" s="80" t="s">
        <v>126</v>
      </c>
      <c r="D57" s="80"/>
      <c r="E57" s="67" t="s">
        <v>98</v>
      </c>
      <c r="F57" s="7">
        <v>100566.32</v>
      </c>
      <c r="G57" s="39">
        <v>3084.66</v>
      </c>
      <c r="H57" s="7"/>
      <c r="I57" s="45">
        <v>0</v>
      </c>
      <c r="J57" s="54">
        <v>84.66</v>
      </c>
      <c r="K57" s="45"/>
      <c r="L57" s="8">
        <v>44564</v>
      </c>
      <c r="M57" s="7">
        <v>95</v>
      </c>
      <c r="N57" s="9">
        <f t="shared" si="9"/>
        <v>44658</v>
      </c>
      <c r="O57" s="60">
        <f t="shared" ca="1" si="10"/>
        <v>-1545</v>
      </c>
      <c r="P57" s="10"/>
      <c r="Q57" s="7" t="s">
        <v>50</v>
      </c>
      <c r="R57" s="7" t="s">
        <v>50</v>
      </c>
      <c r="S57" s="7" t="s">
        <v>50</v>
      </c>
      <c r="T57" s="7">
        <v>0</v>
      </c>
      <c r="U57" s="7" t="s">
        <v>50</v>
      </c>
      <c r="V57" s="15" t="s">
        <v>50</v>
      </c>
      <c r="W57" s="7" t="s">
        <v>50</v>
      </c>
      <c r="X57" s="7"/>
      <c r="Y57" s="7" t="s">
        <v>50</v>
      </c>
      <c r="Z57" s="7">
        <v>0</v>
      </c>
      <c r="AA57" s="7" t="s">
        <v>50</v>
      </c>
      <c r="AB57" s="7"/>
      <c r="AC57" s="7">
        <v>0</v>
      </c>
      <c r="AD57" s="7" t="s">
        <v>50</v>
      </c>
      <c r="AE57" s="7" t="s">
        <v>50</v>
      </c>
      <c r="AF57" s="7">
        <v>0</v>
      </c>
      <c r="AG57" s="7" t="s">
        <v>50</v>
      </c>
      <c r="AH57" s="7">
        <v>0</v>
      </c>
      <c r="AI57" s="7">
        <v>0</v>
      </c>
      <c r="AJ57" s="7">
        <v>0</v>
      </c>
      <c r="AK57" s="7">
        <v>0</v>
      </c>
      <c r="AL57" s="7">
        <v>0</v>
      </c>
      <c r="AM57" s="7"/>
      <c r="AN57" s="7">
        <v>0</v>
      </c>
      <c r="AO57" s="7">
        <v>0</v>
      </c>
      <c r="AP57" s="7">
        <v>0</v>
      </c>
      <c r="AQ57" s="7" t="s">
        <v>50</v>
      </c>
      <c r="AR57" s="7" t="s">
        <v>50</v>
      </c>
      <c r="AS57" s="7" t="s">
        <v>50</v>
      </c>
      <c r="AT57" s="7" t="s">
        <v>50</v>
      </c>
      <c r="AU57" s="7"/>
    </row>
    <row r="58" spans="1:47" s="53" customFormat="1" hidden="1" x14ac:dyDescent="0.25">
      <c r="A58" s="50">
        <v>57</v>
      </c>
      <c r="B58" s="79" t="s">
        <v>47</v>
      </c>
      <c r="C58" s="45" t="s">
        <v>127</v>
      </c>
      <c r="D58" s="45"/>
      <c r="E58" s="7" t="s">
        <v>123</v>
      </c>
      <c r="F58" s="54">
        <v>214755.4</v>
      </c>
      <c r="G58" s="54">
        <v>9062.4599999999991</v>
      </c>
      <c r="H58" s="55">
        <v>616</v>
      </c>
      <c r="I58" s="54">
        <v>250</v>
      </c>
      <c r="J58" s="45">
        <v>62.46</v>
      </c>
      <c r="K58" s="45"/>
      <c r="L58" s="51">
        <v>44564</v>
      </c>
      <c r="M58" s="45">
        <v>160</v>
      </c>
      <c r="N58" s="52">
        <f t="shared" si="9"/>
        <v>44723</v>
      </c>
      <c r="O58" s="46">
        <f t="shared" ca="1" si="10"/>
        <v>-1480</v>
      </c>
      <c r="P58" s="46"/>
      <c r="Q58" s="45" t="s">
        <v>50</v>
      </c>
      <c r="R58" s="45" t="s">
        <v>50</v>
      </c>
      <c r="S58" s="45">
        <v>0</v>
      </c>
      <c r="T58" s="45" t="s">
        <v>50</v>
      </c>
      <c r="U58" s="45" t="s">
        <v>50</v>
      </c>
      <c r="V58" s="56" t="s">
        <v>50</v>
      </c>
      <c r="W58" s="45" t="s">
        <v>50</v>
      </c>
      <c r="X58" s="45" t="s">
        <v>50</v>
      </c>
      <c r="Y58" s="45" t="s">
        <v>50</v>
      </c>
      <c r="Z58" s="45">
        <v>0</v>
      </c>
      <c r="AA58" s="45" t="s">
        <v>50</v>
      </c>
      <c r="AB58" s="45"/>
      <c r="AC58" s="45">
        <v>0</v>
      </c>
      <c r="AD58" s="45" t="s">
        <v>50</v>
      </c>
      <c r="AE58" s="45">
        <v>0</v>
      </c>
      <c r="AF58" s="45">
        <v>0</v>
      </c>
      <c r="AG58" s="45" t="s">
        <v>50</v>
      </c>
      <c r="AH58" s="45" t="s">
        <v>50</v>
      </c>
      <c r="AI58" s="45" t="s">
        <v>50</v>
      </c>
      <c r="AJ58" s="45">
        <v>0</v>
      </c>
      <c r="AK58" s="45">
        <v>0</v>
      </c>
      <c r="AL58" s="45">
        <v>0</v>
      </c>
      <c r="AM58" s="45"/>
      <c r="AN58" s="45">
        <v>0</v>
      </c>
      <c r="AO58" s="45">
        <v>0</v>
      </c>
      <c r="AP58" s="45">
        <v>0</v>
      </c>
      <c r="AQ58" s="45" t="s">
        <v>50</v>
      </c>
      <c r="AR58" s="45" t="s">
        <v>50</v>
      </c>
      <c r="AS58" s="45" t="s">
        <v>50</v>
      </c>
      <c r="AT58" s="45" t="s">
        <v>50</v>
      </c>
      <c r="AU58" s="45"/>
    </row>
    <row r="59" spans="1:47" hidden="1" x14ac:dyDescent="0.25">
      <c r="A59" s="5">
        <v>58</v>
      </c>
      <c r="B59" s="43" t="s">
        <v>47</v>
      </c>
      <c r="C59" s="80" t="s">
        <v>128</v>
      </c>
      <c r="D59" s="80"/>
      <c r="E59" s="45" t="s">
        <v>78</v>
      </c>
      <c r="F59" s="78">
        <v>427693.78</v>
      </c>
      <c r="G59" s="78">
        <v>9047.8799999999992</v>
      </c>
      <c r="H59" s="45"/>
      <c r="I59" s="45">
        <v>0</v>
      </c>
      <c r="J59" s="78">
        <v>47.88</v>
      </c>
      <c r="K59" s="45"/>
      <c r="L59" s="8">
        <v>44566</v>
      </c>
      <c r="M59" s="7">
        <v>395</v>
      </c>
      <c r="N59" s="9">
        <f t="shared" si="9"/>
        <v>44960</v>
      </c>
      <c r="O59" s="46">
        <f t="shared" ca="1" si="10"/>
        <v>-1243</v>
      </c>
      <c r="P59" s="46"/>
      <c r="Q59" s="45"/>
      <c r="R59" s="45"/>
      <c r="S59" s="45"/>
      <c r="T59" s="45"/>
      <c r="U59" s="45"/>
      <c r="V59" s="56"/>
      <c r="W59" s="45"/>
      <c r="X59" s="45"/>
      <c r="Y59" s="45"/>
      <c r="Z59" s="45"/>
      <c r="AA59" s="45"/>
      <c r="AB59" s="45"/>
      <c r="AC59" s="45"/>
      <c r="AD59" s="45"/>
      <c r="AE59" s="45"/>
      <c r="AF59" s="45"/>
      <c r="AG59" s="45"/>
      <c r="AH59" s="45"/>
      <c r="AI59" s="45"/>
      <c r="AJ59" s="45"/>
      <c r="AK59" s="45"/>
      <c r="AL59" s="45"/>
      <c r="AM59" s="45"/>
      <c r="AN59" s="45"/>
      <c r="AO59" s="45"/>
      <c r="AP59" s="45"/>
      <c r="AQ59" s="7" t="s">
        <v>50</v>
      </c>
      <c r="AR59" s="7" t="s">
        <v>50</v>
      </c>
      <c r="AS59" s="7" t="s">
        <v>50</v>
      </c>
      <c r="AT59" s="7" t="s">
        <v>50</v>
      </c>
      <c r="AU59" s="7"/>
    </row>
    <row r="60" spans="1:47" hidden="1" x14ac:dyDescent="0.25">
      <c r="A60" s="5">
        <v>59</v>
      </c>
      <c r="B60" s="21">
        <v>0</v>
      </c>
      <c r="C60" s="80" t="s">
        <v>129</v>
      </c>
      <c r="D60" s="80"/>
      <c r="E60" s="67" t="s">
        <v>123</v>
      </c>
      <c r="F60" s="39">
        <v>277259.92</v>
      </c>
      <c r="G60" s="39">
        <v>8044.07</v>
      </c>
      <c r="H60" s="7"/>
      <c r="I60" s="45">
        <v>0</v>
      </c>
      <c r="J60" s="54">
        <v>44.07</v>
      </c>
      <c r="K60" s="45"/>
      <c r="L60" s="8">
        <v>44606</v>
      </c>
      <c r="M60" s="7">
        <f>156+30</f>
        <v>186</v>
      </c>
      <c r="N60" s="9">
        <f t="shared" ref="N60:N62" si="11">IF(OR(ISBLANK(L60),ISBLANK(M60)),"",L60+M60-1)</f>
        <v>44791</v>
      </c>
      <c r="O60" s="10">
        <f t="shared" ref="O60:O61" ca="1" si="12">IF(OR(ISBLANK(L60),ISBLANK(M60)),"",N60-TODAY())</f>
        <v>-1412</v>
      </c>
      <c r="P60" s="10"/>
      <c r="Q60" s="7" t="s">
        <v>50</v>
      </c>
      <c r="R60" s="7" t="s">
        <v>50</v>
      </c>
      <c r="S60" s="7" t="s">
        <v>50</v>
      </c>
      <c r="T60" s="7">
        <v>0</v>
      </c>
      <c r="U60" s="7" t="s">
        <v>50</v>
      </c>
      <c r="V60" s="15" t="s">
        <v>50</v>
      </c>
      <c r="W60" s="7"/>
      <c r="X60" s="7">
        <v>0</v>
      </c>
      <c r="Y60" s="7" t="s">
        <v>50</v>
      </c>
      <c r="Z60" s="7">
        <v>0</v>
      </c>
      <c r="AA60" s="7" t="s">
        <v>50</v>
      </c>
      <c r="AB60" s="7"/>
      <c r="AC60" s="7">
        <v>0</v>
      </c>
      <c r="AD60" s="7" t="s">
        <v>50</v>
      </c>
      <c r="AE60" s="7">
        <v>0</v>
      </c>
      <c r="AF60" s="7"/>
      <c r="AG60" s="7" t="s">
        <v>50</v>
      </c>
      <c r="AH60" s="7">
        <v>0</v>
      </c>
      <c r="AI60" s="7" t="s">
        <v>50</v>
      </c>
      <c r="AJ60" s="7" t="s">
        <v>50</v>
      </c>
      <c r="AK60" s="7">
        <v>0</v>
      </c>
      <c r="AL60" s="7">
        <v>0</v>
      </c>
      <c r="AM60" s="7"/>
      <c r="AN60" s="7">
        <v>0</v>
      </c>
      <c r="AO60" s="7">
        <v>0</v>
      </c>
      <c r="AP60" s="7">
        <v>0</v>
      </c>
      <c r="AQ60" s="7" t="s">
        <v>50</v>
      </c>
      <c r="AR60" s="7" t="s">
        <v>50</v>
      </c>
      <c r="AS60" s="7" t="s">
        <v>50</v>
      </c>
      <c r="AT60" s="7" t="s">
        <v>50</v>
      </c>
      <c r="AU60" s="7"/>
    </row>
    <row r="61" spans="1:47" ht="30" hidden="1" x14ac:dyDescent="0.25">
      <c r="A61" s="5">
        <v>60</v>
      </c>
      <c r="B61" s="21">
        <v>0</v>
      </c>
      <c r="C61" s="80" t="s">
        <v>130</v>
      </c>
      <c r="D61" s="80"/>
      <c r="E61" s="7" t="s">
        <v>91</v>
      </c>
      <c r="F61" s="39">
        <v>128692.85</v>
      </c>
      <c r="G61" s="54">
        <v>3531.23</v>
      </c>
      <c r="H61" s="7"/>
      <c r="I61" s="7">
        <v>0</v>
      </c>
      <c r="J61" s="39">
        <v>31.23</v>
      </c>
      <c r="K61" s="7"/>
      <c r="L61" s="8">
        <v>44657</v>
      </c>
      <c r="M61" s="7">
        <v>125</v>
      </c>
      <c r="N61" s="9">
        <f t="shared" si="11"/>
        <v>44781</v>
      </c>
      <c r="O61" s="10">
        <f t="shared" ca="1" si="12"/>
        <v>-1422</v>
      </c>
      <c r="P61" s="10"/>
      <c r="Q61" s="7"/>
      <c r="R61" s="7"/>
      <c r="S61" s="7"/>
      <c r="T61" s="7"/>
      <c r="U61" s="7"/>
      <c r="V61" s="15"/>
      <c r="W61" s="7"/>
      <c r="X61" s="7"/>
      <c r="Y61" s="7"/>
      <c r="Z61" s="7"/>
      <c r="AA61" s="7"/>
      <c r="AB61" s="7"/>
      <c r="AC61" s="7"/>
      <c r="AD61" s="7"/>
      <c r="AE61" s="7"/>
      <c r="AF61" s="7"/>
      <c r="AG61" s="7"/>
      <c r="AH61" s="7"/>
      <c r="AI61" s="7"/>
      <c r="AJ61" s="7"/>
      <c r="AK61" s="7"/>
      <c r="AL61" s="7"/>
      <c r="AM61" s="7"/>
      <c r="AN61" s="7"/>
      <c r="AO61" s="7"/>
      <c r="AP61" s="7"/>
      <c r="AQ61" s="7" t="s">
        <v>50</v>
      </c>
      <c r="AR61" s="7" t="s">
        <v>50</v>
      </c>
      <c r="AS61" s="7" t="s">
        <v>50</v>
      </c>
      <c r="AT61" s="7" t="s">
        <v>50</v>
      </c>
      <c r="AU61" s="7"/>
    </row>
    <row r="62" spans="1:47" hidden="1" x14ac:dyDescent="0.25">
      <c r="A62" s="5">
        <v>61</v>
      </c>
      <c r="B62" s="43" t="s">
        <v>47</v>
      </c>
      <c r="C62" s="63" t="s">
        <v>131</v>
      </c>
      <c r="D62" s="63"/>
      <c r="E62" s="7" t="s">
        <v>111</v>
      </c>
      <c r="F62" s="39">
        <v>166179.44</v>
      </c>
      <c r="G62" s="54">
        <v>3110.66</v>
      </c>
      <c r="H62" s="45"/>
      <c r="I62" s="45">
        <v>0</v>
      </c>
      <c r="J62" s="54">
        <v>112.08</v>
      </c>
      <c r="K62" s="45"/>
      <c r="L62" s="8">
        <v>44663</v>
      </c>
      <c r="M62" s="7">
        <v>181</v>
      </c>
      <c r="N62" s="9">
        <f t="shared" si="11"/>
        <v>44843</v>
      </c>
      <c r="O62" s="10">
        <f ca="1">IF(OR(ISBLANK(L62),ISBLANK(M62)),"",N62-TODAY())</f>
        <v>-1360</v>
      </c>
      <c r="P62" s="10"/>
      <c r="Q62" s="7" t="s">
        <v>50</v>
      </c>
      <c r="R62" s="7" t="s">
        <v>50</v>
      </c>
      <c r="S62" s="7" t="s">
        <v>50</v>
      </c>
      <c r="T62" s="7" t="s">
        <v>50</v>
      </c>
      <c r="U62" s="7" t="s">
        <v>56</v>
      </c>
      <c r="V62" s="15" t="s">
        <v>56</v>
      </c>
      <c r="W62" s="7" t="s">
        <v>56</v>
      </c>
      <c r="X62" s="7">
        <v>0</v>
      </c>
      <c r="Y62" s="7" t="s">
        <v>50</v>
      </c>
      <c r="Z62" s="7">
        <v>0</v>
      </c>
      <c r="AA62" s="7">
        <v>0</v>
      </c>
      <c r="AB62" s="7"/>
      <c r="AC62" s="7">
        <v>0</v>
      </c>
      <c r="AD62" s="7" t="s">
        <v>56</v>
      </c>
      <c r="AE62" s="7">
        <v>0</v>
      </c>
      <c r="AF62" s="7">
        <v>0</v>
      </c>
      <c r="AG62" s="7">
        <v>0</v>
      </c>
      <c r="AH62" s="7">
        <v>0</v>
      </c>
      <c r="AI62" s="7">
        <v>0</v>
      </c>
      <c r="AJ62" s="7">
        <v>0</v>
      </c>
      <c r="AK62" s="7">
        <v>0</v>
      </c>
      <c r="AL62" s="7">
        <v>0</v>
      </c>
      <c r="AM62" s="7"/>
      <c r="AN62" s="7">
        <v>0</v>
      </c>
      <c r="AO62" s="7">
        <v>0</v>
      </c>
      <c r="AP62" s="7">
        <v>0</v>
      </c>
      <c r="AQ62" s="7" t="s">
        <v>50</v>
      </c>
      <c r="AR62" s="7" t="s">
        <v>50</v>
      </c>
      <c r="AS62" s="7" t="s">
        <v>50</v>
      </c>
      <c r="AT62" s="7" t="s">
        <v>50</v>
      </c>
      <c r="AU62" s="7"/>
    </row>
    <row r="63" spans="1:47" hidden="1" x14ac:dyDescent="0.25">
      <c r="A63" s="5">
        <v>62</v>
      </c>
      <c r="B63" s="70">
        <v>0</v>
      </c>
      <c r="C63" s="63" t="s">
        <v>132</v>
      </c>
      <c r="D63" s="63"/>
      <c r="E63" s="45" t="s">
        <v>114</v>
      </c>
      <c r="F63" s="39">
        <v>30114.74</v>
      </c>
      <c r="G63" s="54">
        <v>1544.07</v>
      </c>
      <c r="H63" s="55">
        <v>80</v>
      </c>
      <c r="I63" s="45"/>
      <c r="J63" s="54">
        <v>44.07</v>
      </c>
      <c r="K63" s="45"/>
      <c r="L63" s="8">
        <v>44691</v>
      </c>
      <c r="M63" s="7">
        <v>75</v>
      </c>
      <c r="N63" s="9">
        <f t="shared" ref="N63" si="13">IF(OR(ISBLANK(L63),ISBLANK(M63)),"",L63+M63-1)</f>
        <v>44765</v>
      </c>
      <c r="O63" s="10">
        <f ca="1">IF(OR(ISBLANK(L63),ISBLANK(M63)),"",N63-TODAY())</f>
        <v>-1438</v>
      </c>
      <c r="P63" s="10"/>
      <c r="Q63" s="7" t="s">
        <v>50</v>
      </c>
      <c r="R63" s="7" t="s">
        <v>50</v>
      </c>
      <c r="S63" s="7" t="s">
        <v>50</v>
      </c>
      <c r="T63" s="7" t="s">
        <v>50</v>
      </c>
      <c r="U63" s="7" t="s">
        <v>50</v>
      </c>
      <c r="V63" s="15" t="s">
        <v>50</v>
      </c>
      <c r="W63" s="7" t="s">
        <v>50</v>
      </c>
      <c r="X63" s="7" t="s">
        <v>50</v>
      </c>
      <c r="Y63" s="7" t="s">
        <v>50</v>
      </c>
      <c r="Z63" s="7" t="s">
        <v>50</v>
      </c>
      <c r="AA63" s="7" t="s">
        <v>50</v>
      </c>
      <c r="AB63" s="7"/>
      <c r="AC63" s="7">
        <v>0</v>
      </c>
      <c r="AD63" s="7">
        <v>0</v>
      </c>
      <c r="AE63" s="7">
        <v>0</v>
      </c>
      <c r="AF63" s="7">
        <v>0</v>
      </c>
      <c r="AG63" s="7" t="s">
        <v>50</v>
      </c>
      <c r="AH63" s="7">
        <v>0</v>
      </c>
      <c r="AI63" s="7">
        <v>0</v>
      </c>
      <c r="AJ63" s="7">
        <v>0</v>
      </c>
      <c r="AK63" s="7">
        <v>0</v>
      </c>
      <c r="AL63" s="7">
        <v>0</v>
      </c>
      <c r="AM63" s="7"/>
      <c r="AN63" s="7">
        <v>0</v>
      </c>
      <c r="AO63" s="7">
        <v>0</v>
      </c>
      <c r="AP63" s="7">
        <v>0</v>
      </c>
      <c r="AQ63" s="7" t="s">
        <v>50</v>
      </c>
      <c r="AR63" s="7" t="s">
        <v>50</v>
      </c>
      <c r="AS63" s="7" t="s">
        <v>50</v>
      </c>
      <c r="AT63" s="7" t="s">
        <v>50</v>
      </c>
      <c r="AU63" s="7"/>
    </row>
    <row r="64" spans="1:47" hidden="1" x14ac:dyDescent="0.25">
      <c r="A64" s="5">
        <v>63</v>
      </c>
      <c r="B64" s="43" t="s">
        <v>47</v>
      </c>
      <c r="C64" s="63" t="s">
        <v>133</v>
      </c>
      <c r="D64" s="63"/>
      <c r="E64" s="67" t="s">
        <v>114</v>
      </c>
      <c r="F64" s="39">
        <v>27320.23</v>
      </c>
      <c r="G64" s="39">
        <v>1536.78</v>
      </c>
      <c r="H64" s="7"/>
      <c r="I64" s="7"/>
      <c r="J64" s="39">
        <v>36.78</v>
      </c>
      <c r="K64" s="7"/>
      <c r="L64" s="8">
        <v>44691</v>
      </c>
      <c r="M64" s="7">
        <v>105</v>
      </c>
      <c r="N64" s="9">
        <f t="shared" ref="N64" si="14">IF(OR(ISBLANK(L64),ISBLANK(M64)),"",L64+M64-1)</f>
        <v>44795</v>
      </c>
      <c r="O64" s="10">
        <f ca="1">IF(OR(ISBLANK(L64),ISBLANK(M64)),"",N64-TODAY())</f>
        <v>-1408</v>
      </c>
      <c r="P64" s="10"/>
      <c r="Q64" s="7"/>
      <c r="R64" s="7"/>
      <c r="S64" s="7"/>
      <c r="T64" s="7"/>
      <c r="U64" s="7"/>
      <c r="V64" s="15"/>
      <c r="W64" s="7"/>
      <c r="X64" s="7"/>
      <c r="Y64" s="7"/>
      <c r="Z64" s="7"/>
      <c r="AA64" s="7"/>
      <c r="AB64" s="7"/>
      <c r="AC64" s="7"/>
      <c r="AD64" s="7"/>
      <c r="AE64" s="7"/>
      <c r="AF64" s="7"/>
      <c r="AG64" s="7"/>
      <c r="AH64" s="7"/>
      <c r="AI64" s="7"/>
      <c r="AJ64" s="7"/>
      <c r="AK64" s="7"/>
      <c r="AL64" s="7"/>
      <c r="AM64" s="7"/>
      <c r="AN64" s="7"/>
      <c r="AO64" s="7"/>
      <c r="AP64" s="7"/>
      <c r="AQ64" s="7" t="s">
        <v>50</v>
      </c>
      <c r="AR64" s="7" t="s">
        <v>50</v>
      </c>
      <c r="AS64" s="7" t="s">
        <v>50</v>
      </c>
      <c r="AT64" s="7" t="s">
        <v>50</v>
      </c>
      <c r="AU64" s="7"/>
    </row>
    <row r="65" spans="1:47" hidden="1" x14ac:dyDescent="0.25">
      <c r="A65" s="5">
        <v>64</v>
      </c>
      <c r="B65" s="21">
        <v>0</v>
      </c>
      <c r="C65" s="45" t="s">
        <v>134</v>
      </c>
      <c r="D65" s="45"/>
      <c r="E65" s="45" t="s">
        <v>114</v>
      </c>
      <c r="F65" s="39">
        <v>26759.53</v>
      </c>
      <c r="G65" s="54">
        <v>1531.23</v>
      </c>
      <c r="H65" s="45"/>
      <c r="I65" s="45"/>
      <c r="J65" s="45">
        <v>31.23</v>
      </c>
      <c r="K65" s="45"/>
      <c r="L65" s="8">
        <v>44691</v>
      </c>
      <c r="M65" s="7">
        <f>135+31</f>
        <v>166</v>
      </c>
      <c r="N65" s="9">
        <f t="shared" ref="N65:N67" si="15">IF(OR(ISBLANK(L65),ISBLANK(M65)),"",L65+M65-1)</f>
        <v>44856</v>
      </c>
      <c r="O65" s="10">
        <f ca="1">IF(OR(ISBLANK(L65),ISBLANK(M65)),"",N65-TODAY())</f>
        <v>-1347</v>
      </c>
      <c r="P65" s="10"/>
      <c r="Q65" s="7" t="s">
        <v>56</v>
      </c>
      <c r="R65" s="7" t="s">
        <v>56</v>
      </c>
      <c r="S65" s="7" t="s">
        <v>50</v>
      </c>
      <c r="T65" s="7" t="s">
        <v>56</v>
      </c>
      <c r="U65" s="7" t="s">
        <v>56</v>
      </c>
      <c r="V65" s="15" t="s">
        <v>56</v>
      </c>
      <c r="W65" s="7" t="s">
        <v>56</v>
      </c>
      <c r="X65" s="7" t="s">
        <v>56</v>
      </c>
      <c r="Y65" s="7" t="s">
        <v>56</v>
      </c>
      <c r="Z65" s="7">
        <v>0</v>
      </c>
      <c r="AA65" s="7" t="s">
        <v>56</v>
      </c>
      <c r="AB65" s="7"/>
      <c r="AC65" s="7">
        <v>0</v>
      </c>
      <c r="AD65" s="7" t="s">
        <v>56</v>
      </c>
      <c r="AE65" s="7">
        <v>0</v>
      </c>
      <c r="AF65" s="7">
        <v>0</v>
      </c>
      <c r="AG65" s="7" t="s">
        <v>56</v>
      </c>
      <c r="AH65" s="7">
        <v>0</v>
      </c>
      <c r="AI65" s="7">
        <v>0</v>
      </c>
      <c r="AJ65" s="7">
        <v>0</v>
      </c>
      <c r="AK65" s="7">
        <v>0</v>
      </c>
      <c r="AL65" s="7">
        <v>0</v>
      </c>
      <c r="AM65" s="7"/>
      <c r="AN65" s="7">
        <v>0</v>
      </c>
      <c r="AO65" s="7">
        <v>0</v>
      </c>
      <c r="AP65" s="7">
        <v>0</v>
      </c>
      <c r="AQ65" s="7" t="s">
        <v>50</v>
      </c>
      <c r="AR65" s="7" t="s">
        <v>50</v>
      </c>
      <c r="AS65" s="7" t="s">
        <v>50</v>
      </c>
      <c r="AT65" s="7" t="s">
        <v>50</v>
      </c>
      <c r="AU65" s="7"/>
    </row>
    <row r="66" spans="1:47" hidden="1" x14ac:dyDescent="0.25">
      <c r="A66" s="5">
        <v>65</v>
      </c>
      <c r="B66" s="21">
        <v>0</v>
      </c>
      <c r="C66" s="63" t="s">
        <v>135</v>
      </c>
      <c r="D66" s="63"/>
      <c r="E66" s="67" t="s">
        <v>123</v>
      </c>
      <c r="F66" s="39">
        <v>8303.9</v>
      </c>
      <c r="G66" s="39">
        <v>961.97</v>
      </c>
      <c r="H66" s="7"/>
      <c r="I66" s="45"/>
      <c r="J66" s="54">
        <v>11.97</v>
      </c>
      <c r="K66" s="45"/>
      <c r="L66" s="8">
        <v>44698</v>
      </c>
      <c r="M66" s="7">
        <v>90</v>
      </c>
      <c r="N66" s="9">
        <f t="shared" si="15"/>
        <v>44787</v>
      </c>
      <c r="O66" s="10">
        <f t="shared" ref="O66:O67" ca="1" si="16">IF(OR(ISBLANK(L66),ISBLANK(M66)),"",N66-TODAY())</f>
        <v>-1416</v>
      </c>
      <c r="P66" s="10"/>
      <c r="Q66" s="7" t="s">
        <v>50</v>
      </c>
      <c r="R66" s="7" t="s">
        <v>50</v>
      </c>
      <c r="S66" s="7">
        <v>0</v>
      </c>
      <c r="T66" s="7">
        <v>0</v>
      </c>
      <c r="U66" s="7" t="s">
        <v>50</v>
      </c>
      <c r="V66" s="15" t="s">
        <v>50</v>
      </c>
      <c r="W66" s="7" t="s">
        <v>50</v>
      </c>
      <c r="X66" s="7">
        <v>0</v>
      </c>
      <c r="Y66" s="7" t="s">
        <v>50</v>
      </c>
      <c r="Z66" s="7" t="s">
        <v>50</v>
      </c>
      <c r="AA66" s="7" t="s">
        <v>50</v>
      </c>
      <c r="AB66" s="7"/>
      <c r="AC66" s="7">
        <v>0</v>
      </c>
      <c r="AD66" s="7" t="s">
        <v>56</v>
      </c>
      <c r="AE66" s="7">
        <v>0</v>
      </c>
      <c r="AF66" s="7">
        <v>0</v>
      </c>
      <c r="AG66" s="7" t="s">
        <v>50</v>
      </c>
      <c r="AH66" s="7">
        <v>0</v>
      </c>
      <c r="AI66" s="7">
        <v>0</v>
      </c>
      <c r="AJ66" s="7">
        <v>0</v>
      </c>
      <c r="AK66" s="7">
        <v>0</v>
      </c>
      <c r="AL66" s="7">
        <v>0</v>
      </c>
      <c r="AM66" s="7"/>
      <c r="AN66" s="7">
        <v>0</v>
      </c>
      <c r="AO66" s="7">
        <v>0</v>
      </c>
      <c r="AP66" s="7">
        <v>0</v>
      </c>
      <c r="AQ66" s="7" t="s">
        <v>50</v>
      </c>
      <c r="AR66" s="7" t="s">
        <v>50</v>
      </c>
      <c r="AS66" s="7" t="s">
        <v>50</v>
      </c>
      <c r="AT66" s="7" t="s">
        <v>50</v>
      </c>
      <c r="AU66" s="7"/>
    </row>
    <row r="67" spans="1:47" hidden="1" x14ac:dyDescent="0.25">
      <c r="A67" s="5">
        <v>66</v>
      </c>
      <c r="B67" s="21">
        <v>0</v>
      </c>
      <c r="C67" s="63" t="s">
        <v>136</v>
      </c>
      <c r="D67" s="63"/>
      <c r="E67" s="7" t="s">
        <v>123</v>
      </c>
      <c r="F67" s="39">
        <v>113145.06600000001</v>
      </c>
      <c r="G67" s="39">
        <v>3839.15</v>
      </c>
      <c r="H67" s="7"/>
      <c r="I67" s="39">
        <v>350</v>
      </c>
      <c r="J67" s="39">
        <v>80.849999999999994</v>
      </c>
      <c r="K67" s="7"/>
      <c r="L67" s="8">
        <v>44708</v>
      </c>
      <c r="M67" s="7">
        <v>70</v>
      </c>
      <c r="N67" s="9">
        <f t="shared" si="15"/>
        <v>44777</v>
      </c>
      <c r="O67" s="10">
        <f t="shared" ca="1" si="16"/>
        <v>-1426</v>
      </c>
      <c r="P67" s="10"/>
      <c r="Q67" s="7" t="s">
        <v>50</v>
      </c>
      <c r="R67" s="7" t="s">
        <v>50</v>
      </c>
      <c r="S67" s="7">
        <v>0</v>
      </c>
      <c r="T67" s="7">
        <v>0</v>
      </c>
      <c r="U67" s="7" t="s">
        <v>50</v>
      </c>
      <c r="V67" s="15" t="s">
        <v>50</v>
      </c>
      <c r="W67" s="7" t="s">
        <v>50</v>
      </c>
      <c r="X67" s="7">
        <v>0</v>
      </c>
      <c r="Y67" s="7" t="s">
        <v>50</v>
      </c>
      <c r="Z67" s="7">
        <v>0</v>
      </c>
      <c r="AA67" s="7" t="s">
        <v>50</v>
      </c>
      <c r="AB67" s="7"/>
      <c r="AC67" s="7">
        <v>0</v>
      </c>
      <c r="AD67" s="7" t="s">
        <v>50</v>
      </c>
      <c r="AE67" s="7">
        <v>0</v>
      </c>
      <c r="AF67" s="7">
        <v>0</v>
      </c>
      <c r="AG67" s="7">
        <v>0</v>
      </c>
      <c r="AH67" s="7" t="s">
        <v>56</v>
      </c>
      <c r="AI67" s="7">
        <v>0</v>
      </c>
      <c r="AJ67" s="7">
        <v>0</v>
      </c>
      <c r="AK67" s="7">
        <v>0</v>
      </c>
      <c r="AL67" s="7">
        <v>0</v>
      </c>
      <c r="AM67" s="7"/>
      <c r="AN67" s="7">
        <v>0</v>
      </c>
      <c r="AO67" s="7">
        <v>0</v>
      </c>
      <c r="AP67" s="7">
        <v>0</v>
      </c>
      <c r="AQ67" s="7" t="s">
        <v>50</v>
      </c>
      <c r="AR67" s="7" t="s">
        <v>50</v>
      </c>
      <c r="AS67" s="7" t="s">
        <v>50</v>
      </c>
      <c r="AT67" s="7" t="s">
        <v>50</v>
      </c>
      <c r="AU67" s="7"/>
    </row>
    <row r="68" spans="1:47" hidden="1" x14ac:dyDescent="0.25">
      <c r="A68" s="5">
        <v>67</v>
      </c>
      <c r="B68" s="21">
        <v>0</v>
      </c>
      <c r="C68" s="63" t="s">
        <v>137</v>
      </c>
      <c r="D68" s="63"/>
      <c r="E68" s="45" t="s">
        <v>94</v>
      </c>
      <c r="F68" s="39">
        <v>201277.97</v>
      </c>
      <c r="G68" s="54">
        <v>10444.07</v>
      </c>
      <c r="H68" s="45"/>
      <c r="I68" s="45"/>
      <c r="J68" s="54">
        <v>44.07</v>
      </c>
      <c r="K68" s="45"/>
      <c r="L68" s="8">
        <v>44721</v>
      </c>
      <c r="M68" s="7">
        <v>125</v>
      </c>
      <c r="N68" s="9">
        <f t="shared" ref="N68:N75" si="17">IF(OR(ISBLANK(L68),ISBLANK(M68)),"",L68+M68-1)</f>
        <v>44845</v>
      </c>
      <c r="O68" s="10">
        <f t="shared" ref="O68:O75" ca="1" si="18">IF(OR(ISBLANK(L68),ISBLANK(M68)),"",N68-TODAY())</f>
        <v>-1358</v>
      </c>
      <c r="P68" s="10"/>
      <c r="Q68" s="7"/>
      <c r="R68" s="7"/>
      <c r="S68" s="7"/>
      <c r="T68" s="7"/>
      <c r="U68" s="7"/>
      <c r="V68" s="15"/>
      <c r="W68" s="7"/>
      <c r="X68" s="7"/>
      <c r="Y68" s="7"/>
      <c r="Z68" s="7"/>
      <c r="AA68" s="7"/>
      <c r="AB68" s="7"/>
      <c r="AC68" s="7"/>
      <c r="AD68" s="7"/>
      <c r="AE68" s="7"/>
      <c r="AF68" s="7"/>
      <c r="AG68" s="7"/>
      <c r="AH68" s="7"/>
      <c r="AI68" s="7"/>
      <c r="AJ68" s="7"/>
      <c r="AK68" s="7"/>
      <c r="AL68" s="7"/>
      <c r="AM68" s="7"/>
      <c r="AN68" s="7"/>
      <c r="AO68" s="7"/>
      <c r="AP68" s="7"/>
      <c r="AQ68" s="7" t="s">
        <v>50</v>
      </c>
      <c r="AR68" s="7" t="s">
        <v>50</v>
      </c>
      <c r="AS68" s="7" t="s">
        <v>50</v>
      </c>
      <c r="AT68" s="7" t="s">
        <v>50</v>
      </c>
      <c r="AU68" s="7"/>
    </row>
    <row r="69" spans="1:47" hidden="1" x14ac:dyDescent="0.25">
      <c r="A69" s="5">
        <v>68</v>
      </c>
      <c r="B69" s="21">
        <v>0</v>
      </c>
      <c r="C69" s="63" t="s">
        <v>138</v>
      </c>
      <c r="D69" s="63"/>
      <c r="E69" s="45" t="s">
        <v>94</v>
      </c>
      <c r="F69" s="54">
        <v>393445.59</v>
      </c>
      <c r="G69" s="54">
        <v>11827.53</v>
      </c>
      <c r="H69" s="45"/>
      <c r="I69" s="45"/>
      <c r="J69" s="54">
        <v>127.53</v>
      </c>
      <c r="K69" s="45"/>
      <c r="L69" s="8">
        <v>44721</v>
      </c>
      <c r="M69" s="7">
        <v>185</v>
      </c>
      <c r="N69" s="9">
        <f t="shared" si="17"/>
        <v>44905</v>
      </c>
      <c r="O69" s="10">
        <f t="shared" ca="1" si="18"/>
        <v>-1298</v>
      </c>
      <c r="P69" s="10"/>
      <c r="Q69" s="7"/>
      <c r="R69" s="7"/>
      <c r="S69" s="7"/>
      <c r="T69" s="7"/>
      <c r="U69" s="7"/>
      <c r="V69" s="15"/>
      <c r="W69" s="7"/>
      <c r="X69" s="7"/>
      <c r="Y69" s="7"/>
      <c r="Z69" s="7"/>
      <c r="AA69" s="7"/>
      <c r="AB69" s="7"/>
      <c r="AC69" s="7"/>
      <c r="AD69" s="7"/>
      <c r="AE69" s="7"/>
      <c r="AF69" s="7"/>
      <c r="AG69" s="7"/>
      <c r="AH69" s="7"/>
      <c r="AI69" s="7"/>
      <c r="AJ69" s="7"/>
      <c r="AK69" s="7"/>
      <c r="AL69" s="7"/>
      <c r="AM69" s="7"/>
      <c r="AN69" s="7"/>
      <c r="AO69" s="7"/>
      <c r="AP69" s="7"/>
      <c r="AQ69" s="7" t="s">
        <v>50</v>
      </c>
      <c r="AR69" s="7" t="s">
        <v>50</v>
      </c>
      <c r="AS69" s="7" t="s">
        <v>50</v>
      </c>
      <c r="AT69" s="7" t="s">
        <v>50</v>
      </c>
      <c r="AU69" s="7"/>
    </row>
    <row r="70" spans="1:47" hidden="1" x14ac:dyDescent="0.25">
      <c r="A70" s="5">
        <v>69</v>
      </c>
      <c r="B70" s="21">
        <v>0</v>
      </c>
      <c r="C70" s="80" t="s">
        <v>139</v>
      </c>
      <c r="D70" s="80"/>
      <c r="E70" s="7" t="s">
        <v>64</v>
      </c>
      <c r="F70" s="54">
        <v>100285.65</v>
      </c>
      <c r="G70" s="54">
        <v>3010.55</v>
      </c>
      <c r="H70" s="45"/>
      <c r="I70" s="45"/>
      <c r="J70" s="54">
        <v>11.97</v>
      </c>
      <c r="K70" s="45"/>
      <c r="L70" s="8">
        <v>44746</v>
      </c>
      <c r="M70" s="7">
        <v>155</v>
      </c>
      <c r="N70" s="9">
        <f t="shared" si="17"/>
        <v>44900</v>
      </c>
      <c r="O70" s="10">
        <f t="shared" ca="1" si="18"/>
        <v>-1303</v>
      </c>
      <c r="P70" s="10" t="s">
        <v>50</v>
      </c>
      <c r="Q70" s="7" t="s">
        <v>50</v>
      </c>
      <c r="R70" s="7" t="s">
        <v>50</v>
      </c>
      <c r="S70" s="7"/>
      <c r="T70" s="7"/>
      <c r="U70" s="7" t="s">
        <v>50</v>
      </c>
      <c r="V70" s="15" t="s">
        <v>50</v>
      </c>
      <c r="W70" s="7"/>
      <c r="X70" s="7" t="s">
        <v>50</v>
      </c>
      <c r="Y70" s="7" t="s">
        <v>50</v>
      </c>
      <c r="Z70" s="7" t="s">
        <v>50</v>
      </c>
      <c r="AA70" s="7" t="s">
        <v>50</v>
      </c>
      <c r="AB70" s="7"/>
      <c r="AC70" s="7"/>
      <c r="AD70" s="7" t="s">
        <v>56</v>
      </c>
      <c r="AE70" s="7"/>
      <c r="AF70" s="7"/>
      <c r="AG70" s="7" t="s">
        <v>50</v>
      </c>
      <c r="AH70" s="7"/>
      <c r="AI70" s="7" t="s">
        <v>50</v>
      </c>
      <c r="AJ70" s="7" t="s">
        <v>50</v>
      </c>
      <c r="AK70" s="7"/>
      <c r="AL70" s="7"/>
      <c r="AM70" s="7"/>
      <c r="AN70" s="7"/>
      <c r="AO70" s="7"/>
      <c r="AP70" s="7"/>
      <c r="AQ70" s="7" t="s">
        <v>50</v>
      </c>
      <c r="AR70" s="7" t="s">
        <v>50</v>
      </c>
      <c r="AS70" s="7" t="s">
        <v>50</v>
      </c>
      <c r="AT70" s="7" t="s">
        <v>50</v>
      </c>
      <c r="AU70" s="7"/>
    </row>
    <row r="71" spans="1:47" hidden="1" x14ac:dyDescent="0.25">
      <c r="A71" s="5">
        <v>70</v>
      </c>
      <c r="B71" s="21">
        <v>0</v>
      </c>
      <c r="C71" s="45" t="s">
        <v>140</v>
      </c>
      <c r="D71" s="45"/>
      <c r="E71" s="45" t="s">
        <v>123</v>
      </c>
      <c r="F71" s="39">
        <v>100847.93</v>
      </c>
      <c r="G71" s="54">
        <v>3518.39</v>
      </c>
      <c r="H71" s="45"/>
      <c r="I71" s="45"/>
      <c r="J71" s="54">
        <v>18.39</v>
      </c>
      <c r="K71" s="45"/>
      <c r="L71" s="8">
        <v>44750</v>
      </c>
      <c r="M71" s="7">
        <v>114</v>
      </c>
      <c r="N71" s="9">
        <f t="shared" si="17"/>
        <v>44863</v>
      </c>
      <c r="O71" s="10">
        <f t="shared" ca="1" si="18"/>
        <v>-1340</v>
      </c>
      <c r="P71" s="10" t="s">
        <v>50</v>
      </c>
      <c r="Q71" s="7" t="s">
        <v>50</v>
      </c>
      <c r="R71" s="7" t="s">
        <v>50</v>
      </c>
      <c r="S71" s="7">
        <v>0</v>
      </c>
      <c r="T71" s="7">
        <v>0</v>
      </c>
      <c r="U71" s="7" t="s">
        <v>56</v>
      </c>
      <c r="V71" s="15" t="s">
        <v>56</v>
      </c>
      <c r="W71" s="7">
        <v>0</v>
      </c>
      <c r="X71" s="7">
        <v>0</v>
      </c>
      <c r="Y71" s="7" t="s">
        <v>56</v>
      </c>
      <c r="Z71" s="7" t="s">
        <v>56</v>
      </c>
      <c r="AA71" s="7" t="s">
        <v>50</v>
      </c>
      <c r="AB71" s="7"/>
      <c r="AC71" s="7">
        <v>0</v>
      </c>
      <c r="AD71" s="7" t="s">
        <v>56</v>
      </c>
      <c r="AE71" s="7">
        <v>0</v>
      </c>
      <c r="AF71" s="7">
        <v>0</v>
      </c>
      <c r="AG71" s="7" t="s">
        <v>50</v>
      </c>
      <c r="AH71" s="7">
        <v>0</v>
      </c>
      <c r="AI71" s="7">
        <v>0</v>
      </c>
      <c r="AJ71" s="7">
        <v>0</v>
      </c>
      <c r="AK71" s="7">
        <v>0</v>
      </c>
      <c r="AL71" s="7">
        <v>0</v>
      </c>
      <c r="AM71" s="7"/>
      <c r="AN71" s="7">
        <v>0</v>
      </c>
      <c r="AO71" s="7">
        <v>0</v>
      </c>
      <c r="AP71" s="7" t="s">
        <v>56</v>
      </c>
      <c r="AQ71" s="7" t="s">
        <v>50</v>
      </c>
      <c r="AR71" s="7" t="s">
        <v>50</v>
      </c>
      <c r="AS71" s="7" t="s">
        <v>56</v>
      </c>
      <c r="AT71" s="7" t="s">
        <v>56</v>
      </c>
      <c r="AU71" s="7"/>
    </row>
    <row r="72" spans="1:47" ht="30" hidden="1" x14ac:dyDescent="0.25">
      <c r="A72" s="5">
        <v>71</v>
      </c>
      <c r="B72" s="21">
        <v>0</v>
      </c>
      <c r="C72" s="80" t="s">
        <v>141</v>
      </c>
      <c r="D72" s="80"/>
      <c r="E72" s="45" t="s">
        <v>61</v>
      </c>
      <c r="F72" s="39">
        <v>145053.85</v>
      </c>
      <c r="G72" s="54">
        <v>4580.8500000000004</v>
      </c>
      <c r="H72" s="45"/>
      <c r="I72" s="45">
        <v>300</v>
      </c>
      <c r="J72" s="54">
        <v>80.849999999999994</v>
      </c>
      <c r="K72" s="45"/>
      <c r="L72" s="8">
        <v>44754</v>
      </c>
      <c r="M72" s="7">
        <v>95</v>
      </c>
      <c r="N72" s="9">
        <f t="shared" si="17"/>
        <v>44848</v>
      </c>
      <c r="O72" s="10">
        <f t="shared" ca="1" si="18"/>
        <v>-1355</v>
      </c>
      <c r="P72" s="10" t="s">
        <v>50</v>
      </c>
      <c r="Q72" s="7" t="s">
        <v>50</v>
      </c>
      <c r="R72" s="7" t="s">
        <v>50</v>
      </c>
      <c r="S72" s="7">
        <v>0</v>
      </c>
      <c r="T72" s="7">
        <v>0</v>
      </c>
      <c r="U72" s="7" t="s">
        <v>50</v>
      </c>
      <c r="V72" s="15" t="s">
        <v>50</v>
      </c>
      <c r="W72" s="7" t="s">
        <v>50</v>
      </c>
      <c r="X72" s="7"/>
      <c r="Y72" s="7" t="s">
        <v>50</v>
      </c>
      <c r="Z72" s="7" t="s">
        <v>50</v>
      </c>
      <c r="AA72" s="7" t="s">
        <v>50</v>
      </c>
      <c r="AB72" s="7"/>
      <c r="AC72" s="7">
        <v>0</v>
      </c>
      <c r="AD72" s="7" t="s">
        <v>50</v>
      </c>
      <c r="AE72" s="7">
        <v>0</v>
      </c>
      <c r="AF72" s="7" t="s">
        <v>56</v>
      </c>
      <c r="AG72" s="7" t="s">
        <v>50</v>
      </c>
      <c r="AH72" s="7" t="s">
        <v>50</v>
      </c>
      <c r="AI72" s="7">
        <v>0</v>
      </c>
      <c r="AJ72" s="7">
        <v>0</v>
      </c>
      <c r="AK72" s="7">
        <v>0</v>
      </c>
      <c r="AL72" s="7">
        <v>0</v>
      </c>
      <c r="AM72" s="7"/>
      <c r="AN72" s="7">
        <v>0</v>
      </c>
      <c r="AO72" s="7">
        <v>0</v>
      </c>
      <c r="AP72" s="7">
        <v>0</v>
      </c>
      <c r="AQ72" s="7" t="s">
        <v>50</v>
      </c>
      <c r="AR72" s="7" t="s">
        <v>50</v>
      </c>
      <c r="AS72" s="7" t="s">
        <v>50</v>
      </c>
      <c r="AT72" s="7" t="s">
        <v>56</v>
      </c>
      <c r="AU72" s="7"/>
    </row>
    <row r="73" spans="1:47" s="114" customFormat="1" hidden="1" x14ac:dyDescent="0.25">
      <c r="A73" s="108">
        <v>72</v>
      </c>
      <c r="B73" s="109">
        <v>0</v>
      </c>
      <c r="C73" s="71" t="s">
        <v>142</v>
      </c>
      <c r="D73" s="71"/>
      <c r="E73" s="107" t="s">
        <v>114</v>
      </c>
      <c r="F73" s="82">
        <v>353658.71</v>
      </c>
      <c r="G73" s="78">
        <v>11735.91</v>
      </c>
      <c r="H73" s="107"/>
      <c r="I73" s="107"/>
      <c r="J73" s="78">
        <v>35.909999999999997</v>
      </c>
      <c r="K73" s="107"/>
      <c r="L73" s="111">
        <v>44755</v>
      </c>
      <c r="M73" s="110">
        <v>159</v>
      </c>
      <c r="N73" s="112">
        <f t="shared" si="17"/>
        <v>44913</v>
      </c>
      <c r="O73" s="92">
        <f t="shared" ca="1" si="18"/>
        <v>-1290</v>
      </c>
      <c r="P73" s="92" t="s">
        <v>50</v>
      </c>
      <c r="Q73" s="110" t="s">
        <v>50</v>
      </c>
      <c r="R73" s="110" t="s">
        <v>50</v>
      </c>
      <c r="S73" s="110" t="s">
        <v>50</v>
      </c>
      <c r="T73" s="110"/>
      <c r="U73" s="110" t="s">
        <v>50</v>
      </c>
      <c r="V73" s="113" t="s">
        <v>50</v>
      </c>
      <c r="W73" s="110"/>
      <c r="X73" s="110" t="s">
        <v>50</v>
      </c>
      <c r="Y73" s="110"/>
      <c r="Z73" s="110" t="s">
        <v>50</v>
      </c>
      <c r="AA73" s="110" t="s">
        <v>50</v>
      </c>
      <c r="AB73" s="110"/>
      <c r="AC73" s="110">
        <v>0</v>
      </c>
      <c r="AD73" s="110" t="s">
        <v>50</v>
      </c>
      <c r="AE73" s="110" t="s">
        <v>50</v>
      </c>
      <c r="AF73" s="110">
        <v>0</v>
      </c>
      <c r="AG73" s="110" t="s">
        <v>50</v>
      </c>
      <c r="AH73" s="110">
        <v>0</v>
      </c>
      <c r="AI73" s="110">
        <v>0</v>
      </c>
      <c r="AJ73" s="110">
        <v>0</v>
      </c>
      <c r="AK73" s="110">
        <v>0</v>
      </c>
      <c r="AL73" s="110">
        <v>0</v>
      </c>
      <c r="AM73" s="110"/>
      <c r="AN73" s="110">
        <v>0</v>
      </c>
      <c r="AO73" s="110">
        <v>0</v>
      </c>
      <c r="AP73" s="110">
        <v>0</v>
      </c>
      <c r="AQ73" s="110" t="s">
        <v>50</v>
      </c>
      <c r="AR73" s="110" t="s">
        <v>50</v>
      </c>
      <c r="AS73" s="110" t="s">
        <v>50</v>
      </c>
      <c r="AT73" s="110"/>
      <c r="AU73" s="110"/>
    </row>
    <row r="74" spans="1:47" hidden="1" x14ac:dyDescent="0.25">
      <c r="A74" s="5">
        <v>73</v>
      </c>
      <c r="B74" s="21">
        <v>0</v>
      </c>
      <c r="C74" s="45" t="s">
        <v>143</v>
      </c>
      <c r="D74" s="45"/>
      <c r="E74" s="7" t="s">
        <v>91</v>
      </c>
      <c r="F74" s="39" t="s">
        <v>144</v>
      </c>
      <c r="G74" s="39">
        <v>1000</v>
      </c>
      <c r="H74" s="7"/>
      <c r="I74" s="7"/>
      <c r="J74" s="7"/>
      <c r="K74" s="7"/>
      <c r="L74" s="8">
        <v>44755</v>
      </c>
      <c r="M74" s="7">
        <v>110</v>
      </c>
      <c r="N74" s="9">
        <f t="shared" si="17"/>
        <v>44864</v>
      </c>
      <c r="O74" s="60">
        <f ca="1">IF(OR(ISBLANK(L74),ISBLANK(M74)),"",N74-TODAY())</f>
        <v>-1339</v>
      </c>
      <c r="P74" s="10" t="s">
        <v>50</v>
      </c>
      <c r="Q74" s="7" t="s">
        <v>50</v>
      </c>
      <c r="R74" s="7" t="s">
        <v>50</v>
      </c>
      <c r="S74" s="7">
        <v>0</v>
      </c>
      <c r="T74" s="7">
        <v>0</v>
      </c>
      <c r="U74" s="7" t="s">
        <v>56</v>
      </c>
      <c r="V74" s="15" t="s">
        <v>56</v>
      </c>
      <c r="W74" s="7" t="s">
        <v>56</v>
      </c>
      <c r="X74" s="7" t="s">
        <v>56</v>
      </c>
      <c r="Y74" s="7">
        <v>0</v>
      </c>
      <c r="Z74" s="7" t="s">
        <v>56</v>
      </c>
      <c r="AA74" s="7" t="s">
        <v>56</v>
      </c>
      <c r="AB74" s="7"/>
      <c r="AC74" s="7">
        <v>0</v>
      </c>
      <c r="AD74" s="7" t="s">
        <v>56</v>
      </c>
      <c r="AE74" s="7">
        <v>0</v>
      </c>
      <c r="AF74" s="7" t="s">
        <v>56</v>
      </c>
      <c r="AG74" s="7">
        <v>0</v>
      </c>
      <c r="AH74" s="7">
        <v>0</v>
      </c>
      <c r="AI74" s="7">
        <v>0</v>
      </c>
      <c r="AJ74" s="7">
        <v>0</v>
      </c>
      <c r="AK74" s="7">
        <v>0</v>
      </c>
      <c r="AL74" s="7">
        <v>0</v>
      </c>
      <c r="AM74" s="7"/>
      <c r="AN74" s="7">
        <v>0</v>
      </c>
      <c r="AO74" s="7">
        <v>0</v>
      </c>
      <c r="AP74" s="7">
        <v>0</v>
      </c>
      <c r="AQ74" s="7">
        <v>0</v>
      </c>
      <c r="AR74" s="7">
        <v>0</v>
      </c>
      <c r="AS74" s="7" t="s">
        <v>50</v>
      </c>
      <c r="AT74" s="7" t="s">
        <v>50</v>
      </c>
      <c r="AU74" s="7"/>
    </row>
    <row r="75" spans="1:47" hidden="1" x14ac:dyDescent="0.25">
      <c r="A75" s="5">
        <v>74</v>
      </c>
      <c r="B75" s="21">
        <v>0</v>
      </c>
      <c r="C75" s="63" t="s">
        <v>145</v>
      </c>
      <c r="D75" s="63"/>
      <c r="E75" s="45" t="s">
        <v>123</v>
      </c>
      <c r="F75" s="78">
        <v>434171.15</v>
      </c>
      <c r="G75" s="78">
        <v>9203.49</v>
      </c>
      <c r="H75" s="45"/>
      <c r="I75" s="53"/>
      <c r="J75" s="78">
        <v>203.49</v>
      </c>
      <c r="K75" s="45"/>
      <c r="L75" s="8">
        <v>44761</v>
      </c>
      <c r="M75" s="7">
        <v>215</v>
      </c>
      <c r="N75" s="9">
        <f t="shared" si="17"/>
        <v>44975</v>
      </c>
      <c r="O75" s="10">
        <f t="shared" ca="1" si="18"/>
        <v>-1228</v>
      </c>
      <c r="P75" s="10"/>
      <c r="Q75" s="7"/>
      <c r="R75" s="7"/>
      <c r="S75" s="7"/>
      <c r="T75" s="7"/>
      <c r="U75" s="7"/>
      <c r="V75" s="15"/>
      <c r="W75" s="7"/>
      <c r="X75" s="7"/>
      <c r="Y75" s="7"/>
      <c r="Z75" s="7"/>
      <c r="AA75" s="7"/>
      <c r="AB75" s="7"/>
      <c r="AC75" s="7"/>
      <c r="AD75" s="7"/>
      <c r="AE75" s="7"/>
      <c r="AF75" s="7"/>
      <c r="AG75" s="7"/>
      <c r="AH75" s="7"/>
      <c r="AI75" s="7"/>
      <c r="AJ75" s="7"/>
      <c r="AK75" s="7"/>
      <c r="AL75" s="7"/>
      <c r="AM75" s="7"/>
      <c r="AN75" s="7"/>
      <c r="AO75" s="7"/>
      <c r="AP75" s="7"/>
      <c r="AQ75" s="7" t="s">
        <v>50</v>
      </c>
      <c r="AR75" s="7" t="s">
        <v>50</v>
      </c>
      <c r="AS75" s="7" t="s">
        <v>50</v>
      </c>
      <c r="AT75" s="7" t="s">
        <v>50</v>
      </c>
      <c r="AU75" s="7"/>
    </row>
    <row r="76" spans="1:47" hidden="1" x14ac:dyDescent="0.25">
      <c r="A76" s="5">
        <v>75</v>
      </c>
      <c r="B76" s="21">
        <v>0</v>
      </c>
      <c r="C76" s="45" t="s">
        <v>146</v>
      </c>
      <c r="D76" s="45"/>
      <c r="E76" s="45" t="s">
        <v>117</v>
      </c>
      <c r="F76" s="39">
        <v>146251.38</v>
      </c>
      <c r="G76" s="39">
        <v>3357.08</v>
      </c>
      <c r="H76" s="7"/>
      <c r="I76" s="7"/>
      <c r="J76" s="39">
        <v>37.65</v>
      </c>
      <c r="K76" s="7"/>
      <c r="L76" s="8">
        <v>44763</v>
      </c>
      <c r="M76" s="7">
        <v>95</v>
      </c>
      <c r="N76" s="9">
        <f t="shared" ref="N76:N139" si="19">IF(OR(ISBLANK(L76),ISBLANK(M76)),"",L76+M76-1)</f>
        <v>44857</v>
      </c>
      <c r="O76" s="10">
        <f t="shared" ref="O76:O139" ca="1" si="20">IF(OR(ISBLANK(L76),ISBLANK(M76)),"",N76-TODAY())</f>
        <v>-1346</v>
      </c>
      <c r="P76" s="10"/>
      <c r="Q76" s="7" t="s">
        <v>50</v>
      </c>
      <c r="R76" s="7" t="s">
        <v>50</v>
      </c>
      <c r="S76" s="7" t="s">
        <v>50</v>
      </c>
      <c r="T76" s="7" t="s">
        <v>50</v>
      </c>
      <c r="U76" s="7" t="s">
        <v>50</v>
      </c>
      <c r="V76" s="15" t="s">
        <v>50</v>
      </c>
      <c r="W76" s="7" t="s">
        <v>50</v>
      </c>
      <c r="X76" s="7" t="s">
        <v>50</v>
      </c>
      <c r="Y76" s="7" t="s">
        <v>50</v>
      </c>
      <c r="Z76" s="7" t="s">
        <v>50</v>
      </c>
      <c r="AA76" s="7" t="s">
        <v>50</v>
      </c>
      <c r="AB76" s="7"/>
      <c r="AC76" s="7"/>
      <c r="AD76" s="7" t="s">
        <v>50</v>
      </c>
      <c r="AE76" s="7">
        <v>0</v>
      </c>
      <c r="AF76" s="7">
        <v>0</v>
      </c>
      <c r="AG76" s="7" t="s">
        <v>50</v>
      </c>
      <c r="AH76" s="7">
        <v>0</v>
      </c>
      <c r="AI76" s="7">
        <v>0</v>
      </c>
      <c r="AJ76" s="7" t="s">
        <v>50</v>
      </c>
      <c r="AK76" s="7" t="s">
        <v>50</v>
      </c>
      <c r="AL76" s="7">
        <v>0</v>
      </c>
      <c r="AM76" s="7"/>
      <c r="AN76" s="7">
        <v>0</v>
      </c>
      <c r="AO76" s="7">
        <v>0</v>
      </c>
      <c r="AP76" s="7">
        <v>0</v>
      </c>
      <c r="AQ76" s="7" t="s">
        <v>50</v>
      </c>
      <c r="AR76" s="7" t="s">
        <v>50</v>
      </c>
      <c r="AS76" s="7" t="s">
        <v>50</v>
      </c>
      <c r="AT76" s="7" t="s">
        <v>50</v>
      </c>
      <c r="AU76" s="7"/>
    </row>
    <row r="77" spans="1:47" hidden="1" x14ac:dyDescent="0.25">
      <c r="A77" s="5">
        <v>76</v>
      </c>
      <c r="B77" s="21">
        <v>0</v>
      </c>
      <c r="C77" s="63" t="s">
        <v>147</v>
      </c>
      <c r="D77" s="63"/>
      <c r="E77" s="45" t="s">
        <v>98</v>
      </c>
      <c r="F77" s="82">
        <v>851388.31</v>
      </c>
      <c r="G77" s="78">
        <v>10251.370000000001</v>
      </c>
      <c r="H77" s="45"/>
      <c r="I77" s="45"/>
      <c r="J77" s="78">
        <v>251.37</v>
      </c>
      <c r="K77" s="45"/>
      <c r="L77" s="8">
        <v>44768</v>
      </c>
      <c r="M77" s="7">
        <v>215</v>
      </c>
      <c r="N77" s="9">
        <f t="shared" si="19"/>
        <v>44982</v>
      </c>
      <c r="O77" s="60">
        <f t="shared" ca="1" si="20"/>
        <v>-1221</v>
      </c>
      <c r="P77" s="10"/>
      <c r="Q77" s="7" t="s">
        <v>50</v>
      </c>
      <c r="R77" s="7" t="s">
        <v>50</v>
      </c>
      <c r="S77" s="7" t="s">
        <v>50</v>
      </c>
      <c r="T77" s="7" t="s">
        <v>50</v>
      </c>
      <c r="U77" s="7" t="s">
        <v>50</v>
      </c>
      <c r="V77" s="15" t="s">
        <v>50</v>
      </c>
      <c r="W77" s="7" t="s">
        <v>50</v>
      </c>
      <c r="X77" s="7" t="s">
        <v>50</v>
      </c>
      <c r="Y77" s="7" t="s">
        <v>50</v>
      </c>
      <c r="Z77" s="7" t="s">
        <v>50</v>
      </c>
      <c r="AA77" s="7" t="s">
        <v>50</v>
      </c>
      <c r="AB77" s="7"/>
      <c r="AC77" s="7">
        <v>0</v>
      </c>
      <c r="AD77" s="7" t="s">
        <v>50</v>
      </c>
      <c r="AE77" s="7" t="s">
        <v>50</v>
      </c>
      <c r="AF77" s="7">
        <v>0</v>
      </c>
      <c r="AG77" s="7" t="s">
        <v>50</v>
      </c>
      <c r="AH77" s="7">
        <v>0</v>
      </c>
      <c r="AI77" s="7">
        <v>0</v>
      </c>
      <c r="AJ77" s="7" t="s">
        <v>50</v>
      </c>
      <c r="AK77" s="7">
        <v>0</v>
      </c>
      <c r="AL77" s="7" t="s">
        <v>50</v>
      </c>
      <c r="AM77" s="7"/>
      <c r="AN77" s="7" t="s">
        <v>50</v>
      </c>
      <c r="AO77" s="7" t="s">
        <v>50</v>
      </c>
      <c r="AP77" s="7">
        <v>0</v>
      </c>
      <c r="AQ77" s="7" t="s">
        <v>50</v>
      </c>
      <c r="AR77" s="7" t="s">
        <v>50</v>
      </c>
      <c r="AS77" s="7" t="s">
        <v>50</v>
      </c>
      <c r="AT77" s="7" t="s">
        <v>50</v>
      </c>
      <c r="AU77" s="7"/>
    </row>
    <row r="78" spans="1:47" hidden="1" x14ac:dyDescent="0.25">
      <c r="A78" s="5">
        <v>77</v>
      </c>
      <c r="B78" s="21">
        <v>0</v>
      </c>
      <c r="C78" s="63" t="s">
        <v>148</v>
      </c>
      <c r="D78" s="63"/>
      <c r="E78" s="63" t="s">
        <v>64</v>
      </c>
      <c r="F78" s="39">
        <v>896099.72</v>
      </c>
      <c r="G78" s="54">
        <v>11460.29</v>
      </c>
      <c r="H78" s="39">
        <v>1236</v>
      </c>
      <c r="I78" s="45">
        <v>300</v>
      </c>
      <c r="J78" s="45">
        <v>460.29</v>
      </c>
      <c r="K78" s="45"/>
      <c r="L78" s="51">
        <v>44768</v>
      </c>
      <c r="M78" s="45">
        <v>125</v>
      </c>
      <c r="N78" s="52">
        <f t="shared" si="19"/>
        <v>44892</v>
      </c>
      <c r="O78" s="46">
        <f t="shared" ca="1" si="20"/>
        <v>-1311</v>
      </c>
      <c r="P78" s="46"/>
      <c r="Q78" s="7" t="s">
        <v>50</v>
      </c>
      <c r="R78" s="7" t="s">
        <v>50</v>
      </c>
      <c r="S78" s="7" t="s">
        <v>50</v>
      </c>
      <c r="T78" s="7" t="s">
        <v>50</v>
      </c>
      <c r="U78" s="7" t="s">
        <v>50</v>
      </c>
      <c r="V78" s="15" t="s">
        <v>56</v>
      </c>
      <c r="W78" s="7"/>
      <c r="X78" s="7" t="s">
        <v>50</v>
      </c>
      <c r="Y78" s="7" t="s">
        <v>50</v>
      </c>
      <c r="Z78" s="7" t="s">
        <v>50</v>
      </c>
      <c r="AA78" s="7" t="s">
        <v>50</v>
      </c>
      <c r="AB78" s="7"/>
      <c r="AC78" s="7"/>
      <c r="AD78" s="7" t="s">
        <v>50</v>
      </c>
      <c r="AE78" s="7"/>
      <c r="AF78" s="7"/>
      <c r="AG78" s="7"/>
      <c r="AH78" s="7" t="s">
        <v>56</v>
      </c>
      <c r="AI78" s="7"/>
      <c r="AJ78" s="7" t="s">
        <v>50</v>
      </c>
      <c r="AK78" s="7"/>
      <c r="AL78" s="7"/>
      <c r="AM78" s="7"/>
      <c r="AN78" s="7"/>
      <c r="AO78" s="7" t="s">
        <v>50</v>
      </c>
      <c r="AP78" s="7"/>
      <c r="AQ78" s="7" t="s">
        <v>50</v>
      </c>
      <c r="AR78" s="7" t="s">
        <v>50</v>
      </c>
      <c r="AS78" s="7" t="s">
        <v>50</v>
      </c>
      <c r="AT78" s="7" t="s">
        <v>50</v>
      </c>
      <c r="AU78" s="7"/>
    </row>
    <row r="79" spans="1:47" hidden="1" x14ac:dyDescent="0.25">
      <c r="A79" s="5">
        <v>78</v>
      </c>
      <c r="B79" s="21">
        <v>0</v>
      </c>
      <c r="C79" s="63" t="s">
        <v>149</v>
      </c>
      <c r="D79" s="63"/>
      <c r="E79" s="45" t="s">
        <v>91</v>
      </c>
      <c r="F79" s="78">
        <v>988009.95</v>
      </c>
      <c r="G79" s="78">
        <v>11739.08</v>
      </c>
      <c r="H79" s="78"/>
      <c r="I79" s="78">
        <v>300</v>
      </c>
      <c r="J79" s="78">
        <v>739.08</v>
      </c>
      <c r="K79" s="45"/>
      <c r="L79" s="8">
        <v>44768</v>
      </c>
      <c r="M79" s="7">
        <v>155</v>
      </c>
      <c r="N79" s="9">
        <f t="shared" si="19"/>
        <v>44922</v>
      </c>
      <c r="O79" s="10">
        <f t="shared" ca="1" si="20"/>
        <v>-1281</v>
      </c>
      <c r="P79" s="10"/>
      <c r="Q79" s="7"/>
      <c r="R79" s="7"/>
      <c r="S79" s="7"/>
      <c r="T79" s="7"/>
      <c r="U79" s="7"/>
      <c r="V79" s="15"/>
      <c r="W79" s="7"/>
      <c r="X79" s="7">
        <v>0</v>
      </c>
      <c r="Y79" s="7" t="s">
        <v>56</v>
      </c>
      <c r="Z79" s="7" t="s">
        <v>56</v>
      </c>
      <c r="AA79" s="7" t="s">
        <v>50</v>
      </c>
      <c r="AB79" s="7"/>
      <c r="AC79" s="7">
        <v>0</v>
      </c>
      <c r="AD79" s="7" t="s">
        <v>56</v>
      </c>
      <c r="AE79" s="7" t="s">
        <v>50</v>
      </c>
      <c r="AF79" s="7">
        <v>0</v>
      </c>
      <c r="AG79" s="7" t="s">
        <v>50</v>
      </c>
      <c r="AH79" s="7" t="s">
        <v>56</v>
      </c>
      <c r="AI79" s="7">
        <v>0</v>
      </c>
      <c r="AJ79" s="7" t="s">
        <v>56</v>
      </c>
      <c r="AK79" s="7">
        <v>0</v>
      </c>
      <c r="AL79" s="7" t="s">
        <v>50</v>
      </c>
      <c r="AM79" s="7"/>
      <c r="AN79" s="7">
        <v>0</v>
      </c>
      <c r="AO79" s="7" t="s">
        <v>50</v>
      </c>
      <c r="AP79" s="7">
        <v>0</v>
      </c>
      <c r="AQ79" s="7" t="s">
        <v>50</v>
      </c>
      <c r="AR79" s="7" t="s">
        <v>50</v>
      </c>
      <c r="AS79" s="7" t="s">
        <v>50</v>
      </c>
      <c r="AT79" s="7" t="s">
        <v>56</v>
      </c>
      <c r="AU79" s="7"/>
    </row>
    <row r="80" spans="1:47" hidden="1" x14ac:dyDescent="0.25">
      <c r="A80" s="5">
        <v>79</v>
      </c>
      <c r="B80" s="21">
        <v>0</v>
      </c>
      <c r="C80" s="115" t="s">
        <v>150</v>
      </c>
      <c r="D80" s="115"/>
      <c r="E80" s="45" t="s">
        <v>61</v>
      </c>
      <c r="F80" s="78">
        <v>1082005</v>
      </c>
      <c r="G80" s="78">
        <v>10459.629999999999</v>
      </c>
      <c r="H80" s="54">
        <v>1808.4</v>
      </c>
      <c r="I80" s="45"/>
      <c r="J80" s="54">
        <v>459.63</v>
      </c>
      <c r="K80" s="45"/>
      <c r="L80" s="8">
        <v>44768</v>
      </c>
      <c r="M80" s="7">
        <v>185</v>
      </c>
      <c r="N80" s="9">
        <f t="shared" si="19"/>
        <v>44952</v>
      </c>
      <c r="O80" s="10">
        <f t="shared" ca="1" si="20"/>
        <v>-1251</v>
      </c>
      <c r="P80" s="10" t="s">
        <v>50</v>
      </c>
      <c r="Q80" s="7" t="s">
        <v>50</v>
      </c>
      <c r="R80" s="7" t="s">
        <v>50</v>
      </c>
      <c r="S80" s="7" t="s">
        <v>50</v>
      </c>
      <c r="T80" s="7" t="s">
        <v>50</v>
      </c>
      <c r="U80" s="7" t="s">
        <v>50</v>
      </c>
      <c r="V80" s="15" t="s">
        <v>50</v>
      </c>
      <c r="W80" s="7" t="s">
        <v>50</v>
      </c>
      <c r="X80" s="7" t="s">
        <v>50</v>
      </c>
      <c r="Y80" s="7" t="s">
        <v>50</v>
      </c>
      <c r="Z80" s="7" t="s">
        <v>50</v>
      </c>
      <c r="AA80" s="7" t="s">
        <v>50</v>
      </c>
      <c r="AB80" s="7"/>
      <c r="AC80" s="7">
        <v>0</v>
      </c>
      <c r="AD80" s="7" t="s">
        <v>50</v>
      </c>
      <c r="AE80" s="7">
        <v>0</v>
      </c>
      <c r="AF80" s="7" t="s">
        <v>50</v>
      </c>
      <c r="AG80" s="7" t="s">
        <v>50</v>
      </c>
      <c r="AH80" s="7">
        <v>0</v>
      </c>
      <c r="AI80" s="7">
        <v>0</v>
      </c>
      <c r="AJ80" s="7">
        <v>0</v>
      </c>
      <c r="AK80" s="7">
        <v>0</v>
      </c>
      <c r="AL80" s="7">
        <v>0</v>
      </c>
      <c r="AM80" s="7"/>
      <c r="AN80" s="7">
        <v>0</v>
      </c>
      <c r="AO80" s="7">
        <v>0</v>
      </c>
      <c r="AP80" s="7">
        <v>0</v>
      </c>
      <c r="AQ80" s="7" t="s">
        <v>56</v>
      </c>
      <c r="AR80" s="7" t="s">
        <v>50</v>
      </c>
      <c r="AS80" s="7" t="s">
        <v>56</v>
      </c>
      <c r="AT80" s="7" t="s">
        <v>56</v>
      </c>
      <c r="AU80" s="7"/>
    </row>
    <row r="81" spans="1:47" hidden="1" x14ac:dyDescent="0.25">
      <c r="A81" s="5">
        <v>80</v>
      </c>
      <c r="B81" s="21">
        <v>0</v>
      </c>
      <c r="C81" s="63" t="s">
        <v>151</v>
      </c>
      <c r="D81" s="63"/>
      <c r="E81" s="7" t="s">
        <v>117</v>
      </c>
      <c r="F81" s="78">
        <v>299147.62</v>
      </c>
      <c r="G81" s="78">
        <v>10521.11</v>
      </c>
      <c r="H81" s="54">
        <v>470.6</v>
      </c>
      <c r="I81" s="45"/>
      <c r="J81" s="45"/>
      <c r="K81" s="45"/>
      <c r="L81" s="8">
        <v>44771</v>
      </c>
      <c r="M81" s="7">
        <v>160</v>
      </c>
      <c r="N81" s="9">
        <f t="shared" si="19"/>
        <v>44930</v>
      </c>
      <c r="O81" s="10">
        <f t="shared" ca="1" si="20"/>
        <v>-1273</v>
      </c>
      <c r="P81" s="10"/>
      <c r="Q81" s="7" t="s">
        <v>50</v>
      </c>
      <c r="R81" s="7" t="s">
        <v>50</v>
      </c>
      <c r="S81" s="7" t="s">
        <v>50</v>
      </c>
      <c r="T81" s="7" t="s">
        <v>50</v>
      </c>
      <c r="U81" s="7" t="s">
        <v>56</v>
      </c>
      <c r="V81" s="15" t="s">
        <v>56</v>
      </c>
      <c r="W81" s="7" t="s">
        <v>50</v>
      </c>
      <c r="X81" s="7" t="s">
        <v>50</v>
      </c>
      <c r="Y81" s="7" t="s">
        <v>56</v>
      </c>
      <c r="Z81" s="7" t="s">
        <v>50</v>
      </c>
      <c r="AA81" s="7" t="s">
        <v>56</v>
      </c>
      <c r="AB81" s="7"/>
      <c r="AC81" s="7">
        <v>0</v>
      </c>
      <c r="AD81" s="7" t="s">
        <v>56</v>
      </c>
      <c r="AE81" s="7" t="s">
        <v>56</v>
      </c>
      <c r="AF81" s="7">
        <v>0</v>
      </c>
      <c r="AG81" s="7" t="s">
        <v>50</v>
      </c>
      <c r="AH81" s="7">
        <v>0</v>
      </c>
      <c r="AI81" s="7">
        <v>0</v>
      </c>
      <c r="AJ81" s="7" t="s">
        <v>56</v>
      </c>
      <c r="AK81" s="7">
        <v>0</v>
      </c>
      <c r="AL81" s="7">
        <v>0</v>
      </c>
      <c r="AM81" s="7"/>
      <c r="AN81" s="7">
        <v>0</v>
      </c>
      <c r="AO81" s="7">
        <v>0</v>
      </c>
      <c r="AP81" s="7">
        <v>0</v>
      </c>
      <c r="AQ81" s="7" t="s">
        <v>50</v>
      </c>
      <c r="AR81" s="7" t="s">
        <v>50</v>
      </c>
      <c r="AS81" s="7" t="s">
        <v>50</v>
      </c>
      <c r="AT81" s="7"/>
      <c r="AU81" s="7"/>
    </row>
    <row r="82" spans="1:47" hidden="1" x14ac:dyDescent="0.25">
      <c r="A82" s="5">
        <v>81</v>
      </c>
      <c r="B82" s="21">
        <v>0</v>
      </c>
      <c r="C82" s="63" t="s">
        <v>152</v>
      </c>
      <c r="D82" s="63"/>
      <c r="E82" s="107" t="s">
        <v>98</v>
      </c>
      <c r="F82" s="54">
        <v>210510</v>
      </c>
      <c r="G82" s="78">
        <v>10047.879999999999</v>
      </c>
      <c r="H82" s="45"/>
      <c r="I82" s="45"/>
      <c r="J82" s="78">
        <v>47.88</v>
      </c>
      <c r="K82" s="45"/>
      <c r="L82" s="8">
        <v>44781</v>
      </c>
      <c r="M82" s="7">
        <v>281</v>
      </c>
      <c r="N82" s="9">
        <f t="shared" si="19"/>
        <v>45061</v>
      </c>
      <c r="O82" s="60">
        <f t="shared" ca="1" si="20"/>
        <v>-1142</v>
      </c>
      <c r="P82" s="10" t="s">
        <v>50</v>
      </c>
      <c r="Q82" s="7" t="s">
        <v>50</v>
      </c>
      <c r="R82" s="7" t="s">
        <v>50</v>
      </c>
      <c r="S82" s="7" t="s">
        <v>50</v>
      </c>
      <c r="T82" s="7" t="s">
        <v>50</v>
      </c>
      <c r="U82" s="7" t="s">
        <v>56</v>
      </c>
      <c r="V82" s="15" t="s">
        <v>56</v>
      </c>
      <c r="W82" s="7" t="s">
        <v>50</v>
      </c>
      <c r="X82" s="7" t="s">
        <v>50</v>
      </c>
      <c r="Y82" s="7">
        <v>0</v>
      </c>
      <c r="Z82" s="7" t="s">
        <v>50</v>
      </c>
      <c r="AA82" s="7" t="s">
        <v>56</v>
      </c>
      <c r="AB82" s="7"/>
      <c r="AC82" s="7">
        <v>0</v>
      </c>
      <c r="AD82" s="7" t="s">
        <v>56</v>
      </c>
      <c r="AE82" s="7">
        <v>0</v>
      </c>
      <c r="AF82" s="7" t="s">
        <v>56</v>
      </c>
      <c r="AG82" s="7">
        <v>0</v>
      </c>
      <c r="AH82" s="7">
        <v>0</v>
      </c>
      <c r="AI82" s="7" t="s">
        <v>50</v>
      </c>
      <c r="AJ82" s="7">
        <v>0</v>
      </c>
      <c r="AK82" s="7">
        <v>0</v>
      </c>
      <c r="AL82" s="7">
        <v>0</v>
      </c>
      <c r="AM82" s="7"/>
      <c r="AN82" s="7">
        <v>0</v>
      </c>
      <c r="AO82" s="7">
        <v>0</v>
      </c>
      <c r="AP82" s="7">
        <v>0</v>
      </c>
      <c r="AQ82" s="7" t="s">
        <v>50</v>
      </c>
      <c r="AR82" s="7" t="s">
        <v>50</v>
      </c>
      <c r="AS82" s="7" t="s">
        <v>50</v>
      </c>
      <c r="AT82" s="7"/>
      <c r="AU82" s="7"/>
    </row>
    <row r="83" spans="1:47" hidden="1" x14ac:dyDescent="0.25">
      <c r="A83" s="5">
        <v>82</v>
      </c>
      <c r="B83" s="21">
        <v>0</v>
      </c>
      <c r="C83" s="45" t="s">
        <v>153</v>
      </c>
      <c r="D83" s="45"/>
      <c r="E83" s="45" t="s">
        <v>111</v>
      </c>
      <c r="F83" s="39">
        <v>130253.36</v>
      </c>
      <c r="G83" s="54">
        <v>3511.97</v>
      </c>
      <c r="H83" s="45"/>
      <c r="I83" s="45"/>
      <c r="J83" s="54">
        <v>11.97</v>
      </c>
      <c r="K83" s="45"/>
      <c r="L83" s="8">
        <v>44781</v>
      </c>
      <c r="M83" s="7">
        <v>95</v>
      </c>
      <c r="N83" s="9">
        <f t="shared" si="19"/>
        <v>44875</v>
      </c>
      <c r="O83" s="10">
        <f t="shared" ca="1" si="20"/>
        <v>-1328</v>
      </c>
      <c r="P83" s="10" t="s">
        <v>50</v>
      </c>
      <c r="Q83" s="7" t="s">
        <v>50</v>
      </c>
      <c r="R83" s="7" t="s">
        <v>50</v>
      </c>
      <c r="S83" s="7" t="s">
        <v>50</v>
      </c>
      <c r="T83" s="7">
        <v>0</v>
      </c>
      <c r="U83" s="7" t="s">
        <v>50</v>
      </c>
      <c r="V83" s="15" t="s">
        <v>50</v>
      </c>
      <c r="W83" s="7">
        <v>0</v>
      </c>
      <c r="X83" s="7">
        <v>0</v>
      </c>
      <c r="Y83" s="7" t="s">
        <v>50</v>
      </c>
      <c r="Z83" s="7" t="s">
        <v>50</v>
      </c>
      <c r="AA83" s="7" t="s">
        <v>50</v>
      </c>
      <c r="AB83" s="7"/>
      <c r="AC83" s="7">
        <v>0</v>
      </c>
      <c r="AD83" s="7" t="s">
        <v>50</v>
      </c>
      <c r="AE83" s="7">
        <v>0</v>
      </c>
      <c r="AF83" s="7">
        <v>0</v>
      </c>
      <c r="AG83" s="7">
        <v>0</v>
      </c>
      <c r="AH83" s="7">
        <v>0</v>
      </c>
      <c r="AI83" s="7">
        <v>0</v>
      </c>
      <c r="AJ83" s="7">
        <v>0</v>
      </c>
      <c r="AK83" s="7">
        <v>0</v>
      </c>
      <c r="AL83" s="7">
        <v>0</v>
      </c>
      <c r="AM83" s="7"/>
      <c r="AN83" s="7">
        <v>0</v>
      </c>
      <c r="AO83" s="7">
        <v>0</v>
      </c>
      <c r="AP83" s="7">
        <v>0</v>
      </c>
      <c r="AQ83" s="7" t="s">
        <v>50</v>
      </c>
      <c r="AR83" s="7" t="s">
        <v>50</v>
      </c>
      <c r="AS83" s="7" t="s">
        <v>50</v>
      </c>
      <c r="AT83" s="7" t="s">
        <v>50</v>
      </c>
      <c r="AU83" s="7"/>
    </row>
    <row r="84" spans="1:47" hidden="1" x14ac:dyDescent="0.25">
      <c r="A84" s="5">
        <v>83</v>
      </c>
      <c r="B84" s="21">
        <v>0</v>
      </c>
      <c r="C84" s="63" t="s">
        <v>154</v>
      </c>
      <c r="D84" s="63"/>
      <c r="E84" s="45" t="s">
        <v>91</v>
      </c>
      <c r="F84" s="78">
        <v>244594.79</v>
      </c>
      <c r="G84" s="78">
        <v>9035.91</v>
      </c>
      <c r="H84" s="45" t="s">
        <v>50</v>
      </c>
      <c r="I84" s="78">
        <v>250</v>
      </c>
      <c r="J84" s="54">
        <v>35.909999999999997</v>
      </c>
      <c r="K84" s="45"/>
      <c r="L84" s="8">
        <v>44783</v>
      </c>
      <c r="M84" s="7">
        <v>185</v>
      </c>
      <c r="N84" s="9">
        <f t="shared" si="19"/>
        <v>44967</v>
      </c>
      <c r="O84" s="10">
        <f t="shared" ca="1" si="20"/>
        <v>-1236</v>
      </c>
      <c r="P84" s="10"/>
      <c r="Q84" s="7" t="s">
        <v>56</v>
      </c>
      <c r="R84" s="7" t="s">
        <v>50</v>
      </c>
      <c r="S84" s="7" t="s">
        <v>56</v>
      </c>
      <c r="T84" s="7" t="s">
        <v>56</v>
      </c>
      <c r="U84" s="7" t="s">
        <v>56</v>
      </c>
      <c r="V84" s="15" t="s">
        <v>56</v>
      </c>
      <c r="W84" s="7" t="s">
        <v>56</v>
      </c>
      <c r="X84" s="7">
        <v>0</v>
      </c>
      <c r="Y84" s="7" t="s">
        <v>56</v>
      </c>
      <c r="Z84" s="7">
        <v>0</v>
      </c>
      <c r="AA84" s="7">
        <v>0</v>
      </c>
      <c r="AB84" s="7"/>
      <c r="AC84" s="7">
        <v>0</v>
      </c>
      <c r="AD84" s="7" t="s">
        <v>56</v>
      </c>
      <c r="AE84" s="7" t="s">
        <v>56</v>
      </c>
      <c r="AF84" s="7">
        <v>0</v>
      </c>
      <c r="AG84" s="7" t="s">
        <v>56</v>
      </c>
      <c r="AH84" s="7">
        <v>0</v>
      </c>
      <c r="AI84" s="7">
        <v>0</v>
      </c>
      <c r="AJ84" s="7">
        <v>0</v>
      </c>
      <c r="AK84" s="7">
        <v>0</v>
      </c>
      <c r="AL84" s="7">
        <v>0</v>
      </c>
      <c r="AM84" s="7"/>
      <c r="AN84" s="7">
        <v>0</v>
      </c>
      <c r="AO84" s="7" t="s">
        <v>56</v>
      </c>
      <c r="AP84" s="7">
        <v>0</v>
      </c>
      <c r="AQ84" s="7" t="s">
        <v>50</v>
      </c>
      <c r="AR84" s="7" t="s">
        <v>50</v>
      </c>
      <c r="AS84" s="7" t="s">
        <v>50</v>
      </c>
      <c r="AT84" s="7" t="s">
        <v>50</v>
      </c>
      <c r="AU84" s="7"/>
    </row>
    <row r="85" spans="1:47" hidden="1" x14ac:dyDescent="0.25">
      <c r="A85" s="5">
        <v>84</v>
      </c>
      <c r="B85" s="21">
        <v>0</v>
      </c>
      <c r="C85" s="63" t="s">
        <v>155</v>
      </c>
      <c r="D85" s="63"/>
      <c r="E85" s="45" t="s">
        <v>64</v>
      </c>
      <c r="F85" s="78">
        <v>205496.52</v>
      </c>
      <c r="G85" s="78">
        <v>12569.97</v>
      </c>
      <c r="H85" s="54">
        <v>756</v>
      </c>
      <c r="I85" s="54">
        <v>300</v>
      </c>
      <c r="J85" s="54">
        <v>11.97</v>
      </c>
      <c r="K85" s="45"/>
      <c r="L85" s="8">
        <v>44784</v>
      </c>
      <c r="M85" s="7">
        <v>95</v>
      </c>
      <c r="N85" s="9">
        <f t="shared" si="19"/>
        <v>44878</v>
      </c>
      <c r="O85" s="60">
        <f t="shared" ca="1" si="20"/>
        <v>-1325</v>
      </c>
      <c r="P85" s="10" t="s">
        <v>50</v>
      </c>
      <c r="Q85" s="7" t="s">
        <v>50</v>
      </c>
      <c r="R85" s="7" t="s">
        <v>50</v>
      </c>
      <c r="S85" s="7" t="s">
        <v>50</v>
      </c>
      <c r="T85" s="7" t="s">
        <v>50</v>
      </c>
      <c r="U85" s="7" t="s">
        <v>50</v>
      </c>
      <c r="V85" s="15" t="s">
        <v>50</v>
      </c>
      <c r="W85" s="7" t="s">
        <v>56</v>
      </c>
      <c r="X85" s="7" t="s">
        <v>50</v>
      </c>
      <c r="Y85" s="7" t="s">
        <v>50</v>
      </c>
      <c r="Z85" s="7" t="s">
        <v>50</v>
      </c>
      <c r="AA85" s="7" t="s">
        <v>50</v>
      </c>
      <c r="AB85" s="7"/>
      <c r="AC85" s="7"/>
      <c r="AD85" s="7" t="s">
        <v>56</v>
      </c>
      <c r="AE85" s="7">
        <v>0</v>
      </c>
      <c r="AF85" s="7"/>
      <c r="AG85" s="7"/>
      <c r="AH85" s="7" t="s">
        <v>56</v>
      </c>
      <c r="AI85" s="7"/>
      <c r="AJ85" s="7" t="s">
        <v>50</v>
      </c>
      <c r="AK85" s="7"/>
      <c r="AL85" s="7"/>
      <c r="AM85" s="7"/>
      <c r="AN85" s="7"/>
      <c r="AO85" s="7"/>
      <c r="AP85" s="7"/>
      <c r="AQ85" s="7" t="s">
        <v>50</v>
      </c>
      <c r="AR85" s="7" t="s">
        <v>50</v>
      </c>
      <c r="AS85" s="7" t="s">
        <v>50</v>
      </c>
      <c r="AT85" s="7" t="s">
        <v>50</v>
      </c>
      <c r="AU85" s="7"/>
    </row>
    <row r="86" spans="1:47" hidden="1" x14ac:dyDescent="0.25">
      <c r="A86" s="5">
        <v>85</v>
      </c>
      <c r="B86" s="21">
        <v>0</v>
      </c>
      <c r="C86" s="63" t="s">
        <v>156</v>
      </c>
      <c r="D86" s="63"/>
      <c r="E86" s="45" t="s">
        <v>94</v>
      </c>
      <c r="F86" s="82">
        <v>204251.53</v>
      </c>
      <c r="G86" s="78">
        <v>12569.97</v>
      </c>
      <c r="H86" s="54">
        <v>687.6</v>
      </c>
      <c r="I86" s="54">
        <v>250</v>
      </c>
      <c r="J86" s="45"/>
      <c r="K86" s="45"/>
      <c r="L86" s="8">
        <v>44784</v>
      </c>
      <c r="M86" s="7">
        <v>155</v>
      </c>
      <c r="N86" s="9">
        <f t="shared" si="19"/>
        <v>44938</v>
      </c>
      <c r="O86" s="10">
        <f t="shared" ca="1" si="20"/>
        <v>-1265</v>
      </c>
      <c r="P86" s="10"/>
      <c r="Q86" s="7"/>
      <c r="R86" s="7"/>
      <c r="S86" s="7"/>
      <c r="T86" s="7"/>
      <c r="U86" s="7"/>
      <c r="V86" s="15"/>
      <c r="W86" s="7"/>
      <c r="X86" s="7"/>
      <c r="Y86" s="7"/>
      <c r="Z86" s="7"/>
      <c r="AA86" s="7"/>
      <c r="AB86" s="7"/>
      <c r="AC86" s="7"/>
      <c r="AD86" s="7"/>
      <c r="AE86" s="7"/>
      <c r="AF86" s="7"/>
      <c r="AG86" s="7"/>
      <c r="AH86" s="7"/>
      <c r="AI86" s="7"/>
      <c r="AJ86" s="7"/>
      <c r="AK86" s="7"/>
      <c r="AL86" s="7"/>
      <c r="AM86" s="7"/>
      <c r="AN86" s="7"/>
      <c r="AO86" s="7"/>
      <c r="AP86" s="7"/>
      <c r="AQ86" s="7" t="s">
        <v>50</v>
      </c>
      <c r="AR86" s="7" t="s">
        <v>50</v>
      </c>
      <c r="AS86" s="7" t="s">
        <v>50</v>
      </c>
      <c r="AT86" s="7" t="s">
        <v>50</v>
      </c>
      <c r="AU86" s="7"/>
    </row>
    <row r="87" spans="1:47" ht="14.25" hidden="1" customHeight="1" x14ac:dyDescent="0.25">
      <c r="A87" s="5">
        <v>86</v>
      </c>
      <c r="B87" s="21">
        <v>0</v>
      </c>
      <c r="C87" s="63" t="s">
        <v>157</v>
      </c>
      <c r="D87" s="63"/>
      <c r="E87" s="45" t="s">
        <v>98</v>
      </c>
      <c r="F87" s="54">
        <v>216605.25</v>
      </c>
      <c r="G87" s="78">
        <v>10931.97</v>
      </c>
      <c r="H87" s="54">
        <v>980.4</v>
      </c>
      <c r="I87" s="54">
        <v>250</v>
      </c>
      <c r="J87" s="54">
        <v>11.97</v>
      </c>
      <c r="K87" s="45"/>
      <c r="L87" s="8">
        <v>44784</v>
      </c>
      <c r="M87" s="7">
        <v>185</v>
      </c>
      <c r="N87" s="9">
        <f t="shared" si="19"/>
        <v>44968</v>
      </c>
      <c r="O87" s="10">
        <f t="shared" ca="1" si="20"/>
        <v>-1235</v>
      </c>
      <c r="P87" s="10" t="s">
        <v>50</v>
      </c>
      <c r="Q87" s="7" t="s">
        <v>50</v>
      </c>
      <c r="R87" s="7" t="s">
        <v>50</v>
      </c>
      <c r="S87" s="7" t="s">
        <v>50</v>
      </c>
      <c r="T87" s="7" t="s">
        <v>50</v>
      </c>
      <c r="U87" s="7" t="s">
        <v>50</v>
      </c>
      <c r="V87" s="15" t="s">
        <v>50</v>
      </c>
      <c r="W87" s="7" t="s">
        <v>50</v>
      </c>
      <c r="X87" s="7" t="s">
        <v>50</v>
      </c>
      <c r="Y87" s="7" t="s">
        <v>50</v>
      </c>
      <c r="Z87" s="7" t="s">
        <v>50</v>
      </c>
      <c r="AA87" s="7" t="s">
        <v>50</v>
      </c>
      <c r="AB87" s="7"/>
      <c r="AC87" s="7">
        <v>0</v>
      </c>
      <c r="AD87" s="7" t="s">
        <v>50</v>
      </c>
      <c r="AE87" s="7" t="s">
        <v>50</v>
      </c>
      <c r="AF87" s="7">
        <v>0</v>
      </c>
      <c r="AG87" s="7" t="s">
        <v>50</v>
      </c>
      <c r="AH87" s="7" t="s">
        <v>50</v>
      </c>
      <c r="AI87" s="7">
        <v>0</v>
      </c>
      <c r="AJ87" s="7" t="s">
        <v>50</v>
      </c>
      <c r="AK87" s="7">
        <v>0</v>
      </c>
      <c r="AL87" s="7">
        <v>0</v>
      </c>
      <c r="AM87" s="7"/>
      <c r="AN87" s="7">
        <v>0</v>
      </c>
      <c r="AO87" s="7">
        <v>0</v>
      </c>
      <c r="AP87" s="7">
        <v>0</v>
      </c>
      <c r="AQ87" s="7" t="s">
        <v>50</v>
      </c>
      <c r="AR87" s="7" t="s">
        <v>50</v>
      </c>
      <c r="AS87" s="7" t="s">
        <v>50</v>
      </c>
      <c r="AT87" s="7" t="s">
        <v>50</v>
      </c>
      <c r="AU87" s="7"/>
    </row>
    <row r="88" spans="1:47" hidden="1" x14ac:dyDescent="0.25">
      <c r="A88" s="5">
        <v>87</v>
      </c>
      <c r="B88" s="21">
        <v>0</v>
      </c>
      <c r="C88" s="63" t="s">
        <v>158</v>
      </c>
      <c r="D88" s="63"/>
      <c r="E88" s="45" t="s">
        <v>117</v>
      </c>
      <c r="F88" s="54">
        <v>268315.27</v>
      </c>
      <c r="G88" s="78">
        <v>10931.97</v>
      </c>
      <c r="H88" s="54">
        <v>306</v>
      </c>
      <c r="I88" s="45"/>
      <c r="J88" s="54">
        <v>11.97</v>
      </c>
      <c r="K88" s="45"/>
      <c r="L88" s="8">
        <v>44784</v>
      </c>
      <c r="M88" s="7">
        <v>215</v>
      </c>
      <c r="N88" s="9">
        <f t="shared" si="19"/>
        <v>44998</v>
      </c>
      <c r="O88" s="10">
        <f t="shared" ca="1" si="20"/>
        <v>-1205</v>
      </c>
      <c r="P88" s="10"/>
      <c r="Q88" s="7" t="s">
        <v>50</v>
      </c>
      <c r="R88" s="7" t="s">
        <v>50</v>
      </c>
      <c r="S88" s="7" t="s">
        <v>56</v>
      </c>
      <c r="T88" s="7" t="s">
        <v>56</v>
      </c>
      <c r="U88" s="7" t="s">
        <v>56</v>
      </c>
      <c r="V88" s="15" t="s">
        <v>56</v>
      </c>
      <c r="W88" s="7" t="s">
        <v>56</v>
      </c>
      <c r="X88" s="7" t="s">
        <v>56</v>
      </c>
      <c r="Y88" s="7" t="s">
        <v>56</v>
      </c>
      <c r="Z88" s="7" t="s">
        <v>50</v>
      </c>
      <c r="AA88" s="7" t="s">
        <v>50</v>
      </c>
      <c r="AB88" s="7"/>
      <c r="AC88" s="7"/>
      <c r="AD88" s="7" t="s">
        <v>56</v>
      </c>
      <c r="AE88" s="7" t="s">
        <v>56</v>
      </c>
      <c r="AF88" s="7"/>
      <c r="AG88" s="7" t="s">
        <v>56</v>
      </c>
      <c r="AH88" s="7"/>
      <c r="AI88" s="7">
        <v>0</v>
      </c>
      <c r="AJ88" s="7" t="s">
        <v>56</v>
      </c>
      <c r="AK88" s="7">
        <v>0</v>
      </c>
      <c r="AL88" s="7">
        <v>0</v>
      </c>
      <c r="AM88" s="7"/>
      <c r="AN88" s="7">
        <v>0</v>
      </c>
      <c r="AO88" s="7">
        <v>0</v>
      </c>
      <c r="AP88" s="7">
        <v>0</v>
      </c>
      <c r="AQ88" s="7" t="s">
        <v>50</v>
      </c>
      <c r="AR88" s="7" t="s">
        <v>50</v>
      </c>
      <c r="AS88" s="7" t="s">
        <v>50</v>
      </c>
      <c r="AT88" s="7" t="s">
        <v>50</v>
      </c>
      <c r="AU88" s="7"/>
    </row>
    <row r="89" spans="1:47" hidden="1" x14ac:dyDescent="0.25">
      <c r="A89" s="5">
        <v>88</v>
      </c>
      <c r="B89" s="21">
        <v>0</v>
      </c>
      <c r="C89" s="63" t="s">
        <v>159</v>
      </c>
      <c r="D89" s="63"/>
      <c r="E89" s="45" t="s">
        <v>114</v>
      </c>
      <c r="F89" s="39">
        <v>51958.57</v>
      </c>
      <c r="G89" s="54">
        <v>1815.36</v>
      </c>
      <c r="H89" s="45"/>
      <c r="I89" s="45"/>
      <c r="J89" s="54">
        <v>30.36</v>
      </c>
      <c r="K89" s="45"/>
      <c r="L89" s="51">
        <v>44784</v>
      </c>
      <c r="M89" s="7">
        <v>95</v>
      </c>
      <c r="N89" s="9">
        <f t="shared" si="19"/>
        <v>44878</v>
      </c>
      <c r="O89" s="10">
        <f t="shared" ca="1" si="20"/>
        <v>-1325</v>
      </c>
      <c r="P89" s="10"/>
      <c r="Q89" s="7"/>
      <c r="R89" s="7"/>
      <c r="S89" s="7"/>
      <c r="T89" s="7"/>
      <c r="U89" s="7"/>
      <c r="V89" s="15"/>
      <c r="W89" s="7"/>
      <c r="X89" s="7"/>
      <c r="Y89" s="7"/>
      <c r="Z89" s="7"/>
      <c r="AA89" s="7"/>
      <c r="AB89" s="7"/>
      <c r="AC89" s="7"/>
      <c r="AD89" s="7"/>
      <c r="AE89" s="7"/>
      <c r="AF89" s="7"/>
      <c r="AG89" s="7"/>
      <c r="AH89" s="7"/>
      <c r="AI89" s="7"/>
      <c r="AJ89" s="7"/>
      <c r="AK89" s="7"/>
      <c r="AL89" s="7"/>
      <c r="AM89" s="7"/>
      <c r="AN89" s="7"/>
      <c r="AO89" s="7"/>
      <c r="AP89" s="7"/>
      <c r="AQ89" s="7" t="s">
        <v>50</v>
      </c>
      <c r="AR89" s="7" t="s">
        <v>50</v>
      </c>
      <c r="AS89" s="7" t="s">
        <v>50</v>
      </c>
      <c r="AT89" s="7" t="s">
        <v>50</v>
      </c>
      <c r="AU89" s="7"/>
    </row>
    <row r="90" spans="1:47" s="106" customFormat="1" hidden="1" x14ac:dyDescent="0.25">
      <c r="A90" s="102">
        <v>89</v>
      </c>
      <c r="B90" s="103">
        <v>0</v>
      </c>
      <c r="C90" s="47" t="s">
        <v>160</v>
      </c>
      <c r="D90" s="47"/>
      <c r="E90" s="47" t="s">
        <v>161</v>
      </c>
      <c r="F90" s="47"/>
      <c r="G90" s="47"/>
      <c r="H90" s="47"/>
      <c r="I90" s="47"/>
      <c r="J90" s="47"/>
      <c r="K90" s="47"/>
      <c r="L90" s="94">
        <v>44784</v>
      </c>
      <c r="M90" s="47">
        <v>125</v>
      </c>
      <c r="N90" s="104">
        <f t="shared" si="19"/>
        <v>44908</v>
      </c>
      <c r="O90" s="60">
        <f t="shared" ca="1" si="20"/>
        <v>-1295</v>
      </c>
      <c r="P90" s="60"/>
      <c r="Q90" s="47"/>
      <c r="R90" s="47"/>
      <c r="S90" s="47"/>
      <c r="T90" s="47"/>
      <c r="U90" s="47"/>
      <c r="V90" s="105"/>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row>
    <row r="91" spans="1:47" hidden="1" x14ac:dyDescent="0.25">
      <c r="A91" s="5">
        <v>90</v>
      </c>
      <c r="B91" s="21">
        <v>0</v>
      </c>
      <c r="C91" s="63" t="s">
        <v>162</v>
      </c>
      <c r="D91" s="63"/>
      <c r="E91" s="45" t="s">
        <v>111</v>
      </c>
      <c r="F91" s="39">
        <v>201053.71</v>
      </c>
      <c r="G91" s="78">
        <v>10054.299999999999</v>
      </c>
      <c r="H91" s="45"/>
      <c r="I91" s="45"/>
      <c r="J91" s="54">
        <v>54.3</v>
      </c>
      <c r="K91" s="45"/>
      <c r="L91" s="8">
        <v>44784</v>
      </c>
      <c r="M91" s="7">
        <v>165</v>
      </c>
      <c r="N91" s="9">
        <f t="shared" si="19"/>
        <v>44948</v>
      </c>
      <c r="O91" s="10">
        <f t="shared" ca="1" si="20"/>
        <v>-1255</v>
      </c>
      <c r="P91" s="10" t="s">
        <v>50</v>
      </c>
      <c r="Q91" s="7" t="s">
        <v>56</v>
      </c>
      <c r="R91" s="7" t="s">
        <v>50</v>
      </c>
      <c r="S91" s="7" t="s">
        <v>56</v>
      </c>
      <c r="T91" s="7"/>
      <c r="U91" s="7" t="s">
        <v>56</v>
      </c>
      <c r="V91" s="15" t="s">
        <v>56</v>
      </c>
      <c r="W91" s="7"/>
      <c r="X91" s="7"/>
      <c r="Y91" s="7"/>
      <c r="Z91" s="7"/>
      <c r="AA91" s="7"/>
      <c r="AB91" s="7"/>
      <c r="AC91" s="7"/>
      <c r="AD91" s="7"/>
      <c r="AE91" s="7"/>
      <c r="AF91" s="7"/>
      <c r="AG91" s="7"/>
      <c r="AH91" s="7"/>
      <c r="AI91" s="7"/>
      <c r="AJ91" s="7"/>
      <c r="AK91" s="7"/>
      <c r="AL91" s="7"/>
      <c r="AM91" s="7"/>
      <c r="AN91" s="7"/>
      <c r="AO91" s="7"/>
      <c r="AP91" s="7"/>
      <c r="AQ91" s="7" t="s">
        <v>50</v>
      </c>
      <c r="AR91" s="7" t="s">
        <v>50</v>
      </c>
      <c r="AS91" s="7" t="s">
        <v>50</v>
      </c>
      <c r="AT91" s="7" t="s">
        <v>50</v>
      </c>
      <c r="AU91" s="7"/>
    </row>
    <row r="92" spans="1:47" hidden="1" x14ac:dyDescent="0.25">
      <c r="A92" s="5">
        <v>91</v>
      </c>
      <c r="B92" s="21">
        <v>0</v>
      </c>
      <c r="C92" s="63" t="s">
        <v>163</v>
      </c>
      <c r="D92" s="63"/>
      <c r="E92" s="45" t="s">
        <v>123</v>
      </c>
      <c r="F92" s="39">
        <v>270984.74</v>
      </c>
      <c r="G92" s="78">
        <v>11607.88</v>
      </c>
      <c r="H92" s="45"/>
      <c r="I92" s="54">
        <v>250</v>
      </c>
      <c r="J92" s="54">
        <v>47.88</v>
      </c>
      <c r="K92" s="45"/>
      <c r="L92" s="8">
        <v>44784</v>
      </c>
      <c r="M92" s="7">
        <v>215</v>
      </c>
      <c r="N92" s="9">
        <f t="shared" si="19"/>
        <v>44998</v>
      </c>
      <c r="O92" s="10">
        <f t="shared" ca="1" si="20"/>
        <v>-1205</v>
      </c>
      <c r="P92" s="10"/>
      <c r="Q92" s="7"/>
      <c r="R92" s="7"/>
      <c r="S92" s="7"/>
      <c r="T92" s="7"/>
      <c r="U92" s="7"/>
      <c r="V92" s="15"/>
      <c r="W92" s="7"/>
      <c r="X92" s="7"/>
      <c r="Y92" s="7"/>
      <c r="Z92" s="7"/>
      <c r="AA92" s="7"/>
      <c r="AB92" s="7"/>
      <c r="AC92" s="7"/>
      <c r="AD92" s="7"/>
      <c r="AE92" s="7"/>
      <c r="AF92" s="7"/>
      <c r="AG92" s="7"/>
      <c r="AH92" s="7"/>
      <c r="AI92" s="7"/>
      <c r="AJ92" s="7"/>
      <c r="AK92" s="7"/>
      <c r="AL92" s="7"/>
      <c r="AM92" s="7"/>
      <c r="AN92" s="7"/>
      <c r="AO92" s="7"/>
      <c r="AP92" s="7"/>
      <c r="AQ92" s="7" t="s">
        <v>50</v>
      </c>
      <c r="AR92" s="7" t="s">
        <v>50</v>
      </c>
      <c r="AS92" s="7" t="s">
        <v>50</v>
      </c>
      <c r="AT92" s="7" t="s">
        <v>50</v>
      </c>
      <c r="AU92" s="7"/>
    </row>
    <row r="93" spans="1:47" hidden="1" x14ac:dyDescent="0.25">
      <c r="A93" s="5">
        <v>92</v>
      </c>
      <c r="B93" s="21">
        <v>0</v>
      </c>
      <c r="C93" s="63" t="s">
        <v>164</v>
      </c>
      <c r="D93" s="63"/>
      <c r="E93" s="45" t="s">
        <v>123</v>
      </c>
      <c r="F93" s="39">
        <v>305145.62</v>
      </c>
      <c r="G93" s="78">
        <v>10037.65</v>
      </c>
      <c r="H93" s="45" t="s">
        <v>50</v>
      </c>
      <c r="I93" s="45"/>
      <c r="J93" s="54">
        <v>37.65</v>
      </c>
      <c r="K93" s="45"/>
      <c r="L93" s="8">
        <v>44789</v>
      </c>
      <c r="M93" s="7">
        <v>155</v>
      </c>
      <c r="N93" s="9">
        <f t="shared" si="19"/>
        <v>44943</v>
      </c>
      <c r="O93" s="10">
        <f t="shared" ca="1" si="20"/>
        <v>-1260</v>
      </c>
      <c r="P93" s="10"/>
      <c r="Q93" s="7"/>
      <c r="R93" s="7"/>
      <c r="S93" s="7"/>
      <c r="T93" s="7"/>
      <c r="U93" s="7"/>
      <c r="V93" s="15"/>
      <c r="W93" s="7"/>
      <c r="X93" s="7"/>
      <c r="Y93" s="7"/>
      <c r="Z93" s="7"/>
      <c r="AA93" s="7"/>
      <c r="AB93" s="7"/>
      <c r="AC93" s="7"/>
      <c r="AD93" s="7"/>
      <c r="AE93" s="7"/>
      <c r="AF93" s="7"/>
      <c r="AG93" s="7"/>
      <c r="AH93" s="7"/>
      <c r="AI93" s="7"/>
      <c r="AJ93" s="7"/>
      <c r="AK93" s="7"/>
      <c r="AL93" s="7"/>
      <c r="AM93" s="7"/>
      <c r="AN93" s="7"/>
      <c r="AO93" s="7"/>
      <c r="AP93" s="7"/>
      <c r="AQ93" s="7" t="s">
        <v>50</v>
      </c>
      <c r="AR93" s="7" t="s">
        <v>50</v>
      </c>
      <c r="AS93" s="7" t="s">
        <v>50</v>
      </c>
      <c r="AT93" s="7" t="s">
        <v>50</v>
      </c>
      <c r="AU93" s="7"/>
    </row>
    <row r="94" spans="1:47" hidden="1" x14ac:dyDescent="0.25">
      <c r="A94" s="5">
        <v>93</v>
      </c>
      <c r="B94" s="21">
        <v>0</v>
      </c>
      <c r="C94" s="63" t="s">
        <v>165</v>
      </c>
      <c r="D94" s="63"/>
      <c r="E94" s="45" t="s">
        <v>117</v>
      </c>
      <c r="F94" s="54">
        <v>356613.76</v>
      </c>
      <c r="G94" s="78">
        <v>13271.7</v>
      </c>
      <c r="H94" s="45" t="s">
        <v>56</v>
      </c>
      <c r="I94" s="54">
        <v>250</v>
      </c>
      <c r="J94" s="54">
        <v>11.97</v>
      </c>
      <c r="K94" s="45" t="s">
        <v>166</v>
      </c>
      <c r="L94" s="8">
        <v>44789</v>
      </c>
      <c r="M94" s="7">
        <v>275</v>
      </c>
      <c r="N94" s="9">
        <f t="shared" si="19"/>
        <v>45063</v>
      </c>
      <c r="O94" s="10">
        <f t="shared" ca="1" si="20"/>
        <v>-1140</v>
      </c>
      <c r="P94" s="10"/>
      <c r="Q94" s="7"/>
      <c r="R94" s="7"/>
      <c r="S94" s="7"/>
      <c r="T94" s="7"/>
      <c r="U94" s="7"/>
      <c r="V94" s="15"/>
      <c r="W94" s="7"/>
      <c r="X94" s="7"/>
      <c r="Y94" s="7"/>
      <c r="Z94" s="7"/>
      <c r="AA94" s="7"/>
      <c r="AB94" s="7"/>
      <c r="AC94" s="7"/>
      <c r="AD94" s="7"/>
      <c r="AE94" s="7"/>
      <c r="AF94" s="7"/>
      <c r="AG94" s="7"/>
      <c r="AH94" s="7"/>
      <c r="AI94" s="7"/>
      <c r="AJ94" s="7"/>
      <c r="AK94" s="7"/>
      <c r="AL94" s="7"/>
      <c r="AM94" s="7"/>
      <c r="AN94" s="7"/>
      <c r="AO94" s="7"/>
      <c r="AP94" s="7"/>
      <c r="AQ94" s="7" t="s">
        <v>56</v>
      </c>
      <c r="AR94" s="7" t="s">
        <v>50</v>
      </c>
      <c r="AS94" s="7" t="s">
        <v>56</v>
      </c>
      <c r="AT94" s="7" t="s">
        <v>56</v>
      </c>
      <c r="AU94" s="7"/>
    </row>
    <row r="95" spans="1:47" ht="15.75" hidden="1" customHeight="1" x14ac:dyDescent="0.25">
      <c r="A95" s="381">
        <v>94</v>
      </c>
      <c r="B95" s="126">
        <v>0</v>
      </c>
      <c r="C95" s="63" t="s">
        <v>167</v>
      </c>
      <c r="D95" s="63"/>
      <c r="E95" s="107" t="s">
        <v>168</v>
      </c>
      <c r="F95" s="45">
        <v>463317.75</v>
      </c>
      <c r="G95" s="45">
        <v>12565.27</v>
      </c>
      <c r="H95" s="45" t="s">
        <v>56</v>
      </c>
      <c r="I95" s="45"/>
      <c r="J95" s="7"/>
      <c r="K95" s="266"/>
      <c r="L95" s="8">
        <v>44789</v>
      </c>
      <c r="M95" s="7">
        <v>275</v>
      </c>
      <c r="N95" s="9">
        <f t="shared" si="19"/>
        <v>45063</v>
      </c>
      <c r="O95" s="60">
        <f t="shared" ca="1" si="20"/>
        <v>-1140</v>
      </c>
      <c r="P95" s="10"/>
      <c r="Q95" s="7"/>
      <c r="R95" s="7"/>
      <c r="S95" s="7"/>
      <c r="T95" s="7"/>
      <c r="U95" s="7"/>
      <c r="V95" s="15"/>
      <c r="W95" s="7"/>
      <c r="X95" s="7"/>
      <c r="Y95" s="7"/>
      <c r="Z95" s="7"/>
      <c r="AA95" s="7"/>
      <c r="AB95" s="7"/>
      <c r="AC95" s="7"/>
      <c r="AD95" s="7"/>
      <c r="AE95" s="7"/>
      <c r="AF95" s="7"/>
      <c r="AG95" s="7"/>
      <c r="AH95" s="7"/>
      <c r="AI95" s="7"/>
      <c r="AJ95" s="7"/>
      <c r="AK95" s="7"/>
      <c r="AL95" s="7"/>
      <c r="AM95" s="7"/>
      <c r="AN95" s="7"/>
      <c r="AO95" s="7"/>
      <c r="AP95" s="7"/>
      <c r="AQ95" s="7" t="s">
        <v>50</v>
      </c>
      <c r="AR95" s="7" t="s">
        <v>50</v>
      </c>
      <c r="AS95" s="7" t="s">
        <v>50</v>
      </c>
      <c r="AT95" s="7"/>
      <c r="AU95" s="7"/>
    </row>
    <row r="96" spans="1:47" ht="15.75" hidden="1" customHeight="1" x14ac:dyDescent="0.25">
      <c r="A96" s="5">
        <v>95</v>
      </c>
      <c r="B96" s="90">
        <v>0</v>
      </c>
      <c r="C96" s="63" t="s">
        <v>169</v>
      </c>
      <c r="D96" s="63"/>
      <c r="E96" s="45" t="s">
        <v>114</v>
      </c>
      <c r="F96" s="45">
        <v>554286.64</v>
      </c>
      <c r="G96" s="78">
        <v>11711.97</v>
      </c>
      <c r="H96" s="45"/>
      <c r="I96" s="45"/>
      <c r="J96" s="78">
        <v>11.97</v>
      </c>
      <c r="K96" s="45"/>
      <c r="L96" s="8">
        <v>44789</v>
      </c>
      <c r="M96" s="7">
        <v>195</v>
      </c>
      <c r="N96" s="9">
        <f t="shared" si="19"/>
        <v>44983</v>
      </c>
      <c r="O96" s="10">
        <f t="shared" ca="1" si="20"/>
        <v>-1220</v>
      </c>
      <c r="P96" s="10"/>
      <c r="Q96" s="7"/>
      <c r="R96" s="7"/>
      <c r="S96" s="7"/>
      <c r="T96" s="7"/>
      <c r="U96" s="7"/>
      <c r="V96" s="15"/>
      <c r="W96" s="7"/>
      <c r="X96" s="7"/>
      <c r="Y96" s="7"/>
      <c r="Z96" s="7"/>
      <c r="AA96" s="7"/>
      <c r="AB96" s="7"/>
      <c r="AC96" s="7"/>
      <c r="AD96" s="7"/>
      <c r="AE96" s="7"/>
      <c r="AF96" s="7"/>
      <c r="AG96" s="7"/>
      <c r="AH96" s="7"/>
      <c r="AI96" s="7"/>
      <c r="AJ96" s="7"/>
      <c r="AK96" s="7"/>
      <c r="AL96" s="7"/>
      <c r="AM96" s="7"/>
      <c r="AN96" s="7"/>
      <c r="AO96" s="7"/>
      <c r="AP96" s="7"/>
      <c r="AQ96" s="7" t="s">
        <v>50</v>
      </c>
      <c r="AR96" s="7" t="s">
        <v>50</v>
      </c>
      <c r="AS96" s="7" t="s">
        <v>50</v>
      </c>
      <c r="AT96" s="7" t="s">
        <v>50</v>
      </c>
      <c r="AU96" s="7"/>
    </row>
    <row r="97" spans="1:47" ht="15.75" hidden="1" customHeight="1" x14ac:dyDescent="0.25">
      <c r="A97" s="5">
        <v>96</v>
      </c>
      <c r="B97" s="90">
        <v>0</v>
      </c>
      <c r="C97" s="63" t="s">
        <v>170</v>
      </c>
      <c r="D97" s="63"/>
      <c r="E97" s="45" t="s">
        <v>64</v>
      </c>
      <c r="F97" s="54">
        <v>264298.71000000002</v>
      </c>
      <c r="G97" s="78">
        <v>11595.91</v>
      </c>
      <c r="H97" s="54">
        <v>490.8</v>
      </c>
      <c r="I97" s="54">
        <v>250</v>
      </c>
      <c r="J97" s="45">
        <v>35.909999999999997</v>
      </c>
      <c r="K97" s="45"/>
      <c r="L97" s="8">
        <v>44789</v>
      </c>
      <c r="M97" s="7">
        <v>275</v>
      </c>
      <c r="N97" s="9">
        <f t="shared" si="19"/>
        <v>45063</v>
      </c>
      <c r="O97" s="92">
        <f t="shared" ca="1" si="20"/>
        <v>-1140</v>
      </c>
      <c r="P97" s="10" t="s">
        <v>50</v>
      </c>
      <c r="Q97" s="7" t="s">
        <v>50</v>
      </c>
      <c r="R97" s="7"/>
      <c r="S97" s="7" t="s">
        <v>50</v>
      </c>
      <c r="T97" s="7" t="s">
        <v>50</v>
      </c>
      <c r="U97" s="7" t="s">
        <v>56</v>
      </c>
      <c r="V97" s="15" t="s">
        <v>56</v>
      </c>
      <c r="W97" s="7"/>
      <c r="X97" s="7" t="s">
        <v>56</v>
      </c>
      <c r="Y97" s="7" t="s">
        <v>50</v>
      </c>
      <c r="Z97" s="7" t="s">
        <v>50</v>
      </c>
      <c r="AA97" s="7" t="s">
        <v>56</v>
      </c>
      <c r="AB97" s="7"/>
      <c r="AC97" s="7"/>
      <c r="AD97" s="7" t="s">
        <v>56</v>
      </c>
      <c r="AE97" s="7"/>
      <c r="AF97" s="7"/>
      <c r="AG97" s="7"/>
      <c r="AH97" s="7" t="s">
        <v>56</v>
      </c>
      <c r="AI97" s="7" t="s">
        <v>50</v>
      </c>
      <c r="AJ97" s="7">
        <v>0</v>
      </c>
      <c r="AK97" s="7"/>
      <c r="AL97" s="7"/>
      <c r="AM97" s="7"/>
      <c r="AN97" s="7"/>
      <c r="AO97" s="7"/>
      <c r="AP97" s="7"/>
      <c r="AQ97" s="7" t="s">
        <v>50</v>
      </c>
      <c r="AR97" s="7" t="s">
        <v>50</v>
      </c>
      <c r="AS97" s="7" t="s">
        <v>50</v>
      </c>
      <c r="AT97" s="7" t="s">
        <v>50</v>
      </c>
      <c r="AU97" s="7"/>
    </row>
    <row r="98" spans="1:47" ht="15.75" hidden="1" customHeight="1" x14ac:dyDescent="0.25">
      <c r="A98" s="5">
        <v>97</v>
      </c>
      <c r="B98" s="90">
        <v>0</v>
      </c>
      <c r="C98" s="63" t="s">
        <v>171</v>
      </c>
      <c r="D98" s="63"/>
      <c r="E98" s="45" t="s">
        <v>61</v>
      </c>
      <c r="F98" s="54">
        <v>324326.21000000002</v>
      </c>
      <c r="G98" s="78">
        <v>10011.969999999999</v>
      </c>
      <c r="H98" s="54">
        <v>375.6</v>
      </c>
      <c r="I98" s="45"/>
      <c r="J98" s="54">
        <v>11.97</v>
      </c>
      <c r="K98" s="45"/>
      <c r="L98" s="8">
        <v>44789</v>
      </c>
      <c r="M98" s="7">
        <v>215</v>
      </c>
      <c r="N98" s="9">
        <f t="shared" si="19"/>
        <v>45003</v>
      </c>
      <c r="O98" s="10">
        <f t="shared" ca="1" si="20"/>
        <v>-1200</v>
      </c>
      <c r="P98" s="10" t="s">
        <v>50</v>
      </c>
      <c r="Q98" s="7" t="s">
        <v>50</v>
      </c>
      <c r="R98" s="7" t="s">
        <v>50</v>
      </c>
      <c r="S98" s="7" t="s">
        <v>50</v>
      </c>
      <c r="T98" s="7" t="s">
        <v>50</v>
      </c>
      <c r="U98" s="7" t="s">
        <v>50</v>
      </c>
      <c r="V98" s="15" t="s">
        <v>50</v>
      </c>
      <c r="W98" s="7" t="s">
        <v>50</v>
      </c>
      <c r="X98" s="7" t="s">
        <v>50</v>
      </c>
      <c r="Y98" s="7" t="s">
        <v>50</v>
      </c>
      <c r="Z98" s="7" t="s">
        <v>50</v>
      </c>
      <c r="AA98" s="7" t="s">
        <v>50</v>
      </c>
      <c r="AB98" s="7"/>
      <c r="AC98" s="7">
        <v>0</v>
      </c>
      <c r="AD98" s="7" t="s">
        <v>50</v>
      </c>
      <c r="AE98" s="7" t="s">
        <v>50</v>
      </c>
      <c r="AF98" s="7" t="s">
        <v>56</v>
      </c>
      <c r="AG98" s="7">
        <v>0</v>
      </c>
      <c r="AH98" s="7">
        <v>0</v>
      </c>
      <c r="AI98" s="7">
        <v>0</v>
      </c>
      <c r="AJ98" s="7">
        <v>0</v>
      </c>
      <c r="AK98" s="7"/>
      <c r="AL98" s="7"/>
      <c r="AM98" s="7"/>
      <c r="AN98" s="7"/>
      <c r="AO98" s="7"/>
      <c r="AP98" s="7"/>
      <c r="AQ98" s="7" t="s">
        <v>50</v>
      </c>
      <c r="AR98" s="7" t="s">
        <v>50</v>
      </c>
      <c r="AS98" s="7" t="s">
        <v>50</v>
      </c>
      <c r="AT98" s="7" t="s">
        <v>50</v>
      </c>
      <c r="AU98" s="7"/>
    </row>
    <row r="99" spans="1:47" ht="15.75" hidden="1" customHeight="1" x14ac:dyDescent="0.25">
      <c r="A99" s="5">
        <v>98</v>
      </c>
      <c r="B99" s="90">
        <v>0</v>
      </c>
      <c r="C99" s="63" t="s">
        <v>172</v>
      </c>
      <c r="D99" s="63"/>
      <c r="E99" s="45" t="s">
        <v>173</v>
      </c>
      <c r="F99" s="54">
        <v>260697.7</v>
      </c>
      <c r="G99" s="78">
        <v>10089.01</v>
      </c>
      <c r="H99" s="54">
        <v>230.4</v>
      </c>
      <c r="I99" s="45"/>
      <c r="J99" s="54">
        <v>89.01</v>
      </c>
      <c r="K99" s="45"/>
      <c r="L99" s="51">
        <v>44789</v>
      </c>
      <c r="M99" s="7">
        <v>155</v>
      </c>
      <c r="N99" s="9">
        <f t="shared" si="19"/>
        <v>44943</v>
      </c>
      <c r="O99" s="10">
        <f t="shared" ca="1" si="20"/>
        <v>-1260</v>
      </c>
      <c r="P99" s="10"/>
      <c r="Q99" s="7"/>
      <c r="R99" s="7"/>
      <c r="S99" s="7"/>
      <c r="T99" s="7"/>
      <c r="U99" s="7"/>
      <c r="V99" s="15"/>
      <c r="W99" s="7"/>
      <c r="X99" s="7"/>
      <c r="Y99" s="7"/>
      <c r="Z99" s="7"/>
      <c r="AA99" s="7"/>
      <c r="AB99" s="7"/>
      <c r="AC99" s="7"/>
      <c r="AD99" s="7"/>
      <c r="AE99" s="7"/>
      <c r="AF99" s="7"/>
      <c r="AG99" s="7"/>
      <c r="AH99" s="7"/>
      <c r="AI99" s="7"/>
      <c r="AJ99" s="7"/>
      <c r="AK99" s="7"/>
      <c r="AL99" s="7"/>
      <c r="AM99" s="7"/>
      <c r="AN99" s="7"/>
      <c r="AO99" s="7"/>
      <c r="AP99" s="7"/>
      <c r="AQ99" s="7" t="s">
        <v>50</v>
      </c>
      <c r="AR99" s="7" t="s">
        <v>50</v>
      </c>
      <c r="AS99" s="7" t="s">
        <v>50</v>
      </c>
      <c r="AT99" s="7" t="s">
        <v>50</v>
      </c>
      <c r="AU99" s="7"/>
    </row>
    <row r="100" spans="1:47" ht="15.75" hidden="1" customHeight="1" x14ac:dyDescent="0.25">
      <c r="A100" s="5">
        <v>99</v>
      </c>
      <c r="B100" s="90">
        <v>0</v>
      </c>
      <c r="C100" s="63" t="s">
        <v>174</v>
      </c>
      <c r="D100" s="63"/>
      <c r="E100" s="45" t="s">
        <v>123</v>
      </c>
      <c r="F100" s="54">
        <v>306660.33</v>
      </c>
      <c r="G100" s="78">
        <v>10031.23</v>
      </c>
      <c r="H100" s="54">
        <v>356.4</v>
      </c>
      <c r="I100" s="45"/>
      <c r="J100" s="78">
        <v>31.23</v>
      </c>
      <c r="K100" s="45"/>
      <c r="L100" s="8">
        <v>44789</v>
      </c>
      <c r="M100" s="7">
        <v>125</v>
      </c>
      <c r="N100" s="9">
        <f t="shared" si="19"/>
        <v>44913</v>
      </c>
      <c r="O100" s="10">
        <f t="shared" ca="1" si="20"/>
        <v>-1290</v>
      </c>
      <c r="P100" s="10"/>
      <c r="Q100" s="7"/>
      <c r="R100" s="7"/>
      <c r="S100" s="7"/>
      <c r="T100" s="7"/>
      <c r="U100" s="7"/>
      <c r="V100" s="15"/>
      <c r="W100" s="7"/>
      <c r="X100" s="7"/>
      <c r="Y100" s="7"/>
      <c r="Z100" s="7"/>
      <c r="AA100" s="7"/>
      <c r="AB100" s="7"/>
      <c r="AC100" s="7"/>
      <c r="AD100" s="7"/>
      <c r="AE100" s="7"/>
      <c r="AF100" s="7"/>
      <c r="AG100" s="7"/>
      <c r="AH100" s="7"/>
      <c r="AI100" s="7"/>
      <c r="AJ100" s="7"/>
      <c r="AK100" s="7"/>
      <c r="AL100" s="7"/>
      <c r="AM100" s="7"/>
      <c r="AN100" s="7"/>
      <c r="AO100" s="7"/>
      <c r="AP100" s="7"/>
      <c r="AQ100" s="7" t="s">
        <v>50</v>
      </c>
      <c r="AR100" s="7" t="s">
        <v>50</v>
      </c>
      <c r="AS100" s="7" t="s">
        <v>50</v>
      </c>
      <c r="AT100" s="7"/>
      <c r="AU100" s="7"/>
    </row>
    <row r="101" spans="1:47" ht="15.75" hidden="1" customHeight="1" x14ac:dyDescent="0.25">
      <c r="A101" s="5">
        <v>100</v>
      </c>
      <c r="B101" s="91">
        <v>0</v>
      </c>
      <c r="C101" s="63" t="s">
        <v>175</v>
      </c>
      <c r="D101" s="63"/>
      <c r="E101" s="107" t="s">
        <v>176</v>
      </c>
      <c r="F101" s="54">
        <v>109747.02</v>
      </c>
      <c r="G101" s="78">
        <v>3911.97</v>
      </c>
      <c r="H101" s="45"/>
      <c r="I101" s="45"/>
      <c r="J101" s="45">
        <v>11.97</v>
      </c>
      <c r="K101" s="45"/>
      <c r="L101" s="8">
        <v>44789</v>
      </c>
      <c r="M101" s="7">
        <v>285</v>
      </c>
      <c r="N101" s="9">
        <f t="shared" si="19"/>
        <v>45073</v>
      </c>
      <c r="O101" s="60">
        <f t="shared" ca="1" si="20"/>
        <v>-1130</v>
      </c>
      <c r="P101" s="10" t="s">
        <v>50</v>
      </c>
      <c r="Q101" s="7" t="s">
        <v>50</v>
      </c>
      <c r="R101" s="7" t="s">
        <v>50</v>
      </c>
      <c r="S101" s="7" t="s">
        <v>50</v>
      </c>
      <c r="T101" s="7" t="s">
        <v>50</v>
      </c>
      <c r="U101" s="7" t="s">
        <v>50</v>
      </c>
      <c r="V101" s="15" t="s">
        <v>50</v>
      </c>
      <c r="W101" s="7" t="s">
        <v>50</v>
      </c>
      <c r="X101" s="7" t="s">
        <v>50</v>
      </c>
      <c r="Y101" s="7" t="s">
        <v>50</v>
      </c>
      <c r="Z101" s="7" t="s">
        <v>50</v>
      </c>
      <c r="AA101" s="7" t="s">
        <v>50</v>
      </c>
      <c r="AB101" s="7"/>
      <c r="AC101" s="7">
        <v>0</v>
      </c>
      <c r="AD101" s="7" t="s">
        <v>56</v>
      </c>
      <c r="AE101" s="7" t="s">
        <v>50</v>
      </c>
      <c r="AF101" s="7" t="s">
        <v>56</v>
      </c>
      <c r="AG101" s="7">
        <v>0</v>
      </c>
      <c r="AH101" s="7">
        <v>0</v>
      </c>
      <c r="AI101" s="7">
        <v>0</v>
      </c>
      <c r="AJ101" s="7">
        <v>0</v>
      </c>
      <c r="AK101" s="7">
        <v>0</v>
      </c>
      <c r="AL101" s="7">
        <v>0</v>
      </c>
      <c r="AM101" s="7"/>
      <c r="AN101" s="7">
        <v>0</v>
      </c>
      <c r="AO101" s="7">
        <v>0</v>
      </c>
      <c r="AP101" s="7">
        <v>0</v>
      </c>
      <c r="AQ101" s="7" t="s">
        <v>50</v>
      </c>
      <c r="AR101" s="7" t="s">
        <v>50</v>
      </c>
      <c r="AS101" s="7" t="s">
        <v>50</v>
      </c>
      <c r="AT101" s="7"/>
      <c r="AU101" s="7"/>
    </row>
    <row r="102" spans="1:47" hidden="1" x14ac:dyDescent="0.25">
      <c r="A102" s="5">
        <v>101</v>
      </c>
      <c r="B102" s="90">
        <v>0</v>
      </c>
      <c r="C102" s="63" t="s">
        <v>177</v>
      </c>
      <c r="D102" s="63"/>
      <c r="E102" s="45" t="s">
        <v>173</v>
      </c>
      <c r="F102" s="54">
        <v>207283.06</v>
      </c>
      <c r="G102" s="78">
        <v>11571.97</v>
      </c>
      <c r="H102" s="54">
        <v>446</v>
      </c>
      <c r="I102" s="54">
        <v>250</v>
      </c>
      <c r="J102" s="45">
        <v>11.97</v>
      </c>
      <c r="K102" s="45"/>
      <c r="L102" s="8">
        <v>44789</v>
      </c>
      <c r="M102" s="7">
        <v>155</v>
      </c>
      <c r="N102" s="9">
        <f t="shared" si="19"/>
        <v>44943</v>
      </c>
      <c r="O102" s="60">
        <f t="shared" ca="1" si="20"/>
        <v>-1260</v>
      </c>
      <c r="P102" s="10"/>
      <c r="Q102" s="7"/>
      <c r="R102" s="7"/>
      <c r="S102" s="7"/>
      <c r="T102" s="7"/>
      <c r="U102" s="7"/>
      <c r="V102" s="15"/>
      <c r="W102" s="7"/>
      <c r="X102" s="7"/>
      <c r="Y102" s="7"/>
      <c r="Z102" s="7"/>
      <c r="AA102" s="7"/>
      <c r="AB102" s="7"/>
      <c r="AC102" s="7"/>
      <c r="AD102" s="7"/>
      <c r="AE102" s="7"/>
      <c r="AF102" s="7"/>
      <c r="AG102" s="7"/>
      <c r="AH102" s="7"/>
      <c r="AI102" s="7"/>
      <c r="AJ102" s="7"/>
      <c r="AK102" s="7"/>
      <c r="AL102" s="7"/>
      <c r="AM102" s="7"/>
      <c r="AN102" s="7"/>
      <c r="AO102" s="7"/>
      <c r="AP102" s="7"/>
      <c r="AQ102" s="7" t="s">
        <v>50</v>
      </c>
      <c r="AR102" s="7" t="s">
        <v>50</v>
      </c>
      <c r="AS102" s="7" t="s">
        <v>50</v>
      </c>
      <c r="AT102" s="7" t="s">
        <v>50</v>
      </c>
      <c r="AU102" s="7"/>
    </row>
    <row r="103" spans="1:47" hidden="1" x14ac:dyDescent="0.25">
      <c r="A103" s="5">
        <v>102</v>
      </c>
      <c r="B103" s="90">
        <v>0</v>
      </c>
      <c r="C103" s="63" t="s">
        <v>178</v>
      </c>
      <c r="D103" s="63"/>
      <c r="E103" s="45" t="s">
        <v>94</v>
      </c>
      <c r="F103" s="39">
        <v>234302.61</v>
      </c>
      <c r="G103" s="78">
        <v>10011.969999999999</v>
      </c>
      <c r="H103" s="45"/>
      <c r="I103" s="45"/>
      <c r="J103" s="45">
        <v>11.97</v>
      </c>
      <c r="K103" s="45"/>
      <c r="L103" s="8">
        <v>44789</v>
      </c>
      <c r="M103" s="7">
        <v>165</v>
      </c>
      <c r="N103" s="9">
        <f t="shared" si="19"/>
        <v>44953</v>
      </c>
      <c r="O103" s="10">
        <f t="shared" ca="1" si="20"/>
        <v>-1250</v>
      </c>
      <c r="P103" s="10"/>
      <c r="Q103" s="7"/>
      <c r="R103" s="7"/>
      <c r="S103" s="7"/>
      <c r="T103" s="7"/>
      <c r="U103" s="7"/>
      <c r="V103" s="15"/>
      <c r="W103" s="7"/>
      <c r="X103" s="7"/>
      <c r="Y103" s="7"/>
      <c r="Z103" s="7"/>
      <c r="AA103" s="7"/>
      <c r="AB103" s="7"/>
      <c r="AC103" s="7"/>
      <c r="AD103" s="7"/>
      <c r="AE103" s="7"/>
      <c r="AF103" s="7"/>
      <c r="AG103" s="7"/>
      <c r="AH103" s="7"/>
      <c r="AI103" s="7"/>
      <c r="AJ103" s="7"/>
      <c r="AK103" s="7"/>
      <c r="AL103" s="7"/>
      <c r="AM103" s="7"/>
      <c r="AN103" s="7"/>
      <c r="AO103" s="7"/>
      <c r="AP103" s="7"/>
      <c r="AQ103" s="7" t="s">
        <v>50</v>
      </c>
      <c r="AR103" s="7" t="s">
        <v>50</v>
      </c>
      <c r="AS103" s="7" t="s">
        <v>50</v>
      </c>
      <c r="AT103" s="7" t="s">
        <v>50</v>
      </c>
      <c r="AU103" s="7"/>
    </row>
    <row r="104" spans="1:47" hidden="1" x14ac:dyDescent="0.25">
      <c r="A104" s="5">
        <v>103</v>
      </c>
      <c r="B104" s="90">
        <v>0</v>
      </c>
      <c r="C104" s="63" t="s">
        <v>179</v>
      </c>
      <c r="D104" s="63"/>
      <c r="E104" s="45" t="s">
        <v>91</v>
      </c>
      <c r="F104" s="78">
        <v>352866.41</v>
      </c>
      <c r="G104" s="78">
        <v>13283.94</v>
      </c>
      <c r="H104" s="54">
        <v>611</v>
      </c>
      <c r="I104" s="54">
        <v>250</v>
      </c>
      <c r="J104" s="54">
        <v>23.94</v>
      </c>
      <c r="K104" s="45" t="s">
        <v>180</v>
      </c>
      <c r="L104" s="8">
        <v>44789</v>
      </c>
      <c r="M104" s="7">
        <v>255</v>
      </c>
      <c r="N104" s="9">
        <f t="shared" si="19"/>
        <v>45043</v>
      </c>
      <c r="O104" s="10">
        <f t="shared" ca="1" si="20"/>
        <v>-1160</v>
      </c>
      <c r="P104" s="10"/>
      <c r="Q104" s="7"/>
      <c r="R104" s="7"/>
      <c r="S104" s="7"/>
      <c r="T104" s="7"/>
      <c r="U104" s="7"/>
      <c r="V104" s="15"/>
      <c r="W104" s="7"/>
      <c r="X104" s="7"/>
      <c r="Y104" s="7"/>
      <c r="Z104" s="7"/>
      <c r="AA104" s="7"/>
      <c r="AB104" s="7"/>
      <c r="AC104" s="7"/>
      <c r="AD104" s="7"/>
      <c r="AE104" s="7"/>
      <c r="AF104" s="7"/>
      <c r="AG104" s="7"/>
      <c r="AH104" s="7"/>
      <c r="AI104" s="7"/>
      <c r="AJ104" s="7"/>
      <c r="AK104" s="7"/>
      <c r="AL104" s="7"/>
      <c r="AM104" s="7"/>
      <c r="AN104" s="7"/>
      <c r="AO104" s="7"/>
      <c r="AP104" s="7"/>
      <c r="AQ104" s="7" t="s">
        <v>50</v>
      </c>
      <c r="AR104" s="7" t="s">
        <v>50</v>
      </c>
      <c r="AS104" s="7" t="s">
        <v>50</v>
      </c>
      <c r="AT104" s="7" t="s">
        <v>56</v>
      </c>
      <c r="AU104" s="7"/>
    </row>
    <row r="105" spans="1:47" hidden="1" x14ac:dyDescent="0.25">
      <c r="A105" s="5">
        <v>104</v>
      </c>
      <c r="B105" s="90">
        <v>0</v>
      </c>
      <c r="C105" s="63" t="s">
        <v>181</v>
      </c>
      <c r="D105" s="63"/>
      <c r="E105" s="45" t="s">
        <v>117</v>
      </c>
      <c r="F105" s="54">
        <v>266161.71999999997</v>
      </c>
      <c r="G105" s="78">
        <v>10014.61</v>
      </c>
      <c r="H105" s="54">
        <v>470.4</v>
      </c>
      <c r="I105" s="45"/>
      <c r="J105" s="54">
        <v>14.61</v>
      </c>
      <c r="K105" s="45"/>
      <c r="L105" s="8">
        <v>44789</v>
      </c>
      <c r="M105" s="7">
        <v>245</v>
      </c>
      <c r="N105" s="9">
        <f t="shared" si="19"/>
        <v>45033</v>
      </c>
      <c r="O105" s="10">
        <f t="shared" ca="1" si="20"/>
        <v>-1170</v>
      </c>
      <c r="P105" s="10"/>
      <c r="Q105" s="7"/>
      <c r="R105" s="7"/>
      <c r="S105" s="7"/>
      <c r="T105" s="7"/>
      <c r="U105" s="7"/>
      <c r="V105" s="15"/>
      <c r="W105" s="7"/>
      <c r="X105" s="7"/>
      <c r="Y105" s="7"/>
      <c r="Z105" s="7"/>
      <c r="AA105" s="7"/>
      <c r="AB105" s="7"/>
      <c r="AC105" s="7"/>
      <c r="AD105" s="7"/>
      <c r="AE105" s="7"/>
      <c r="AF105" s="7"/>
      <c r="AG105" s="7"/>
      <c r="AH105" s="7"/>
      <c r="AI105" s="7"/>
      <c r="AJ105" s="7"/>
      <c r="AK105" s="7"/>
      <c r="AL105" s="7"/>
      <c r="AM105" s="7"/>
      <c r="AN105" s="7"/>
      <c r="AO105" s="7"/>
      <c r="AP105" s="7"/>
      <c r="AQ105" s="7" t="s">
        <v>50</v>
      </c>
      <c r="AR105" s="7" t="s">
        <v>50</v>
      </c>
      <c r="AS105" s="7" t="s">
        <v>50</v>
      </c>
      <c r="AT105" s="7" t="s">
        <v>50</v>
      </c>
      <c r="AU105" s="7"/>
    </row>
    <row r="106" spans="1:47" hidden="1" x14ac:dyDescent="0.25">
      <c r="A106" s="5">
        <v>105</v>
      </c>
      <c r="B106" s="90">
        <v>0</v>
      </c>
      <c r="C106" s="63" t="s">
        <v>182</v>
      </c>
      <c r="D106" s="63"/>
      <c r="E106" s="45" t="s">
        <v>91</v>
      </c>
      <c r="F106" s="39">
        <v>535456.59</v>
      </c>
      <c r="G106" s="78">
        <v>11711.97</v>
      </c>
      <c r="H106" s="54">
        <v>199.2</v>
      </c>
      <c r="I106" s="45"/>
      <c r="J106" s="54">
        <v>11.97</v>
      </c>
      <c r="K106" s="45"/>
      <c r="L106" s="8">
        <v>44802</v>
      </c>
      <c r="M106" s="7">
        <v>225</v>
      </c>
      <c r="N106" s="9">
        <f t="shared" si="19"/>
        <v>45026</v>
      </c>
      <c r="O106" s="10">
        <f t="shared" ca="1" si="20"/>
        <v>-1177</v>
      </c>
      <c r="P106" s="10"/>
      <c r="Q106" s="7"/>
      <c r="R106" s="7"/>
      <c r="S106" s="7"/>
      <c r="T106" s="7"/>
      <c r="U106" s="7"/>
      <c r="V106" s="15"/>
      <c r="W106" s="7"/>
      <c r="X106" s="7"/>
      <c r="Y106" s="7"/>
      <c r="Z106" s="7"/>
      <c r="AA106" s="7"/>
      <c r="AB106" s="7"/>
      <c r="AC106" s="7"/>
      <c r="AD106" s="7"/>
      <c r="AE106" s="7"/>
      <c r="AF106" s="7"/>
      <c r="AG106" s="7"/>
      <c r="AH106" s="7"/>
      <c r="AI106" s="7"/>
      <c r="AJ106" s="7"/>
      <c r="AK106" s="7"/>
      <c r="AL106" s="7"/>
      <c r="AM106" s="7"/>
      <c r="AN106" s="7"/>
      <c r="AO106" s="7"/>
      <c r="AP106" s="7"/>
      <c r="AQ106" s="7" t="s">
        <v>50</v>
      </c>
      <c r="AR106" s="7" t="s">
        <v>50</v>
      </c>
      <c r="AS106" s="7" t="s">
        <v>56</v>
      </c>
      <c r="AT106" s="7" t="s">
        <v>56</v>
      </c>
      <c r="AU106" s="7"/>
    </row>
    <row r="107" spans="1:47" hidden="1" x14ac:dyDescent="0.25">
      <c r="A107" s="5">
        <v>106</v>
      </c>
      <c r="B107" s="90">
        <v>0</v>
      </c>
      <c r="C107" s="63" t="s">
        <v>183</v>
      </c>
      <c r="D107" s="63"/>
      <c r="E107" s="45" t="s">
        <v>184</v>
      </c>
      <c r="F107" s="54">
        <v>53854.16</v>
      </c>
      <c r="G107" s="78">
        <v>1725.82</v>
      </c>
      <c r="H107" s="45"/>
      <c r="I107" s="45"/>
      <c r="J107" s="78">
        <v>11.97</v>
      </c>
      <c r="K107" s="45"/>
      <c r="L107" s="8">
        <v>44818</v>
      </c>
      <c r="M107" s="7">
        <v>95</v>
      </c>
      <c r="N107" s="9">
        <f t="shared" si="19"/>
        <v>44912</v>
      </c>
      <c r="O107" s="10">
        <f t="shared" ca="1" si="20"/>
        <v>-1291</v>
      </c>
      <c r="P107" s="10"/>
      <c r="Q107" s="7"/>
      <c r="R107" s="7"/>
      <c r="S107" s="7"/>
      <c r="T107" s="7"/>
      <c r="U107" s="7"/>
      <c r="V107" s="15"/>
      <c r="W107" s="7"/>
      <c r="X107" s="7"/>
      <c r="Y107" s="7"/>
      <c r="Z107" s="7"/>
      <c r="AA107" s="7"/>
      <c r="AB107" s="7"/>
      <c r="AC107" s="7"/>
      <c r="AD107" s="7"/>
      <c r="AE107" s="7"/>
      <c r="AF107" s="7"/>
      <c r="AG107" s="7"/>
      <c r="AH107" s="7"/>
      <c r="AI107" s="7"/>
      <c r="AJ107" s="7"/>
      <c r="AK107" s="7"/>
      <c r="AL107" s="7"/>
      <c r="AM107" s="7"/>
      <c r="AN107" s="7"/>
      <c r="AO107" s="7"/>
      <c r="AP107" s="7"/>
      <c r="AQ107" s="7" t="s">
        <v>50</v>
      </c>
      <c r="AR107" s="7" t="s">
        <v>50</v>
      </c>
      <c r="AS107" s="7" t="s">
        <v>50</v>
      </c>
      <c r="AT107" s="7"/>
      <c r="AU107" s="7"/>
    </row>
    <row r="108" spans="1:47" hidden="1" x14ac:dyDescent="0.25">
      <c r="A108" s="5">
        <v>107</v>
      </c>
      <c r="B108" s="90">
        <v>0</v>
      </c>
      <c r="C108" s="63" t="s">
        <v>185</v>
      </c>
      <c r="D108" s="63"/>
      <c r="E108" s="45" t="s">
        <v>94</v>
      </c>
      <c r="F108" s="39">
        <v>446261.57</v>
      </c>
      <c r="G108" s="78">
        <v>11266.92</v>
      </c>
      <c r="H108" s="45"/>
      <c r="I108" s="45"/>
      <c r="J108" s="54">
        <v>11.97</v>
      </c>
      <c r="K108" s="45"/>
      <c r="L108" s="8">
        <v>44862</v>
      </c>
      <c r="M108" s="7">
        <v>185</v>
      </c>
      <c r="N108" s="9">
        <f t="shared" si="19"/>
        <v>45046</v>
      </c>
      <c r="O108" s="10">
        <f t="shared" ca="1" si="20"/>
        <v>-1157</v>
      </c>
      <c r="P108" s="10"/>
      <c r="Q108" s="7"/>
      <c r="R108" s="7"/>
      <c r="S108" s="7"/>
      <c r="T108" s="7"/>
      <c r="U108" s="7"/>
      <c r="V108" s="15"/>
      <c r="W108" s="7"/>
      <c r="X108" s="7"/>
      <c r="Y108" s="7"/>
      <c r="Z108" s="7"/>
      <c r="AA108" s="7"/>
      <c r="AB108" s="7"/>
      <c r="AC108" s="7"/>
      <c r="AD108" s="7"/>
      <c r="AE108" s="7"/>
      <c r="AF108" s="7"/>
      <c r="AG108" s="7"/>
      <c r="AH108" s="7"/>
      <c r="AI108" s="7"/>
      <c r="AJ108" s="7"/>
      <c r="AK108" s="7"/>
      <c r="AL108" s="7"/>
      <c r="AM108" s="7"/>
      <c r="AN108" s="7"/>
      <c r="AO108" s="7"/>
      <c r="AP108" s="7"/>
      <c r="AQ108" s="7" t="s">
        <v>50</v>
      </c>
      <c r="AR108" s="7" t="s">
        <v>50</v>
      </c>
      <c r="AS108" s="7" t="s">
        <v>50</v>
      </c>
      <c r="AT108" s="7" t="s">
        <v>50</v>
      </c>
      <c r="AU108" s="7"/>
    </row>
    <row r="109" spans="1:47" hidden="1" x14ac:dyDescent="0.25">
      <c r="A109" s="5">
        <v>108</v>
      </c>
      <c r="B109" s="90">
        <v>0</v>
      </c>
      <c r="C109" s="63" t="s">
        <v>186</v>
      </c>
      <c r="D109" s="63"/>
      <c r="E109" s="45" t="s">
        <v>184</v>
      </c>
      <c r="F109" s="54">
        <v>303841.61099999998</v>
      </c>
      <c r="G109" s="78">
        <v>10004</v>
      </c>
      <c r="H109" s="45"/>
      <c r="I109" s="45"/>
      <c r="J109" s="78">
        <v>11.97</v>
      </c>
      <c r="K109" s="45"/>
      <c r="L109" s="8">
        <v>44862</v>
      </c>
      <c r="M109" s="7">
        <v>215</v>
      </c>
      <c r="N109" s="9">
        <f t="shared" si="19"/>
        <v>45076</v>
      </c>
      <c r="O109" s="10">
        <f t="shared" ca="1" si="20"/>
        <v>-1127</v>
      </c>
      <c r="P109" s="10"/>
      <c r="Q109" s="7"/>
      <c r="R109" s="7"/>
      <c r="S109" s="7"/>
      <c r="T109" s="7"/>
      <c r="U109" s="7"/>
      <c r="V109" s="15"/>
      <c r="W109" s="7"/>
      <c r="X109" s="7"/>
      <c r="Y109" s="7"/>
      <c r="Z109" s="7"/>
      <c r="AA109" s="7"/>
      <c r="AB109" s="7"/>
      <c r="AC109" s="7"/>
      <c r="AD109" s="7"/>
      <c r="AE109" s="7"/>
      <c r="AF109" s="7"/>
      <c r="AG109" s="7"/>
      <c r="AH109" s="7"/>
      <c r="AI109" s="7"/>
      <c r="AJ109" s="7"/>
      <c r="AK109" s="7"/>
      <c r="AL109" s="7"/>
      <c r="AM109" s="7"/>
      <c r="AN109" s="7"/>
      <c r="AO109" s="7"/>
      <c r="AP109" s="7"/>
      <c r="AQ109" s="7" t="s">
        <v>50</v>
      </c>
      <c r="AR109" s="7" t="s">
        <v>50</v>
      </c>
      <c r="AS109" s="7" t="s">
        <v>50</v>
      </c>
      <c r="AT109" s="7" t="s">
        <v>50</v>
      </c>
      <c r="AU109" s="7"/>
    </row>
    <row r="110" spans="1:47" hidden="1" x14ac:dyDescent="0.25">
      <c r="A110" s="5">
        <v>109</v>
      </c>
      <c r="B110" s="90">
        <v>0</v>
      </c>
      <c r="C110" s="63" t="s">
        <v>187</v>
      </c>
      <c r="D110" s="63"/>
      <c r="E110" s="45" t="s">
        <v>123</v>
      </c>
      <c r="F110" s="54">
        <v>200777.39</v>
      </c>
      <c r="G110" s="78">
        <v>10673.51</v>
      </c>
      <c r="H110" s="45"/>
      <c r="I110" s="78">
        <v>100</v>
      </c>
      <c r="J110" s="78">
        <v>43.83</v>
      </c>
      <c r="K110" s="45"/>
      <c r="L110" s="8">
        <v>44862</v>
      </c>
      <c r="M110" s="7">
        <v>155</v>
      </c>
      <c r="N110" s="9">
        <f t="shared" si="19"/>
        <v>45016</v>
      </c>
      <c r="O110" s="10">
        <f t="shared" ca="1" si="20"/>
        <v>-1187</v>
      </c>
      <c r="P110" s="10"/>
      <c r="Q110" s="7"/>
      <c r="R110" s="7"/>
      <c r="S110" s="7"/>
      <c r="T110" s="7"/>
      <c r="U110" s="7"/>
      <c r="V110" s="15"/>
      <c r="W110" s="7"/>
      <c r="X110" s="7"/>
      <c r="Y110" s="7"/>
      <c r="Z110" s="7"/>
      <c r="AA110" s="7"/>
      <c r="AB110" s="7"/>
      <c r="AC110" s="7"/>
      <c r="AD110" s="7"/>
      <c r="AE110" s="7"/>
      <c r="AF110" s="7"/>
      <c r="AG110" s="7"/>
      <c r="AH110" s="7"/>
      <c r="AI110" s="7"/>
      <c r="AJ110" s="7"/>
      <c r="AK110" s="7"/>
      <c r="AL110" s="7"/>
      <c r="AM110" s="7"/>
      <c r="AN110" s="7"/>
      <c r="AO110" s="7"/>
      <c r="AP110" s="7"/>
      <c r="AQ110" s="7" t="s">
        <v>50</v>
      </c>
      <c r="AR110" s="7" t="s">
        <v>50</v>
      </c>
      <c r="AS110" s="7" t="s">
        <v>50</v>
      </c>
      <c r="AT110" s="7" t="s">
        <v>50</v>
      </c>
      <c r="AU110" s="7"/>
    </row>
    <row r="111" spans="1:47" hidden="1" x14ac:dyDescent="0.25">
      <c r="A111" s="5">
        <v>110</v>
      </c>
      <c r="B111" s="90">
        <v>0</v>
      </c>
      <c r="C111" s="63" t="s">
        <v>188</v>
      </c>
      <c r="D111" s="63"/>
      <c r="E111" s="45" t="s">
        <v>184</v>
      </c>
      <c r="F111" s="54">
        <v>384565.88</v>
      </c>
      <c r="G111" s="78">
        <v>11266.92</v>
      </c>
      <c r="H111" s="45"/>
      <c r="I111" s="45"/>
      <c r="J111" s="78">
        <v>11.97</v>
      </c>
      <c r="K111" s="45"/>
      <c r="L111" s="8">
        <v>44862</v>
      </c>
      <c r="M111" s="7">
        <v>185</v>
      </c>
      <c r="N111" s="9">
        <f t="shared" si="19"/>
        <v>45046</v>
      </c>
      <c r="O111" s="10">
        <f t="shared" ca="1" si="20"/>
        <v>-1157</v>
      </c>
      <c r="P111" s="10"/>
      <c r="Q111" s="7"/>
      <c r="R111" s="7"/>
      <c r="S111" s="7"/>
      <c r="T111" s="7"/>
      <c r="U111" s="7"/>
      <c r="V111" s="15"/>
      <c r="W111" s="7"/>
      <c r="X111" s="7"/>
      <c r="Y111" s="7"/>
      <c r="Z111" s="7"/>
      <c r="AA111" s="7"/>
      <c r="AB111" s="7"/>
      <c r="AC111" s="7"/>
      <c r="AD111" s="7"/>
      <c r="AE111" s="7"/>
      <c r="AF111" s="7"/>
      <c r="AG111" s="7"/>
      <c r="AH111" s="7"/>
      <c r="AI111" s="7"/>
      <c r="AJ111" s="7"/>
      <c r="AK111" s="7"/>
      <c r="AL111" s="7"/>
      <c r="AM111" s="7"/>
      <c r="AN111" s="7"/>
      <c r="AO111" s="7"/>
      <c r="AP111" s="7"/>
      <c r="AQ111" s="7" t="s">
        <v>50</v>
      </c>
      <c r="AR111" s="7" t="s">
        <v>50</v>
      </c>
      <c r="AS111" s="7" t="s">
        <v>50</v>
      </c>
      <c r="AT111" s="7" t="s">
        <v>50</v>
      </c>
      <c r="AU111" s="7"/>
    </row>
    <row r="112" spans="1:47" hidden="1" x14ac:dyDescent="0.25">
      <c r="A112" s="5">
        <v>111</v>
      </c>
      <c r="B112" s="90">
        <v>0</v>
      </c>
      <c r="C112" s="63" t="s">
        <v>189</v>
      </c>
      <c r="D112" s="63"/>
      <c r="E112" s="45" t="s">
        <v>114</v>
      </c>
      <c r="F112" s="54">
        <v>280510.52</v>
      </c>
      <c r="G112" s="78">
        <v>10016.370000000001</v>
      </c>
      <c r="H112" s="45"/>
      <c r="I112" s="45"/>
      <c r="J112" s="45">
        <v>11.97</v>
      </c>
      <c r="K112" s="45"/>
      <c r="L112" s="8">
        <v>44862</v>
      </c>
      <c r="M112" s="7">
        <v>215</v>
      </c>
      <c r="N112" s="9">
        <f t="shared" si="19"/>
        <v>45076</v>
      </c>
      <c r="O112" s="10">
        <f t="shared" ca="1" si="20"/>
        <v>-1127</v>
      </c>
      <c r="P112" s="10"/>
      <c r="Q112" s="7"/>
      <c r="R112" s="7"/>
      <c r="S112" s="7"/>
      <c r="T112" s="7"/>
      <c r="U112" s="7"/>
      <c r="V112" s="15"/>
      <c r="W112" s="7"/>
      <c r="X112" s="7"/>
      <c r="Y112" s="7"/>
      <c r="Z112" s="7"/>
      <c r="AA112" s="7"/>
      <c r="AB112" s="7"/>
      <c r="AC112" s="7"/>
      <c r="AD112" s="7"/>
      <c r="AE112" s="7"/>
      <c r="AF112" s="7"/>
      <c r="AG112" s="7"/>
      <c r="AH112" s="7"/>
      <c r="AI112" s="7"/>
      <c r="AJ112" s="7"/>
      <c r="AK112" s="7"/>
      <c r="AL112" s="7"/>
      <c r="AM112" s="7"/>
      <c r="AN112" s="7"/>
      <c r="AO112" s="7"/>
      <c r="AP112" s="7"/>
      <c r="AQ112" s="7" t="s">
        <v>50</v>
      </c>
      <c r="AR112" s="7" t="s">
        <v>50</v>
      </c>
      <c r="AS112" s="7" t="s">
        <v>50</v>
      </c>
      <c r="AT112" s="7" t="s">
        <v>50</v>
      </c>
      <c r="AU112" s="7"/>
    </row>
    <row r="113" spans="1:47" hidden="1" x14ac:dyDescent="0.25">
      <c r="A113" s="5">
        <v>112</v>
      </c>
      <c r="B113" s="90">
        <v>0</v>
      </c>
      <c r="C113" s="63" t="s">
        <v>190</v>
      </c>
      <c r="D113" s="63"/>
      <c r="E113" s="45" t="s">
        <v>111</v>
      </c>
      <c r="F113" s="54">
        <v>214381</v>
      </c>
      <c r="G113" s="78">
        <v>10019.01</v>
      </c>
      <c r="H113" s="45"/>
      <c r="I113" s="45"/>
      <c r="J113" s="78">
        <v>14.61</v>
      </c>
      <c r="K113" s="45"/>
      <c r="L113" s="8">
        <v>44862</v>
      </c>
      <c r="M113" s="7">
        <v>185</v>
      </c>
      <c r="N113" s="9">
        <f t="shared" si="19"/>
        <v>45046</v>
      </c>
      <c r="O113" s="10">
        <f t="shared" ca="1" si="20"/>
        <v>-1157</v>
      </c>
      <c r="P113" s="10"/>
      <c r="Q113" s="7" t="s">
        <v>50</v>
      </c>
      <c r="R113" s="7" t="s">
        <v>50</v>
      </c>
      <c r="S113" s="7" t="s">
        <v>56</v>
      </c>
      <c r="T113" s="7">
        <v>0</v>
      </c>
      <c r="U113" s="7" t="s">
        <v>56</v>
      </c>
      <c r="V113" s="15" t="s">
        <v>56</v>
      </c>
      <c r="W113" s="7" t="s">
        <v>56</v>
      </c>
      <c r="X113" s="7"/>
      <c r="Y113" s="7" t="s">
        <v>50</v>
      </c>
      <c r="Z113" s="7" t="s">
        <v>50</v>
      </c>
      <c r="AA113" s="7" t="s">
        <v>50</v>
      </c>
      <c r="AB113" s="7"/>
      <c r="AC113" s="7">
        <v>0</v>
      </c>
      <c r="AD113" s="7"/>
      <c r="AE113" s="7"/>
      <c r="AF113" s="7"/>
      <c r="AG113" s="7"/>
      <c r="AH113" s="7"/>
      <c r="AI113" s="7"/>
      <c r="AJ113" s="7"/>
      <c r="AK113" s="7"/>
      <c r="AL113" s="7"/>
      <c r="AM113" s="7"/>
      <c r="AN113" s="7"/>
      <c r="AO113" s="7"/>
      <c r="AP113" s="7"/>
      <c r="AQ113" s="7" t="s">
        <v>50</v>
      </c>
      <c r="AR113" s="7" t="s">
        <v>50</v>
      </c>
      <c r="AS113" s="7" t="s">
        <v>50</v>
      </c>
      <c r="AT113" s="7" t="s">
        <v>50</v>
      </c>
      <c r="AU113" s="7"/>
    </row>
    <row r="114" spans="1:47" hidden="1" x14ac:dyDescent="0.25">
      <c r="A114" s="5">
        <v>113</v>
      </c>
      <c r="B114" s="90">
        <v>0</v>
      </c>
      <c r="C114" s="71" t="s">
        <v>191</v>
      </c>
      <c r="D114" s="71"/>
      <c r="E114" s="45" t="s">
        <v>61</v>
      </c>
      <c r="F114" s="54">
        <v>227360.34</v>
      </c>
      <c r="G114" s="78">
        <v>11269.56</v>
      </c>
      <c r="H114" s="45"/>
      <c r="I114" s="78">
        <v>250</v>
      </c>
      <c r="J114" s="78">
        <v>14.61</v>
      </c>
      <c r="K114" s="45"/>
      <c r="L114" s="8">
        <v>44862</v>
      </c>
      <c r="M114" s="7">
        <v>155</v>
      </c>
      <c r="N114" s="9">
        <f t="shared" si="19"/>
        <v>45016</v>
      </c>
      <c r="O114" s="10">
        <f t="shared" ca="1" si="20"/>
        <v>-1187</v>
      </c>
      <c r="P114" s="10" t="s">
        <v>50</v>
      </c>
      <c r="Q114" s="7" t="s">
        <v>50</v>
      </c>
      <c r="R114" s="7" t="s">
        <v>50</v>
      </c>
      <c r="S114" s="7" t="s">
        <v>50</v>
      </c>
      <c r="T114" s="7" t="s">
        <v>50</v>
      </c>
      <c r="U114" s="7" t="s">
        <v>50</v>
      </c>
      <c r="V114" s="15" t="s">
        <v>50</v>
      </c>
      <c r="W114" s="7" t="s">
        <v>50</v>
      </c>
      <c r="X114" s="7" t="s">
        <v>50</v>
      </c>
      <c r="Y114" s="7" t="s">
        <v>50</v>
      </c>
      <c r="Z114" s="7" t="s">
        <v>50</v>
      </c>
      <c r="AA114" s="7" t="s">
        <v>50</v>
      </c>
      <c r="AB114" s="7"/>
      <c r="AC114" s="7">
        <v>0</v>
      </c>
      <c r="AD114" s="7" t="s">
        <v>50</v>
      </c>
      <c r="AE114" s="7">
        <v>0</v>
      </c>
      <c r="AF114" s="7">
        <v>0</v>
      </c>
      <c r="AG114" s="7">
        <v>0</v>
      </c>
      <c r="AH114" s="7" t="s">
        <v>50</v>
      </c>
      <c r="AI114" s="7">
        <v>0</v>
      </c>
      <c r="AJ114" s="7">
        <v>0</v>
      </c>
      <c r="AK114" s="7">
        <v>0</v>
      </c>
      <c r="AL114" s="7">
        <v>0</v>
      </c>
      <c r="AM114" s="7"/>
      <c r="AN114" s="7">
        <v>0</v>
      </c>
      <c r="AO114" s="7">
        <v>0</v>
      </c>
      <c r="AP114" s="7">
        <v>0</v>
      </c>
      <c r="AQ114" s="7" t="s">
        <v>50</v>
      </c>
      <c r="AR114" s="7" t="s">
        <v>50</v>
      </c>
      <c r="AS114" s="7" t="s">
        <v>50</v>
      </c>
      <c r="AT114" s="7" t="s">
        <v>50</v>
      </c>
      <c r="AU114" s="7"/>
    </row>
    <row r="115" spans="1:47" hidden="1" x14ac:dyDescent="0.25">
      <c r="A115" s="5">
        <v>114</v>
      </c>
      <c r="B115" s="90">
        <v>0</v>
      </c>
      <c r="C115" s="63" t="s">
        <v>192</v>
      </c>
      <c r="D115" s="63"/>
      <c r="E115" s="45" t="s">
        <v>94</v>
      </c>
      <c r="F115" s="78">
        <v>355253.7</v>
      </c>
      <c r="G115" s="78">
        <v>11320.08</v>
      </c>
      <c r="H115" s="45"/>
      <c r="I115" s="45"/>
      <c r="J115" s="78">
        <v>65.13</v>
      </c>
      <c r="K115" s="45"/>
      <c r="L115" s="8">
        <v>44862</v>
      </c>
      <c r="M115" s="7">
        <v>185</v>
      </c>
      <c r="N115" s="9">
        <f t="shared" si="19"/>
        <v>45046</v>
      </c>
      <c r="O115" s="10">
        <f t="shared" ca="1" si="20"/>
        <v>-1157</v>
      </c>
      <c r="P115" s="10"/>
      <c r="Q115" s="7"/>
      <c r="R115" s="7"/>
      <c r="S115" s="7"/>
      <c r="T115" s="7"/>
      <c r="U115" s="7"/>
      <c r="V115" s="15"/>
      <c r="W115" s="7"/>
      <c r="X115" s="7"/>
      <c r="Y115" s="7"/>
      <c r="Z115" s="7"/>
      <c r="AA115" s="7"/>
      <c r="AB115" s="7"/>
      <c r="AC115" s="7"/>
      <c r="AD115" s="7"/>
      <c r="AE115" s="7"/>
      <c r="AF115" s="7"/>
      <c r="AG115" s="7"/>
      <c r="AH115" s="7"/>
      <c r="AI115" s="7"/>
      <c r="AJ115" s="7"/>
      <c r="AK115" s="7"/>
      <c r="AL115" s="7"/>
      <c r="AM115" s="7"/>
      <c r="AN115" s="7"/>
      <c r="AO115" s="7"/>
      <c r="AP115" s="7"/>
      <c r="AQ115" s="7" t="s">
        <v>50</v>
      </c>
      <c r="AR115" s="7" t="s">
        <v>50</v>
      </c>
      <c r="AS115" s="7" t="s">
        <v>50</v>
      </c>
      <c r="AT115" s="7" t="s">
        <v>50</v>
      </c>
      <c r="AU115" s="7"/>
    </row>
    <row r="116" spans="1:47" s="53" customFormat="1" hidden="1" x14ac:dyDescent="0.25">
      <c r="A116" s="50">
        <v>115</v>
      </c>
      <c r="B116" s="90">
        <v>0</v>
      </c>
      <c r="C116" s="63" t="s">
        <v>193</v>
      </c>
      <c r="D116" s="63"/>
      <c r="E116" s="45" t="s">
        <v>123</v>
      </c>
      <c r="F116" s="78">
        <v>732208.64000000001</v>
      </c>
      <c r="G116" s="78">
        <v>13779.99</v>
      </c>
      <c r="H116" s="45"/>
      <c r="I116" s="78">
        <v>350</v>
      </c>
      <c r="J116" s="45"/>
      <c r="K116" s="45"/>
      <c r="L116" s="51">
        <v>44862</v>
      </c>
      <c r="M116" s="45">
        <v>275</v>
      </c>
      <c r="N116" s="52">
        <f t="shared" si="19"/>
        <v>45136</v>
      </c>
      <c r="O116" s="46">
        <f t="shared" ca="1" si="20"/>
        <v>-1067</v>
      </c>
      <c r="P116" s="46"/>
      <c r="Q116" s="45"/>
      <c r="R116" s="45"/>
      <c r="S116" s="45"/>
      <c r="T116" s="45"/>
      <c r="U116" s="45"/>
      <c r="V116" s="56"/>
      <c r="W116" s="45"/>
      <c r="X116" s="45"/>
      <c r="Y116" s="45"/>
      <c r="Z116" s="45"/>
      <c r="AA116" s="45"/>
      <c r="AB116" s="45"/>
      <c r="AC116" s="45"/>
      <c r="AD116" s="45"/>
      <c r="AE116" s="45"/>
      <c r="AF116" s="45"/>
      <c r="AG116" s="45"/>
      <c r="AH116" s="45"/>
      <c r="AI116" s="45"/>
      <c r="AJ116" s="45"/>
      <c r="AK116" s="45"/>
      <c r="AL116" s="45"/>
      <c r="AM116" s="45"/>
      <c r="AN116" s="45"/>
      <c r="AO116" s="45"/>
      <c r="AP116" s="45"/>
      <c r="AQ116" s="45" t="s">
        <v>56</v>
      </c>
      <c r="AR116" s="45" t="s">
        <v>50</v>
      </c>
      <c r="AS116" s="45" t="s">
        <v>56</v>
      </c>
      <c r="AT116" s="45" t="s">
        <v>56</v>
      </c>
      <c r="AU116" s="45"/>
    </row>
    <row r="117" spans="1:47" hidden="1" x14ac:dyDescent="0.25">
      <c r="A117" s="50">
        <v>116</v>
      </c>
      <c r="B117" s="90">
        <v>0</v>
      </c>
      <c r="C117" s="45" t="s">
        <v>194</v>
      </c>
      <c r="D117" s="45"/>
      <c r="E117" s="45" t="s">
        <v>173</v>
      </c>
      <c r="F117" s="54">
        <v>829375.13</v>
      </c>
      <c r="G117" s="78">
        <v>13048.93</v>
      </c>
      <c r="H117" s="45"/>
      <c r="I117" s="78">
        <v>400</v>
      </c>
      <c r="J117" s="45"/>
      <c r="K117" s="45"/>
      <c r="L117" s="51">
        <v>44886</v>
      </c>
      <c r="M117" s="45">
        <v>160</v>
      </c>
      <c r="N117" s="52">
        <f t="shared" si="19"/>
        <v>45045</v>
      </c>
      <c r="O117" s="46">
        <f t="shared" ca="1" si="20"/>
        <v>-1158</v>
      </c>
      <c r="P117" s="46"/>
      <c r="Q117" s="45"/>
      <c r="R117" s="45"/>
      <c r="S117" s="45"/>
      <c r="T117" s="45"/>
      <c r="U117" s="45"/>
      <c r="V117" s="56"/>
      <c r="W117" s="45"/>
      <c r="X117" s="45"/>
      <c r="Y117" s="45"/>
      <c r="Z117" s="45"/>
      <c r="AA117" s="45"/>
      <c r="AB117" s="45"/>
      <c r="AC117" s="45"/>
      <c r="AD117" s="45"/>
      <c r="AE117" s="45"/>
      <c r="AF117" s="45"/>
      <c r="AG117" s="45"/>
      <c r="AH117" s="45"/>
      <c r="AI117" s="45"/>
      <c r="AJ117" s="45"/>
      <c r="AK117" s="45"/>
      <c r="AL117" s="45"/>
      <c r="AM117" s="45"/>
      <c r="AN117" s="45"/>
      <c r="AO117" s="45"/>
      <c r="AP117" s="45"/>
      <c r="AQ117" s="7" t="s">
        <v>50</v>
      </c>
      <c r="AR117" s="7" t="s">
        <v>50</v>
      </c>
      <c r="AS117" s="7" t="s">
        <v>50</v>
      </c>
      <c r="AT117" s="7" t="s">
        <v>50</v>
      </c>
      <c r="AU117" s="7"/>
    </row>
    <row r="118" spans="1:47" hidden="1" x14ac:dyDescent="0.25">
      <c r="A118" s="5">
        <v>117</v>
      </c>
      <c r="B118" s="90">
        <v>0</v>
      </c>
      <c r="C118" s="63" t="s">
        <v>195</v>
      </c>
      <c r="D118" s="63"/>
      <c r="E118" s="45" t="s">
        <v>64</v>
      </c>
      <c r="F118" s="54">
        <v>145618.28</v>
      </c>
      <c r="G118" s="54">
        <v>3649.2</v>
      </c>
      <c r="H118" s="45"/>
      <c r="I118" s="78">
        <v>258.94</v>
      </c>
      <c r="J118" s="78">
        <v>43.83</v>
      </c>
      <c r="K118" s="45"/>
      <c r="L118" s="8">
        <v>44888</v>
      </c>
      <c r="M118" s="7">
        <v>130</v>
      </c>
      <c r="N118" s="9">
        <f t="shared" si="19"/>
        <v>45017</v>
      </c>
      <c r="O118" s="10">
        <f t="shared" ca="1" si="20"/>
        <v>-1186</v>
      </c>
      <c r="P118" s="10"/>
      <c r="Q118" s="7" t="s">
        <v>50</v>
      </c>
      <c r="R118" s="7"/>
      <c r="S118" s="7">
        <v>0</v>
      </c>
      <c r="T118" s="7"/>
      <c r="U118" s="7" t="s">
        <v>56</v>
      </c>
      <c r="V118" s="15" t="s">
        <v>56</v>
      </c>
      <c r="W118" s="7"/>
      <c r="X118" s="7" t="s">
        <v>50</v>
      </c>
      <c r="Y118" s="7" t="s">
        <v>50</v>
      </c>
      <c r="Z118" s="7" t="s">
        <v>50</v>
      </c>
      <c r="AA118" s="7" t="s">
        <v>50</v>
      </c>
      <c r="AB118" s="7"/>
      <c r="AC118" s="7"/>
      <c r="AD118" s="7" t="s">
        <v>56</v>
      </c>
      <c r="AE118" s="7"/>
      <c r="AF118" s="7"/>
      <c r="AG118" s="7" t="s">
        <v>56</v>
      </c>
      <c r="AH118" s="7"/>
      <c r="AI118" s="7"/>
      <c r="AJ118" s="7" t="s">
        <v>56</v>
      </c>
      <c r="AK118" s="7"/>
      <c r="AL118" s="7" t="s">
        <v>50</v>
      </c>
      <c r="AM118" s="7"/>
      <c r="AN118" s="7"/>
      <c r="AO118" s="7"/>
      <c r="AP118" s="7"/>
      <c r="AQ118" s="7" t="s">
        <v>50</v>
      </c>
      <c r="AR118" s="7" t="s">
        <v>50</v>
      </c>
      <c r="AS118" s="7" t="s">
        <v>50</v>
      </c>
      <c r="AT118" s="7" t="s">
        <v>50</v>
      </c>
      <c r="AU118" s="7"/>
    </row>
    <row r="119" spans="1:47" hidden="1" x14ac:dyDescent="0.25">
      <c r="A119" s="5">
        <v>118</v>
      </c>
      <c r="B119" s="90">
        <v>0</v>
      </c>
      <c r="C119" s="63" t="s">
        <v>196</v>
      </c>
      <c r="D119" s="63"/>
      <c r="E119" s="45" t="s">
        <v>91</v>
      </c>
      <c r="F119" s="54">
        <v>288931.56</v>
      </c>
      <c r="G119" s="78">
        <v>8879.94</v>
      </c>
      <c r="H119" s="45"/>
      <c r="I119" s="45"/>
      <c r="J119" s="45"/>
      <c r="K119" s="45"/>
      <c r="L119" s="8">
        <v>44876</v>
      </c>
      <c r="M119" s="7">
        <v>185</v>
      </c>
      <c r="N119" s="9">
        <f t="shared" si="19"/>
        <v>45060</v>
      </c>
      <c r="O119" s="60">
        <f t="shared" ca="1" si="20"/>
        <v>-1143</v>
      </c>
      <c r="P119" s="10"/>
      <c r="Q119" s="7"/>
      <c r="R119" s="7"/>
      <c r="S119" s="7"/>
      <c r="T119" s="7"/>
      <c r="U119" s="7"/>
      <c r="V119" s="15"/>
      <c r="W119" s="7"/>
      <c r="X119" s="7"/>
      <c r="Y119" s="7"/>
      <c r="Z119" s="7"/>
      <c r="AA119" s="7"/>
      <c r="AB119" s="7"/>
      <c r="AC119" s="7"/>
      <c r="AD119" s="7"/>
      <c r="AE119" s="7"/>
      <c r="AF119" s="7"/>
      <c r="AG119" s="7"/>
      <c r="AH119" s="7"/>
      <c r="AI119" s="7"/>
      <c r="AJ119" s="7"/>
      <c r="AK119" s="7"/>
      <c r="AL119" s="7"/>
      <c r="AM119" s="7"/>
      <c r="AN119" s="7"/>
      <c r="AO119" s="7"/>
      <c r="AP119" s="7"/>
      <c r="AQ119" s="7" t="s">
        <v>50</v>
      </c>
      <c r="AR119" s="7" t="s">
        <v>50</v>
      </c>
      <c r="AS119" s="7" t="s">
        <v>50</v>
      </c>
      <c r="AT119" s="7" t="s">
        <v>50</v>
      </c>
      <c r="AU119" s="7"/>
    </row>
    <row r="120" spans="1:47" hidden="1" x14ac:dyDescent="0.25">
      <c r="A120" s="5">
        <v>119</v>
      </c>
      <c r="B120" s="90">
        <v>0</v>
      </c>
      <c r="C120" s="63" t="s">
        <v>197</v>
      </c>
      <c r="D120" s="63"/>
      <c r="E120" s="45" t="s">
        <v>98</v>
      </c>
      <c r="F120" s="54">
        <v>204996.58</v>
      </c>
      <c r="G120" s="78">
        <v>9563.91</v>
      </c>
      <c r="H120" s="45"/>
      <c r="I120" s="45"/>
      <c r="J120" s="78">
        <v>35.909999999999997</v>
      </c>
      <c r="K120" s="45"/>
      <c r="L120" s="8">
        <v>44916</v>
      </c>
      <c r="M120" s="7">
        <v>155</v>
      </c>
      <c r="N120" s="9">
        <f t="shared" si="19"/>
        <v>45070</v>
      </c>
      <c r="O120" s="10">
        <f t="shared" ca="1" si="20"/>
        <v>-1133</v>
      </c>
      <c r="P120" s="10" t="s">
        <v>50</v>
      </c>
      <c r="Q120" s="7" t="s">
        <v>50</v>
      </c>
      <c r="R120" s="7" t="s">
        <v>50</v>
      </c>
      <c r="S120" s="7" t="s">
        <v>50</v>
      </c>
      <c r="T120" s="7" t="s">
        <v>50</v>
      </c>
      <c r="U120" s="7" t="s">
        <v>50</v>
      </c>
      <c r="V120" s="15" t="s">
        <v>50</v>
      </c>
      <c r="W120" s="7" t="s">
        <v>50</v>
      </c>
      <c r="X120" s="7" t="s">
        <v>50</v>
      </c>
      <c r="Y120" s="7" t="s">
        <v>50</v>
      </c>
      <c r="Z120" s="7" t="s">
        <v>50</v>
      </c>
      <c r="AA120" s="7" t="s">
        <v>50</v>
      </c>
      <c r="AB120" s="7"/>
      <c r="AC120" s="7">
        <v>0</v>
      </c>
      <c r="AD120" s="7" t="s">
        <v>50</v>
      </c>
      <c r="AE120" s="7">
        <v>0</v>
      </c>
      <c r="AF120" s="7">
        <v>0</v>
      </c>
      <c r="AG120" s="7" t="s">
        <v>50</v>
      </c>
      <c r="AH120" s="7">
        <v>0</v>
      </c>
      <c r="AI120" s="7">
        <v>0</v>
      </c>
      <c r="AJ120" s="7">
        <v>0</v>
      </c>
      <c r="AK120" s="7">
        <v>0</v>
      </c>
      <c r="AL120" s="7">
        <v>0</v>
      </c>
      <c r="AM120" s="7"/>
      <c r="AN120" s="7">
        <v>0</v>
      </c>
      <c r="AO120" s="7">
        <v>0</v>
      </c>
      <c r="AP120" s="7">
        <v>0</v>
      </c>
      <c r="AQ120" s="7" t="s">
        <v>50</v>
      </c>
      <c r="AR120" s="7" t="s">
        <v>50</v>
      </c>
      <c r="AS120" s="7" t="s">
        <v>50</v>
      </c>
      <c r="AT120" s="7" t="s">
        <v>50</v>
      </c>
      <c r="AU120" s="7"/>
    </row>
    <row r="121" spans="1:47" hidden="1" x14ac:dyDescent="0.25">
      <c r="A121" s="5">
        <v>120</v>
      </c>
      <c r="B121" s="90">
        <v>0</v>
      </c>
      <c r="C121" s="46" t="s">
        <v>198</v>
      </c>
      <c r="D121" s="46"/>
      <c r="E121" s="45" t="s">
        <v>61</v>
      </c>
      <c r="F121" s="39">
        <v>14857.12</v>
      </c>
      <c r="G121" s="78">
        <v>642.88</v>
      </c>
      <c r="H121" s="45"/>
      <c r="I121" s="45"/>
      <c r="J121" s="54">
        <v>11.97</v>
      </c>
      <c r="K121" s="45"/>
      <c r="L121" s="51">
        <v>44923</v>
      </c>
      <c r="M121" s="7">
        <v>90</v>
      </c>
      <c r="N121" s="9">
        <f t="shared" si="19"/>
        <v>45012</v>
      </c>
      <c r="O121" s="10">
        <f t="shared" ca="1" si="20"/>
        <v>-1191</v>
      </c>
      <c r="P121" s="10"/>
      <c r="Q121" s="7"/>
      <c r="R121" s="7"/>
      <c r="S121" s="7"/>
      <c r="T121" s="7"/>
      <c r="U121" s="7"/>
      <c r="V121" s="15"/>
      <c r="W121" s="7"/>
      <c r="X121" s="7"/>
      <c r="Y121" s="7"/>
      <c r="Z121" s="7"/>
      <c r="AA121" s="7"/>
      <c r="AB121" s="7"/>
      <c r="AC121" s="7"/>
      <c r="AD121" s="7"/>
      <c r="AE121" s="7"/>
      <c r="AF121" s="7"/>
      <c r="AG121" s="7"/>
      <c r="AH121" s="7"/>
      <c r="AI121" s="7"/>
      <c r="AJ121" s="7"/>
      <c r="AK121" s="7"/>
      <c r="AL121" s="7"/>
      <c r="AM121" s="7"/>
      <c r="AN121" s="7"/>
      <c r="AO121" s="7"/>
      <c r="AP121" s="7" t="s">
        <v>56</v>
      </c>
      <c r="AQ121" s="7" t="s">
        <v>50</v>
      </c>
      <c r="AR121" s="7" t="s">
        <v>50</v>
      </c>
      <c r="AS121" s="7" t="s">
        <v>50</v>
      </c>
      <c r="AT121" s="7" t="s">
        <v>50</v>
      </c>
      <c r="AU121" s="7"/>
    </row>
    <row r="122" spans="1:47" hidden="1" x14ac:dyDescent="0.25">
      <c r="A122" s="50">
        <v>121</v>
      </c>
      <c r="B122" s="126">
        <v>0</v>
      </c>
      <c r="C122" s="45" t="s">
        <v>199</v>
      </c>
      <c r="D122" s="45"/>
      <c r="E122" s="107" t="s">
        <v>91</v>
      </c>
      <c r="F122" s="7">
        <v>334272.95</v>
      </c>
      <c r="G122" s="45">
        <v>10515.24</v>
      </c>
      <c r="H122" s="45"/>
      <c r="I122" s="45"/>
      <c r="J122" s="45"/>
      <c r="K122" s="266"/>
      <c r="L122" s="51">
        <v>44923</v>
      </c>
      <c r="M122" s="7">
        <v>125</v>
      </c>
      <c r="N122" s="9">
        <f t="shared" si="19"/>
        <v>45047</v>
      </c>
      <c r="O122" s="60">
        <f t="shared" ca="1" si="20"/>
        <v>-1156</v>
      </c>
      <c r="P122" s="10"/>
      <c r="Q122" s="7"/>
      <c r="R122" s="7"/>
      <c r="S122" s="7"/>
      <c r="T122" s="7"/>
      <c r="U122" s="7"/>
      <c r="V122" s="15"/>
      <c r="W122" s="7"/>
      <c r="X122" s="7"/>
      <c r="Y122" s="7"/>
      <c r="Z122" s="7"/>
      <c r="AA122" s="7"/>
      <c r="AB122" s="7"/>
      <c r="AC122" s="7"/>
      <c r="AD122" s="7"/>
      <c r="AE122" s="7"/>
      <c r="AF122" s="7"/>
      <c r="AG122" s="7"/>
      <c r="AH122" s="7"/>
      <c r="AI122" s="7"/>
      <c r="AJ122" s="7"/>
      <c r="AK122" s="7"/>
      <c r="AL122" s="7"/>
      <c r="AM122" s="7"/>
      <c r="AN122" s="7"/>
      <c r="AO122" s="7"/>
      <c r="AP122" s="7"/>
      <c r="AQ122" s="7">
        <v>0</v>
      </c>
      <c r="AR122" s="7" t="s">
        <v>50</v>
      </c>
      <c r="AS122" s="7" t="s">
        <v>50</v>
      </c>
      <c r="AT122" s="7"/>
      <c r="AU122" s="7"/>
    </row>
    <row r="123" spans="1:47" hidden="1" x14ac:dyDescent="0.25">
      <c r="A123" s="5">
        <v>122</v>
      </c>
      <c r="B123" s="118" t="s">
        <v>47</v>
      </c>
      <c r="C123" s="80" t="s">
        <v>200</v>
      </c>
      <c r="D123" s="80"/>
      <c r="E123" s="45" t="s">
        <v>201</v>
      </c>
      <c r="F123" s="45">
        <v>216672.42</v>
      </c>
      <c r="G123" s="78">
        <v>9563.91</v>
      </c>
      <c r="H123" s="45"/>
      <c r="I123" s="45"/>
      <c r="J123" s="78">
        <v>35.909999999999997</v>
      </c>
      <c r="K123" s="45"/>
      <c r="L123" s="8">
        <v>44931</v>
      </c>
      <c r="M123" s="7">
        <v>125</v>
      </c>
      <c r="N123" s="9">
        <f t="shared" ref="N123" si="21">IF(OR(ISBLANK(L123),ISBLANK(M123)),"",L123+M123-1)</f>
        <v>45055</v>
      </c>
      <c r="O123" s="10">
        <f t="shared" ref="O123" ca="1" si="22">IF(OR(ISBLANK(L123),ISBLANK(M123)),"",N123-TODAY())</f>
        <v>-1148</v>
      </c>
      <c r="P123" s="10"/>
      <c r="Q123" s="7"/>
      <c r="R123" s="7"/>
      <c r="S123" s="7"/>
      <c r="T123" s="7"/>
      <c r="U123" s="7"/>
      <c r="V123" s="15"/>
      <c r="W123" s="7"/>
      <c r="X123" s="7"/>
      <c r="Y123" s="7"/>
      <c r="Z123" s="7"/>
      <c r="AA123" s="7"/>
      <c r="AB123" s="7"/>
      <c r="AC123" s="7"/>
      <c r="AD123" s="7"/>
      <c r="AE123" s="7"/>
      <c r="AF123" s="7"/>
      <c r="AG123" s="7"/>
      <c r="AH123" s="7"/>
      <c r="AI123" s="7"/>
      <c r="AJ123" s="7"/>
      <c r="AK123" s="7"/>
      <c r="AL123" s="7"/>
      <c r="AM123" s="7"/>
      <c r="AN123" s="7"/>
      <c r="AO123" s="7"/>
      <c r="AP123" s="7"/>
      <c r="AQ123" s="7" t="s">
        <v>50</v>
      </c>
      <c r="AR123" s="7" t="s">
        <v>50</v>
      </c>
      <c r="AS123" s="7" t="s">
        <v>50</v>
      </c>
      <c r="AT123" s="7" t="s">
        <v>50</v>
      </c>
      <c r="AU123" s="7"/>
    </row>
    <row r="124" spans="1:47" hidden="1" x14ac:dyDescent="0.25">
      <c r="A124" s="5">
        <v>123</v>
      </c>
      <c r="B124" s="118" t="s">
        <v>47</v>
      </c>
      <c r="C124" s="63" t="s">
        <v>202</v>
      </c>
      <c r="D124" s="63"/>
      <c r="E124" s="45" t="s">
        <v>94</v>
      </c>
      <c r="F124" s="39">
        <v>102773.57</v>
      </c>
      <c r="G124" s="54">
        <v>4180.47</v>
      </c>
      <c r="H124" s="45"/>
      <c r="I124" s="45"/>
      <c r="J124" s="45">
        <v>11.97</v>
      </c>
      <c r="K124" s="45"/>
      <c r="L124" s="8">
        <v>44929</v>
      </c>
      <c r="M124" s="7">
        <v>125</v>
      </c>
      <c r="N124" s="9">
        <f t="shared" si="19"/>
        <v>45053</v>
      </c>
      <c r="O124" s="10">
        <f t="shared" ca="1" si="20"/>
        <v>-1150</v>
      </c>
      <c r="P124" s="10"/>
      <c r="Q124" s="7"/>
      <c r="R124" s="7"/>
      <c r="S124" s="7"/>
      <c r="T124" s="7"/>
      <c r="U124" s="7"/>
      <c r="V124" s="15"/>
      <c r="W124" s="7"/>
      <c r="X124" s="7"/>
      <c r="Y124" s="7"/>
      <c r="Z124" s="7"/>
      <c r="AA124" s="7"/>
      <c r="AB124" s="7"/>
      <c r="AC124" s="7"/>
      <c r="AD124" s="7"/>
      <c r="AE124" s="7"/>
      <c r="AF124" s="7"/>
      <c r="AG124" s="7"/>
      <c r="AH124" s="7"/>
      <c r="AI124" s="7"/>
      <c r="AJ124" s="7"/>
      <c r="AK124" s="7"/>
      <c r="AL124" s="7"/>
      <c r="AM124" s="7"/>
      <c r="AN124" s="7"/>
      <c r="AO124" s="7"/>
      <c r="AP124" s="7"/>
      <c r="AQ124" s="7" t="s">
        <v>50</v>
      </c>
      <c r="AR124" s="7" t="s">
        <v>50</v>
      </c>
      <c r="AS124" s="7" t="s">
        <v>50</v>
      </c>
      <c r="AT124" s="7" t="s">
        <v>50</v>
      </c>
      <c r="AU124" s="7"/>
    </row>
    <row r="125" spans="1:47" hidden="1" x14ac:dyDescent="0.25">
      <c r="A125" s="5">
        <v>124</v>
      </c>
      <c r="B125" s="118" t="s">
        <v>47</v>
      </c>
      <c r="C125" s="80" t="s">
        <v>203</v>
      </c>
      <c r="D125" s="80"/>
      <c r="E125" s="45" t="s">
        <v>111</v>
      </c>
      <c r="F125" s="78">
        <v>138956.57</v>
      </c>
      <c r="G125" s="78">
        <v>3355.34</v>
      </c>
      <c r="H125" s="45"/>
      <c r="I125" s="45"/>
      <c r="J125" s="78">
        <v>35.909999999999997</v>
      </c>
      <c r="K125" s="45"/>
      <c r="L125" s="8">
        <v>44935</v>
      </c>
      <c r="M125" s="7">
        <v>130</v>
      </c>
      <c r="N125" s="9">
        <f t="shared" si="19"/>
        <v>45064</v>
      </c>
      <c r="O125" s="10">
        <f t="shared" ca="1" si="20"/>
        <v>-1139</v>
      </c>
      <c r="P125" s="10"/>
      <c r="Q125" s="7"/>
      <c r="R125" s="7"/>
      <c r="S125" s="7"/>
      <c r="T125" s="7"/>
      <c r="U125" s="7"/>
      <c r="V125" s="15"/>
      <c r="W125" s="7"/>
      <c r="X125" s="7"/>
      <c r="Y125" s="7"/>
      <c r="Z125" s="7"/>
      <c r="AA125" s="7"/>
      <c r="AB125" s="7"/>
      <c r="AC125" s="7"/>
      <c r="AD125" s="7"/>
      <c r="AE125" s="7"/>
      <c r="AF125" s="7"/>
      <c r="AG125" s="7"/>
      <c r="AH125" s="7"/>
      <c r="AI125" s="7"/>
      <c r="AJ125" s="7"/>
      <c r="AK125" s="7"/>
      <c r="AL125" s="7"/>
      <c r="AM125" s="7"/>
      <c r="AN125" s="7"/>
      <c r="AO125" s="7"/>
      <c r="AP125" s="7"/>
      <c r="AQ125" s="7" t="s">
        <v>50</v>
      </c>
      <c r="AR125" s="7" t="s">
        <v>50</v>
      </c>
      <c r="AS125" s="7" t="s">
        <v>50</v>
      </c>
      <c r="AT125" s="7" t="s">
        <v>50</v>
      </c>
      <c r="AU125" s="7"/>
    </row>
    <row r="126" spans="1:47" hidden="1" x14ac:dyDescent="0.25">
      <c r="A126" s="5">
        <v>125</v>
      </c>
      <c r="B126" s="118" t="s">
        <v>47</v>
      </c>
      <c r="C126" s="63" t="s">
        <v>204</v>
      </c>
      <c r="D126" s="63"/>
      <c r="E126" s="7" t="s">
        <v>123</v>
      </c>
      <c r="F126" s="39">
        <v>50744.67</v>
      </c>
      <c r="G126" s="7">
        <v>1905.6</v>
      </c>
      <c r="H126" s="7"/>
      <c r="I126" s="7"/>
      <c r="J126" s="7"/>
      <c r="K126" s="7"/>
      <c r="L126" s="8">
        <v>44939</v>
      </c>
      <c r="M126" s="7">
        <v>40</v>
      </c>
      <c r="N126" s="9">
        <f t="shared" si="19"/>
        <v>44978</v>
      </c>
      <c r="O126" s="10">
        <f t="shared" ca="1" si="20"/>
        <v>-1225</v>
      </c>
      <c r="P126" s="10"/>
      <c r="Q126" s="7"/>
      <c r="R126" s="7"/>
      <c r="S126" s="7"/>
      <c r="T126" s="7"/>
      <c r="U126" s="7"/>
      <c r="V126" s="15"/>
      <c r="W126" s="7"/>
      <c r="X126" s="7"/>
      <c r="Y126" s="7"/>
      <c r="Z126" s="7"/>
      <c r="AA126" s="7"/>
      <c r="AB126" s="7"/>
      <c r="AC126" s="7"/>
      <c r="AD126" s="7"/>
      <c r="AE126" s="7"/>
      <c r="AF126" s="7"/>
      <c r="AG126" s="7"/>
      <c r="AH126" s="7"/>
      <c r="AI126" s="7"/>
      <c r="AJ126" s="7"/>
      <c r="AK126" s="7"/>
      <c r="AL126" s="7"/>
      <c r="AM126" s="7"/>
      <c r="AN126" s="7"/>
      <c r="AO126" s="7"/>
      <c r="AP126" s="7"/>
      <c r="AQ126" s="7">
        <v>0</v>
      </c>
      <c r="AR126" s="7" t="s">
        <v>50</v>
      </c>
      <c r="AS126" s="7" t="s">
        <v>50</v>
      </c>
      <c r="AT126" s="7" t="s">
        <v>50</v>
      </c>
      <c r="AU126" s="7"/>
    </row>
    <row r="127" spans="1:47" hidden="1" x14ac:dyDescent="0.25">
      <c r="A127" s="5">
        <v>126</v>
      </c>
      <c r="B127" s="90">
        <v>0</v>
      </c>
      <c r="C127" s="63" t="s">
        <v>205</v>
      </c>
      <c r="D127" s="63"/>
      <c r="E127" s="149" t="s">
        <v>117</v>
      </c>
      <c r="F127" s="54">
        <v>600049.42000000004</v>
      </c>
      <c r="G127" s="78">
        <v>12398.59</v>
      </c>
      <c r="H127" s="45"/>
      <c r="I127" s="45"/>
      <c r="J127" s="45"/>
      <c r="K127" s="45"/>
      <c r="L127" s="8">
        <v>44943</v>
      </c>
      <c r="M127" s="7">
        <v>275</v>
      </c>
      <c r="N127" s="9">
        <f t="shared" si="19"/>
        <v>45217</v>
      </c>
      <c r="O127" s="10">
        <f t="shared" ca="1" si="20"/>
        <v>-986</v>
      </c>
      <c r="P127" s="10"/>
      <c r="Q127" s="7"/>
      <c r="R127" s="7"/>
      <c r="S127" s="7"/>
      <c r="T127" s="7"/>
      <c r="U127" s="7"/>
      <c r="V127" s="15"/>
      <c r="W127" s="7"/>
      <c r="X127" s="7"/>
      <c r="Y127" s="7"/>
      <c r="Z127" s="7"/>
      <c r="AA127" s="7"/>
      <c r="AB127" s="7"/>
      <c r="AC127" s="7"/>
      <c r="AD127" s="7"/>
      <c r="AE127" s="7"/>
      <c r="AF127" s="7"/>
      <c r="AG127" s="7"/>
      <c r="AH127" s="7"/>
      <c r="AI127" s="7"/>
      <c r="AJ127" s="7"/>
      <c r="AK127" s="7"/>
      <c r="AL127" s="7"/>
      <c r="AM127" s="7"/>
      <c r="AN127" s="7"/>
      <c r="AO127" s="7"/>
      <c r="AP127" s="7"/>
      <c r="AQ127" s="7" t="s">
        <v>50</v>
      </c>
      <c r="AR127" s="7" t="s">
        <v>50</v>
      </c>
      <c r="AS127" s="7" t="s">
        <v>50</v>
      </c>
      <c r="AT127" s="7"/>
      <c r="AU127" s="7"/>
    </row>
    <row r="128" spans="1:47" hidden="1" x14ac:dyDescent="0.25">
      <c r="A128" s="5">
        <v>127</v>
      </c>
      <c r="B128" s="118" t="s">
        <v>47</v>
      </c>
      <c r="C128" s="63" t="s">
        <v>206</v>
      </c>
      <c r="D128" s="63"/>
      <c r="E128" s="45" t="s">
        <v>123</v>
      </c>
      <c r="F128" s="78">
        <v>364308.17</v>
      </c>
      <c r="G128" s="78">
        <v>13943.21</v>
      </c>
      <c r="H128" s="45"/>
      <c r="I128" s="78">
        <v>250</v>
      </c>
      <c r="J128" s="45"/>
      <c r="K128" s="45"/>
      <c r="L128" s="8">
        <v>44952</v>
      </c>
      <c r="M128" s="7">
        <v>130</v>
      </c>
      <c r="N128" s="9">
        <f t="shared" si="19"/>
        <v>45081</v>
      </c>
      <c r="O128" s="10">
        <f t="shared" ca="1" si="20"/>
        <v>-1122</v>
      </c>
      <c r="P128" s="10"/>
      <c r="Q128" s="7"/>
      <c r="R128" s="7"/>
      <c r="S128" s="7"/>
      <c r="T128" s="7"/>
      <c r="U128" s="7"/>
      <c r="V128" s="15"/>
      <c r="W128" s="7"/>
      <c r="X128" s="7"/>
      <c r="Y128" s="7"/>
      <c r="Z128" s="7"/>
      <c r="AA128" s="7"/>
      <c r="AB128" s="7"/>
      <c r="AC128" s="7"/>
      <c r="AD128" s="7"/>
      <c r="AE128" s="7"/>
      <c r="AF128" s="7"/>
      <c r="AG128" s="7"/>
      <c r="AH128" s="7"/>
      <c r="AI128" s="7"/>
      <c r="AJ128" s="7"/>
      <c r="AK128" s="7"/>
      <c r="AL128" s="7"/>
      <c r="AM128" s="7"/>
      <c r="AN128" s="7"/>
      <c r="AO128" s="7"/>
      <c r="AP128" s="7"/>
      <c r="AQ128" s="7" t="s">
        <v>50</v>
      </c>
      <c r="AR128" s="7" t="s">
        <v>50</v>
      </c>
      <c r="AS128" s="7" t="s">
        <v>56</v>
      </c>
      <c r="AT128" s="7" t="s">
        <v>56</v>
      </c>
      <c r="AU128" s="7"/>
    </row>
    <row r="129" spans="1:47" hidden="1" x14ac:dyDescent="0.25">
      <c r="A129" s="5">
        <v>128</v>
      </c>
      <c r="B129" s="90">
        <v>0</v>
      </c>
      <c r="C129" s="63" t="s">
        <v>207</v>
      </c>
      <c r="D129" s="63"/>
      <c r="E129" s="107" t="s">
        <v>208</v>
      </c>
      <c r="F129" s="54">
        <v>746332.64</v>
      </c>
      <c r="G129" s="78">
        <v>12459.42</v>
      </c>
      <c r="H129" s="45"/>
      <c r="I129" s="78">
        <v>800</v>
      </c>
      <c r="J129" s="78">
        <v>311.22000000000003</v>
      </c>
      <c r="K129" s="45"/>
      <c r="L129" s="51">
        <v>44957</v>
      </c>
      <c r="M129" s="7">
        <v>210</v>
      </c>
      <c r="N129" s="9">
        <f t="shared" si="19"/>
        <v>45166</v>
      </c>
      <c r="O129" s="10">
        <f t="shared" ca="1" si="20"/>
        <v>-1037</v>
      </c>
      <c r="P129" s="10"/>
      <c r="Q129" s="7"/>
      <c r="R129" s="7"/>
      <c r="S129" s="7"/>
      <c r="T129" s="7"/>
      <c r="U129" s="7"/>
      <c r="V129" s="15"/>
      <c r="W129" s="7"/>
      <c r="X129" s="7"/>
      <c r="Y129" s="7"/>
      <c r="Z129" s="7"/>
      <c r="AA129" s="7"/>
      <c r="AB129" s="7"/>
      <c r="AC129" s="7"/>
      <c r="AD129" s="7"/>
      <c r="AE129" s="7"/>
      <c r="AF129" s="7"/>
      <c r="AG129" s="7"/>
      <c r="AH129" s="7"/>
      <c r="AI129" s="7"/>
      <c r="AJ129" s="7"/>
      <c r="AK129" s="7"/>
      <c r="AL129" s="7"/>
      <c r="AM129" s="7"/>
      <c r="AN129" s="7"/>
      <c r="AO129" s="7"/>
      <c r="AP129" s="7"/>
      <c r="AQ129" s="7" t="s">
        <v>50</v>
      </c>
      <c r="AR129" s="7" t="s">
        <v>50</v>
      </c>
      <c r="AS129" s="7" t="s">
        <v>50</v>
      </c>
      <c r="AT129" s="7"/>
      <c r="AU129" s="7"/>
    </row>
    <row r="130" spans="1:47" hidden="1" x14ac:dyDescent="0.25">
      <c r="A130" s="5">
        <v>129</v>
      </c>
      <c r="B130" s="118" t="s">
        <v>47</v>
      </c>
      <c r="C130" s="63" t="s">
        <v>209</v>
      </c>
      <c r="D130" s="63"/>
      <c r="E130" s="45" t="s">
        <v>61</v>
      </c>
      <c r="F130" s="78">
        <v>380080.78</v>
      </c>
      <c r="G130" s="78">
        <v>12541.41</v>
      </c>
      <c r="H130" s="45"/>
      <c r="I130" s="78">
        <v>300</v>
      </c>
      <c r="J130" s="45">
        <v>35.909999999999997</v>
      </c>
      <c r="K130" s="45"/>
      <c r="L130" s="8">
        <v>44957</v>
      </c>
      <c r="M130" s="7">
        <v>100</v>
      </c>
      <c r="N130" s="9">
        <f t="shared" si="19"/>
        <v>45056</v>
      </c>
      <c r="O130" s="60">
        <f t="shared" ca="1" si="20"/>
        <v>-1147</v>
      </c>
      <c r="P130" s="10"/>
      <c r="Q130" s="7" t="s">
        <v>50</v>
      </c>
      <c r="R130" s="7" t="s">
        <v>50</v>
      </c>
      <c r="S130" s="7" t="s">
        <v>50</v>
      </c>
      <c r="T130" s="7" t="s">
        <v>50</v>
      </c>
      <c r="U130" s="7" t="s">
        <v>50</v>
      </c>
      <c r="V130" s="15" t="s">
        <v>56</v>
      </c>
      <c r="W130" s="7" t="s">
        <v>50</v>
      </c>
      <c r="X130" s="7" t="s">
        <v>50</v>
      </c>
      <c r="Y130" s="7" t="s">
        <v>50</v>
      </c>
      <c r="Z130" s="7" t="s">
        <v>50</v>
      </c>
      <c r="AA130" s="7" t="s">
        <v>50</v>
      </c>
      <c r="AB130" s="7"/>
      <c r="AC130" s="7">
        <v>0</v>
      </c>
      <c r="AD130" s="7" t="s">
        <v>56</v>
      </c>
      <c r="AE130" s="7" t="s">
        <v>50</v>
      </c>
      <c r="AF130" s="7">
        <v>0</v>
      </c>
      <c r="AG130" s="7">
        <v>0</v>
      </c>
      <c r="AH130" s="7" t="s">
        <v>50</v>
      </c>
      <c r="AI130" s="7">
        <v>0</v>
      </c>
      <c r="AJ130" s="7" t="s">
        <v>56</v>
      </c>
      <c r="AK130" s="7">
        <v>0</v>
      </c>
      <c r="AL130" s="7">
        <v>0</v>
      </c>
      <c r="AM130" s="7"/>
      <c r="AN130" s="7" t="s">
        <v>50</v>
      </c>
      <c r="AO130" s="7">
        <v>0</v>
      </c>
      <c r="AP130" s="7">
        <v>0</v>
      </c>
      <c r="AQ130" s="7" t="s">
        <v>56</v>
      </c>
      <c r="AR130" s="7" t="s">
        <v>50</v>
      </c>
      <c r="AS130" s="7" t="s">
        <v>56</v>
      </c>
      <c r="AT130" s="7" t="s">
        <v>56</v>
      </c>
      <c r="AU130" s="7"/>
    </row>
    <row r="131" spans="1:47" hidden="1" x14ac:dyDescent="0.25">
      <c r="A131" s="5">
        <v>130</v>
      </c>
      <c r="B131" s="90">
        <v>0</v>
      </c>
      <c r="C131" s="63" t="s">
        <v>210</v>
      </c>
      <c r="D131" s="63"/>
      <c r="E131" s="45" t="s">
        <v>211</v>
      </c>
      <c r="F131" s="78">
        <v>567622.42000000004</v>
      </c>
      <c r="G131" s="78">
        <v>12173.34</v>
      </c>
      <c r="H131" s="78"/>
      <c r="I131" s="78">
        <v>300</v>
      </c>
      <c r="J131" s="78">
        <v>263.33999999999997</v>
      </c>
      <c r="K131" s="45"/>
      <c r="L131" s="8">
        <v>44957</v>
      </c>
      <c r="M131" s="7">
        <v>160</v>
      </c>
      <c r="N131" s="9">
        <f t="shared" si="19"/>
        <v>45116</v>
      </c>
      <c r="O131" s="10">
        <f t="shared" ca="1" si="20"/>
        <v>-1087</v>
      </c>
      <c r="P131" s="10"/>
      <c r="Q131" s="7" t="s">
        <v>50</v>
      </c>
      <c r="R131" s="7"/>
      <c r="S131" s="7"/>
      <c r="T131" s="7"/>
      <c r="U131" s="7"/>
      <c r="V131" s="15"/>
      <c r="W131" s="7"/>
      <c r="X131" s="7"/>
      <c r="Y131" s="7" t="s">
        <v>50</v>
      </c>
      <c r="Z131" s="7"/>
      <c r="AA131" s="7" t="s">
        <v>50</v>
      </c>
      <c r="AB131" s="7"/>
      <c r="AC131" s="7"/>
      <c r="AD131" s="7"/>
      <c r="AE131" s="7"/>
      <c r="AF131" s="7"/>
      <c r="AG131" s="7"/>
      <c r="AH131" s="7"/>
      <c r="AI131" s="7"/>
      <c r="AJ131" s="7"/>
      <c r="AK131" s="7"/>
      <c r="AL131" s="7"/>
      <c r="AM131" s="7"/>
      <c r="AN131" s="7"/>
      <c r="AO131" s="7"/>
      <c r="AP131" s="7"/>
      <c r="AQ131" s="7" t="s">
        <v>50</v>
      </c>
      <c r="AR131" s="7" t="s">
        <v>50</v>
      </c>
      <c r="AS131" s="7" t="s">
        <v>50</v>
      </c>
      <c r="AT131" s="7" t="s">
        <v>50</v>
      </c>
      <c r="AU131" s="7"/>
    </row>
    <row r="132" spans="1:47" hidden="1" x14ac:dyDescent="0.25">
      <c r="A132" s="5">
        <v>131</v>
      </c>
      <c r="B132" s="90">
        <v>0</v>
      </c>
      <c r="C132" s="63" t="s">
        <v>212</v>
      </c>
      <c r="D132" s="63"/>
      <c r="E132" s="107" t="s">
        <v>213</v>
      </c>
      <c r="F132" s="78">
        <v>671759.27</v>
      </c>
      <c r="G132" s="78">
        <v>14567.34</v>
      </c>
      <c r="H132" s="45"/>
      <c r="I132" s="78">
        <v>300</v>
      </c>
      <c r="J132" s="45">
        <v>326.7</v>
      </c>
      <c r="K132" s="266" t="s">
        <v>214</v>
      </c>
      <c r="L132" s="8">
        <v>44966</v>
      </c>
      <c r="M132" s="7">
        <v>155</v>
      </c>
      <c r="N132" s="9">
        <f t="shared" si="19"/>
        <v>45120</v>
      </c>
      <c r="O132" s="60">
        <f t="shared" ca="1" si="20"/>
        <v>-1083</v>
      </c>
      <c r="P132" s="10"/>
      <c r="Q132" s="7"/>
      <c r="R132" s="7"/>
      <c r="S132" s="7"/>
      <c r="T132" s="7"/>
      <c r="U132" s="7"/>
      <c r="V132" s="15"/>
      <c r="W132" s="7"/>
      <c r="X132" s="7"/>
      <c r="Y132" s="7"/>
      <c r="Z132" s="7"/>
      <c r="AA132" s="7"/>
      <c r="AB132" s="7"/>
      <c r="AC132" s="7"/>
      <c r="AD132" s="7"/>
      <c r="AE132" s="7"/>
      <c r="AF132" s="7"/>
      <c r="AG132" s="7"/>
      <c r="AH132" s="7"/>
      <c r="AI132" s="7"/>
      <c r="AJ132" s="7"/>
      <c r="AK132" s="7"/>
      <c r="AL132" s="7"/>
      <c r="AM132" s="7"/>
      <c r="AN132" s="7"/>
      <c r="AO132" s="7"/>
      <c r="AP132" s="7"/>
      <c r="AQ132" s="7" t="s">
        <v>56</v>
      </c>
      <c r="AR132" s="7" t="s">
        <v>50</v>
      </c>
      <c r="AS132" s="7" t="s">
        <v>56</v>
      </c>
      <c r="AT132" s="7" t="s">
        <v>56</v>
      </c>
      <c r="AU132" s="7"/>
    </row>
    <row r="133" spans="1:47" hidden="1" x14ac:dyDescent="0.25">
      <c r="A133" s="5">
        <v>132</v>
      </c>
      <c r="B133" s="90">
        <v>0</v>
      </c>
      <c r="C133" s="63" t="s">
        <v>215</v>
      </c>
      <c r="D133" s="63"/>
      <c r="E133" s="45" t="s">
        <v>91</v>
      </c>
      <c r="F133" s="54">
        <v>149521.72</v>
      </c>
      <c r="G133" s="78">
        <v>5765.26</v>
      </c>
      <c r="H133" s="45"/>
      <c r="I133" s="78">
        <v>250</v>
      </c>
      <c r="J133" s="78">
        <v>23.94</v>
      </c>
      <c r="K133" s="45"/>
      <c r="L133" s="8">
        <v>44966</v>
      </c>
      <c r="M133" s="7">
        <v>160</v>
      </c>
      <c r="N133" s="9">
        <f t="shared" si="19"/>
        <v>45125</v>
      </c>
      <c r="O133" s="10">
        <f t="shared" ca="1" si="20"/>
        <v>-1078</v>
      </c>
      <c r="P133" s="10"/>
      <c r="Q133" s="7"/>
      <c r="R133" s="7"/>
      <c r="S133" s="7"/>
      <c r="T133" s="7"/>
      <c r="U133" s="7"/>
      <c r="V133" s="15"/>
      <c r="W133" s="7"/>
      <c r="X133" s="7"/>
      <c r="Y133" s="7"/>
      <c r="Z133" s="7"/>
      <c r="AA133" s="7"/>
      <c r="AB133" s="7"/>
      <c r="AC133" s="7"/>
      <c r="AD133" s="7"/>
      <c r="AE133" s="7"/>
      <c r="AF133" s="7"/>
      <c r="AG133" s="7"/>
      <c r="AH133" s="7"/>
      <c r="AI133" s="7"/>
      <c r="AJ133" s="7"/>
      <c r="AK133" s="7"/>
      <c r="AL133" s="7"/>
      <c r="AM133" s="7"/>
      <c r="AN133" s="7"/>
      <c r="AO133" s="7"/>
      <c r="AP133" s="7"/>
      <c r="AQ133" s="7" t="s">
        <v>50</v>
      </c>
      <c r="AR133" s="7" t="s">
        <v>50</v>
      </c>
      <c r="AS133" s="7" t="s">
        <v>50</v>
      </c>
      <c r="AT133" s="7" t="s">
        <v>50</v>
      </c>
      <c r="AU133" s="7"/>
    </row>
    <row r="134" spans="1:47" hidden="1" x14ac:dyDescent="0.25">
      <c r="A134" s="5">
        <v>133</v>
      </c>
      <c r="B134" s="90">
        <v>0</v>
      </c>
      <c r="C134" s="63" t="s">
        <v>216</v>
      </c>
      <c r="D134" s="63"/>
      <c r="E134" s="45" t="s">
        <v>64</v>
      </c>
      <c r="F134" s="78">
        <v>127329.44</v>
      </c>
      <c r="G134" s="78">
        <v>4168.5</v>
      </c>
      <c r="H134" s="45"/>
      <c r="I134" s="45"/>
      <c r="J134" s="45"/>
      <c r="K134" s="45"/>
      <c r="L134" s="8">
        <v>44972</v>
      </c>
      <c r="M134" s="7">
        <v>75</v>
      </c>
      <c r="N134" s="9">
        <f t="shared" si="19"/>
        <v>45046</v>
      </c>
      <c r="O134" s="60">
        <f t="shared" ca="1" si="20"/>
        <v>-1157</v>
      </c>
      <c r="P134" s="10"/>
      <c r="Q134" s="7"/>
      <c r="R134" s="7"/>
      <c r="S134" s="7"/>
      <c r="T134" s="7"/>
      <c r="U134" s="7"/>
      <c r="V134" s="15"/>
      <c r="W134" s="7"/>
      <c r="X134" s="7"/>
      <c r="Y134" s="7"/>
      <c r="Z134" s="7"/>
      <c r="AA134" s="7"/>
      <c r="AB134" s="7"/>
      <c r="AC134" s="7"/>
      <c r="AD134" s="7"/>
      <c r="AE134" s="7"/>
      <c r="AF134" s="7"/>
      <c r="AG134" s="7"/>
      <c r="AH134" s="7"/>
      <c r="AI134" s="7"/>
      <c r="AJ134" s="7"/>
      <c r="AK134" s="7"/>
      <c r="AL134" s="7"/>
      <c r="AM134" s="7"/>
      <c r="AN134" s="7"/>
      <c r="AO134" s="7"/>
      <c r="AP134" s="7"/>
      <c r="AQ134" s="7" t="s">
        <v>50</v>
      </c>
      <c r="AR134" s="7" t="s">
        <v>50</v>
      </c>
      <c r="AS134" s="7" t="s">
        <v>56</v>
      </c>
      <c r="AT134" s="7" t="s">
        <v>56</v>
      </c>
      <c r="AU134" s="7"/>
    </row>
    <row r="135" spans="1:47" hidden="1" x14ac:dyDescent="0.25">
      <c r="A135" s="5">
        <v>134</v>
      </c>
      <c r="B135" s="90">
        <v>0</v>
      </c>
      <c r="C135" s="63" t="s">
        <v>217</v>
      </c>
      <c r="D135" s="63"/>
      <c r="E135" s="45" t="s">
        <v>94</v>
      </c>
      <c r="F135" s="54">
        <v>147736.09</v>
      </c>
      <c r="G135" s="78">
        <v>3355.34</v>
      </c>
      <c r="H135" s="45"/>
      <c r="I135" s="45"/>
      <c r="J135" s="78">
        <v>35.909999999999997</v>
      </c>
      <c r="K135" s="45"/>
      <c r="L135" s="8">
        <v>44979</v>
      </c>
      <c r="M135" s="7">
        <v>125</v>
      </c>
      <c r="N135" s="9">
        <f t="shared" si="19"/>
        <v>45103</v>
      </c>
      <c r="O135" s="10">
        <f t="shared" ca="1" si="20"/>
        <v>-1100</v>
      </c>
      <c r="P135" s="10"/>
      <c r="Q135" s="7"/>
      <c r="R135" s="7"/>
      <c r="S135" s="7"/>
      <c r="T135" s="7"/>
      <c r="U135" s="7"/>
      <c r="V135" s="15"/>
      <c r="W135" s="7"/>
      <c r="X135" s="7"/>
      <c r="Y135" s="7"/>
      <c r="Z135" s="7"/>
      <c r="AA135" s="7"/>
      <c r="AB135" s="7"/>
      <c r="AC135" s="7"/>
      <c r="AD135" s="7"/>
      <c r="AE135" s="7"/>
      <c r="AF135" s="7"/>
      <c r="AG135" s="7"/>
      <c r="AH135" s="7"/>
      <c r="AI135" s="7"/>
      <c r="AJ135" s="7"/>
      <c r="AK135" s="7"/>
      <c r="AL135" s="7"/>
      <c r="AM135" s="7"/>
      <c r="AN135" s="7"/>
      <c r="AO135" s="7"/>
      <c r="AP135" s="7"/>
      <c r="AQ135" s="7" t="s">
        <v>50</v>
      </c>
      <c r="AR135" s="7" t="s">
        <v>50</v>
      </c>
      <c r="AS135" s="7" t="s">
        <v>50</v>
      </c>
      <c r="AT135" s="7" t="s">
        <v>50</v>
      </c>
      <c r="AU135" s="7"/>
    </row>
    <row r="136" spans="1:47" ht="15" hidden="1" customHeight="1" x14ac:dyDescent="0.25">
      <c r="A136" s="5">
        <v>135</v>
      </c>
      <c r="B136" s="90">
        <v>0</v>
      </c>
      <c r="C136" s="80" t="s">
        <v>218</v>
      </c>
      <c r="D136" s="80"/>
      <c r="E136" s="148" t="s">
        <v>173</v>
      </c>
      <c r="F136" s="54">
        <v>555592.56000000006</v>
      </c>
      <c r="G136" s="78">
        <v>11791.08</v>
      </c>
      <c r="H136" s="45"/>
      <c r="I136" s="78">
        <v>300</v>
      </c>
      <c r="J136" s="45"/>
      <c r="K136" s="45"/>
      <c r="L136" s="8">
        <v>44999</v>
      </c>
      <c r="M136" s="7">
        <v>235</v>
      </c>
      <c r="N136" s="9">
        <f t="shared" si="19"/>
        <v>45233</v>
      </c>
      <c r="O136" s="10">
        <f t="shared" ca="1" si="20"/>
        <v>-970</v>
      </c>
      <c r="P136" s="10"/>
      <c r="Q136" s="7"/>
      <c r="R136" s="7"/>
      <c r="S136" s="7"/>
      <c r="T136" s="7"/>
      <c r="U136" s="7"/>
      <c r="V136" s="15"/>
      <c r="W136" s="7"/>
      <c r="X136" s="7"/>
      <c r="Y136" s="7"/>
      <c r="Z136" s="7"/>
      <c r="AA136" s="7"/>
      <c r="AB136" s="7"/>
      <c r="AC136" s="7"/>
      <c r="AD136" s="7"/>
      <c r="AE136" s="7"/>
      <c r="AF136" s="7"/>
      <c r="AG136" s="7"/>
      <c r="AH136" s="7"/>
      <c r="AI136" s="7"/>
      <c r="AJ136" s="7"/>
      <c r="AK136" s="7"/>
      <c r="AL136" s="7"/>
      <c r="AM136" s="7"/>
      <c r="AN136" s="7"/>
      <c r="AO136" s="7"/>
      <c r="AP136" s="7"/>
      <c r="AQ136" s="7" t="s">
        <v>50</v>
      </c>
      <c r="AR136" s="7" t="s">
        <v>50</v>
      </c>
      <c r="AS136" s="7" t="s">
        <v>50</v>
      </c>
      <c r="AT136" s="7"/>
      <c r="AU136" s="7"/>
    </row>
    <row r="137" spans="1:47" hidden="1" x14ac:dyDescent="0.25">
      <c r="A137" s="5">
        <v>136</v>
      </c>
      <c r="B137" s="90">
        <v>0</v>
      </c>
      <c r="C137" s="63" t="s">
        <v>219</v>
      </c>
      <c r="D137" s="63"/>
      <c r="E137" s="107" t="s">
        <v>64</v>
      </c>
      <c r="F137" s="78">
        <v>376463.17</v>
      </c>
      <c r="G137" s="78">
        <v>12541.41</v>
      </c>
      <c r="H137" s="45"/>
      <c r="I137" s="78">
        <v>250</v>
      </c>
      <c r="J137" s="78">
        <v>35.909999999999997</v>
      </c>
      <c r="K137" s="45"/>
      <c r="L137" s="8">
        <v>44999</v>
      </c>
      <c r="M137" s="7">
        <v>235</v>
      </c>
      <c r="N137" s="9">
        <f t="shared" si="19"/>
        <v>45233</v>
      </c>
      <c r="O137" s="10">
        <f t="shared" ca="1" si="20"/>
        <v>-970</v>
      </c>
      <c r="P137" s="10"/>
      <c r="Q137" s="7"/>
      <c r="R137" s="7"/>
      <c r="S137" s="7"/>
      <c r="T137" s="7"/>
      <c r="U137" s="7"/>
      <c r="V137" s="15"/>
      <c r="W137" s="7"/>
      <c r="X137" s="7"/>
      <c r="Y137" s="7"/>
      <c r="Z137" s="7"/>
      <c r="AA137" s="7"/>
      <c r="AB137" s="7"/>
      <c r="AC137" s="7"/>
      <c r="AD137" s="7"/>
      <c r="AE137" s="7"/>
      <c r="AF137" s="7"/>
      <c r="AG137" s="7"/>
      <c r="AH137" s="7"/>
      <c r="AI137" s="7"/>
      <c r="AJ137" s="7"/>
      <c r="AK137" s="7"/>
      <c r="AL137" s="7"/>
      <c r="AM137" s="7"/>
      <c r="AN137" s="7"/>
      <c r="AO137" s="7"/>
      <c r="AP137" s="7"/>
      <c r="AQ137" s="7" t="s">
        <v>50</v>
      </c>
      <c r="AR137" s="7" t="s">
        <v>50</v>
      </c>
      <c r="AS137" s="7" t="s">
        <v>50</v>
      </c>
      <c r="AT137" s="7"/>
      <c r="AU137" s="7"/>
    </row>
    <row r="138" spans="1:47" hidden="1" x14ac:dyDescent="0.25">
      <c r="A138" s="5">
        <v>137</v>
      </c>
      <c r="B138" s="90">
        <v>0</v>
      </c>
      <c r="C138" s="80" t="s">
        <v>220</v>
      </c>
      <c r="D138" s="80"/>
      <c r="E138" s="107" t="s">
        <v>117</v>
      </c>
      <c r="F138" s="78">
        <v>420612.95</v>
      </c>
      <c r="G138" s="78" t="s">
        <v>221</v>
      </c>
      <c r="H138" s="45"/>
      <c r="I138" s="45">
        <v>350</v>
      </c>
      <c r="J138" s="45"/>
      <c r="K138" s="45"/>
      <c r="L138" s="8">
        <v>44999</v>
      </c>
      <c r="M138" s="7">
        <v>265</v>
      </c>
      <c r="N138" s="9">
        <f t="shared" si="19"/>
        <v>45263</v>
      </c>
      <c r="O138" s="10">
        <f t="shared" ca="1" si="20"/>
        <v>-940</v>
      </c>
      <c r="P138" s="10"/>
      <c r="Q138" s="7"/>
      <c r="R138" s="7"/>
      <c r="S138" s="7"/>
      <c r="T138" s="7"/>
      <c r="U138" s="7"/>
      <c r="V138" s="15"/>
      <c r="W138" s="7"/>
      <c r="X138" s="7"/>
      <c r="Y138" s="7"/>
      <c r="Z138" s="7"/>
      <c r="AA138" s="7"/>
      <c r="AB138" s="7"/>
      <c r="AC138" s="7"/>
      <c r="AD138" s="7"/>
      <c r="AE138" s="7"/>
      <c r="AF138" s="7"/>
      <c r="AG138" s="7"/>
      <c r="AH138" s="7"/>
      <c r="AI138" s="7"/>
      <c r="AJ138" s="7"/>
      <c r="AK138" s="7"/>
      <c r="AL138" s="7"/>
      <c r="AM138" s="7"/>
      <c r="AN138" s="7"/>
      <c r="AO138" s="7"/>
      <c r="AP138" s="7"/>
      <c r="AQ138" s="7" t="s">
        <v>50</v>
      </c>
      <c r="AR138" s="7" t="s">
        <v>50</v>
      </c>
      <c r="AS138" s="7" t="s">
        <v>50</v>
      </c>
      <c r="AT138" s="7"/>
      <c r="AU138" s="7"/>
    </row>
    <row r="139" spans="1:47" hidden="1" x14ac:dyDescent="0.25">
      <c r="A139" s="5">
        <v>138</v>
      </c>
      <c r="B139" s="90">
        <v>0</v>
      </c>
      <c r="C139" s="63" t="s">
        <v>222</v>
      </c>
      <c r="D139" s="63"/>
      <c r="E139" s="107" t="s">
        <v>223</v>
      </c>
      <c r="F139" s="54">
        <v>1132257.73</v>
      </c>
      <c r="G139" s="78">
        <v>12120.5</v>
      </c>
      <c r="H139" s="45"/>
      <c r="I139" s="78">
        <v>500</v>
      </c>
      <c r="J139" s="78">
        <v>263.33999999999997</v>
      </c>
      <c r="K139" s="45"/>
      <c r="L139" s="8">
        <v>45000</v>
      </c>
      <c r="M139" s="7">
        <v>105</v>
      </c>
      <c r="N139" s="9">
        <f t="shared" si="19"/>
        <v>45104</v>
      </c>
      <c r="O139" s="60">
        <f t="shared" ca="1" si="20"/>
        <v>-1099</v>
      </c>
      <c r="P139" s="10"/>
      <c r="Q139" s="7"/>
      <c r="R139" s="7"/>
      <c r="S139" s="7"/>
      <c r="T139" s="7"/>
      <c r="U139" s="7"/>
      <c r="V139" s="15"/>
      <c r="W139" s="7"/>
      <c r="X139" s="7"/>
      <c r="Y139" s="7"/>
      <c r="Z139" s="7"/>
      <c r="AA139" s="7"/>
      <c r="AB139" s="7"/>
      <c r="AC139" s="7"/>
      <c r="AD139" s="7"/>
      <c r="AE139" s="7"/>
      <c r="AF139" s="7"/>
      <c r="AG139" s="7"/>
      <c r="AH139" s="7"/>
      <c r="AI139" s="7"/>
      <c r="AJ139" s="7"/>
      <c r="AK139" s="7"/>
      <c r="AL139" s="7"/>
      <c r="AM139" s="7"/>
      <c r="AN139" s="7"/>
      <c r="AO139" s="7"/>
      <c r="AP139" s="7"/>
      <c r="AQ139" s="7" t="s">
        <v>50</v>
      </c>
      <c r="AR139" s="7" t="s">
        <v>50</v>
      </c>
      <c r="AS139" s="7" t="s">
        <v>50</v>
      </c>
      <c r="AT139" s="7"/>
      <c r="AU139" s="7"/>
    </row>
    <row r="140" spans="1:47" hidden="1" x14ac:dyDescent="0.25">
      <c r="A140" s="5">
        <v>139</v>
      </c>
      <c r="B140" s="90">
        <v>0</v>
      </c>
      <c r="C140" s="63" t="s">
        <v>224</v>
      </c>
      <c r="D140" s="63"/>
      <c r="E140" s="45" t="s">
        <v>225</v>
      </c>
      <c r="F140" s="78">
        <v>9500.1200000000008</v>
      </c>
      <c r="G140" s="78">
        <v>1143.42</v>
      </c>
      <c r="H140" s="45"/>
      <c r="I140" s="45"/>
      <c r="J140" s="78">
        <v>11.97</v>
      </c>
      <c r="K140" s="45"/>
      <c r="L140" s="8">
        <v>44980</v>
      </c>
      <c r="M140" s="7">
        <v>90</v>
      </c>
      <c r="N140" s="9">
        <f t="shared" ref="N140:N180" si="23">IF(OR(ISBLANK(L140),ISBLANK(M140)),"",L140+M140-1)</f>
        <v>45069</v>
      </c>
      <c r="O140" s="10">
        <f t="shared" ref="O140:O180" ca="1" si="24">IF(OR(ISBLANK(L140),ISBLANK(M140)),"",N140-TODAY())</f>
        <v>-1134</v>
      </c>
      <c r="P140" s="10"/>
      <c r="Q140" s="7"/>
      <c r="R140" s="7"/>
      <c r="S140" s="7"/>
      <c r="T140" s="7"/>
      <c r="U140" s="7"/>
      <c r="V140" s="15"/>
      <c r="W140" s="7"/>
      <c r="X140" s="7"/>
      <c r="Y140" s="7"/>
      <c r="Z140" s="7"/>
      <c r="AA140" s="7"/>
      <c r="AB140" s="7"/>
      <c r="AC140" s="7"/>
      <c r="AD140" s="7"/>
      <c r="AE140" s="7"/>
      <c r="AF140" s="7"/>
      <c r="AG140" s="7"/>
      <c r="AH140" s="7"/>
      <c r="AI140" s="7"/>
      <c r="AJ140" s="7"/>
      <c r="AK140" s="7"/>
      <c r="AL140" s="7"/>
      <c r="AM140" s="7"/>
      <c r="AN140" s="7"/>
      <c r="AO140" s="7"/>
      <c r="AP140" s="7"/>
      <c r="AQ140" s="7" t="s">
        <v>50</v>
      </c>
      <c r="AR140" s="7" t="s">
        <v>50</v>
      </c>
      <c r="AS140" s="7" t="s">
        <v>50</v>
      </c>
      <c r="AT140" s="7" t="s">
        <v>50</v>
      </c>
      <c r="AU140" s="7"/>
    </row>
    <row r="141" spans="1:47" hidden="1" x14ac:dyDescent="0.25">
      <c r="A141" s="5">
        <v>140</v>
      </c>
      <c r="B141" s="90">
        <v>0</v>
      </c>
      <c r="C141" s="45" t="s">
        <v>226</v>
      </c>
      <c r="D141" s="45"/>
      <c r="E141" s="45" t="s">
        <v>184</v>
      </c>
      <c r="F141" s="78">
        <v>105486.38</v>
      </c>
      <c r="G141" s="78">
        <v>3355.34</v>
      </c>
      <c r="H141" s="45"/>
      <c r="I141" s="45"/>
      <c r="J141" s="78">
        <v>35.909999999999997</v>
      </c>
      <c r="K141" s="45"/>
      <c r="L141" s="8">
        <v>44984</v>
      </c>
      <c r="M141" s="7">
        <v>95</v>
      </c>
      <c r="N141" s="9">
        <f t="shared" si="23"/>
        <v>45078</v>
      </c>
      <c r="O141" s="10">
        <f t="shared" ca="1" si="24"/>
        <v>-1125</v>
      </c>
      <c r="P141" s="10"/>
      <c r="Q141" s="7"/>
      <c r="R141" s="7"/>
      <c r="S141" s="7"/>
      <c r="T141" s="7"/>
      <c r="U141" s="7"/>
      <c r="V141" s="15"/>
      <c r="W141" s="7"/>
      <c r="X141" s="7"/>
      <c r="Y141" s="7"/>
      <c r="Z141" s="7"/>
      <c r="AA141" s="7"/>
      <c r="AB141" s="7"/>
      <c r="AC141" s="7"/>
      <c r="AD141" s="7"/>
      <c r="AE141" s="7"/>
      <c r="AF141" s="7"/>
      <c r="AG141" s="7"/>
      <c r="AH141" s="7"/>
      <c r="AI141" s="7"/>
      <c r="AJ141" s="7"/>
      <c r="AK141" s="7"/>
      <c r="AL141" s="7"/>
      <c r="AM141" s="7"/>
      <c r="AN141" s="7"/>
      <c r="AO141" s="7"/>
      <c r="AP141" s="7"/>
      <c r="AQ141" s="7" t="s">
        <v>50</v>
      </c>
      <c r="AR141" s="7" t="s">
        <v>50</v>
      </c>
      <c r="AS141" s="7" t="s">
        <v>50</v>
      </c>
      <c r="AT141" s="7" t="s">
        <v>50</v>
      </c>
      <c r="AU141" s="7"/>
    </row>
    <row r="142" spans="1:47" hidden="1" x14ac:dyDescent="0.25">
      <c r="A142" s="5">
        <v>141</v>
      </c>
      <c r="B142" s="90">
        <v>0</v>
      </c>
      <c r="C142" s="53" t="s">
        <v>227</v>
      </c>
      <c r="D142" s="53"/>
      <c r="E142" s="45" t="s">
        <v>173</v>
      </c>
      <c r="F142" s="78">
        <v>252739.9</v>
      </c>
      <c r="G142" s="54">
        <v>10527.21</v>
      </c>
      <c r="H142" s="45"/>
      <c r="I142" s="45"/>
      <c r="J142" s="54">
        <v>11.97</v>
      </c>
      <c r="K142" s="45"/>
      <c r="L142" s="8">
        <v>44986</v>
      </c>
      <c r="M142" s="7">
        <v>135</v>
      </c>
      <c r="N142" s="9">
        <f t="shared" si="23"/>
        <v>45120</v>
      </c>
      <c r="O142" s="10">
        <f t="shared" ca="1" si="24"/>
        <v>-1083</v>
      </c>
      <c r="P142" s="10"/>
      <c r="Q142" s="7"/>
      <c r="R142" s="7"/>
      <c r="S142" s="7"/>
      <c r="T142" s="7"/>
      <c r="U142" s="7"/>
      <c r="V142" s="15"/>
      <c r="W142" s="7"/>
      <c r="X142" s="7"/>
      <c r="Y142" s="7"/>
      <c r="Z142" s="7"/>
      <c r="AA142" s="7"/>
      <c r="AB142" s="7"/>
      <c r="AC142" s="7"/>
      <c r="AD142" s="7"/>
      <c r="AE142" s="7"/>
      <c r="AF142" s="7"/>
      <c r="AG142" s="7"/>
      <c r="AH142" s="7"/>
      <c r="AI142" s="7"/>
      <c r="AJ142" s="7"/>
      <c r="AK142" s="7"/>
      <c r="AL142" s="7"/>
      <c r="AM142" s="7"/>
      <c r="AN142" s="7"/>
      <c r="AO142" s="7"/>
      <c r="AP142" s="7"/>
      <c r="AQ142" s="7" t="s">
        <v>50</v>
      </c>
      <c r="AR142" s="7" t="s">
        <v>50</v>
      </c>
      <c r="AS142" s="7" t="s">
        <v>50</v>
      </c>
      <c r="AT142" s="7" t="s">
        <v>50</v>
      </c>
      <c r="AU142" s="7"/>
    </row>
    <row r="143" spans="1:47" hidden="1" x14ac:dyDescent="0.25">
      <c r="A143" s="5">
        <v>142</v>
      </c>
      <c r="B143" s="90">
        <v>0</v>
      </c>
      <c r="C143" s="63" t="s">
        <v>228</v>
      </c>
      <c r="D143" s="63"/>
      <c r="E143" s="107" t="s">
        <v>61</v>
      </c>
      <c r="F143" s="78">
        <v>558087.03</v>
      </c>
      <c r="G143" s="78">
        <v>12302.83</v>
      </c>
      <c r="H143" s="45"/>
      <c r="I143" s="45"/>
      <c r="J143" s="45">
        <v>11.97</v>
      </c>
      <c r="K143" s="45"/>
      <c r="L143" s="8">
        <v>44986</v>
      </c>
      <c r="M143" s="7">
        <v>275</v>
      </c>
      <c r="N143" s="9">
        <f t="shared" si="23"/>
        <v>45260</v>
      </c>
      <c r="O143" s="10">
        <f t="shared" ca="1" si="24"/>
        <v>-943</v>
      </c>
      <c r="P143" s="10"/>
      <c r="Q143" s="7"/>
      <c r="R143" s="7"/>
      <c r="S143" s="7"/>
      <c r="T143" s="7"/>
      <c r="U143" s="7"/>
      <c r="V143" s="15"/>
      <c r="W143" s="7"/>
      <c r="X143" s="7"/>
      <c r="Y143" s="7"/>
      <c r="Z143" s="7"/>
      <c r="AA143" s="7"/>
      <c r="AB143" s="7"/>
      <c r="AC143" s="7"/>
      <c r="AD143" s="7"/>
      <c r="AE143" s="7"/>
      <c r="AF143" s="7"/>
      <c r="AG143" s="7"/>
      <c r="AH143" s="7"/>
      <c r="AI143" s="7"/>
      <c r="AJ143" s="7"/>
      <c r="AK143" s="7"/>
      <c r="AL143" s="7"/>
      <c r="AM143" s="7"/>
      <c r="AN143" s="7"/>
      <c r="AO143" s="7"/>
      <c r="AP143" s="7"/>
      <c r="AQ143" s="7" t="s">
        <v>50</v>
      </c>
      <c r="AR143" s="7" t="s">
        <v>50</v>
      </c>
      <c r="AS143" s="7" t="s">
        <v>50</v>
      </c>
      <c r="AT143" s="7"/>
      <c r="AU143" s="7"/>
    </row>
    <row r="144" spans="1:47" hidden="1" x14ac:dyDescent="0.25">
      <c r="A144" s="5">
        <v>143</v>
      </c>
      <c r="B144" s="90">
        <v>0</v>
      </c>
      <c r="C144" s="63" t="s">
        <v>229</v>
      </c>
      <c r="D144" s="63"/>
      <c r="E144" s="45" t="s">
        <v>123</v>
      </c>
      <c r="F144" s="78">
        <v>295912.43</v>
      </c>
      <c r="G144" s="54">
        <v>10527.21</v>
      </c>
      <c r="H144" s="45"/>
      <c r="I144" s="45"/>
      <c r="J144" s="45"/>
      <c r="K144" s="45"/>
      <c r="L144" s="8">
        <v>44986</v>
      </c>
      <c r="M144" s="7">
        <v>185</v>
      </c>
      <c r="N144" s="9">
        <f t="shared" si="23"/>
        <v>45170</v>
      </c>
      <c r="O144" s="10">
        <f t="shared" ca="1" si="24"/>
        <v>-1033</v>
      </c>
      <c r="P144" s="10"/>
      <c r="Q144" s="7"/>
      <c r="R144" s="7"/>
      <c r="S144" s="7"/>
      <c r="T144" s="7"/>
      <c r="U144" s="7"/>
      <c r="V144" s="15"/>
      <c r="W144" s="7"/>
      <c r="X144" s="7"/>
      <c r="Y144" s="7"/>
      <c r="Z144" s="7"/>
      <c r="AA144" s="7"/>
      <c r="AB144" s="7"/>
      <c r="AC144" s="7"/>
      <c r="AD144" s="7"/>
      <c r="AE144" s="7"/>
      <c r="AF144" s="7"/>
      <c r="AG144" s="7"/>
      <c r="AH144" s="7"/>
      <c r="AI144" s="7"/>
      <c r="AJ144" s="7"/>
      <c r="AK144" s="7"/>
      <c r="AL144" s="7"/>
      <c r="AM144" s="7"/>
      <c r="AN144" s="7"/>
      <c r="AO144" s="7"/>
      <c r="AP144" s="7"/>
      <c r="AQ144" s="7" t="s">
        <v>50</v>
      </c>
      <c r="AR144" s="7" t="s">
        <v>50</v>
      </c>
      <c r="AS144" s="7" t="s">
        <v>50</v>
      </c>
      <c r="AT144" s="7" t="s">
        <v>50</v>
      </c>
      <c r="AU144" s="7"/>
    </row>
    <row r="145" spans="1:47" hidden="1" x14ac:dyDescent="0.25">
      <c r="A145" s="5">
        <v>144</v>
      </c>
      <c r="B145" s="90">
        <v>0</v>
      </c>
      <c r="C145" s="63" t="s">
        <v>230</v>
      </c>
      <c r="D145" s="63"/>
      <c r="E145" s="107" t="s">
        <v>231</v>
      </c>
      <c r="F145" s="78">
        <v>228288.89</v>
      </c>
      <c r="G145" s="78">
        <v>10526.13</v>
      </c>
      <c r="H145" s="45"/>
      <c r="I145" s="45"/>
      <c r="J145" s="45">
        <v>10.89</v>
      </c>
      <c r="K145" s="45"/>
      <c r="L145" s="8">
        <v>44986</v>
      </c>
      <c r="M145" s="7">
        <v>295</v>
      </c>
      <c r="N145" s="9">
        <f t="shared" si="23"/>
        <v>45280</v>
      </c>
      <c r="O145" s="10">
        <f t="shared" ca="1" si="24"/>
        <v>-923</v>
      </c>
      <c r="P145" s="10"/>
      <c r="Q145" s="7"/>
      <c r="R145" s="7"/>
      <c r="S145" s="7"/>
      <c r="T145" s="7"/>
      <c r="U145" s="7"/>
      <c r="V145" s="15"/>
      <c r="W145" s="7"/>
      <c r="X145" s="7"/>
      <c r="Y145" s="7"/>
      <c r="Z145" s="7"/>
      <c r="AA145" s="7"/>
      <c r="AB145" s="7"/>
      <c r="AC145" s="7"/>
      <c r="AD145" s="7"/>
      <c r="AE145" s="7"/>
      <c r="AF145" s="7"/>
      <c r="AG145" s="7"/>
      <c r="AH145" s="7"/>
      <c r="AI145" s="7"/>
      <c r="AJ145" s="7"/>
      <c r="AK145" s="7"/>
      <c r="AL145" s="7"/>
      <c r="AM145" s="7"/>
      <c r="AN145" s="7"/>
      <c r="AO145" s="7"/>
      <c r="AP145" s="7"/>
      <c r="AQ145" s="7" t="s">
        <v>50</v>
      </c>
      <c r="AR145" s="7" t="s">
        <v>50</v>
      </c>
      <c r="AS145" s="7" t="s">
        <v>50</v>
      </c>
      <c r="AT145" s="7"/>
      <c r="AU145" s="7"/>
    </row>
    <row r="146" spans="1:47" hidden="1" x14ac:dyDescent="0.25">
      <c r="A146" s="5">
        <v>145</v>
      </c>
      <c r="B146" s="90">
        <v>0</v>
      </c>
      <c r="C146" s="63" t="s">
        <v>232</v>
      </c>
      <c r="D146" s="63"/>
      <c r="E146" s="107" t="s">
        <v>233</v>
      </c>
      <c r="F146" s="54">
        <v>548519.93000000005</v>
      </c>
      <c r="G146" s="78">
        <v>12302.83</v>
      </c>
      <c r="H146" s="45"/>
      <c r="I146" s="45"/>
      <c r="J146" s="45"/>
      <c r="K146" s="45"/>
      <c r="L146" s="8">
        <v>44987</v>
      </c>
      <c r="M146" s="7">
        <v>190</v>
      </c>
      <c r="N146" s="9">
        <f t="shared" si="23"/>
        <v>45176</v>
      </c>
      <c r="O146" s="145">
        <f t="shared" ca="1" si="24"/>
        <v>-1027</v>
      </c>
      <c r="P146" s="10"/>
      <c r="Q146" s="7"/>
      <c r="R146" s="7"/>
      <c r="S146" s="7"/>
      <c r="T146" s="7"/>
      <c r="U146" s="7"/>
      <c r="V146" s="15"/>
      <c r="W146" s="7"/>
      <c r="X146" s="7"/>
      <c r="Y146" s="7"/>
      <c r="Z146" s="7"/>
      <c r="AA146" s="7"/>
      <c r="AB146" s="7"/>
      <c r="AC146" s="7"/>
      <c r="AD146" s="7"/>
      <c r="AE146" s="7"/>
      <c r="AF146" s="7"/>
      <c r="AG146" s="7"/>
      <c r="AH146" s="7"/>
      <c r="AI146" s="7"/>
      <c r="AJ146" s="7"/>
      <c r="AK146" s="7"/>
      <c r="AL146" s="7"/>
      <c r="AM146" s="7"/>
      <c r="AN146" s="7"/>
      <c r="AO146" s="7"/>
      <c r="AP146" s="7"/>
      <c r="AQ146" s="7" t="s">
        <v>50</v>
      </c>
      <c r="AR146" s="7" t="s">
        <v>50</v>
      </c>
      <c r="AS146" s="7" t="s">
        <v>50</v>
      </c>
      <c r="AT146" s="7"/>
      <c r="AU146" s="7"/>
    </row>
    <row r="147" spans="1:47" hidden="1" x14ac:dyDescent="0.25">
      <c r="A147" s="5">
        <v>146</v>
      </c>
      <c r="B147" s="90">
        <v>0</v>
      </c>
      <c r="C147" s="63" t="s">
        <v>234</v>
      </c>
      <c r="D147" s="63"/>
      <c r="E147" s="45" t="s">
        <v>91</v>
      </c>
      <c r="F147" s="78">
        <v>123787.02</v>
      </c>
      <c r="G147" s="78">
        <v>4100.9399999999996</v>
      </c>
      <c r="H147" s="45"/>
      <c r="I147" s="45"/>
      <c r="J147" s="45"/>
      <c r="K147" s="45"/>
      <c r="L147" s="8">
        <v>44984</v>
      </c>
      <c r="M147" s="7">
        <v>100</v>
      </c>
      <c r="N147" s="9">
        <f t="shared" si="23"/>
        <v>45083</v>
      </c>
      <c r="O147" s="10">
        <f t="shared" ca="1" si="24"/>
        <v>-1120</v>
      </c>
      <c r="P147" s="10"/>
      <c r="Q147" s="7"/>
      <c r="R147" s="7"/>
      <c r="S147" s="7"/>
      <c r="T147" s="7"/>
      <c r="U147" s="7"/>
      <c r="V147" s="15"/>
      <c r="W147" s="7"/>
      <c r="X147" s="7"/>
      <c r="Y147" s="7"/>
      <c r="Z147" s="7"/>
      <c r="AA147" s="7"/>
      <c r="AB147" s="7"/>
      <c r="AC147" s="7"/>
      <c r="AD147" s="7"/>
      <c r="AE147" s="7"/>
      <c r="AF147" s="7"/>
      <c r="AG147" s="7"/>
      <c r="AH147" s="7"/>
      <c r="AI147" s="7"/>
      <c r="AJ147" s="7"/>
      <c r="AK147" s="7"/>
      <c r="AL147" s="7"/>
      <c r="AM147" s="7"/>
      <c r="AN147" s="7"/>
      <c r="AO147" s="7"/>
      <c r="AP147" s="7"/>
      <c r="AQ147" s="7">
        <v>0</v>
      </c>
      <c r="AR147" s="7" t="s">
        <v>50</v>
      </c>
      <c r="AS147" s="7" t="s">
        <v>50</v>
      </c>
      <c r="AT147" s="7" t="s">
        <v>50</v>
      </c>
      <c r="AU147" s="7"/>
    </row>
    <row r="148" spans="1:47" hidden="1" x14ac:dyDescent="0.25">
      <c r="A148" s="5">
        <v>147</v>
      </c>
      <c r="B148" s="90">
        <v>0</v>
      </c>
      <c r="C148" s="63" t="s">
        <v>235</v>
      </c>
      <c r="D148" s="63"/>
      <c r="E148" s="107" t="s">
        <v>236</v>
      </c>
      <c r="F148" s="45">
        <v>501049.06</v>
      </c>
      <c r="G148" s="78">
        <v>12559.95</v>
      </c>
      <c r="H148" s="45"/>
      <c r="I148" s="78">
        <v>300</v>
      </c>
      <c r="J148" s="45">
        <v>54.45</v>
      </c>
      <c r="K148" s="45"/>
      <c r="L148" s="8">
        <v>45016</v>
      </c>
      <c r="M148" s="7">
        <f>280+30+30</f>
        <v>340</v>
      </c>
      <c r="N148" s="9">
        <f t="shared" si="23"/>
        <v>45355</v>
      </c>
      <c r="O148" s="10">
        <f t="shared" ca="1" si="24"/>
        <v>-848</v>
      </c>
      <c r="P148" s="10"/>
      <c r="Q148" s="7"/>
      <c r="R148" s="7"/>
      <c r="S148" s="7"/>
      <c r="T148" s="7"/>
      <c r="U148" s="7"/>
      <c r="V148" s="15"/>
      <c r="W148" s="7"/>
      <c r="X148" s="7"/>
      <c r="Y148" s="7"/>
      <c r="Z148" s="7"/>
      <c r="AA148" s="7" t="s">
        <v>50</v>
      </c>
      <c r="AB148" s="7"/>
      <c r="AC148" s="7"/>
      <c r="AD148" s="7"/>
      <c r="AE148" s="7"/>
      <c r="AF148" s="7"/>
      <c r="AG148" s="7"/>
      <c r="AH148" s="7"/>
      <c r="AI148" s="7">
        <v>0</v>
      </c>
      <c r="AJ148" s="7"/>
      <c r="AK148" s="7"/>
      <c r="AL148" s="7"/>
      <c r="AM148" s="7"/>
      <c r="AN148" s="7"/>
      <c r="AO148" s="7"/>
      <c r="AP148" s="7"/>
      <c r="AQ148" s="7" t="s">
        <v>50</v>
      </c>
      <c r="AR148" s="7" t="s">
        <v>50</v>
      </c>
      <c r="AS148" s="7" t="s">
        <v>50</v>
      </c>
      <c r="AT148" s="7"/>
      <c r="AU148" s="7"/>
    </row>
    <row r="149" spans="1:47" hidden="1" x14ac:dyDescent="0.25">
      <c r="A149" s="5">
        <v>148</v>
      </c>
      <c r="B149" s="90">
        <v>0</v>
      </c>
      <c r="C149" s="63" t="s">
        <v>237</v>
      </c>
      <c r="D149" s="63"/>
      <c r="E149" s="107" t="s">
        <v>123</v>
      </c>
      <c r="F149" s="54">
        <v>282982.83</v>
      </c>
      <c r="G149" s="78">
        <v>10011.969999999999</v>
      </c>
      <c r="H149" s="45"/>
      <c r="I149" s="45"/>
      <c r="J149" s="78">
        <v>11.97</v>
      </c>
      <c r="K149" s="45"/>
      <c r="L149" s="8">
        <v>45002</v>
      </c>
      <c r="M149" s="7">
        <v>205</v>
      </c>
      <c r="N149" s="9">
        <f t="shared" si="23"/>
        <v>45206</v>
      </c>
      <c r="O149" s="10">
        <f t="shared" ca="1" si="24"/>
        <v>-997</v>
      </c>
      <c r="P149" s="10"/>
      <c r="Q149" s="7"/>
      <c r="R149" s="7"/>
      <c r="S149" s="7"/>
      <c r="T149" s="7"/>
      <c r="U149" s="7"/>
      <c r="V149" s="15"/>
      <c r="W149" s="7"/>
      <c r="X149" s="7"/>
      <c r="Y149" s="7"/>
      <c r="Z149" s="7"/>
      <c r="AA149" s="7"/>
      <c r="AB149" s="7"/>
      <c r="AC149" s="7"/>
      <c r="AD149" s="7"/>
      <c r="AE149" s="7"/>
      <c r="AF149" s="7"/>
      <c r="AG149" s="7"/>
      <c r="AH149" s="7"/>
      <c r="AI149" s="7"/>
      <c r="AJ149" s="7"/>
      <c r="AK149" s="7"/>
      <c r="AL149" s="7"/>
      <c r="AM149" s="7"/>
      <c r="AN149" s="7"/>
      <c r="AO149" s="7"/>
      <c r="AP149" s="7"/>
      <c r="AQ149" s="7" t="s">
        <v>50</v>
      </c>
      <c r="AR149" s="7" t="s">
        <v>50</v>
      </c>
      <c r="AS149" s="7" t="s">
        <v>50</v>
      </c>
      <c r="AT149" s="7"/>
      <c r="AU149" s="7"/>
    </row>
    <row r="150" spans="1:47" s="53" customFormat="1" hidden="1" x14ac:dyDescent="0.25">
      <c r="A150" s="50">
        <v>149</v>
      </c>
      <c r="B150" s="126">
        <v>0</v>
      </c>
      <c r="C150" s="45" t="s">
        <v>238</v>
      </c>
      <c r="D150" s="45"/>
      <c r="E150" s="107" t="s">
        <v>61</v>
      </c>
      <c r="F150" s="54">
        <v>360319.45</v>
      </c>
      <c r="G150" s="78">
        <v>10754.91</v>
      </c>
      <c r="H150" s="45"/>
      <c r="I150" s="45"/>
      <c r="J150" s="78">
        <v>35.909999999999997</v>
      </c>
      <c r="K150" s="45"/>
      <c r="L150" s="51">
        <v>45002</v>
      </c>
      <c r="M150" s="45">
        <v>115</v>
      </c>
      <c r="N150" s="52">
        <f t="shared" si="23"/>
        <v>45116</v>
      </c>
      <c r="O150" s="46">
        <f t="shared" ca="1" si="24"/>
        <v>-1087</v>
      </c>
      <c r="P150" s="46"/>
      <c r="Q150" s="45"/>
      <c r="R150" s="45"/>
      <c r="S150" s="45"/>
      <c r="T150" s="45"/>
      <c r="U150" s="45"/>
      <c r="V150" s="56"/>
      <c r="W150" s="45"/>
      <c r="X150" s="45"/>
      <c r="Y150" s="45"/>
      <c r="Z150" s="45"/>
      <c r="AA150" s="45"/>
      <c r="AB150" s="45"/>
      <c r="AC150" s="45"/>
      <c r="AD150" s="45"/>
      <c r="AE150" s="45"/>
      <c r="AF150" s="45"/>
      <c r="AG150" s="45"/>
      <c r="AH150" s="45"/>
      <c r="AI150" s="45"/>
      <c r="AJ150" s="45"/>
      <c r="AK150" s="45"/>
      <c r="AL150" s="45"/>
      <c r="AM150" s="45"/>
      <c r="AN150" s="45"/>
      <c r="AO150" s="45"/>
      <c r="AP150" s="45"/>
      <c r="AQ150" s="45" t="s">
        <v>50</v>
      </c>
      <c r="AR150" s="45" t="s">
        <v>50</v>
      </c>
      <c r="AS150" s="45" t="s">
        <v>50</v>
      </c>
      <c r="AT150" s="45"/>
      <c r="AU150" s="45"/>
    </row>
    <row r="151" spans="1:47" hidden="1" x14ac:dyDescent="0.25">
      <c r="A151" s="5">
        <v>150</v>
      </c>
      <c r="B151" s="90">
        <v>0</v>
      </c>
      <c r="C151" s="63" t="s">
        <v>239</v>
      </c>
      <c r="D151" s="63"/>
      <c r="E151" s="107" t="s">
        <v>173</v>
      </c>
      <c r="F151" s="78">
        <v>370000</v>
      </c>
      <c r="G151" s="78">
        <v>12053.64</v>
      </c>
      <c r="H151" s="45"/>
      <c r="I151" s="78">
        <v>350</v>
      </c>
      <c r="J151" s="45"/>
      <c r="K151" s="45"/>
      <c r="L151" s="8">
        <v>45008</v>
      </c>
      <c r="M151" s="7">
        <v>185</v>
      </c>
      <c r="N151" s="9">
        <f t="shared" si="23"/>
        <v>45192</v>
      </c>
      <c r="O151" s="10">
        <f t="shared" ca="1" si="24"/>
        <v>-1011</v>
      </c>
      <c r="P151" s="10"/>
      <c r="Q151" s="7"/>
      <c r="R151" s="7"/>
      <c r="S151" s="7"/>
      <c r="T151" s="7"/>
      <c r="U151" s="7"/>
      <c r="V151" s="15"/>
      <c r="W151" s="7"/>
      <c r="X151" s="7"/>
      <c r="Y151" s="7"/>
      <c r="Z151" s="7"/>
      <c r="AA151" s="7"/>
      <c r="AB151" s="7"/>
      <c r="AC151" s="7"/>
      <c r="AD151" s="7"/>
      <c r="AE151" s="7"/>
      <c r="AF151" s="7"/>
      <c r="AG151" s="7"/>
      <c r="AH151" s="7"/>
      <c r="AI151" s="7"/>
      <c r="AJ151" s="7"/>
      <c r="AK151" s="7"/>
      <c r="AL151" s="7"/>
      <c r="AM151" s="7"/>
      <c r="AN151" s="7"/>
      <c r="AO151" s="7"/>
      <c r="AP151" s="7"/>
      <c r="AQ151" s="7" t="s">
        <v>56</v>
      </c>
      <c r="AR151" s="7" t="s">
        <v>50</v>
      </c>
      <c r="AS151" s="7" t="s">
        <v>56</v>
      </c>
      <c r="AT151" s="7"/>
      <c r="AU151" s="7"/>
    </row>
    <row r="152" spans="1:47" s="53" customFormat="1" hidden="1" x14ac:dyDescent="0.25">
      <c r="A152" s="50">
        <v>151</v>
      </c>
      <c r="B152" s="126">
        <v>0</v>
      </c>
      <c r="C152" s="45" t="s">
        <v>240</v>
      </c>
      <c r="D152" s="45"/>
      <c r="E152" s="45" t="s">
        <v>80</v>
      </c>
      <c r="F152" s="78">
        <v>13195.64</v>
      </c>
      <c r="G152" s="78">
        <v>642.88</v>
      </c>
      <c r="H152" s="45"/>
      <c r="I152" s="45"/>
      <c r="J152" s="45"/>
      <c r="K152" s="45"/>
      <c r="L152" s="51">
        <v>45020</v>
      </c>
      <c r="M152" s="45">
        <v>120</v>
      </c>
      <c r="N152" s="52">
        <f t="shared" si="23"/>
        <v>45139</v>
      </c>
      <c r="O152" s="46">
        <f t="shared" ca="1" si="24"/>
        <v>-1064</v>
      </c>
      <c r="P152" s="46"/>
      <c r="Q152" s="45"/>
      <c r="R152" s="45"/>
      <c r="S152" s="45"/>
      <c r="T152" s="45"/>
      <c r="U152" s="45"/>
      <c r="V152" s="56"/>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row>
    <row r="153" spans="1:47" hidden="1" x14ac:dyDescent="0.25">
      <c r="A153" s="5">
        <v>152</v>
      </c>
      <c r="B153" s="90">
        <v>0</v>
      </c>
      <c r="C153" s="63" t="s">
        <v>241</v>
      </c>
      <c r="D153" s="63"/>
      <c r="E153" s="107" t="s">
        <v>80</v>
      </c>
      <c r="F153" s="78">
        <v>19728.03</v>
      </c>
      <c r="G153" s="78">
        <v>642.88</v>
      </c>
      <c r="H153" s="45"/>
      <c r="I153" s="45"/>
      <c r="J153" s="45">
        <v>11.97</v>
      </c>
      <c r="K153" s="45"/>
      <c r="L153" s="8">
        <v>45020</v>
      </c>
      <c r="M153" s="7">
        <v>120</v>
      </c>
      <c r="N153" s="9">
        <f t="shared" si="23"/>
        <v>45139</v>
      </c>
      <c r="O153" s="10">
        <f t="shared" ca="1" si="24"/>
        <v>-1064</v>
      </c>
      <c r="P153" s="10"/>
      <c r="Q153" s="7"/>
      <c r="R153" s="7"/>
      <c r="S153" s="7"/>
      <c r="T153" s="7"/>
      <c r="U153" s="7"/>
      <c r="V153" s="15"/>
      <c r="W153" s="7"/>
      <c r="X153" s="7"/>
      <c r="Y153" s="7"/>
      <c r="Z153" s="7"/>
      <c r="AA153" s="7"/>
      <c r="AB153" s="7"/>
      <c r="AC153" s="7"/>
      <c r="AD153" s="7"/>
      <c r="AE153" s="7"/>
      <c r="AF153" s="7"/>
      <c r="AG153" s="7"/>
      <c r="AH153" s="7"/>
      <c r="AI153" s="7"/>
      <c r="AJ153" s="7"/>
      <c r="AK153" s="7"/>
      <c r="AL153" s="7"/>
      <c r="AM153" s="7"/>
      <c r="AN153" s="7"/>
      <c r="AO153" s="7"/>
      <c r="AP153" s="7"/>
      <c r="AQ153" s="7" t="s">
        <v>50</v>
      </c>
      <c r="AR153" s="7" t="s">
        <v>50</v>
      </c>
      <c r="AS153" s="7" t="s">
        <v>50</v>
      </c>
      <c r="AT153" s="7" t="s">
        <v>50</v>
      </c>
      <c r="AU153" s="7"/>
    </row>
    <row r="154" spans="1:47" hidden="1" x14ac:dyDescent="0.25">
      <c r="A154" s="5">
        <v>153</v>
      </c>
      <c r="B154" s="90">
        <v>0</v>
      </c>
      <c r="C154" s="63" t="s">
        <v>242</v>
      </c>
      <c r="D154" s="63"/>
      <c r="E154" s="107" t="s">
        <v>80</v>
      </c>
      <c r="F154" s="78">
        <v>100717.24</v>
      </c>
      <c r="G154" s="78">
        <v>4112.91</v>
      </c>
      <c r="H154" s="45"/>
      <c r="I154" s="45"/>
      <c r="J154" s="45"/>
      <c r="K154" s="45"/>
      <c r="L154" s="8">
        <v>45021</v>
      </c>
      <c r="M154" s="7">
        <v>165</v>
      </c>
      <c r="N154" s="9">
        <f t="shared" si="23"/>
        <v>45185</v>
      </c>
      <c r="O154" s="10">
        <f t="shared" ca="1" si="24"/>
        <v>-1018</v>
      </c>
      <c r="P154" s="10"/>
      <c r="Q154" s="7"/>
      <c r="R154" s="7"/>
      <c r="S154" s="7"/>
      <c r="T154" s="7"/>
      <c r="U154" s="7"/>
      <c r="V154" s="15"/>
      <c r="W154" s="7"/>
      <c r="X154" s="7"/>
      <c r="Y154" s="7"/>
      <c r="Z154" s="7"/>
      <c r="AA154" s="7"/>
      <c r="AB154" s="7"/>
      <c r="AC154" s="7"/>
      <c r="AD154" s="7"/>
      <c r="AE154" s="7"/>
      <c r="AF154" s="7"/>
      <c r="AG154" s="7"/>
      <c r="AH154" s="7"/>
      <c r="AI154" s="7"/>
      <c r="AJ154" s="7"/>
      <c r="AK154" s="7"/>
      <c r="AL154" s="7"/>
      <c r="AM154" s="7"/>
      <c r="AN154" s="7"/>
      <c r="AO154" s="7"/>
      <c r="AP154" s="7"/>
      <c r="AQ154" s="7" t="s">
        <v>50</v>
      </c>
      <c r="AR154" s="7" t="s">
        <v>50</v>
      </c>
      <c r="AS154" s="7" t="s">
        <v>50</v>
      </c>
      <c r="AT154" s="7"/>
      <c r="AU154" s="7"/>
    </row>
    <row r="155" spans="1:47" hidden="1" x14ac:dyDescent="0.25">
      <c r="A155" s="5">
        <v>154</v>
      </c>
      <c r="B155" s="90">
        <v>0</v>
      </c>
      <c r="C155" s="63" t="s">
        <v>243</v>
      </c>
      <c r="D155" s="63"/>
      <c r="E155" s="107" t="s">
        <v>80</v>
      </c>
      <c r="F155" s="78">
        <v>19551.91</v>
      </c>
      <c r="G155" s="78">
        <v>642.88</v>
      </c>
      <c r="H155" s="45"/>
      <c r="I155" s="45"/>
      <c r="J155" s="45"/>
      <c r="K155" s="45"/>
      <c r="L155" s="8">
        <v>45021</v>
      </c>
      <c r="M155" s="7">
        <f>150+30</f>
        <v>180</v>
      </c>
      <c r="N155" s="9">
        <f t="shared" si="23"/>
        <v>45200</v>
      </c>
      <c r="O155" s="10">
        <f t="shared" ca="1" si="24"/>
        <v>-1003</v>
      </c>
      <c r="P155" s="10"/>
      <c r="Q155" s="7"/>
      <c r="R155" s="7"/>
      <c r="S155" s="7"/>
      <c r="T155" s="7"/>
      <c r="U155" s="7"/>
      <c r="V155" s="15"/>
      <c r="W155" s="7"/>
      <c r="X155" s="7"/>
      <c r="Y155" s="7"/>
      <c r="Z155" s="7"/>
      <c r="AA155" s="7"/>
      <c r="AB155" s="7"/>
      <c r="AC155" s="7"/>
      <c r="AD155" s="7"/>
      <c r="AE155" s="7"/>
      <c r="AF155" s="7"/>
      <c r="AG155" s="7"/>
      <c r="AH155" s="7"/>
      <c r="AI155" s="7"/>
      <c r="AJ155" s="7"/>
      <c r="AK155" s="7"/>
      <c r="AL155" s="7"/>
      <c r="AM155" s="7"/>
      <c r="AN155" s="7"/>
      <c r="AO155" s="7"/>
      <c r="AP155" s="7"/>
      <c r="AQ155" s="7" t="s">
        <v>50</v>
      </c>
      <c r="AR155" s="7" t="s">
        <v>50</v>
      </c>
      <c r="AS155" s="7" t="s">
        <v>50</v>
      </c>
      <c r="AT155" s="7"/>
      <c r="AU155" s="7"/>
    </row>
    <row r="156" spans="1:47" hidden="1" x14ac:dyDescent="0.25">
      <c r="A156" s="5">
        <v>155</v>
      </c>
      <c r="B156" s="90">
        <v>0</v>
      </c>
      <c r="C156" s="63" t="s">
        <v>244</v>
      </c>
      <c r="D156" s="63"/>
      <c r="E156" s="107" t="s">
        <v>80</v>
      </c>
      <c r="F156" s="78">
        <v>50894.59</v>
      </c>
      <c r="G156" s="78">
        <v>2324.25</v>
      </c>
      <c r="H156" s="45"/>
      <c r="I156" s="78">
        <v>350</v>
      </c>
      <c r="J156" s="45">
        <v>10.89</v>
      </c>
      <c r="K156" s="45"/>
      <c r="L156" s="8">
        <v>45021</v>
      </c>
      <c r="M156" s="7">
        <v>270</v>
      </c>
      <c r="N156" s="9">
        <f t="shared" si="23"/>
        <v>45290</v>
      </c>
      <c r="O156" s="10">
        <f t="shared" ca="1" si="24"/>
        <v>-913</v>
      </c>
      <c r="P156" s="10"/>
      <c r="Q156" s="7"/>
      <c r="R156" s="7"/>
      <c r="S156" s="7"/>
      <c r="T156" s="7"/>
      <c r="U156" s="7"/>
      <c r="V156" s="15"/>
      <c r="W156" s="7"/>
      <c r="X156" s="7"/>
      <c r="Y156" s="7"/>
      <c r="Z156" s="7"/>
      <c r="AA156" s="7"/>
      <c r="AB156" s="7"/>
      <c r="AC156" s="7"/>
      <c r="AD156" s="7"/>
      <c r="AE156" s="7"/>
      <c r="AF156" s="7"/>
      <c r="AG156" s="7"/>
      <c r="AH156" s="7"/>
      <c r="AI156" s="7"/>
      <c r="AJ156" s="7"/>
      <c r="AK156" s="7"/>
      <c r="AL156" s="7"/>
      <c r="AM156" s="7"/>
      <c r="AN156" s="7"/>
      <c r="AO156" s="7"/>
      <c r="AP156" s="7"/>
      <c r="AQ156" s="7" t="s">
        <v>50</v>
      </c>
      <c r="AR156" s="7" t="s">
        <v>50</v>
      </c>
      <c r="AS156" s="7" t="s">
        <v>50</v>
      </c>
      <c r="AT156" s="7"/>
      <c r="AU156" s="7"/>
    </row>
    <row r="157" spans="1:47" hidden="1" x14ac:dyDescent="0.25">
      <c r="A157" s="5">
        <v>156</v>
      </c>
      <c r="B157" s="90">
        <v>0</v>
      </c>
      <c r="C157" s="63" t="s">
        <v>245</v>
      </c>
      <c r="D157" s="63"/>
      <c r="E157" s="107" t="s">
        <v>173</v>
      </c>
      <c r="F157" s="78">
        <v>201589.38</v>
      </c>
      <c r="G157" s="78">
        <v>10011.969999999999</v>
      </c>
      <c r="H157" s="45"/>
      <c r="I157" s="45"/>
      <c r="J157" s="78">
        <v>11.97</v>
      </c>
      <c r="K157" s="45"/>
      <c r="L157" s="8">
        <v>45021</v>
      </c>
      <c r="M157" s="7">
        <v>185</v>
      </c>
      <c r="N157" s="9">
        <f t="shared" si="23"/>
        <v>45205</v>
      </c>
      <c r="O157" s="10">
        <f t="shared" ca="1" si="24"/>
        <v>-998</v>
      </c>
      <c r="P157" s="10"/>
      <c r="Q157" s="7"/>
      <c r="R157" s="7"/>
      <c r="S157" s="7"/>
      <c r="T157" s="7"/>
      <c r="U157" s="7"/>
      <c r="V157" s="15"/>
      <c r="W157" s="7"/>
      <c r="X157" s="7"/>
      <c r="Y157" s="7"/>
      <c r="Z157" s="7"/>
      <c r="AA157" s="7"/>
      <c r="AB157" s="7"/>
      <c r="AC157" s="7"/>
      <c r="AD157" s="7"/>
      <c r="AE157" s="7"/>
      <c r="AF157" s="7"/>
      <c r="AG157" s="7"/>
      <c r="AH157" s="7"/>
      <c r="AI157" s="7"/>
      <c r="AJ157" s="7"/>
      <c r="AK157" s="7"/>
      <c r="AL157" s="7"/>
      <c r="AM157" s="7"/>
      <c r="AN157" s="7"/>
      <c r="AO157" s="7"/>
      <c r="AP157" s="7"/>
      <c r="AQ157" s="7" t="s">
        <v>56</v>
      </c>
      <c r="AR157" s="7" t="s">
        <v>50</v>
      </c>
      <c r="AS157" s="7" t="s">
        <v>56</v>
      </c>
      <c r="AT157" s="7" t="s">
        <v>56</v>
      </c>
      <c r="AU157" s="7"/>
    </row>
    <row r="158" spans="1:47" hidden="1" x14ac:dyDescent="0.25">
      <c r="A158" s="5">
        <v>157</v>
      </c>
      <c r="B158" s="90">
        <v>0</v>
      </c>
      <c r="C158" s="63" t="s">
        <v>246</v>
      </c>
      <c r="D158" s="63"/>
      <c r="E158" s="107" t="s">
        <v>173</v>
      </c>
      <c r="F158" s="78">
        <v>240889.33</v>
      </c>
      <c r="G158" s="78">
        <v>8879.94</v>
      </c>
      <c r="H158" s="45"/>
      <c r="I158" s="45"/>
      <c r="J158" s="78">
        <v>23.94</v>
      </c>
      <c r="K158" s="45"/>
      <c r="L158" s="8">
        <v>45022</v>
      </c>
      <c r="M158" s="7">
        <v>190</v>
      </c>
      <c r="N158" s="9">
        <f t="shared" si="23"/>
        <v>45211</v>
      </c>
      <c r="O158" s="10">
        <f t="shared" ca="1" si="24"/>
        <v>-992</v>
      </c>
      <c r="P158" s="10"/>
      <c r="Q158" s="7"/>
      <c r="R158" s="7"/>
      <c r="S158" s="7"/>
      <c r="T158" s="7"/>
      <c r="U158" s="7"/>
      <c r="V158" s="15"/>
      <c r="W158" s="7"/>
      <c r="X158" s="7"/>
      <c r="Y158" s="7"/>
      <c r="Z158" s="7"/>
      <c r="AA158" s="7"/>
      <c r="AB158" s="7"/>
      <c r="AC158" s="7"/>
      <c r="AD158" s="7"/>
      <c r="AE158" s="7"/>
      <c r="AF158" s="7"/>
      <c r="AG158" s="7"/>
      <c r="AH158" s="7"/>
      <c r="AI158" s="7"/>
      <c r="AJ158" s="7"/>
      <c r="AK158" s="7"/>
      <c r="AL158" s="7"/>
      <c r="AM158" s="7"/>
      <c r="AN158" s="7"/>
      <c r="AO158" s="7"/>
      <c r="AP158" s="7"/>
      <c r="AQ158" s="7" t="s">
        <v>50</v>
      </c>
      <c r="AR158" s="7" t="s">
        <v>50</v>
      </c>
      <c r="AS158" s="7" t="s">
        <v>50</v>
      </c>
      <c r="AT158" s="7"/>
      <c r="AU158" s="7"/>
    </row>
    <row r="159" spans="1:47" hidden="1" x14ac:dyDescent="0.25">
      <c r="A159" s="5">
        <v>158</v>
      </c>
      <c r="B159" s="90">
        <v>0</v>
      </c>
      <c r="C159" s="63" t="s">
        <v>247</v>
      </c>
      <c r="D159" s="63"/>
      <c r="E159" s="45" t="s">
        <v>91</v>
      </c>
      <c r="F159" s="45"/>
      <c r="G159" s="45"/>
      <c r="H159" s="45"/>
      <c r="I159" s="45"/>
      <c r="J159" s="45"/>
      <c r="K159" s="45"/>
      <c r="L159" s="8">
        <v>45027</v>
      </c>
      <c r="M159" s="7">
        <v>90</v>
      </c>
      <c r="N159" s="9">
        <f t="shared" si="23"/>
        <v>45116</v>
      </c>
      <c r="O159" s="10">
        <f t="shared" ca="1" si="24"/>
        <v>-1087</v>
      </c>
      <c r="P159" s="10"/>
      <c r="Q159" s="7"/>
      <c r="R159" s="7"/>
      <c r="S159" s="7"/>
      <c r="T159" s="7"/>
      <c r="U159" s="7"/>
      <c r="V159" s="15"/>
      <c r="W159" s="7"/>
      <c r="X159" s="7"/>
      <c r="Y159" s="7"/>
      <c r="Z159" s="7"/>
      <c r="AA159" s="7"/>
      <c r="AB159" s="7"/>
      <c r="AC159" s="7"/>
      <c r="AD159" s="7"/>
      <c r="AE159" s="7"/>
      <c r="AF159" s="7"/>
      <c r="AG159" s="7"/>
      <c r="AH159" s="7"/>
      <c r="AI159" s="7"/>
      <c r="AJ159" s="7"/>
      <c r="AK159" s="7"/>
      <c r="AL159" s="7"/>
      <c r="AM159" s="7"/>
      <c r="AN159" s="7"/>
      <c r="AO159" s="7"/>
      <c r="AP159" s="7"/>
      <c r="AQ159" s="7" t="s">
        <v>56</v>
      </c>
      <c r="AR159" s="7" t="s">
        <v>50</v>
      </c>
      <c r="AS159" s="7" t="s">
        <v>56</v>
      </c>
      <c r="AT159" s="7" t="s">
        <v>56</v>
      </c>
      <c r="AU159" s="7"/>
    </row>
    <row r="160" spans="1:47" hidden="1" x14ac:dyDescent="0.25">
      <c r="A160" s="5">
        <v>159</v>
      </c>
      <c r="B160" s="90">
        <v>0</v>
      </c>
      <c r="C160" s="63" t="s">
        <v>248</v>
      </c>
      <c r="D160" s="63"/>
      <c r="E160" s="107" t="s">
        <v>64</v>
      </c>
      <c r="F160" s="78">
        <v>205013.29</v>
      </c>
      <c r="G160" s="78">
        <v>8856</v>
      </c>
      <c r="H160" s="45"/>
      <c r="I160" s="45"/>
      <c r="J160" s="45"/>
      <c r="K160" s="45"/>
      <c r="L160" s="8">
        <v>45030</v>
      </c>
      <c r="M160" s="7">
        <v>220</v>
      </c>
      <c r="N160" s="9">
        <f t="shared" si="23"/>
        <v>45249</v>
      </c>
      <c r="O160" s="10">
        <f t="shared" ca="1" si="24"/>
        <v>-954</v>
      </c>
      <c r="P160" s="10"/>
      <c r="Q160" s="7"/>
      <c r="R160" s="7"/>
      <c r="S160" s="7"/>
      <c r="T160" s="7"/>
      <c r="U160" s="7"/>
      <c r="V160" s="15"/>
      <c r="W160" s="7"/>
      <c r="X160" s="7"/>
      <c r="Y160" s="7"/>
      <c r="Z160" s="7"/>
      <c r="AA160" s="7"/>
      <c r="AB160" s="7"/>
      <c r="AC160" s="7"/>
      <c r="AD160" s="7"/>
      <c r="AE160" s="7"/>
      <c r="AF160" s="7"/>
      <c r="AG160" s="7"/>
      <c r="AH160" s="7"/>
      <c r="AI160" s="7"/>
      <c r="AJ160" s="7"/>
      <c r="AK160" s="7"/>
      <c r="AL160" s="7"/>
      <c r="AM160" s="7"/>
      <c r="AN160" s="7"/>
      <c r="AO160" s="7"/>
      <c r="AP160" s="7"/>
      <c r="AQ160" s="7" t="s">
        <v>50</v>
      </c>
      <c r="AR160" s="7" t="s">
        <v>50</v>
      </c>
      <c r="AS160" s="7" t="s">
        <v>50</v>
      </c>
      <c r="AT160" s="7"/>
      <c r="AU160" s="7"/>
    </row>
    <row r="161" spans="1:47" hidden="1" x14ac:dyDescent="0.25">
      <c r="A161" s="5">
        <v>160</v>
      </c>
      <c r="B161" s="90">
        <v>0</v>
      </c>
      <c r="C161" s="63" t="s">
        <v>249</v>
      </c>
      <c r="D161" s="63"/>
      <c r="E161" s="110" t="s">
        <v>91</v>
      </c>
      <c r="F161" s="78">
        <v>233092.14</v>
      </c>
      <c r="G161" s="78">
        <v>8891.91</v>
      </c>
      <c r="H161" s="45"/>
      <c r="I161" s="45"/>
      <c r="J161" s="45"/>
      <c r="K161" s="45"/>
      <c r="L161" s="8">
        <v>45030</v>
      </c>
      <c r="M161" s="7">
        <v>190</v>
      </c>
      <c r="N161" s="9">
        <f t="shared" si="23"/>
        <v>45219</v>
      </c>
      <c r="O161" s="10">
        <f t="shared" ca="1" si="24"/>
        <v>-984</v>
      </c>
      <c r="P161" s="10"/>
      <c r="Q161" s="7"/>
      <c r="R161" s="7"/>
      <c r="S161" s="7"/>
      <c r="T161" s="7"/>
      <c r="U161" s="7"/>
      <c r="V161" s="15"/>
      <c r="W161" s="7"/>
      <c r="X161" s="7"/>
      <c r="Y161" s="7"/>
      <c r="Z161" s="7"/>
      <c r="AA161" s="7"/>
      <c r="AB161" s="7"/>
      <c r="AC161" s="7"/>
      <c r="AD161" s="7"/>
      <c r="AE161" s="7"/>
      <c r="AF161" s="7"/>
      <c r="AG161" s="7"/>
      <c r="AH161" s="7"/>
      <c r="AI161" s="7"/>
      <c r="AJ161" s="7"/>
      <c r="AK161" s="7"/>
      <c r="AL161" s="7"/>
      <c r="AM161" s="7"/>
      <c r="AN161" s="7"/>
      <c r="AO161" s="7"/>
      <c r="AP161" s="7"/>
      <c r="AQ161" s="7" t="s">
        <v>50</v>
      </c>
      <c r="AR161" s="7" t="s">
        <v>50</v>
      </c>
      <c r="AS161" s="7" t="s">
        <v>50</v>
      </c>
      <c r="AT161" s="7"/>
      <c r="AU161" s="7"/>
    </row>
    <row r="162" spans="1:47" hidden="1" x14ac:dyDescent="0.25">
      <c r="A162" s="5">
        <v>161</v>
      </c>
      <c r="B162" s="90">
        <v>0</v>
      </c>
      <c r="C162" s="63" t="s">
        <v>250</v>
      </c>
      <c r="D162" s="63"/>
      <c r="E162" s="107" t="s">
        <v>117</v>
      </c>
      <c r="F162" s="54">
        <v>200745.26</v>
      </c>
      <c r="G162" s="78">
        <v>8879.94</v>
      </c>
      <c r="H162" s="45"/>
      <c r="I162" s="45"/>
      <c r="J162" s="45">
        <v>23.94</v>
      </c>
      <c r="K162" s="45"/>
      <c r="L162" s="8">
        <v>45030</v>
      </c>
      <c r="M162" s="7">
        <v>220</v>
      </c>
      <c r="N162" s="9">
        <f t="shared" si="23"/>
        <v>45249</v>
      </c>
      <c r="O162" s="10">
        <f t="shared" ca="1" si="24"/>
        <v>-954</v>
      </c>
      <c r="P162" s="10"/>
      <c r="Q162" s="7"/>
      <c r="R162" s="7"/>
      <c r="S162" s="7"/>
      <c r="T162" s="7"/>
      <c r="U162" s="7"/>
      <c r="V162" s="15"/>
      <c r="W162" s="7"/>
      <c r="X162" s="7"/>
      <c r="Y162" s="7"/>
      <c r="Z162" s="7"/>
      <c r="AA162" s="7"/>
      <c r="AB162" s="7"/>
      <c r="AC162" s="7"/>
      <c r="AD162" s="7"/>
      <c r="AE162" s="7"/>
      <c r="AF162" s="7"/>
      <c r="AG162" s="7"/>
      <c r="AH162" s="7"/>
      <c r="AI162" s="7"/>
      <c r="AJ162" s="7"/>
      <c r="AK162" s="7"/>
      <c r="AL162" s="7"/>
      <c r="AM162" s="7"/>
      <c r="AN162" s="7"/>
      <c r="AO162" s="7"/>
      <c r="AP162" s="7"/>
      <c r="AQ162" s="7" t="s">
        <v>50</v>
      </c>
      <c r="AR162" s="7" t="s">
        <v>50</v>
      </c>
      <c r="AS162" s="7" t="s">
        <v>50</v>
      </c>
      <c r="AT162" s="7"/>
      <c r="AU162" s="7"/>
    </row>
    <row r="163" spans="1:47" hidden="1" x14ac:dyDescent="0.25">
      <c r="A163" s="5">
        <v>162</v>
      </c>
      <c r="B163" s="90">
        <v>0</v>
      </c>
      <c r="C163" s="63" t="s">
        <v>251</v>
      </c>
      <c r="D163" s="63"/>
      <c r="E163" s="107" t="s">
        <v>61</v>
      </c>
      <c r="F163" s="78">
        <v>264277.31</v>
      </c>
      <c r="G163" s="78">
        <v>8866.89</v>
      </c>
      <c r="H163" s="45"/>
      <c r="I163" s="45"/>
      <c r="J163" s="45">
        <v>10.89</v>
      </c>
      <c r="K163" s="45"/>
      <c r="L163" s="51">
        <v>45030</v>
      </c>
      <c r="M163" s="7">
        <v>250</v>
      </c>
      <c r="N163" s="9">
        <f t="shared" si="23"/>
        <v>45279</v>
      </c>
      <c r="O163" s="124">
        <f t="shared" ca="1" si="24"/>
        <v>-924</v>
      </c>
      <c r="P163" s="10"/>
      <c r="Q163" s="7"/>
      <c r="R163" s="7"/>
      <c r="S163" s="7"/>
      <c r="T163" s="7"/>
      <c r="U163" s="7"/>
      <c r="V163" s="15"/>
      <c r="W163" s="7"/>
      <c r="X163" s="7"/>
      <c r="Y163" s="7"/>
      <c r="Z163" s="7"/>
      <c r="AA163" s="7"/>
      <c r="AB163" s="7"/>
      <c r="AC163" s="7"/>
      <c r="AD163" s="7"/>
      <c r="AE163" s="7"/>
      <c r="AF163" s="7"/>
      <c r="AG163" s="7"/>
      <c r="AH163" s="7"/>
      <c r="AI163" s="7"/>
      <c r="AJ163" s="7"/>
      <c r="AK163" s="7"/>
      <c r="AL163" s="7"/>
      <c r="AM163" s="7"/>
      <c r="AN163" s="7"/>
      <c r="AO163" s="7"/>
      <c r="AP163" s="7"/>
      <c r="AQ163" s="7" t="s">
        <v>56</v>
      </c>
      <c r="AR163" s="7" t="s">
        <v>50</v>
      </c>
      <c r="AS163" s="7" t="s">
        <v>56</v>
      </c>
      <c r="AT163" s="7"/>
      <c r="AU163" s="7"/>
    </row>
    <row r="164" spans="1:47" s="53" customFormat="1" hidden="1" x14ac:dyDescent="0.25">
      <c r="A164" s="50">
        <v>163</v>
      </c>
      <c r="B164" s="126">
        <v>0</v>
      </c>
      <c r="C164" s="45" t="s">
        <v>252</v>
      </c>
      <c r="D164" s="45"/>
      <c r="E164" s="107" t="s">
        <v>236</v>
      </c>
      <c r="F164" s="45">
        <v>393655.88</v>
      </c>
      <c r="G164" s="78">
        <v>11554.45</v>
      </c>
      <c r="H164" s="45"/>
      <c r="I164" s="78">
        <v>400</v>
      </c>
      <c r="J164" s="45"/>
      <c r="K164" s="266" t="s">
        <v>253</v>
      </c>
      <c r="L164" s="51">
        <v>45043</v>
      </c>
      <c r="M164" s="45">
        <v>365</v>
      </c>
      <c r="N164" s="52">
        <f t="shared" si="23"/>
        <v>45407</v>
      </c>
      <c r="O164" s="46">
        <f t="shared" ca="1" si="24"/>
        <v>-796</v>
      </c>
      <c r="P164" s="46"/>
      <c r="Q164" s="45"/>
      <c r="R164" s="45"/>
      <c r="S164" s="45"/>
      <c r="T164" s="45"/>
      <c r="U164" s="45"/>
      <c r="V164" s="56"/>
      <c r="W164" s="45" t="s">
        <v>50</v>
      </c>
      <c r="X164" s="45" t="s">
        <v>50</v>
      </c>
      <c r="Y164" s="45" t="s">
        <v>50</v>
      </c>
      <c r="Z164" s="45" t="s">
        <v>50</v>
      </c>
      <c r="AA164" s="45" t="s">
        <v>50</v>
      </c>
      <c r="AB164" s="45"/>
      <c r="AC164" s="45"/>
      <c r="AD164" s="45" t="s">
        <v>56</v>
      </c>
      <c r="AE164" s="45"/>
      <c r="AF164" s="45"/>
      <c r="AG164" s="45"/>
      <c r="AH164" s="45"/>
      <c r="AI164" s="45"/>
      <c r="AJ164" s="45" t="s">
        <v>50</v>
      </c>
      <c r="AK164" s="45"/>
      <c r="AL164" s="45" t="s">
        <v>56</v>
      </c>
      <c r="AM164" s="45"/>
      <c r="AN164" s="45"/>
      <c r="AO164" s="45"/>
      <c r="AP164" s="45"/>
      <c r="AQ164" s="45"/>
      <c r="AR164" s="45" t="s">
        <v>50</v>
      </c>
      <c r="AS164" s="45" t="s">
        <v>50</v>
      </c>
      <c r="AT164" s="45" t="s">
        <v>50</v>
      </c>
      <c r="AU164" s="45"/>
    </row>
    <row r="165" spans="1:47" hidden="1" x14ac:dyDescent="0.25">
      <c r="A165" s="5">
        <v>164</v>
      </c>
      <c r="B165" s="90">
        <v>0</v>
      </c>
      <c r="C165" s="45" t="s">
        <v>254</v>
      </c>
      <c r="D165" s="45"/>
      <c r="E165" s="107" t="s">
        <v>255</v>
      </c>
      <c r="F165" s="147">
        <v>246710.33</v>
      </c>
      <c r="G165" s="82">
        <v>11571.97</v>
      </c>
      <c r="H165" s="45"/>
      <c r="I165" s="45">
        <v>350</v>
      </c>
      <c r="J165" s="45"/>
      <c r="K165" s="45"/>
      <c r="L165" s="8">
        <v>45048</v>
      </c>
      <c r="M165" s="7">
        <v>100</v>
      </c>
      <c r="N165" s="9">
        <f t="shared" si="23"/>
        <v>45147</v>
      </c>
      <c r="O165" s="60">
        <f t="shared" ca="1" si="24"/>
        <v>-1056</v>
      </c>
      <c r="P165" s="10"/>
      <c r="Q165" s="7"/>
      <c r="R165" s="7"/>
      <c r="S165" s="7"/>
      <c r="T165" s="7"/>
      <c r="U165" s="7"/>
      <c r="V165" s="15"/>
      <c r="W165" s="7"/>
      <c r="X165" s="7"/>
      <c r="Y165" s="7"/>
      <c r="Z165" s="7"/>
      <c r="AA165" s="7"/>
      <c r="AB165" s="7"/>
      <c r="AC165" s="7"/>
      <c r="AD165" s="7"/>
      <c r="AE165" s="7"/>
      <c r="AF165" s="7"/>
      <c r="AG165" s="7"/>
      <c r="AH165" s="7"/>
      <c r="AI165" s="7"/>
      <c r="AJ165" s="7"/>
      <c r="AK165" s="7"/>
      <c r="AL165" s="7"/>
      <c r="AM165" s="7"/>
      <c r="AN165" s="7"/>
      <c r="AO165" s="7"/>
      <c r="AP165" s="7"/>
      <c r="AQ165" s="7" t="s">
        <v>50</v>
      </c>
      <c r="AR165" s="7" t="s">
        <v>50</v>
      </c>
      <c r="AS165" s="7" t="s">
        <v>50</v>
      </c>
      <c r="AT165" s="7"/>
      <c r="AU165" s="7"/>
    </row>
    <row r="166" spans="1:47" hidden="1" x14ac:dyDescent="0.25">
      <c r="A166" s="5">
        <v>165</v>
      </c>
      <c r="B166" s="90">
        <v>0</v>
      </c>
      <c r="C166" s="63" t="s">
        <v>256</v>
      </c>
      <c r="D166" s="63"/>
      <c r="E166" s="107" t="s">
        <v>61</v>
      </c>
      <c r="F166" s="147">
        <v>255280.29</v>
      </c>
      <c r="G166" s="82">
        <v>10011.969999999999</v>
      </c>
      <c r="H166" s="45"/>
      <c r="I166" s="45"/>
      <c r="J166" s="78">
        <v>11.97</v>
      </c>
      <c r="K166" s="45"/>
      <c r="L166" s="8">
        <v>45048</v>
      </c>
      <c r="M166" s="7">
        <v>190</v>
      </c>
      <c r="N166" s="9">
        <f t="shared" si="23"/>
        <v>45237</v>
      </c>
      <c r="O166" s="10">
        <f t="shared" ca="1" si="24"/>
        <v>-966</v>
      </c>
      <c r="P166" s="10"/>
      <c r="Q166" s="7"/>
      <c r="R166" s="7"/>
      <c r="S166" s="7"/>
      <c r="T166" s="7"/>
      <c r="U166" s="7"/>
      <c r="V166" s="15"/>
      <c r="W166" s="7"/>
      <c r="X166" s="7"/>
      <c r="Y166" s="7"/>
      <c r="Z166" s="7"/>
      <c r="AA166" s="7"/>
      <c r="AB166" s="7"/>
      <c r="AC166" s="7"/>
      <c r="AD166" s="7"/>
      <c r="AE166" s="7"/>
      <c r="AF166" s="7"/>
      <c r="AG166" s="7"/>
      <c r="AH166" s="7"/>
      <c r="AI166" s="7"/>
      <c r="AJ166" s="7"/>
      <c r="AK166" s="7"/>
      <c r="AL166" s="7"/>
      <c r="AM166" s="7"/>
      <c r="AN166" s="7"/>
      <c r="AO166" s="7"/>
      <c r="AP166" s="7"/>
      <c r="AQ166" s="7" t="s">
        <v>50</v>
      </c>
      <c r="AR166" s="7" t="s">
        <v>50</v>
      </c>
      <c r="AS166" s="7" t="s">
        <v>50</v>
      </c>
      <c r="AT166" s="7"/>
      <c r="AU166" s="7"/>
    </row>
    <row r="167" spans="1:47" hidden="1" x14ac:dyDescent="0.25">
      <c r="A167" s="5">
        <v>166</v>
      </c>
      <c r="B167" s="90">
        <v>0</v>
      </c>
      <c r="C167" s="63" t="s">
        <v>257</v>
      </c>
      <c r="D167" s="63"/>
      <c r="E167" s="149" t="s">
        <v>258</v>
      </c>
      <c r="F167" s="78">
        <v>217778.31</v>
      </c>
      <c r="G167" s="82">
        <v>11571.97</v>
      </c>
      <c r="H167" s="45"/>
      <c r="I167" s="45">
        <v>250</v>
      </c>
      <c r="J167" s="45"/>
      <c r="K167" s="45"/>
      <c r="L167" s="8">
        <v>45048</v>
      </c>
      <c r="M167" s="7">
        <v>190</v>
      </c>
      <c r="N167" s="9">
        <f t="shared" si="23"/>
        <v>45237</v>
      </c>
      <c r="O167" s="10">
        <f t="shared" ca="1" si="24"/>
        <v>-966</v>
      </c>
      <c r="P167" s="10"/>
      <c r="Q167" s="7"/>
      <c r="R167" s="7"/>
      <c r="S167" s="7"/>
      <c r="T167" s="7"/>
      <c r="U167" s="7"/>
      <c r="V167" s="15"/>
      <c r="W167" s="7"/>
      <c r="X167" s="7"/>
      <c r="Y167" s="7"/>
      <c r="Z167" s="7"/>
      <c r="AA167" s="7"/>
      <c r="AB167" s="7"/>
      <c r="AC167" s="7"/>
      <c r="AD167" s="7"/>
      <c r="AE167" s="7"/>
      <c r="AF167" s="7"/>
      <c r="AG167" s="7"/>
      <c r="AH167" s="7"/>
      <c r="AI167" s="7"/>
      <c r="AJ167" s="7"/>
      <c r="AK167" s="7"/>
      <c r="AL167" s="7"/>
      <c r="AM167" s="7"/>
      <c r="AN167" s="7"/>
      <c r="AO167" s="7"/>
      <c r="AP167" s="7"/>
      <c r="AQ167" s="7" t="s">
        <v>50</v>
      </c>
      <c r="AR167" s="7" t="s">
        <v>50</v>
      </c>
      <c r="AS167" s="7" t="s">
        <v>50</v>
      </c>
      <c r="AT167" s="7"/>
      <c r="AU167" s="7"/>
    </row>
    <row r="168" spans="1:47" hidden="1" x14ac:dyDescent="0.25">
      <c r="A168" s="5">
        <v>167</v>
      </c>
      <c r="B168" s="90">
        <v>0</v>
      </c>
      <c r="C168" s="63" t="s">
        <v>259</v>
      </c>
      <c r="D168" s="63"/>
      <c r="E168" s="107" t="s">
        <v>255</v>
      </c>
      <c r="F168" s="78">
        <v>285831.90000000002</v>
      </c>
      <c r="G168" s="82">
        <v>10010.89</v>
      </c>
      <c r="H168" s="45"/>
      <c r="I168" s="45"/>
      <c r="J168" s="45">
        <v>10.89</v>
      </c>
      <c r="K168" s="45"/>
      <c r="L168" s="8">
        <v>45050</v>
      </c>
      <c r="M168" s="7">
        <v>275</v>
      </c>
      <c r="N168" s="9">
        <f t="shared" si="23"/>
        <v>45324</v>
      </c>
      <c r="O168" s="10">
        <f t="shared" ca="1" si="24"/>
        <v>-879</v>
      </c>
      <c r="P168" s="10"/>
      <c r="Q168" s="7"/>
      <c r="R168" s="7"/>
      <c r="S168" s="7"/>
      <c r="T168" s="7"/>
      <c r="U168" s="7"/>
      <c r="V168" s="15"/>
      <c r="W168" s="7"/>
      <c r="X168" s="7"/>
      <c r="Y168" s="7"/>
      <c r="Z168" s="7"/>
      <c r="AA168" s="7"/>
      <c r="AB168" s="7"/>
      <c r="AC168" s="7"/>
      <c r="AD168" s="7"/>
      <c r="AE168" s="7"/>
      <c r="AF168" s="7"/>
      <c r="AG168" s="7"/>
      <c r="AH168" s="7"/>
      <c r="AI168" s="7"/>
      <c r="AJ168" s="7"/>
      <c r="AK168" s="7"/>
      <c r="AL168" s="7"/>
      <c r="AM168" s="7"/>
      <c r="AN168" s="7"/>
      <c r="AO168" s="7"/>
      <c r="AP168" s="7"/>
      <c r="AQ168" s="7" t="s">
        <v>50</v>
      </c>
      <c r="AR168" s="7" t="s">
        <v>50</v>
      </c>
      <c r="AS168" s="7" t="s">
        <v>50</v>
      </c>
      <c r="AT168" s="7"/>
      <c r="AU168" s="7"/>
    </row>
    <row r="169" spans="1:47" hidden="1" x14ac:dyDescent="0.25">
      <c r="A169" s="5">
        <v>168</v>
      </c>
      <c r="B169" s="90">
        <v>0</v>
      </c>
      <c r="C169" s="63" t="s">
        <v>260</v>
      </c>
      <c r="D169" s="63"/>
      <c r="E169" s="107" t="s">
        <v>236</v>
      </c>
      <c r="F169" s="78">
        <v>367707.5</v>
      </c>
      <c r="G169" s="82">
        <v>11021.78</v>
      </c>
      <c r="H169" s="45"/>
      <c r="I169" s="45"/>
      <c r="J169" s="78">
        <v>21.78</v>
      </c>
      <c r="K169" s="45"/>
      <c r="L169" s="51">
        <v>45054</v>
      </c>
      <c r="M169" s="7">
        <v>220</v>
      </c>
      <c r="N169" s="9">
        <f t="shared" si="23"/>
        <v>45273</v>
      </c>
      <c r="O169" s="10">
        <f t="shared" ca="1" si="24"/>
        <v>-930</v>
      </c>
      <c r="P169" s="10"/>
      <c r="Q169" s="7"/>
      <c r="R169" s="7"/>
      <c r="S169" s="7"/>
      <c r="T169" s="7"/>
      <c r="U169" s="7"/>
      <c r="V169" s="15"/>
      <c r="W169" s="7"/>
      <c r="X169" s="7"/>
      <c r="Y169" s="7"/>
      <c r="Z169" s="7"/>
      <c r="AA169" s="7"/>
      <c r="AB169" s="7"/>
      <c r="AC169" s="7"/>
      <c r="AD169" s="7"/>
      <c r="AE169" s="7"/>
      <c r="AF169" s="7"/>
      <c r="AG169" s="7"/>
      <c r="AH169" s="7"/>
      <c r="AI169" s="7"/>
      <c r="AJ169" s="7"/>
      <c r="AK169" s="7"/>
      <c r="AL169" s="7"/>
      <c r="AM169" s="7"/>
      <c r="AN169" s="7"/>
      <c r="AO169" s="7"/>
      <c r="AP169" s="7"/>
      <c r="AQ169" s="7" t="s">
        <v>50</v>
      </c>
      <c r="AR169" s="7" t="s">
        <v>50</v>
      </c>
      <c r="AS169" s="7" t="s">
        <v>56</v>
      </c>
      <c r="AT169" s="7"/>
      <c r="AU169" s="7"/>
    </row>
    <row r="170" spans="1:47" hidden="1" x14ac:dyDescent="0.25">
      <c r="A170" s="5">
        <v>169</v>
      </c>
      <c r="B170" s="90">
        <v>0</v>
      </c>
      <c r="C170" s="63" t="s">
        <v>261</v>
      </c>
      <c r="D170" s="63"/>
      <c r="E170" s="107" t="s">
        <v>258</v>
      </c>
      <c r="F170" s="45">
        <v>393267.63</v>
      </c>
      <c r="G170" s="82">
        <v>12592.67</v>
      </c>
      <c r="H170" s="45"/>
      <c r="I170" s="45">
        <v>250</v>
      </c>
      <c r="J170" s="45">
        <v>32.67</v>
      </c>
      <c r="K170" s="45"/>
      <c r="L170" s="8">
        <v>45054</v>
      </c>
      <c r="M170" s="7">
        <v>250</v>
      </c>
      <c r="N170" s="9">
        <f t="shared" si="23"/>
        <v>45303</v>
      </c>
      <c r="O170" s="10">
        <f t="shared" ca="1" si="24"/>
        <v>-900</v>
      </c>
      <c r="P170" s="10"/>
      <c r="Q170" s="7"/>
      <c r="R170" s="7"/>
      <c r="S170" s="7"/>
      <c r="T170" s="7"/>
      <c r="U170" s="7"/>
      <c r="V170" s="15"/>
      <c r="W170" s="7"/>
      <c r="X170" s="7"/>
      <c r="Y170" s="7"/>
      <c r="Z170" s="7"/>
      <c r="AA170" s="7"/>
      <c r="AB170" s="7"/>
      <c r="AC170" s="7"/>
      <c r="AD170" s="7"/>
      <c r="AE170" s="7"/>
      <c r="AF170" s="7"/>
      <c r="AG170" s="7"/>
      <c r="AH170" s="7"/>
      <c r="AI170" s="7"/>
      <c r="AJ170" s="7"/>
      <c r="AK170" s="7"/>
      <c r="AL170" s="7"/>
      <c r="AM170" s="7"/>
      <c r="AN170" s="7"/>
      <c r="AO170" s="7"/>
      <c r="AP170" s="7"/>
      <c r="AQ170" s="7" t="s">
        <v>50</v>
      </c>
      <c r="AR170" s="7" t="s">
        <v>50</v>
      </c>
      <c r="AS170" s="7" t="s">
        <v>50</v>
      </c>
      <c r="AT170" s="7"/>
      <c r="AU170" s="7"/>
    </row>
    <row r="171" spans="1:47" hidden="1" x14ac:dyDescent="0.25">
      <c r="A171" s="5">
        <v>170</v>
      </c>
      <c r="B171" s="90">
        <v>0</v>
      </c>
      <c r="C171" s="63" t="s">
        <v>262</v>
      </c>
      <c r="D171" s="63"/>
      <c r="E171" s="107" t="s">
        <v>80</v>
      </c>
      <c r="F171" s="147">
        <v>54367.16</v>
      </c>
      <c r="G171" s="82">
        <v>2270</v>
      </c>
      <c r="H171" s="45"/>
      <c r="I171" s="45"/>
      <c r="J171" s="45"/>
      <c r="K171" s="45"/>
      <c r="L171" s="8">
        <v>45065</v>
      </c>
      <c r="M171" s="7">
        <v>180</v>
      </c>
      <c r="N171" s="9">
        <f t="shared" si="23"/>
        <v>45244</v>
      </c>
      <c r="O171" s="10">
        <f t="shared" ca="1" si="24"/>
        <v>-959</v>
      </c>
      <c r="P171" s="10"/>
      <c r="Q171" s="7"/>
      <c r="R171" s="7"/>
      <c r="S171" s="7"/>
      <c r="T171" s="7"/>
      <c r="U171" s="7"/>
      <c r="V171" s="15"/>
      <c r="W171" s="7"/>
      <c r="X171" s="7"/>
      <c r="Y171" s="7"/>
      <c r="Z171" s="7"/>
      <c r="AA171" s="7"/>
      <c r="AB171" s="7"/>
      <c r="AC171" s="7"/>
      <c r="AD171" s="7"/>
      <c r="AE171" s="7"/>
      <c r="AF171" s="7"/>
      <c r="AG171" s="7"/>
      <c r="AH171" s="7"/>
      <c r="AI171" s="7"/>
      <c r="AJ171" s="7"/>
      <c r="AK171" s="7"/>
      <c r="AL171" s="7"/>
      <c r="AM171" s="7"/>
      <c r="AN171" s="7"/>
      <c r="AO171" s="7"/>
      <c r="AP171" s="7"/>
      <c r="AQ171" s="7" t="s">
        <v>50</v>
      </c>
      <c r="AR171" s="7" t="s">
        <v>50</v>
      </c>
      <c r="AS171" s="7" t="s">
        <v>50</v>
      </c>
      <c r="AT171" s="7"/>
      <c r="AU171" s="7"/>
    </row>
    <row r="172" spans="1:47" hidden="1" x14ac:dyDescent="0.25">
      <c r="A172" s="5">
        <v>171</v>
      </c>
      <c r="B172" s="90">
        <v>0</v>
      </c>
      <c r="C172" s="63" t="s">
        <v>263</v>
      </c>
      <c r="D172" s="63"/>
      <c r="E172" s="45" t="s">
        <v>91</v>
      </c>
      <c r="F172" s="54">
        <v>50394.01</v>
      </c>
      <c r="G172" s="82">
        <v>687.33</v>
      </c>
      <c r="H172" s="45"/>
      <c r="I172" s="45"/>
      <c r="J172" s="45"/>
      <c r="K172" s="45"/>
      <c r="L172" s="8">
        <v>45078</v>
      </c>
      <c r="M172" s="7">
        <v>54</v>
      </c>
      <c r="N172" s="9">
        <f t="shared" si="23"/>
        <v>45131</v>
      </c>
      <c r="O172" s="10">
        <f t="shared" ca="1" si="24"/>
        <v>-1072</v>
      </c>
      <c r="P172" s="10"/>
      <c r="Q172" s="7"/>
      <c r="R172" s="7"/>
      <c r="S172" s="7"/>
      <c r="T172" s="7"/>
      <c r="U172" s="7"/>
      <c r="V172" s="15"/>
      <c r="W172" s="7"/>
      <c r="X172" s="7"/>
      <c r="Y172" s="7"/>
      <c r="Z172" s="7"/>
      <c r="AA172" s="7"/>
      <c r="AB172" s="7"/>
      <c r="AC172" s="7"/>
      <c r="AD172" s="7"/>
      <c r="AE172" s="7"/>
      <c r="AF172" s="7"/>
      <c r="AG172" s="7"/>
      <c r="AH172" s="7"/>
      <c r="AI172" s="7"/>
      <c r="AJ172" s="7"/>
      <c r="AK172" s="7"/>
      <c r="AL172" s="7"/>
      <c r="AM172" s="7"/>
      <c r="AN172" s="7"/>
      <c r="AO172" s="7"/>
      <c r="AP172" s="7"/>
      <c r="AQ172" s="7">
        <v>0</v>
      </c>
      <c r="AR172" s="7" t="s">
        <v>50</v>
      </c>
      <c r="AS172" s="7" t="s">
        <v>50</v>
      </c>
      <c r="AT172" s="7" t="s">
        <v>50</v>
      </c>
      <c r="AU172" s="7"/>
    </row>
    <row r="173" spans="1:47" hidden="1" x14ac:dyDescent="0.25">
      <c r="A173" s="5">
        <v>172</v>
      </c>
      <c r="B173" s="90">
        <v>0</v>
      </c>
      <c r="C173" s="45" t="s">
        <v>264</v>
      </c>
      <c r="D173" s="45"/>
      <c r="E173" s="45" t="s">
        <v>91</v>
      </c>
      <c r="F173" s="45"/>
      <c r="G173" s="82"/>
      <c r="H173" s="45"/>
      <c r="I173" s="45"/>
      <c r="J173" s="45"/>
      <c r="K173" s="45"/>
      <c r="L173" s="8">
        <v>45118</v>
      </c>
      <c r="M173" s="7">
        <v>60</v>
      </c>
      <c r="N173" s="9">
        <f t="shared" si="23"/>
        <v>45177</v>
      </c>
      <c r="O173" s="10">
        <f t="shared" ca="1" si="24"/>
        <v>-1026</v>
      </c>
      <c r="P173" s="10"/>
      <c r="Q173" s="7"/>
      <c r="R173" s="7"/>
      <c r="S173" s="7"/>
      <c r="T173" s="7"/>
      <c r="U173" s="7"/>
      <c r="V173" s="15"/>
      <c r="W173" s="7"/>
      <c r="X173" s="7"/>
      <c r="Y173" s="7"/>
      <c r="Z173" s="7"/>
      <c r="AA173" s="7"/>
      <c r="AB173" s="7"/>
      <c r="AC173" s="7"/>
      <c r="AD173" s="7"/>
      <c r="AE173" s="7"/>
      <c r="AF173" s="7"/>
      <c r="AG173" s="7"/>
      <c r="AH173" s="7"/>
      <c r="AI173" s="7"/>
      <c r="AJ173" s="7"/>
      <c r="AK173" s="7"/>
      <c r="AL173" s="7"/>
      <c r="AM173" s="7"/>
      <c r="AN173" s="7"/>
      <c r="AO173" s="7"/>
      <c r="AP173" s="7"/>
      <c r="AQ173" s="7" t="s">
        <v>50</v>
      </c>
      <c r="AR173" s="7" t="s">
        <v>50</v>
      </c>
      <c r="AS173" s="7" t="s">
        <v>50</v>
      </c>
      <c r="AT173" s="7" t="s">
        <v>50</v>
      </c>
      <c r="AU173" s="7"/>
    </row>
    <row r="174" spans="1:47" hidden="1" x14ac:dyDescent="0.25">
      <c r="A174" s="5">
        <v>173</v>
      </c>
      <c r="B174" s="90">
        <v>0</v>
      </c>
      <c r="C174" s="63" t="s">
        <v>265</v>
      </c>
      <c r="D174" s="63"/>
      <c r="E174" s="45" t="s">
        <v>91</v>
      </c>
      <c r="F174" s="45">
        <v>112380.59</v>
      </c>
      <c r="G174" s="82">
        <v>3605.37</v>
      </c>
      <c r="H174" s="45"/>
      <c r="I174" s="45">
        <v>300</v>
      </c>
      <c r="J174" s="45"/>
      <c r="K174" s="45"/>
      <c r="L174" s="51">
        <v>45125</v>
      </c>
      <c r="M174" s="7">
        <v>215</v>
      </c>
      <c r="N174" s="9">
        <f t="shared" si="23"/>
        <v>45339</v>
      </c>
      <c r="O174" s="10">
        <f t="shared" ca="1" si="24"/>
        <v>-864</v>
      </c>
      <c r="P174" s="10"/>
      <c r="Q174" s="7"/>
      <c r="R174" s="7"/>
      <c r="S174" s="7"/>
      <c r="T174" s="7"/>
      <c r="U174" s="7"/>
      <c r="V174" s="15"/>
      <c r="W174" s="7"/>
      <c r="X174" s="7"/>
      <c r="Y174" s="7"/>
      <c r="Z174" s="7"/>
      <c r="AA174" s="7"/>
      <c r="AB174" s="7"/>
      <c r="AC174" s="7"/>
      <c r="AD174" s="7"/>
      <c r="AE174" s="7"/>
      <c r="AF174" s="7"/>
      <c r="AG174" s="7"/>
      <c r="AH174" s="7"/>
      <c r="AI174" s="7"/>
      <c r="AJ174" s="7"/>
      <c r="AK174" s="7"/>
      <c r="AL174" s="7"/>
      <c r="AM174" s="7"/>
      <c r="AN174" s="7"/>
      <c r="AO174" s="7"/>
      <c r="AP174" s="7"/>
      <c r="AQ174" s="7" t="s">
        <v>50</v>
      </c>
      <c r="AR174" s="7" t="s">
        <v>50</v>
      </c>
      <c r="AS174" s="7" t="s">
        <v>50</v>
      </c>
      <c r="AT174" s="7"/>
      <c r="AU174" s="7"/>
    </row>
    <row r="175" spans="1:47" hidden="1" x14ac:dyDescent="0.25">
      <c r="A175" s="5">
        <v>174</v>
      </c>
      <c r="B175" s="90">
        <v>0</v>
      </c>
      <c r="C175" s="63" t="s">
        <v>266</v>
      </c>
      <c r="D175" s="63"/>
      <c r="E175" s="45" t="s">
        <v>267</v>
      </c>
      <c r="F175" s="147">
        <v>201534.19</v>
      </c>
      <c r="G175" s="82">
        <v>10023.94</v>
      </c>
      <c r="H175" s="45">
        <v>1650</v>
      </c>
      <c r="I175" s="45"/>
      <c r="J175" s="45">
        <v>23.94</v>
      </c>
      <c r="K175" s="45"/>
      <c r="L175" s="51">
        <v>45127</v>
      </c>
      <c r="M175" s="7">
        <v>100</v>
      </c>
      <c r="N175" s="9">
        <f t="shared" si="23"/>
        <v>45226</v>
      </c>
      <c r="O175" s="10">
        <f t="shared" ca="1" si="24"/>
        <v>-977</v>
      </c>
      <c r="P175" s="10"/>
      <c r="Q175" s="7"/>
      <c r="R175" s="7"/>
      <c r="S175" s="7"/>
      <c r="T175" s="7"/>
      <c r="U175" s="7"/>
      <c r="V175" s="15"/>
      <c r="W175" s="7"/>
      <c r="X175" s="7"/>
      <c r="Y175" s="7"/>
      <c r="Z175" s="7"/>
      <c r="AA175" s="7"/>
      <c r="AB175" s="7"/>
      <c r="AC175" s="7"/>
      <c r="AD175" s="7"/>
      <c r="AE175" s="7"/>
      <c r="AF175" s="7"/>
      <c r="AG175" s="7"/>
      <c r="AH175" s="7"/>
      <c r="AI175" s="7"/>
      <c r="AJ175" s="7"/>
      <c r="AK175" s="7"/>
      <c r="AL175" s="7"/>
      <c r="AM175" s="7"/>
      <c r="AN175" s="7"/>
      <c r="AO175" s="7"/>
      <c r="AP175" s="7"/>
      <c r="AQ175" s="7" t="s">
        <v>50</v>
      </c>
      <c r="AR175" s="7" t="s">
        <v>50</v>
      </c>
      <c r="AS175" s="7" t="s">
        <v>50</v>
      </c>
      <c r="AT175" s="7"/>
      <c r="AU175" s="7"/>
    </row>
    <row r="176" spans="1:47" hidden="1" x14ac:dyDescent="0.25">
      <c r="A176" s="5">
        <v>175</v>
      </c>
      <c r="B176" s="90">
        <v>0</v>
      </c>
      <c r="C176" s="63" t="s">
        <v>268</v>
      </c>
      <c r="D176" s="63"/>
      <c r="E176" s="45" t="s">
        <v>64</v>
      </c>
      <c r="F176" s="147">
        <v>179000</v>
      </c>
      <c r="G176" s="82">
        <v>3900</v>
      </c>
      <c r="H176" s="45"/>
      <c r="I176" s="45"/>
      <c r="J176" s="45">
        <v>0</v>
      </c>
      <c r="K176" s="45"/>
      <c r="L176" s="8">
        <v>45132</v>
      </c>
      <c r="M176" s="7">
        <v>160</v>
      </c>
      <c r="N176" s="9">
        <f t="shared" si="23"/>
        <v>45291</v>
      </c>
      <c r="O176" s="10">
        <f t="shared" ca="1" si="24"/>
        <v>-912</v>
      </c>
      <c r="P176" s="10"/>
      <c r="Q176" s="7"/>
      <c r="R176" s="7"/>
      <c r="S176" s="7"/>
      <c r="T176" s="7"/>
      <c r="U176" s="7"/>
      <c r="V176" s="15"/>
      <c r="W176" s="7"/>
      <c r="X176" s="7"/>
      <c r="Y176" s="7"/>
      <c r="Z176" s="7"/>
      <c r="AA176" s="7"/>
      <c r="AB176" s="7"/>
      <c r="AC176" s="7"/>
      <c r="AD176" s="7"/>
      <c r="AE176" s="7"/>
      <c r="AF176" s="7"/>
      <c r="AG176" s="7"/>
      <c r="AH176" s="7"/>
      <c r="AI176" s="7"/>
      <c r="AJ176" s="7"/>
      <c r="AK176" s="7"/>
      <c r="AL176" s="7"/>
      <c r="AM176" s="7"/>
      <c r="AN176" s="7"/>
      <c r="AO176" s="7"/>
      <c r="AP176" s="7"/>
      <c r="AQ176" s="7">
        <v>0</v>
      </c>
      <c r="AR176" s="7" t="s">
        <v>50</v>
      </c>
      <c r="AS176" s="7" t="s">
        <v>50</v>
      </c>
      <c r="AT176" s="7"/>
      <c r="AU176" s="7"/>
    </row>
    <row r="177" spans="1:47" hidden="1" x14ac:dyDescent="0.25">
      <c r="A177" s="5">
        <v>176</v>
      </c>
      <c r="B177" s="90">
        <v>0</v>
      </c>
      <c r="C177" s="63" t="s">
        <v>269</v>
      </c>
      <c r="D177" s="63"/>
      <c r="E177" s="67" t="s">
        <v>91</v>
      </c>
      <c r="F177" s="45"/>
      <c r="G177" s="78">
        <v>11000</v>
      </c>
      <c r="H177" s="45"/>
      <c r="I177" s="45">
        <v>0</v>
      </c>
      <c r="J177" s="45"/>
      <c r="K177" s="266"/>
      <c r="L177" s="8">
        <v>45134</v>
      </c>
      <c r="M177" s="7">
        <v>220</v>
      </c>
      <c r="N177" s="9">
        <f t="shared" si="23"/>
        <v>45353</v>
      </c>
      <c r="O177" s="124">
        <f t="shared" ca="1" si="24"/>
        <v>-850</v>
      </c>
      <c r="P177" s="10"/>
      <c r="Q177" s="7"/>
      <c r="R177" s="7"/>
      <c r="S177" s="7"/>
      <c r="T177" s="7"/>
      <c r="U177" s="7"/>
      <c r="V177" s="15"/>
      <c r="W177" s="7"/>
      <c r="X177" s="7"/>
      <c r="Y177" s="7"/>
      <c r="Z177" s="7"/>
      <c r="AA177" s="7"/>
      <c r="AB177" s="7"/>
      <c r="AC177" s="7"/>
      <c r="AD177" s="7"/>
      <c r="AE177" s="7"/>
      <c r="AF177" s="7"/>
      <c r="AG177" s="7"/>
      <c r="AH177" s="7"/>
      <c r="AI177" s="7"/>
      <c r="AJ177" s="7"/>
      <c r="AK177" s="7"/>
      <c r="AL177" s="7"/>
      <c r="AM177" s="7"/>
      <c r="AN177" s="7"/>
      <c r="AO177" s="7"/>
      <c r="AP177" s="7"/>
      <c r="AQ177" s="7">
        <v>0</v>
      </c>
      <c r="AR177" s="7" t="s">
        <v>50</v>
      </c>
      <c r="AS177" s="7" t="s">
        <v>50</v>
      </c>
      <c r="AT177" s="7" t="s">
        <v>50</v>
      </c>
      <c r="AU177" s="7"/>
    </row>
    <row r="178" spans="1:47" hidden="1" x14ac:dyDescent="0.25">
      <c r="A178" s="5">
        <v>177</v>
      </c>
      <c r="B178" s="90">
        <v>0</v>
      </c>
      <c r="C178" s="63" t="s">
        <v>270</v>
      </c>
      <c r="D178" s="63"/>
      <c r="E178" s="45" t="s">
        <v>267</v>
      </c>
      <c r="F178" s="147">
        <v>265628.40000000002</v>
      </c>
      <c r="G178" s="147">
        <v>12414.92</v>
      </c>
      <c r="H178" s="45">
        <v>1650</v>
      </c>
      <c r="I178" s="45">
        <v>200</v>
      </c>
      <c r="J178" s="45"/>
      <c r="K178" s="45"/>
      <c r="L178" s="8">
        <v>45145</v>
      </c>
      <c r="M178" s="7">
        <v>155</v>
      </c>
      <c r="N178" s="9">
        <f t="shared" si="23"/>
        <v>45299</v>
      </c>
      <c r="O178" s="10">
        <f t="shared" ca="1" si="24"/>
        <v>-904</v>
      </c>
      <c r="P178" s="10"/>
      <c r="Q178" s="7"/>
      <c r="R178" s="7"/>
      <c r="S178" s="7"/>
      <c r="T178" s="7"/>
      <c r="U178" s="7"/>
      <c r="V178" s="15"/>
      <c r="W178" s="7"/>
      <c r="X178" s="7"/>
      <c r="Y178" s="7"/>
      <c r="Z178" s="7"/>
      <c r="AA178" s="7"/>
      <c r="AB178" s="7"/>
      <c r="AC178" s="7"/>
      <c r="AD178" s="7"/>
      <c r="AE178" s="7"/>
      <c r="AF178" s="7"/>
      <c r="AG178" s="7"/>
      <c r="AH178" s="7"/>
      <c r="AI178" s="7"/>
      <c r="AJ178" s="7"/>
      <c r="AK178" s="7"/>
      <c r="AL178" s="7"/>
      <c r="AM178" s="7"/>
      <c r="AN178" s="7"/>
      <c r="AO178" s="7"/>
      <c r="AP178" s="7"/>
      <c r="AQ178" s="7" t="s">
        <v>56</v>
      </c>
      <c r="AR178" s="7" t="s">
        <v>50</v>
      </c>
      <c r="AS178" s="7" t="s">
        <v>56</v>
      </c>
      <c r="AT178" s="7"/>
      <c r="AU178" s="7"/>
    </row>
    <row r="179" spans="1:47" hidden="1" x14ac:dyDescent="0.25">
      <c r="A179" s="5">
        <v>178</v>
      </c>
      <c r="B179" s="90">
        <v>0</v>
      </c>
      <c r="C179" s="63" t="s">
        <v>271</v>
      </c>
      <c r="D179" s="63"/>
      <c r="E179" s="49" t="s">
        <v>80</v>
      </c>
      <c r="F179" s="45">
        <v>14633.36</v>
      </c>
      <c r="G179" s="147">
        <v>811.97</v>
      </c>
      <c r="H179" s="45"/>
      <c r="I179" s="45"/>
      <c r="J179" s="45">
        <v>11.97</v>
      </c>
      <c r="K179" s="45"/>
      <c r="L179" s="8">
        <v>45145</v>
      </c>
      <c r="M179" s="7">
        <v>85</v>
      </c>
      <c r="N179" s="9">
        <f>IF(OR(ISBLANK(L179),ISBLANK(M179)),"",L179+M179-1)</f>
        <v>45229</v>
      </c>
      <c r="O179" s="10">
        <f t="shared" ca="1" si="24"/>
        <v>-974</v>
      </c>
      <c r="P179" s="10"/>
      <c r="Q179" s="7"/>
      <c r="R179" s="7"/>
      <c r="S179" s="7"/>
      <c r="T179" s="7"/>
      <c r="U179" s="7"/>
      <c r="V179" s="15"/>
      <c r="W179" s="7"/>
      <c r="X179" s="7"/>
      <c r="Y179" s="7"/>
      <c r="Z179" s="7"/>
      <c r="AA179" s="7"/>
      <c r="AB179" s="7"/>
      <c r="AC179" s="7"/>
      <c r="AD179" s="7"/>
      <c r="AE179" s="7"/>
      <c r="AF179" s="7"/>
      <c r="AG179" s="7"/>
      <c r="AH179" s="7"/>
      <c r="AI179" s="7"/>
      <c r="AJ179" s="7"/>
      <c r="AK179" s="7"/>
      <c r="AL179" s="7"/>
      <c r="AM179" s="7"/>
      <c r="AN179" s="7"/>
      <c r="AO179" s="7"/>
      <c r="AP179" s="7"/>
      <c r="AQ179" s="7" t="s">
        <v>50</v>
      </c>
      <c r="AR179" s="7" t="s">
        <v>50</v>
      </c>
      <c r="AS179" s="7" t="s">
        <v>50</v>
      </c>
      <c r="AT179" s="7"/>
      <c r="AU179" s="7"/>
    </row>
    <row r="180" spans="1:47" hidden="1" x14ac:dyDescent="0.25">
      <c r="A180" s="5">
        <v>179</v>
      </c>
      <c r="B180" s="90">
        <v>0</v>
      </c>
      <c r="C180" s="63" t="s">
        <v>272</v>
      </c>
      <c r="D180" s="63"/>
      <c r="E180" s="45" t="s">
        <v>173</v>
      </c>
      <c r="F180" s="45">
        <v>3500000</v>
      </c>
      <c r="G180" s="45">
        <v>8000</v>
      </c>
      <c r="H180" s="45"/>
      <c r="I180" s="45"/>
      <c r="J180" s="45"/>
      <c r="K180" s="45"/>
      <c r="L180" s="8">
        <v>45173</v>
      </c>
      <c r="M180" s="7">
        <v>125</v>
      </c>
      <c r="N180" s="9">
        <f t="shared" si="23"/>
        <v>45297</v>
      </c>
      <c r="O180" s="60">
        <f t="shared" ca="1" si="24"/>
        <v>-906</v>
      </c>
      <c r="P180" s="10"/>
      <c r="Q180" s="7"/>
      <c r="R180" s="7"/>
      <c r="S180" s="7"/>
      <c r="T180" s="7"/>
      <c r="U180" s="7"/>
      <c r="V180" s="15"/>
      <c r="W180" s="7"/>
      <c r="X180" s="7"/>
      <c r="Y180" s="7"/>
      <c r="Z180" s="7"/>
      <c r="AA180" s="7"/>
      <c r="AB180" s="7"/>
      <c r="AC180" s="7"/>
      <c r="AD180" s="7"/>
      <c r="AE180" s="7"/>
      <c r="AF180" s="7"/>
      <c r="AG180" s="7"/>
      <c r="AH180" s="7"/>
      <c r="AI180" s="7"/>
      <c r="AJ180" s="7"/>
      <c r="AK180" s="7"/>
      <c r="AL180" s="7"/>
      <c r="AM180" s="7"/>
      <c r="AN180" s="7"/>
      <c r="AO180" s="7"/>
      <c r="AP180" s="7"/>
      <c r="AQ180" s="7">
        <v>0</v>
      </c>
      <c r="AR180" s="7" t="s">
        <v>50</v>
      </c>
      <c r="AS180" s="7" t="s">
        <v>50</v>
      </c>
      <c r="AT180" s="7"/>
      <c r="AU180" s="7"/>
    </row>
    <row r="181" spans="1:47" hidden="1" x14ac:dyDescent="0.25">
      <c r="A181" s="5">
        <v>180</v>
      </c>
      <c r="B181" s="331">
        <v>0</v>
      </c>
      <c r="C181" s="63" t="s">
        <v>273</v>
      </c>
      <c r="D181" s="45" t="s">
        <v>274</v>
      </c>
      <c r="E181" s="45" t="s">
        <v>236</v>
      </c>
      <c r="F181" s="45">
        <v>352599.96</v>
      </c>
      <c r="G181" s="45">
        <v>12625.34</v>
      </c>
      <c r="H181" s="45"/>
      <c r="I181" s="78">
        <v>250</v>
      </c>
      <c r="J181" s="7"/>
      <c r="K181" s="207" t="s">
        <v>275</v>
      </c>
      <c r="L181" s="8">
        <v>45114</v>
      </c>
      <c r="M181" s="7">
        <f>578+30+30+30+30+30+30+30+30</f>
        <v>818</v>
      </c>
      <c r="N181" s="9">
        <f t="shared" ref="N181:N212" si="25">IF(OR(ISBLANK(L181),ISBLANK(M181)),"",L181+M181-1)</f>
        <v>45931</v>
      </c>
      <c r="O181" s="10">
        <f t="shared" ref="O181:O238" ca="1" si="26">IF(OR(ISBLANK(L181),ISBLANK(M181)),"",N181-TODAY())</f>
        <v>-272</v>
      </c>
      <c r="P181" s="7" t="s">
        <v>50</v>
      </c>
      <c r="Q181" s="7" t="s">
        <v>50</v>
      </c>
      <c r="R181" s="7" t="s">
        <v>50</v>
      </c>
      <c r="S181" s="7">
        <v>0</v>
      </c>
      <c r="T181" s="7">
        <v>0</v>
      </c>
      <c r="U181" s="7" t="s">
        <v>50</v>
      </c>
      <c r="V181" s="7" t="s">
        <v>50</v>
      </c>
      <c r="W181" s="7" t="s">
        <v>50</v>
      </c>
      <c r="X181" s="7" t="s">
        <v>50</v>
      </c>
      <c r="Y181" s="7">
        <v>0</v>
      </c>
      <c r="Z181" s="7" t="s">
        <v>50</v>
      </c>
      <c r="AA181" s="7" t="s">
        <v>50</v>
      </c>
      <c r="AB181" s="7">
        <v>0</v>
      </c>
      <c r="AC181" s="7" t="s">
        <v>50</v>
      </c>
      <c r="AD181" s="7" t="s">
        <v>50</v>
      </c>
      <c r="AE181" s="7">
        <v>0</v>
      </c>
      <c r="AF181" s="7" t="s">
        <v>56</v>
      </c>
      <c r="AG181" s="7"/>
      <c r="AH181" s="7"/>
      <c r="AI181" s="7">
        <v>0</v>
      </c>
      <c r="AJ181" s="7" t="s">
        <v>50</v>
      </c>
      <c r="AK181" s="7">
        <v>0</v>
      </c>
      <c r="AL181" s="7">
        <v>0</v>
      </c>
      <c r="AM181" s="7">
        <v>0</v>
      </c>
      <c r="AN181" s="7">
        <v>0</v>
      </c>
      <c r="AO181" s="7">
        <v>0</v>
      </c>
      <c r="AP181" s="7">
        <v>0</v>
      </c>
      <c r="AQ181" s="7" t="s">
        <v>50</v>
      </c>
      <c r="AR181" s="7" t="s">
        <v>50</v>
      </c>
      <c r="AS181" s="7" t="s">
        <v>50</v>
      </c>
      <c r="AT181" s="7" t="s">
        <v>50</v>
      </c>
      <c r="AU181" s="7"/>
    </row>
    <row r="182" spans="1:47" hidden="1" x14ac:dyDescent="0.25">
      <c r="A182" s="5">
        <v>181</v>
      </c>
      <c r="B182" s="90">
        <v>0</v>
      </c>
      <c r="C182" s="53" t="s">
        <v>276</v>
      </c>
      <c r="D182" s="53"/>
      <c r="E182" s="45" t="s">
        <v>173</v>
      </c>
      <c r="F182" s="82">
        <v>699921.21</v>
      </c>
      <c r="G182" s="78">
        <v>12597.94</v>
      </c>
      <c r="H182" s="45"/>
      <c r="I182" s="45">
        <v>0</v>
      </c>
      <c r="J182" s="45">
        <v>32</v>
      </c>
      <c r="K182" s="266"/>
      <c r="L182" s="51">
        <v>45197</v>
      </c>
      <c r="M182" s="45">
        <v>210</v>
      </c>
      <c r="N182" s="9">
        <f t="shared" si="25"/>
        <v>45406</v>
      </c>
      <c r="O182" s="10">
        <f t="shared" ca="1" si="26"/>
        <v>-797</v>
      </c>
      <c r="P182" s="10"/>
      <c r="Q182" s="7"/>
      <c r="R182" s="7"/>
      <c r="S182" s="7"/>
      <c r="T182" s="7"/>
      <c r="U182" s="7"/>
      <c r="V182" s="15"/>
      <c r="W182" s="7"/>
      <c r="X182" s="7"/>
      <c r="Y182" s="7"/>
      <c r="Z182" s="7"/>
      <c r="AA182" s="7"/>
      <c r="AB182" s="7"/>
      <c r="AC182" s="7"/>
      <c r="AD182" s="7"/>
      <c r="AE182" s="7"/>
      <c r="AF182" s="7"/>
      <c r="AG182" s="7"/>
      <c r="AH182" s="7"/>
      <c r="AI182" s="7"/>
      <c r="AJ182" s="7"/>
      <c r="AK182" s="7"/>
      <c r="AL182" s="7"/>
      <c r="AM182" s="7"/>
      <c r="AN182" s="7"/>
      <c r="AO182" s="7"/>
      <c r="AP182" s="7"/>
      <c r="AQ182" s="7" t="s">
        <v>50</v>
      </c>
      <c r="AR182" s="7" t="s">
        <v>50</v>
      </c>
      <c r="AS182" s="7" t="s">
        <v>50</v>
      </c>
      <c r="AT182" s="7"/>
      <c r="AU182" s="7"/>
    </row>
    <row r="183" spans="1:47" hidden="1" x14ac:dyDescent="0.25">
      <c r="A183" s="5">
        <v>182</v>
      </c>
      <c r="B183" s="90">
        <v>0</v>
      </c>
      <c r="C183" s="63" t="s">
        <v>277</v>
      </c>
      <c r="D183" s="63"/>
      <c r="E183" s="107" t="s">
        <v>278</v>
      </c>
      <c r="F183" s="45"/>
      <c r="G183" s="45">
        <v>12565.27</v>
      </c>
      <c r="H183" s="45"/>
      <c r="I183" s="78">
        <v>300</v>
      </c>
      <c r="J183" s="45"/>
      <c r="K183" s="266"/>
      <c r="L183" s="8">
        <v>45197</v>
      </c>
      <c r="M183" s="7">
        <v>395</v>
      </c>
      <c r="N183" s="9">
        <f t="shared" si="25"/>
        <v>45591</v>
      </c>
      <c r="O183" s="10">
        <f t="shared" ca="1" si="26"/>
        <v>-612</v>
      </c>
      <c r="P183" s="10"/>
      <c r="Q183" s="7"/>
      <c r="R183" s="7"/>
      <c r="S183" s="7"/>
      <c r="T183" s="7"/>
      <c r="U183" s="7"/>
      <c r="V183" s="15"/>
      <c r="W183" s="7"/>
      <c r="X183" s="7"/>
      <c r="Y183" s="7"/>
      <c r="Z183" s="7"/>
      <c r="AA183" s="7"/>
      <c r="AB183" s="7"/>
      <c r="AC183" s="7"/>
      <c r="AD183" s="7" t="s">
        <v>56</v>
      </c>
      <c r="AE183" s="7"/>
      <c r="AF183" s="7"/>
      <c r="AG183" s="7"/>
      <c r="AH183" s="7"/>
      <c r="AI183" s="7"/>
      <c r="AJ183" s="7"/>
      <c r="AK183" s="7"/>
      <c r="AL183" s="7"/>
      <c r="AM183" s="7"/>
      <c r="AN183" s="7"/>
      <c r="AO183" s="7"/>
      <c r="AP183" s="7"/>
      <c r="AQ183" s="7" t="s">
        <v>50</v>
      </c>
      <c r="AR183" s="7" t="s">
        <v>50</v>
      </c>
      <c r="AS183" s="7" t="s">
        <v>50</v>
      </c>
      <c r="AT183" s="7" t="s">
        <v>50</v>
      </c>
      <c r="AU183" s="7"/>
    </row>
    <row r="184" spans="1:47" s="53" customFormat="1" hidden="1" x14ac:dyDescent="0.25">
      <c r="A184" s="50">
        <v>183</v>
      </c>
      <c r="B184" s="126">
        <v>0</v>
      </c>
      <c r="C184" s="45" t="s">
        <v>279</v>
      </c>
      <c r="D184" s="45"/>
      <c r="E184" s="107" t="s">
        <v>61</v>
      </c>
      <c r="F184" s="45">
        <v>699499.71</v>
      </c>
      <c r="G184" s="45">
        <v>14237.31</v>
      </c>
      <c r="H184" s="45"/>
      <c r="I184" s="45">
        <v>150</v>
      </c>
      <c r="J184" s="45">
        <v>32.67</v>
      </c>
      <c r="K184" s="266" t="s">
        <v>280</v>
      </c>
      <c r="L184" s="51">
        <v>45197</v>
      </c>
      <c r="M184" s="45">
        <v>245</v>
      </c>
      <c r="N184" s="52">
        <f t="shared" si="25"/>
        <v>45441</v>
      </c>
      <c r="O184" s="46">
        <f t="shared" ca="1" si="26"/>
        <v>-762</v>
      </c>
      <c r="P184" s="46" t="s">
        <v>50</v>
      </c>
      <c r="Q184" s="45" t="s">
        <v>50</v>
      </c>
      <c r="R184" s="45" t="s">
        <v>50</v>
      </c>
      <c r="S184" s="45" t="s">
        <v>50</v>
      </c>
      <c r="T184" s="45" t="s">
        <v>50</v>
      </c>
      <c r="U184" s="45" t="s">
        <v>50</v>
      </c>
      <c r="V184" s="56" t="s">
        <v>50</v>
      </c>
      <c r="W184" s="45" t="s">
        <v>50</v>
      </c>
      <c r="X184" s="45" t="s">
        <v>50</v>
      </c>
      <c r="Y184" s="45" t="s">
        <v>50</v>
      </c>
      <c r="Z184" s="45" t="s">
        <v>50</v>
      </c>
      <c r="AA184" s="45" t="s">
        <v>50</v>
      </c>
      <c r="AB184" s="45"/>
      <c r="AC184" s="45">
        <v>0</v>
      </c>
      <c r="AD184" s="45">
        <v>0</v>
      </c>
      <c r="AE184" s="45">
        <v>0</v>
      </c>
      <c r="AF184" s="45" t="s">
        <v>56</v>
      </c>
      <c r="AG184" s="45">
        <v>0</v>
      </c>
      <c r="AH184" s="45">
        <v>0</v>
      </c>
      <c r="AI184" s="45">
        <v>0</v>
      </c>
      <c r="AJ184" s="45">
        <v>0</v>
      </c>
      <c r="AK184" s="45">
        <v>0</v>
      </c>
      <c r="AL184" s="45">
        <v>0</v>
      </c>
      <c r="AM184" s="45"/>
      <c r="AN184" s="45">
        <v>0</v>
      </c>
      <c r="AO184" s="45">
        <v>0</v>
      </c>
      <c r="AP184" s="45">
        <v>0</v>
      </c>
      <c r="AQ184" s="45"/>
      <c r="AR184" s="45" t="s">
        <v>50</v>
      </c>
      <c r="AS184" s="45" t="s">
        <v>56</v>
      </c>
      <c r="AT184" s="45" t="s">
        <v>56</v>
      </c>
      <c r="AU184" s="45"/>
    </row>
    <row r="185" spans="1:47" hidden="1" x14ac:dyDescent="0.25">
      <c r="A185" s="5">
        <v>184</v>
      </c>
      <c r="B185" s="90">
        <v>0</v>
      </c>
      <c r="C185" s="63" t="s">
        <v>281</v>
      </c>
      <c r="D185" s="63"/>
      <c r="E185" s="45" t="s">
        <v>117</v>
      </c>
      <c r="F185" s="45">
        <v>494043.35</v>
      </c>
      <c r="G185" s="45"/>
      <c r="H185" s="45"/>
      <c r="I185" s="45">
        <v>0</v>
      </c>
      <c r="J185" s="45"/>
      <c r="K185" s="266"/>
      <c r="L185" s="8">
        <v>45197</v>
      </c>
      <c r="M185" s="7">
        <v>336</v>
      </c>
      <c r="N185" s="9">
        <f t="shared" si="25"/>
        <v>45532</v>
      </c>
      <c r="O185" s="60">
        <f t="shared" ca="1" si="26"/>
        <v>-671</v>
      </c>
      <c r="P185" s="10"/>
      <c r="Q185" s="7"/>
      <c r="R185" s="7"/>
      <c r="S185" s="7"/>
      <c r="T185" s="7" t="s">
        <v>50</v>
      </c>
      <c r="U185" s="7"/>
      <c r="V185" s="15"/>
      <c r="W185" s="7" t="s">
        <v>50</v>
      </c>
      <c r="X185" s="7" t="s">
        <v>50</v>
      </c>
      <c r="Y185" s="7"/>
      <c r="Z185" s="7" t="s">
        <v>50</v>
      </c>
      <c r="AA185" s="7" t="s">
        <v>50</v>
      </c>
      <c r="AB185" s="7"/>
      <c r="AC185" s="7"/>
      <c r="AD185" s="7" t="s">
        <v>56</v>
      </c>
      <c r="AE185" s="7" t="s">
        <v>50</v>
      </c>
      <c r="AF185" s="7" t="s">
        <v>56</v>
      </c>
      <c r="AG185" s="7"/>
      <c r="AH185" s="7"/>
      <c r="AI185" s="7"/>
      <c r="AJ185" s="7"/>
      <c r="AK185" s="7"/>
      <c r="AL185" s="7"/>
      <c r="AM185" s="7"/>
      <c r="AN185" s="7"/>
      <c r="AO185" s="7"/>
      <c r="AP185" s="7"/>
      <c r="AQ185" s="7" t="s">
        <v>56</v>
      </c>
      <c r="AR185" s="7" t="s">
        <v>50</v>
      </c>
      <c r="AS185" s="7" t="s">
        <v>56</v>
      </c>
      <c r="AT185" s="7" t="s">
        <v>56</v>
      </c>
      <c r="AU185" s="7"/>
    </row>
    <row r="186" spans="1:47" s="53" customFormat="1" hidden="1" x14ac:dyDescent="0.25">
      <c r="A186" s="50">
        <v>185</v>
      </c>
      <c r="B186" s="126">
        <v>0</v>
      </c>
      <c r="C186" s="45" t="s">
        <v>282</v>
      </c>
      <c r="D186" s="45"/>
      <c r="E186" s="107" t="s">
        <v>283</v>
      </c>
      <c r="F186" s="45">
        <v>511791.23</v>
      </c>
      <c r="G186" s="45">
        <v>12565.27</v>
      </c>
      <c r="H186" s="45"/>
      <c r="I186" s="45">
        <v>0</v>
      </c>
      <c r="J186" s="45"/>
      <c r="K186" s="266"/>
      <c r="L186" s="51">
        <v>45197</v>
      </c>
      <c r="M186" s="45">
        <v>245</v>
      </c>
      <c r="N186" s="52">
        <f t="shared" si="25"/>
        <v>45441</v>
      </c>
      <c r="O186" s="46">
        <f t="shared" ca="1" si="26"/>
        <v>-762</v>
      </c>
      <c r="P186" s="46"/>
      <c r="Q186" s="45"/>
      <c r="R186" s="45"/>
      <c r="S186" s="45"/>
      <c r="T186" s="45"/>
      <c r="U186" s="45"/>
      <c r="V186" s="56"/>
      <c r="W186" s="45"/>
      <c r="X186" s="45"/>
      <c r="Y186" s="45"/>
      <c r="Z186" s="45"/>
      <c r="AA186" s="45"/>
      <c r="AB186" s="45"/>
      <c r="AC186" s="45"/>
      <c r="AD186" s="45"/>
      <c r="AE186" s="45"/>
      <c r="AF186" s="45"/>
      <c r="AG186" s="45"/>
      <c r="AH186" s="45"/>
      <c r="AI186" s="45"/>
      <c r="AJ186" s="45"/>
      <c r="AK186" s="45"/>
      <c r="AL186" s="45"/>
      <c r="AM186" s="45"/>
      <c r="AN186" s="45"/>
      <c r="AO186" s="45"/>
      <c r="AP186" s="45"/>
      <c r="AQ186" s="45" t="s">
        <v>50</v>
      </c>
      <c r="AR186" s="45" t="s">
        <v>50</v>
      </c>
      <c r="AS186" s="45" t="s">
        <v>50</v>
      </c>
      <c r="AT186" s="45" t="s">
        <v>50</v>
      </c>
      <c r="AU186" s="45"/>
    </row>
    <row r="187" spans="1:47" hidden="1" x14ac:dyDescent="0.25">
      <c r="A187" s="5">
        <v>186</v>
      </c>
      <c r="B187" s="90">
        <v>0</v>
      </c>
      <c r="C187" s="63" t="s">
        <v>284</v>
      </c>
      <c r="D187" s="63"/>
      <c r="E187" s="45" t="s">
        <v>285</v>
      </c>
      <c r="F187" s="45">
        <v>2269.7800000000002</v>
      </c>
      <c r="G187" s="45">
        <v>655.26</v>
      </c>
      <c r="H187" s="45"/>
      <c r="I187" s="45"/>
      <c r="J187" s="45">
        <v>10.89</v>
      </c>
      <c r="K187" s="45"/>
      <c r="L187" s="8">
        <v>45215</v>
      </c>
      <c r="M187" s="7">
        <v>90</v>
      </c>
      <c r="N187" s="9">
        <f t="shared" si="25"/>
        <v>45304</v>
      </c>
      <c r="O187" s="10">
        <f t="shared" ca="1" si="26"/>
        <v>-899</v>
      </c>
      <c r="P187" s="10"/>
      <c r="Q187" s="7"/>
      <c r="R187" s="7"/>
      <c r="S187" s="7"/>
      <c r="T187" s="7"/>
      <c r="U187" s="7"/>
      <c r="V187" s="15"/>
      <c r="W187" s="7"/>
      <c r="X187" s="7" t="s">
        <v>50</v>
      </c>
      <c r="Y187" s="7"/>
      <c r="Z187" s="7" t="s">
        <v>50</v>
      </c>
      <c r="AA187" s="7" t="s">
        <v>50</v>
      </c>
      <c r="AB187" s="7"/>
      <c r="AC187" s="7"/>
      <c r="AD187" s="7"/>
      <c r="AE187" s="7"/>
      <c r="AF187" s="7"/>
      <c r="AG187" s="7"/>
      <c r="AH187" s="7"/>
      <c r="AI187" s="7"/>
      <c r="AJ187" s="7"/>
      <c r="AK187" s="7"/>
      <c r="AL187" s="7"/>
      <c r="AM187" s="7"/>
      <c r="AN187" s="7"/>
      <c r="AO187" s="7"/>
      <c r="AP187" s="7"/>
      <c r="AQ187" s="7" t="s">
        <v>50</v>
      </c>
      <c r="AR187" s="7" t="s">
        <v>50</v>
      </c>
      <c r="AS187" s="7" t="s">
        <v>50</v>
      </c>
      <c r="AT187" s="7"/>
      <c r="AU187" s="7"/>
    </row>
    <row r="188" spans="1:47" hidden="1" x14ac:dyDescent="0.25">
      <c r="A188" s="5">
        <v>187</v>
      </c>
      <c r="B188" s="90">
        <v>0</v>
      </c>
      <c r="C188" s="63" t="s">
        <v>286</v>
      </c>
      <c r="D188" s="63"/>
      <c r="E188" s="45" t="s">
        <v>285</v>
      </c>
      <c r="F188" s="45">
        <v>20987.1</v>
      </c>
      <c r="G188" s="78">
        <v>655.26</v>
      </c>
      <c r="H188" s="45"/>
      <c r="I188" s="45"/>
      <c r="J188" s="45"/>
      <c r="K188" s="45"/>
      <c r="L188" s="51">
        <v>45215</v>
      </c>
      <c r="M188" s="7">
        <v>150</v>
      </c>
      <c r="N188" s="9">
        <f t="shared" si="25"/>
        <v>45364</v>
      </c>
      <c r="O188" s="10">
        <f t="shared" ca="1" si="26"/>
        <v>-839</v>
      </c>
      <c r="P188" s="10"/>
      <c r="Q188" s="7"/>
      <c r="R188" s="7"/>
      <c r="S188" s="7"/>
      <c r="T188" s="7"/>
      <c r="U188" s="7"/>
      <c r="V188" s="15"/>
      <c r="W188" s="7"/>
      <c r="X188" s="7"/>
      <c r="Y188" s="7"/>
      <c r="Z188" s="7"/>
      <c r="AA188" s="7"/>
      <c r="AB188" s="7"/>
      <c r="AC188" s="7"/>
      <c r="AD188" s="7"/>
      <c r="AE188" s="7"/>
      <c r="AF188" s="7"/>
      <c r="AG188" s="7"/>
      <c r="AH188" s="7"/>
      <c r="AI188" s="7"/>
      <c r="AJ188" s="7"/>
      <c r="AK188" s="7"/>
      <c r="AL188" s="7"/>
      <c r="AM188" s="7"/>
      <c r="AN188" s="7"/>
      <c r="AO188" s="7"/>
      <c r="AP188" s="7"/>
      <c r="AQ188" s="7" t="s">
        <v>56</v>
      </c>
      <c r="AR188" s="7" t="s">
        <v>50</v>
      </c>
      <c r="AS188" s="7" t="s">
        <v>56</v>
      </c>
      <c r="AT188" s="7"/>
      <c r="AU188" s="7"/>
    </row>
    <row r="189" spans="1:47" hidden="1" x14ac:dyDescent="0.25">
      <c r="A189" s="5">
        <v>188</v>
      </c>
      <c r="B189" s="90">
        <v>0</v>
      </c>
      <c r="C189" s="63" t="s">
        <v>287</v>
      </c>
      <c r="D189" s="63"/>
      <c r="E189" s="45" t="s">
        <v>285</v>
      </c>
      <c r="F189" s="45">
        <v>1454.05</v>
      </c>
      <c r="G189" s="45">
        <v>810.89</v>
      </c>
      <c r="H189" s="45"/>
      <c r="I189" s="45"/>
      <c r="J189" s="45" t="s">
        <v>288</v>
      </c>
      <c r="K189" s="262" t="s">
        <v>289</v>
      </c>
      <c r="L189" s="8">
        <v>45215</v>
      </c>
      <c r="M189" s="7">
        <v>180</v>
      </c>
      <c r="N189" s="9">
        <f t="shared" si="25"/>
        <v>45394</v>
      </c>
      <c r="O189" s="10">
        <f t="shared" ca="1" si="26"/>
        <v>-809</v>
      </c>
      <c r="P189" s="10"/>
      <c r="Q189" s="7"/>
      <c r="R189" s="7"/>
      <c r="S189" s="7"/>
      <c r="T189" s="7"/>
      <c r="U189" s="7"/>
      <c r="V189" s="15"/>
      <c r="W189" s="7"/>
      <c r="X189" s="7"/>
      <c r="Y189" s="7"/>
      <c r="Z189" s="7"/>
      <c r="AA189" s="7"/>
      <c r="AB189" s="7"/>
      <c r="AC189" s="7"/>
      <c r="AD189" s="7"/>
      <c r="AE189" s="7"/>
      <c r="AF189" s="7"/>
      <c r="AG189" s="7"/>
      <c r="AH189" s="7"/>
      <c r="AI189" s="7"/>
      <c r="AJ189" s="7"/>
      <c r="AK189" s="7"/>
      <c r="AL189" s="7"/>
      <c r="AM189" s="7"/>
      <c r="AN189" s="7"/>
      <c r="AO189" s="7"/>
      <c r="AP189" s="7"/>
      <c r="AQ189" s="7" t="s">
        <v>56</v>
      </c>
      <c r="AR189" s="7" t="s">
        <v>50</v>
      </c>
      <c r="AS189" s="7" t="s">
        <v>56</v>
      </c>
      <c r="AT189" s="7"/>
      <c r="AU189" s="7"/>
    </row>
    <row r="190" spans="1:47" hidden="1" x14ac:dyDescent="0.25">
      <c r="A190" s="5">
        <v>189</v>
      </c>
      <c r="B190" s="90">
        <v>0</v>
      </c>
      <c r="C190" s="63" t="s">
        <v>290</v>
      </c>
      <c r="D190" s="63"/>
      <c r="E190" s="45" t="s">
        <v>61</v>
      </c>
      <c r="F190" s="78">
        <v>100670</v>
      </c>
      <c r="G190" s="78">
        <v>5010.8900000000003</v>
      </c>
      <c r="H190" s="45"/>
      <c r="I190" s="45"/>
      <c r="J190" s="45"/>
      <c r="K190" s="45"/>
      <c r="L190" s="8">
        <v>45215</v>
      </c>
      <c r="M190" s="7">
        <v>150</v>
      </c>
      <c r="N190" s="9">
        <f t="shared" si="25"/>
        <v>45364</v>
      </c>
      <c r="O190" s="10">
        <f t="shared" ca="1" si="26"/>
        <v>-839</v>
      </c>
      <c r="P190" s="10" t="s">
        <v>50</v>
      </c>
      <c r="Q190" s="7" t="s">
        <v>50</v>
      </c>
      <c r="R190" s="7" t="s">
        <v>50</v>
      </c>
      <c r="S190" s="7" t="s">
        <v>50</v>
      </c>
      <c r="T190" s="7" t="s">
        <v>50</v>
      </c>
      <c r="U190" s="7" t="s">
        <v>50</v>
      </c>
      <c r="V190" s="15" t="s">
        <v>50</v>
      </c>
      <c r="W190" s="7" t="s">
        <v>50</v>
      </c>
      <c r="X190" s="7" t="s">
        <v>50</v>
      </c>
      <c r="Y190" s="7" t="s">
        <v>50</v>
      </c>
      <c r="Z190" s="7" t="s">
        <v>50</v>
      </c>
      <c r="AA190" s="7" t="s">
        <v>50</v>
      </c>
      <c r="AB190" s="7"/>
      <c r="AC190" s="7" t="s">
        <v>50</v>
      </c>
      <c r="AD190" s="7" t="s">
        <v>50</v>
      </c>
      <c r="AE190" s="7">
        <v>0</v>
      </c>
      <c r="AF190" s="7">
        <v>0</v>
      </c>
      <c r="AG190" s="7">
        <v>0</v>
      </c>
      <c r="AH190" s="7">
        <v>0</v>
      </c>
      <c r="AI190" s="7">
        <v>0</v>
      </c>
      <c r="AJ190" s="7">
        <v>0</v>
      </c>
      <c r="AK190" s="7">
        <v>0</v>
      </c>
      <c r="AL190" s="7">
        <v>0</v>
      </c>
      <c r="AM190" s="7"/>
      <c r="AN190" s="7">
        <v>0</v>
      </c>
      <c r="AO190" s="7">
        <v>0</v>
      </c>
      <c r="AP190" s="7" t="s">
        <v>50</v>
      </c>
      <c r="AQ190" s="7" t="s">
        <v>50</v>
      </c>
      <c r="AR190" s="7" t="s">
        <v>50</v>
      </c>
      <c r="AS190" s="7" t="s">
        <v>50</v>
      </c>
      <c r="AT190" s="7"/>
      <c r="AU190" s="7"/>
    </row>
    <row r="191" spans="1:47" ht="18" hidden="1" customHeight="1" x14ac:dyDescent="0.25">
      <c r="A191" s="5">
        <v>190</v>
      </c>
      <c r="B191" s="90">
        <v>0</v>
      </c>
      <c r="C191" s="7" t="s">
        <v>291</v>
      </c>
      <c r="D191" s="7"/>
      <c r="E191" s="67" t="s">
        <v>285</v>
      </c>
      <c r="F191" s="7">
        <v>800</v>
      </c>
      <c r="G191" s="7"/>
      <c r="H191" s="45"/>
      <c r="I191" s="45"/>
      <c r="J191" s="45"/>
      <c r="K191" s="45"/>
      <c r="L191" s="51">
        <v>45215</v>
      </c>
      <c r="M191" s="7">
        <v>90</v>
      </c>
      <c r="N191" s="9">
        <f t="shared" si="25"/>
        <v>45304</v>
      </c>
      <c r="O191" s="10">
        <f t="shared" ca="1" si="26"/>
        <v>-899</v>
      </c>
      <c r="P191" s="10"/>
      <c r="Q191" s="7"/>
      <c r="R191" s="7"/>
      <c r="S191" s="7"/>
      <c r="T191" s="7"/>
      <c r="U191" s="7"/>
      <c r="V191" s="15"/>
      <c r="W191" s="7"/>
      <c r="X191" s="7" t="s">
        <v>50</v>
      </c>
      <c r="Y191" s="7" t="s">
        <v>50</v>
      </c>
      <c r="Z191" s="7" t="s">
        <v>50</v>
      </c>
      <c r="AA191" s="7" t="s">
        <v>50</v>
      </c>
      <c r="AB191" s="7"/>
      <c r="AC191" s="7"/>
      <c r="AD191" s="7"/>
      <c r="AE191" s="7"/>
      <c r="AF191" s="7"/>
      <c r="AG191" s="7" t="s">
        <v>50</v>
      </c>
      <c r="AH191" s="7"/>
      <c r="AI191" s="7"/>
      <c r="AJ191" s="7"/>
      <c r="AK191" s="7"/>
      <c r="AL191" s="7"/>
      <c r="AM191" s="7"/>
      <c r="AN191" s="7"/>
      <c r="AO191" s="7"/>
      <c r="AP191" s="7"/>
      <c r="AQ191" s="7">
        <v>0</v>
      </c>
      <c r="AR191" s="7" t="s">
        <v>50</v>
      </c>
      <c r="AS191" s="7" t="s">
        <v>50</v>
      </c>
      <c r="AT191" s="7"/>
      <c r="AU191" s="7"/>
    </row>
    <row r="192" spans="1:47" s="106" customFormat="1" hidden="1" x14ac:dyDescent="0.25">
      <c r="A192" s="102">
        <v>191</v>
      </c>
      <c r="B192" s="152">
        <v>0</v>
      </c>
      <c r="C192" s="47" t="s">
        <v>292</v>
      </c>
      <c r="D192" s="47"/>
      <c r="E192" s="47" t="s">
        <v>285</v>
      </c>
      <c r="F192" s="47"/>
      <c r="G192" s="47"/>
      <c r="H192" s="47"/>
      <c r="I192" s="47"/>
      <c r="J192" s="47"/>
      <c r="K192" s="47"/>
      <c r="L192" s="94">
        <v>45215</v>
      </c>
      <c r="M192" s="47">
        <v>90</v>
      </c>
      <c r="N192" s="104">
        <f t="shared" si="25"/>
        <v>45304</v>
      </c>
      <c r="O192" s="60">
        <f t="shared" ca="1" si="26"/>
        <v>-899</v>
      </c>
      <c r="P192" s="60"/>
      <c r="Q192" s="47"/>
      <c r="R192" s="47"/>
      <c r="S192" s="47"/>
      <c r="T192" s="47"/>
      <c r="U192" s="47"/>
      <c r="V192" s="105"/>
      <c r="W192" s="47"/>
      <c r="X192" s="47" t="s">
        <v>56</v>
      </c>
      <c r="Y192" s="47" t="s">
        <v>50</v>
      </c>
      <c r="Z192" s="47" t="s">
        <v>50</v>
      </c>
      <c r="AA192" s="47" t="s">
        <v>56</v>
      </c>
      <c r="AB192" s="47"/>
      <c r="AC192" s="47">
        <v>0</v>
      </c>
      <c r="AD192" s="47"/>
      <c r="AE192" s="47">
        <v>0</v>
      </c>
      <c r="AF192" s="47"/>
      <c r="AG192" s="47" t="s">
        <v>50</v>
      </c>
      <c r="AH192" s="47"/>
      <c r="AI192" s="47">
        <v>0</v>
      </c>
      <c r="AJ192" s="47">
        <v>0</v>
      </c>
      <c r="AK192" s="47">
        <v>0</v>
      </c>
      <c r="AL192" s="47"/>
      <c r="AO192" s="47">
        <v>0</v>
      </c>
      <c r="AP192" s="47" t="s">
        <v>56</v>
      </c>
      <c r="AQ192" s="47"/>
      <c r="AR192" s="47"/>
      <c r="AS192" s="47"/>
      <c r="AT192" s="47"/>
      <c r="AU192" s="47"/>
    </row>
    <row r="193" spans="1:47" ht="15.75" hidden="1" customHeight="1" x14ac:dyDescent="0.25">
      <c r="A193" s="5">
        <v>192</v>
      </c>
      <c r="B193" s="90">
        <v>0</v>
      </c>
      <c r="C193" s="45" t="s">
        <v>293</v>
      </c>
      <c r="D193" s="45"/>
      <c r="E193" s="45" t="s">
        <v>285</v>
      </c>
      <c r="F193" s="7">
        <v>21000</v>
      </c>
      <c r="G193" s="78">
        <v>821.78</v>
      </c>
      <c r="H193" s="45"/>
      <c r="I193" s="45"/>
      <c r="J193" s="45"/>
      <c r="K193" s="266"/>
      <c r="L193" s="8">
        <v>45215</v>
      </c>
      <c r="M193" s="7">
        <v>240</v>
      </c>
      <c r="N193" s="9">
        <f t="shared" si="25"/>
        <v>45454</v>
      </c>
      <c r="O193" s="10">
        <f t="shared" ca="1" si="26"/>
        <v>-749</v>
      </c>
      <c r="P193" s="10"/>
      <c r="Q193" s="7"/>
      <c r="R193" s="7"/>
      <c r="S193" s="7"/>
      <c r="T193" s="7"/>
      <c r="U193" s="7"/>
      <c r="V193" s="15"/>
      <c r="W193" s="7"/>
      <c r="X193" s="7" t="s">
        <v>50</v>
      </c>
      <c r="Y193" s="7" t="s">
        <v>50</v>
      </c>
      <c r="Z193" s="7" t="s">
        <v>50</v>
      </c>
      <c r="AA193" s="7" t="s">
        <v>50</v>
      </c>
      <c r="AB193" s="7"/>
      <c r="AC193" s="7"/>
      <c r="AD193" s="7"/>
      <c r="AE193" s="7">
        <v>0</v>
      </c>
      <c r="AF193" s="7"/>
      <c r="AG193" s="7" t="s">
        <v>50</v>
      </c>
      <c r="AH193" s="7"/>
      <c r="AI193" s="7"/>
      <c r="AJ193" s="7" t="s">
        <v>56</v>
      </c>
      <c r="AK193" s="7"/>
      <c r="AL193" s="7"/>
      <c r="AM193" s="7"/>
      <c r="AN193" s="7"/>
      <c r="AO193" s="7"/>
      <c r="AP193" s="7" t="s">
        <v>56</v>
      </c>
      <c r="AQ193" s="7" t="s">
        <v>50</v>
      </c>
      <c r="AR193" s="7" t="s">
        <v>50</v>
      </c>
      <c r="AS193" s="7" t="s">
        <v>56</v>
      </c>
      <c r="AT193" s="7"/>
      <c r="AU193" s="7"/>
    </row>
    <row r="194" spans="1:47" ht="14.25" hidden="1" customHeight="1" x14ac:dyDescent="0.25">
      <c r="A194" s="50">
        <v>193</v>
      </c>
      <c r="B194" s="126">
        <v>0</v>
      </c>
      <c r="C194" s="45" t="s">
        <v>294</v>
      </c>
      <c r="D194" s="45"/>
      <c r="E194" s="45" t="s">
        <v>285</v>
      </c>
      <c r="F194" s="45">
        <v>22000</v>
      </c>
      <c r="G194" s="45">
        <v>644.37</v>
      </c>
      <c r="H194" s="45"/>
      <c r="I194" s="45"/>
      <c r="J194" s="45"/>
      <c r="K194" s="45"/>
      <c r="L194" s="51">
        <v>45215</v>
      </c>
      <c r="M194" s="45">
        <v>150</v>
      </c>
      <c r="N194" s="52">
        <f t="shared" si="25"/>
        <v>45364</v>
      </c>
      <c r="O194" s="46">
        <f t="shared" ca="1" si="26"/>
        <v>-839</v>
      </c>
      <c r="P194" s="10"/>
      <c r="Q194" s="7"/>
      <c r="R194" s="7"/>
      <c r="S194" s="7"/>
      <c r="T194" s="7"/>
      <c r="U194" s="7"/>
      <c r="V194" s="15"/>
      <c r="W194" s="7"/>
      <c r="X194" s="7" t="s">
        <v>56</v>
      </c>
      <c r="Y194" s="7" t="s">
        <v>56</v>
      </c>
      <c r="Z194" s="7" t="s">
        <v>50</v>
      </c>
      <c r="AA194" s="7" t="s">
        <v>56</v>
      </c>
      <c r="AB194" s="7"/>
      <c r="AC194" s="7"/>
      <c r="AD194" s="7"/>
      <c r="AE194" s="7"/>
      <c r="AF194" s="7"/>
      <c r="AG194" s="7" t="s">
        <v>56</v>
      </c>
      <c r="AH194" s="7"/>
      <c r="AI194" s="7"/>
      <c r="AJ194" s="7"/>
      <c r="AK194" s="7"/>
      <c r="AL194" s="7"/>
      <c r="AM194" s="7"/>
      <c r="AN194" s="7"/>
      <c r="AO194" s="7"/>
      <c r="AP194" s="7"/>
      <c r="AQ194" s="7" t="s">
        <v>56</v>
      </c>
      <c r="AR194" s="7" t="s">
        <v>50</v>
      </c>
      <c r="AS194" s="7" t="s">
        <v>56</v>
      </c>
      <c r="AT194" s="7"/>
      <c r="AU194" s="7"/>
    </row>
    <row r="195" spans="1:47" hidden="1" x14ac:dyDescent="0.25">
      <c r="A195" s="5">
        <v>194</v>
      </c>
      <c r="B195" s="90">
        <v>0</v>
      </c>
      <c r="C195" s="63" t="s">
        <v>295</v>
      </c>
      <c r="D195" s="63"/>
      <c r="E195" s="45" t="s">
        <v>285</v>
      </c>
      <c r="F195" s="45">
        <v>50287.55</v>
      </c>
      <c r="G195" s="45">
        <v>2210.89</v>
      </c>
      <c r="H195" s="45"/>
      <c r="I195" s="45"/>
      <c r="J195" s="45"/>
      <c r="K195" s="45"/>
      <c r="L195" s="8">
        <v>45215</v>
      </c>
      <c r="M195" s="7">
        <v>120</v>
      </c>
      <c r="N195" s="9">
        <f t="shared" si="25"/>
        <v>45334</v>
      </c>
      <c r="O195" s="10">
        <f t="shared" ca="1" si="26"/>
        <v>-869</v>
      </c>
      <c r="P195" s="10"/>
      <c r="Q195" s="7"/>
      <c r="R195" s="7"/>
      <c r="S195" s="7"/>
      <c r="T195" s="7"/>
      <c r="U195" s="7"/>
      <c r="V195" s="15"/>
      <c r="W195" s="7"/>
      <c r="X195" s="7" t="s">
        <v>50</v>
      </c>
      <c r="Y195" s="7" t="s">
        <v>50</v>
      </c>
      <c r="Z195" s="7" t="s">
        <v>50</v>
      </c>
      <c r="AA195" s="7" t="s">
        <v>50</v>
      </c>
      <c r="AB195" s="7"/>
      <c r="AC195" s="7"/>
      <c r="AD195" s="7"/>
      <c r="AE195" s="7"/>
      <c r="AF195" s="7"/>
      <c r="AG195" s="7" t="s">
        <v>50</v>
      </c>
      <c r="AH195" s="7"/>
      <c r="AI195" s="7"/>
      <c r="AJ195" s="7"/>
      <c r="AK195" s="7"/>
      <c r="AL195" s="7"/>
      <c r="AM195" s="7"/>
      <c r="AN195" s="7"/>
      <c r="AO195" s="7"/>
      <c r="AP195" s="7" t="s">
        <v>56</v>
      </c>
      <c r="AQ195" s="7" t="s">
        <v>50</v>
      </c>
      <c r="AR195" s="7" t="s">
        <v>50</v>
      </c>
      <c r="AS195" s="7" t="s">
        <v>56</v>
      </c>
      <c r="AT195" s="7"/>
      <c r="AU195" s="7"/>
    </row>
    <row r="196" spans="1:47" s="53" customFormat="1" hidden="1" x14ac:dyDescent="0.25">
      <c r="A196" s="50">
        <v>195</v>
      </c>
      <c r="B196" s="126">
        <v>0</v>
      </c>
      <c r="C196" s="45" t="s">
        <v>296</v>
      </c>
      <c r="D196" s="45"/>
      <c r="E196" s="107" t="s">
        <v>285</v>
      </c>
      <c r="F196" s="45">
        <v>7514.87</v>
      </c>
      <c r="G196" s="45">
        <v>810.89</v>
      </c>
      <c r="H196" s="45"/>
      <c r="I196" s="45">
        <v>0</v>
      </c>
      <c r="J196" s="45"/>
      <c r="K196" s="266" t="s">
        <v>297</v>
      </c>
      <c r="L196" s="51">
        <v>45215</v>
      </c>
      <c r="M196" s="45">
        <v>215</v>
      </c>
      <c r="N196" s="52">
        <f t="shared" si="25"/>
        <v>45429</v>
      </c>
      <c r="O196" s="46">
        <f t="shared" ca="1" si="26"/>
        <v>-774</v>
      </c>
      <c r="P196" s="46"/>
      <c r="Q196" s="45"/>
      <c r="R196" s="45"/>
      <c r="S196" s="45"/>
      <c r="T196" s="45"/>
      <c r="U196" s="45"/>
      <c r="V196" s="56"/>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t="s">
        <v>50</v>
      </c>
      <c r="AS196" s="45" t="s">
        <v>50</v>
      </c>
      <c r="AT196" s="45" t="s">
        <v>50</v>
      </c>
      <c r="AU196" s="45"/>
    </row>
    <row r="197" spans="1:47" hidden="1" x14ac:dyDescent="0.25">
      <c r="A197" s="5">
        <v>196</v>
      </c>
      <c r="B197" s="90">
        <v>0</v>
      </c>
      <c r="C197" s="7" t="s">
        <v>298</v>
      </c>
      <c r="D197" s="7"/>
      <c r="E197" s="47"/>
      <c r="F197" s="7"/>
      <c r="G197" s="7"/>
      <c r="H197" s="7"/>
      <c r="I197" s="7"/>
      <c r="J197" s="7"/>
      <c r="K197" s="7"/>
      <c r="L197" s="8">
        <v>45215</v>
      </c>
      <c r="M197" s="7">
        <v>90</v>
      </c>
      <c r="N197" s="9">
        <f t="shared" si="25"/>
        <v>45304</v>
      </c>
      <c r="O197" s="10">
        <f t="shared" ca="1" si="26"/>
        <v>-899</v>
      </c>
      <c r="P197" s="10"/>
      <c r="Q197" s="7"/>
      <c r="R197" s="7"/>
      <c r="S197" s="7"/>
      <c r="T197" s="7"/>
      <c r="U197" s="7"/>
      <c r="V197" s="15"/>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row>
    <row r="198" spans="1:47" s="53" customFormat="1" ht="15.75" hidden="1" customHeight="1" x14ac:dyDescent="0.25">
      <c r="A198" s="50">
        <v>197</v>
      </c>
      <c r="B198" s="126">
        <v>0</v>
      </c>
      <c r="C198" s="45" t="s">
        <v>299</v>
      </c>
      <c r="D198" s="45"/>
      <c r="E198" s="45" t="s">
        <v>285</v>
      </c>
      <c r="F198" s="45">
        <v>20212.66</v>
      </c>
      <c r="G198" s="45">
        <v>800</v>
      </c>
      <c r="H198" s="45"/>
      <c r="I198" s="45"/>
      <c r="J198" s="45"/>
      <c r="K198" s="266" t="s">
        <v>300</v>
      </c>
      <c r="L198" s="51">
        <v>45215</v>
      </c>
      <c r="M198" s="45">
        <v>260</v>
      </c>
      <c r="N198" s="52">
        <f t="shared" si="25"/>
        <v>45474</v>
      </c>
      <c r="O198" s="46">
        <f t="shared" ca="1" si="26"/>
        <v>-729</v>
      </c>
      <c r="P198" s="46"/>
      <c r="Q198" s="45"/>
      <c r="R198" s="45"/>
      <c r="S198" s="45"/>
      <c r="T198" s="45"/>
      <c r="U198" s="45"/>
      <c r="V198" s="56"/>
      <c r="W198" s="45"/>
      <c r="X198" s="45" t="s">
        <v>50</v>
      </c>
      <c r="Y198" s="45" t="s">
        <v>50</v>
      </c>
      <c r="Z198" s="45" t="s">
        <v>50</v>
      </c>
      <c r="AA198" s="45" t="s">
        <v>50</v>
      </c>
      <c r="AB198" s="45"/>
      <c r="AC198" s="45"/>
      <c r="AD198" s="45"/>
      <c r="AE198" s="45"/>
      <c r="AF198" s="45"/>
      <c r="AG198" s="45" t="s">
        <v>50</v>
      </c>
      <c r="AH198" s="45"/>
      <c r="AI198" s="45"/>
      <c r="AJ198" s="45" t="s">
        <v>56</v>
      </c>
      <c r="AK198" s="45"/>
      <c r="AL198" s="45"/>
      <c r="AM198" s="45"/>
      <c r="AN198" s="45"/>
      <c r="AO198" s="45"/>
      <c r="AP198" s="45"/>
      <c r="AQ198" s="45" t="s">
        <v>50</v>
      </c>
      <c r="AR198" s="45" t="s">
        <v>50</v>
      </c>
      <c r="AS198" s="45" t="s">
        <v>50</v>
      </c>
      <c r="AT198" s="45" t="s">
        <v>50</v>
      </c>
      <c r="AU198" s="45"/>
    </row>
    <row r="199" spans="1:47" s="106" customFormat="1" hidden="1" x14ac:dyDescent="0.25">
      <c r="A199" s="102">
        <v>198</v>
      </c>
      <c r="B199" s="152">
        <v>0</v>
      </c>
      <c r="C199" s="47" t="s">
        <v>301</v>
      </c>
      <c r="D199" s="47"/>
      <c r="E199" s="47" t="s">
        <v>285</v>
      </c>
      <c r="F199" s="106" t="s">
        <v>161</v>
      </c>
      <c r="G199" s="47">
        <v>429.58</v>
      </c>
      <c r="H199" s="47"/>
      <c r="I199" s="47"/>
      <c r="J199" s="47"/>
      <c r="K199" s="47"/>
      <c r="L199" s="94">
        <v>45215</v>
      </c>
      <c r="M199" s="47">
        <v>120</v>
      </c>
      <c r="N199" s="104">
        <f t="shared" si="25"/>
        <v>45334</v>
      </c>
      <c r="O199" s="60">
        <f t="shared" ca="1" si="26"/>
        <v>-869</v>
      </c>
      <c r="P199" s="60"/>
      <c r="Q199" s="47"/>
      <c r="R199" s="47"/>
      <c r="S199" s="47"/>
      <c r="T199" s="47"/>
      <c r="U199" s="47"/>
      <c r="V199" s="105"/>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row>
    <row r="200" spans="1:47" hidden="1" x14ac:dyDescent="0.25">
      <c r="A200" s="5">
        <v>199</v>
      </c>
      <c r="B200" s="90">
        <v>0</v>
      </c>
      <c r="C200" s="63" t="s">
        <v>302</v>
      </c>
      <c r="D200" s="63"/>
      <c r="E200" s="45" t="s">
        <v>114</v>
      </c>
      <c r="F200" s="45">
        <v>236103.52</v>
      </c>
      <c r="G200" s="45" t="s">
        <v>303</v>
      </c>
      <c r="H200" s="45"/>
      <c r="I200" s="45">
        <v>250</v>
      </c>
      <c r="J200" s="45"/>
      <c r="K200" s="45"/>
      <c r="L200" s="8">
        <v>45225</v>
      </c>
      <c r="M200" s="7">
        <v>120</v>
      </c>
      <c r="N200" s="9">
        <f t="shared" si="25"/>
        <v>45344</v>
      </c>
      <c r="O200" s="10">
        <f t="shared" ca="1" si="26"/>
        <v>-859</v>
      </c>
      <c r="P200" s="10"/>
      <c r="Q200" s="7"/>
      <c r="R200" s="7"/>
      <c r="S200" s="7"/>
      <c r="T200" s="7"/>
      <c r="U200" s="7"/>
      <c r="V200" s="15"/>
      <c r="W200" s="7"/>
      <c r="X200" s="7"/>
      <c r="Y200" s="7"/>
      <c r="Z200" s="7"/>
      <c r="AA200" s="7"/>
      <c r="AB200" s="7"/>
      <c r="AC200" s="7"/>
      <c r="AD200" s="7"/>
      <c r="AE200" s="7"/>
      <c r="AF200" s="7"/>
      <c r="AG200" s="7"/>
      <c r="AH200" s="7"/>
      <c r="AI200" s="7"/>
      <c r="AJ200" s="7"/>
      <c r="AK200" s="7"/>
      <c r="AL200" s="7"/>
      <c r="AM200" s="7"/>
      <c r="AN200" s="7"/>
      <c r="AO200" s="7"/>
      <c r="AP200" s="7"/>
      <c r="AQ200" s="7" t="s">
        <v>50</v>
      </c>
      <c r="AR200" s="7" t="s">
        <v>50</v>
      </c>
      <c r="AS200" s="7" t="s">
        <v>50</v>
      </c>
      <c r="AT200" s="7"/>
      <c r="AU200" s="7"/>
    </row>
    <row r="201" spans="1:47" hidden="1" x14ac:dyDescent="0.25">
      <c r="A201" s="5">
        <v>200</v>
      </c>
      <c r="B201" s="90">
        <v>0</v>
      </c>
      <c r="C201" s="45" t="s">
        <v>304</v>
      </c>
      <c r="D201" s="45"/>
      <c r="E201" s="45" t="s">
        <v>91</v>
      </c>
      <c r="F201" s="45">
        <v>201000</v>
      </c>
      <c r="G201" s="45">
        <v>10739.55</v>
      </c>
      <c r="H201" s="45"/>
      <c r="I201" s="45">
        <v>0</v>
      </c>
      <c r="J201" s="45"/>
      <c r="K201" s="266" t="s">
        <v>305</v>
      </c>
      <c r="L201" s="8">
        <v>45237</v>
      </c>
      <c r="M201" s="7">
        <v>340</v>
      </c>
      <c r="N201" s="9">
        <f t="shared" si="25"/>
        <v>45576</v>
      </c>
      <c r="O201" s="10">
        <f t="shared" ca="1" si="26"/>
        <v>-627</v>
      </c>
      <c r="P201" s="10"/>
      <c r="Q201" s="7"/>
      <c r="R201" s="7"/>
      <c r="S201" s="7"/>
      <c r="T201" s="7"/>
      <c r="U201" s="7"/>
      <c r="V201" s="15"/>
      <c r="W201" s="7"/>
      <c r="X201" s="7"/>
      <c r="Y201" s="7"/>
      <c r="Z201" s="7"/>
      <c r="AA201" s="7"/>
      <c r="AB201" s="7"/>
      <c r="AC201" s="7"/>
      <c r="AD201" s="7"/>
      <c r="AE201" s="7"/>
      <c r="AF201" s="7"/>
      <c r="AG201" s="7"/>
      <c r="AH201" s="7"/>
      <c r="AI201" s="7"/>
      <c r="AJ201" s="7"/>
      <c r="AK201" s="7"/>
      <c r="AL201" s="7"/>
      <c r="AM201" s="7"/>
      <c r="AN201" s="7"/>
      <c r="AO201" s="7"/>
      <c r="AP201" s="7"/>
      <c r="AQ201" s="7">
        <v>0</v>
      </c>
      <c r="AR201" s="7" t="s">
        <v>50</v>
      </c>
      <c r="AS201" s="7" t="s">
        <v>50</v>
      </c>
      <c r="AT201" s="7" t="s">
        <v>50</v>
      </c>
      <c r="AU201" s="7"/>
    </row>
    <row r="202" spans="1:47" hidden="1" x14ac:dyDescent="0.25">
      <c r="A202" s="5">
        <v>201</v>
      </c>
      <c r="B202" s="90">
        <v>0</v>
      </c>
      <c r="C202" s="63" t="s">
        <v>306</v>
      </c>
      <c r="D202" s="63"/>
      <c r="E202" s="45" t="s">
        <v>173</v>
      </c>
      <c r="F202" s="45">
        <v>354878.77</v>
      </c>
      <c r="G202" s="45">
        <v>12565.27</v>
      </c>
      <c r="H202" s="45"/>
      <c r="I202" s="45">
        <v>0</v>
      </c>
      <c r="J202" s="45"/>
      <c r="K202" s="266"/>
      <c r="L202" s="8">
        <v>45252</v>
      </c>
      <c r="M202" s="7">
        <v>430</v>
      </c>
      <c r="N202" s="9">
        <f t="shared" si="25"/>
        <v>45681</v>
      </c>
      <c r="O202" s="10">
        <f t="shared" ca="1" si="26"/>
        <v>-522</v>
      </c>
      <c r="P202" s="10"/>
      <c r="Q202" s="7" t="s">
        <v>50</v>
      </c>
      <c r="R202" s="7" t="s">
        <v>50</v>
      </c>
      <c r="S202" s="7" t="s">
        <v>50</v>
      </c>
      <c r="T202" s="7" t="s">
        <v>50</v>
      </c>
      <c r="U202" s="7" t="s">
        <v>50</v>
      </c>
      <c r="V202" s="15" t="s">
        <v>50</v>
      </c>
      <c r="W202" s="7">
        <v>0</v>
      </c>
      <c r="X202" s="7" t="s">
        <v>50</v>
      </c>
      <c r="Y202" s="7" t="s">
        <v>50</v>
      </c>
      <c r="Z202" s="7" t="s">
        <v>50</v>
      </c>
      <c r="AA202" s="7" t="s">
        <v>50</v>
      </c>
      <c r="AB202" s="7">
        <v>0</v>
      </c>
      <c r="AC202" s="7" t="s">
        <v>50</v>
      </c>
      <c r="AD202" s="7">
        <v>0</v>
      </c>
      <c r="AE202" s="7" t="s">
        <v>50</v>
      </c>
      <c r="AF202" s="7">
        <v>0</v>
      </c>
      <c r="AG202" s="7">
        <v>0</v>
      </c>
      <c r="AH202" s="7">
        <v>0</v>
      </c>
      <c r="AI202" s="7" t="s">
        <v>50</v>
      </c>
      <c r="AJ202" s="7">
        <v>0</v>
      </c>
      <c r="AK202" s="7">
        <v>0</v>
      </c>
      <c r="AL202" s="7">
        <v>0</v>
      </c>
      <c r="AM202" s="7"/>
      <c r="AN202" s="7">
        <v>0</v>
      </c>
      <c r="AO202" s="7">
        <v>0</v>
      </c>
      <c r="AP202" s="7">
        <v>0</v>
      </c>
      <c r="AQ202" s="7" t="s">
        <v>50</v>
      </c>
      <c r="AR202" s="7" t="s">
        <v>50</v>
      </c>
      <c r="AS202" s="7" t="s">
        <v>50</v>
      </c>
      <c r="AT202" s="7"/>
      <c r="AU202" s="7"/>
    </row>
    <row r="203" spans="1:47" ht="15.75" hidden="1" customHeight="1" x14ac:dyDescent="0.25">
      <c r="A203" s="5">
        <v>202</v>
      </c>
      <c r="B203" s="90">
        <v>0</v>
      </c>
      <c r="C203" s="63" t="s">
        <v>307</v>
      </c>
      <c r="D203" s="63"/>
      <c r="E203" s="45" t="s">
        <v>308</v>
      </c>
      <c r="F203" s="45">
        <v>502277.23</v>
      </c>
      <c r="G203" s="53">
        <v>12630.61</v>
      </c>
      <c r="H203" s="45"/>
      <c r="I203" s="45">
        <v>0</v>
      </c>
      <c r="J203" s="45">
        <v>65.34</v>
      </c>
      <c r="K203" s="266"/>
      <c r="L203" s="8">
        <v>45252</v>
      </c>
      <c r="M203" s="7">
        <v>310</v>
      </c>
      <c r="N203" s="9">
        <f t="shared" si="25"/>
        <v>45561</v>
      </c>
      <c r="O203" s="10">
        <f t="shared" ca="1" si="26"/>
        <v>-642</v>
      </c>
      <c r="P203" s="10"/>
      <c r="Q203" s="7"/>
      <c r="R203" s="7"/>
      <c r="S203" s="7"/>
      <c r="T203" s="7"/>
      <c r="U203" s="7"/>
      <c r="V203" s="15"/>
      <c r="W203" s="7"/>
      <c r="X203" s="7" t="s">
        <v>50</v>
      </c>
      <c r="Y203" s="7"/>
      <c r="Z203" s="7" t="s">
        <v>50</v>
      </c>
      <c r="AA203" s="7" t="s">
        <v>50</v>
      </c>
      <c r="AB203" s="7"/>
      <c r="AC203" s="7"/>
      <c r="AD203" s="7" t="s">
        <v>56</v>
      </c>
      <c r="AE203" s="7" t="s">
        <v>50</v>
      </c>
      <c r="AF203" s="7"/>
      <c r="AG203" s="7"/>
      <c r="AH203" s="7"/>
      <c r="AI203" s="7"/>
      <c r="AJ203" s="7"/>
      <c r="AK203" s="7"/>
      <c r="AL203" s="7"/>
      <c r="AM203" s="7"/>
      <c r="AN203" s="7"/>
      <c r="AO203" s="7"/>
      <c r="AP203" s="7"/>
      <c r="AQ203" s="7" t="s">
        <v>50</v>
      </c>
      <c r="AR203" s="7" t="s">
        <v>50</v>
      </c>
      <c r="AS203" s="7" t="s">
        <v>50</v>
      </c>
      <c r="AT203" s="7" t="s">
        <v>50</v>
      </c>
      <c r="AU203" s="7"/>
    </row>
    <row r="204" spans="1:47" hidden="1" x14ac:dyDescent="0.25">
      <c r="A204" s="5">
        <v>203</v>
      </c>
      <c r="B204" s="90">
        <v>0</v>
      </c>
      <c r="C204" s="63" t="s">
        <v>309</v>
      </c>
      <c r="D204" s="63"/>
      <c r="E204" s="45" t="s">
        <v>258</v>
      </c>
      <c r="F204" s="45">
        <v>286220.39</v>
      </c>
      <c r="G204" s="45">
        <v>12436.7</v>
      </c>
      <c r="H204" s="45"/>
      <c r="I204" s="78">
        <v>150</v>
      </c>
      <c r="J204" s="45"/>
      <c r="K204" s="266"/>
      <c r="L204" s="8">
        <v>45252</v>
      </c>
      <c r="M204" s="7">
        <v>340</v>
      </c>
      <c r="N204" s="9">
        <f t="shared" si="25"/>
        <v>45591</v>
      </c>
      <c r="O204" s="10">
        <f t="shared" ca="1" si="26"/>
        <v>-612</v>
      </c>
      <c r="P204" s="10"/>
      <c r="Q204" s="7"/>
      <c r="R204" s="7"/>
      <c r="S204" s="7"/>
      <c r="T204" s="7"/>
      <c r="U204" s="7"/>
      <c r="V204" s="15"/>
      <c r="W204" s="7"/>
      <c r="X204" s="7"/>
      <c r="Y204" s="7"/>
      <c r="Z204" s="7"/>
      <c r="AA204" s="7"/>
      <c r="AB204" s="7"/>
      <c r="AC204" s="7"/>
      <c r="AD204" s="7"/>
      <c r="AE204" s="7"/>
      <c r="AF204" s="7"/>
      <c r="AG204" s="7"/>
      <c r="AH204" s="7"/>
      <c r="AI204" s="7"/>
      <c r="AJ204" s="7"/>
      <c r="AK204" s="7"/>
      <c r="AL204" s="7"/>
      <c r="AM204" s="7"/>
      <c r="AN204" s="7"/>
      <c r="AO204" s="7"/>
      <c r="AP204" s="7"/>
      <c r="AQ204" s="7" t="s">
        <v>50</v>
      </c>
      <c r="AR204" s="7" t="s">
        <v>50</v>
      </c>
      <c r="AS204" s="7" t="s">
        <v>50</v>
      </c>
      <c r="AT204" s="7" t="s">
        <v>50</v>
      </c>
      <c r="AU204" s="7"/>
    </row>
    <row r="205" spans="1:47" hidden="1" x14ac:dyDescent="0.25">
      <c r="A205" s="50">
        <v>204</v>
      </c>
      <c r="B205" s="126">
        <v>0</v>
      </c>
      <c r="C205" s="45" t="s">
        <v>310</v>
      </c>
      <c r="D205" s="45"/>
      <c r="E205" s="45" t="s">
        <v>61</v>
      </c>
      <c r="F205" s="7">
        <v>25287.39</v>
      </c>
      <c r="G205" s="45">
        <v>12414.92</v>
      </c>
      <c r="H205" s="45"/>
      <c r="I205" s="78">
        <v>250</v>
      </c>
      <c r="J205" s="45"/>
      <c r="K205" s="266"/>
      <c r="L205" s="8">
        <v>45252</v>
      </c>
      <c r="M205" s="7">
        <v>250</v>
      </c>
      <c r="N205" s="9">
        <f t="shared" si="25"/>
        <v>45501</v>
      </c>
      <c r="O205" s="10">
        <f t="shared" ca="1" si="26"/>
        <v>-702</v>
      </c>
      <c r="P205" s="10"/>
      <c r="Q205" s="7"/>
      <c r="R205" s="7"/>
      <c r="S205" s="7" t="s">
        <v>50</v>
      </c>
      <c r="T205" s="7" t="s">
        <v>50</v>
      </c>
      <c r="U205" s="7" t="s">
        <v>50</v>
      </c>
      <c r="V205" s="15" t="s">
        <v>50</v>
      </c>
      <c r="W205" s="7" t="s">
        <v>50</v>
      </c>
      <c r="X205" s="7" t="s">
        <v>50</v>
      </c>
      <c r="Y205" s="7"/>
      <c r="Z205" s="7" t="s">
        <v>50</v>
      </c>
      <c r="AA205" s="7">
        <v>0</v>
      </c>
      <c r="AB205" s="7"/>
      <c r="AC205" s="7"/>
      <c r="AD205" s="7" t="s">
        <v>50</v>
      </c>
      <c r="AE205" s="7" t="s">
        <v>50</v>
      </c>
      <c r="AF205" s="7">
        <v>0</v>
      </c>
      <c r="AG205" s="7" t="s">
        <v>50</v>
      </c>
      <c r="AH205" s="7" t="s">
        <v>50</v>
      </c>
      <c r="AI205" s="7">
        <v>0</v>
      </c>
      <c r="AJ205" s="7">
        <v>0</v>
      </c>
      <c r="AK205" s="7"/>
      <c r="AL205" s="7">
        <v>0</v>
      </c>
      <c r="AM205" s="7"/>
      <c r="AN205" s="7">
        <v>0</v>
      </c>
      <c r="AO205" s="7">
        <v>0</v>
      </c>
      <c r="AP205" s="7">
        <v>0</v>
      </c>
      <c r="AQ205" s="7" t="s">
        <v>50</v>
      </c>
      <c r="AR205" s="7" t="s">
        <v>50</v>
      </c>
      <c r="AS205" s="7" t="s">
        <v>56</v>
      </c>
      <c r="AT205" s="7" t="s">
        <v>56</v>
      </c>
      <c r="AU205" s="7"/>
    </row>
    <row r="206" spans="1:47" ht="18" hidden="1" customHeight="1" x14ac:dyDescent="0.25">
      <c r="A206" s="5">
        <v>205</v>
      </c>
      <c r="B206" s="90">
        <v>0</v>
      </c>
      <c r="C206" s="63" t="s">
        <v>311</v>
      </c>
      <c r="D206" s="63"/>
      <c r="E206" s="343" t="s">
        <v>312</v>
      </c>
      <c r="F206" s="45">
        <v>222703.54</v>
      </c>
      <c r="G206" s="45">
        <v>10761.33</v>
      </c>
      <c r="H206" s="45"/>
      <c r="I206" s="78"/>
      <c r="J206" s="45"/>
      <c r="K206" s="266"/>
      <c r="L206" s="8">
        <v>45252</v>
      </c>
      <c r="M206" s="7">
        <v>280</v>
      </c>
      <c r="N206" s="9">
        <f t="shared" si="25"/>
        <v>45531</v>
      </c>
      <c r="O206" s="10">
        <f t="shared" ca="1" si="26"/>
        <v>-672</v>
      </c>
      <c r="P206" s="10"/>
      <c r="Q206" s="7" t="s">
        <v>50</v>
      </c>
      <c r="R206" s="7" t="s">
        <v>50</v>
      </c>
      <c r="S206" s="7" t="s">
        <v>50</v>
      </c>
      <c r="T206" s="7" t="s">
        <v>50</v>
      </c>
      <c r="U206" s="7" t="s">
        <v>50</v>
      </c>
      <c r="V206" s="15" t="s">
        <v>56</v>
      </c>
      <c r="W206" s="7"/>
      <c r="X206" s="7" t="s">
        <v>50</v>
      </c>
      <c r="Y206" s="7"/>
      <c r="Z206" s="274" t="s">
        <v>50</v>
      </c>
      <c r="AA206" s="7" t="s">
        <v>50</v>
      </c>
      <c r="AB206" s="7"/>
      <c r="AC206" s="7"/>
      <c r="AD206" s="7"/>
      <c r="AE206" s="7" t="s">
        <v>50</v>
      </c>
      <c r="AF206" s="7"/>
      <c r="AG206" s="7"/>
      <c r="AH206" s="7"/>
      <c r="AI206" s="7" t="s">
        <v>50</v>
      </c>
      <c r="AJ206" s="7"/>
      <c r="AK206" s="7"/>
      <c r="AL206" s="7"/>
      <c r="AM206" s="7"/>
      <c r="AN206" s="7"/>
      <c r="AO206" s="7"/>
      <c r="AP206" s="7"/>
      <c r="AQ206" s="7" t="s">
        <v>56</v>
      </c>
      <c r="AR206" s="7" t="s">
        <v>50</v>
      </c>
      <c r="AS206" s="7" t="s">
        <v>56</v>
      </c>
      <c r="AT206" s="7" t="s">
        <v>56</v>
      </c>
      <c r="AU206" s="7"/>
    </row>
    <row r="207" spans="1:47" s="106" customFormat="1" hidden="1" x14ac:dyDescent="0.25">
      <c r="A207" s="102">
        <v>206</v>
      </c>
      <c r="B207" s="152">
        <v>0</v>
      </c>
      <c r="C207" s="47" t="s">
        <v>313</v>
      </c>
      <c r="D207" s="47"/>
      <c r="E207" s="47" t="s">
        <v>258</v>
      </c>
      <c r="F207" s="47" t="s">
        <v>161</v>
      </c>
      <c r="G207" s="47"/>
      <c r="H207" s="47"/>
      <c r="I207" s="47">
        <v>0</v>
      </c>
      <c r="J207" s="47"/>
      <c r="K207" s="269"/>
      <c r="L207" s="94">
        <v>45252</v>
      </c>
      <c r="M207" s="47">
        <v>160</v>
      </c>
      <c r="N207" s="104">
        <f t="shared" si="25"/>
        <v>45411</v>
      </c>
      <c r="O207" s="60">
        <f t="shared" ca="1" si="26"/>
        <v>-792</v>
      </c>
      <c r="P207" s="60"/>
      <c r="Q207" s="47"/>
      <c r="R207" s="47"/>
      <c r="S207" s="47"/>
      <c r="T207" s="47"/>
      <c r="U207" s="47"/>
      <c r="V207" s="105"/>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row>
    <row r="208" spans="1:47" ht="18.75" hidden="1" customHeight="1" x14ac:dyDescent="0.25">
      <c r="A208" s="5">
        <v>207</v>
      </c>
      <c r="B208" s="90">
        <v>0</v>
      </c>
      <c r="C208" s="63" t="s">
        <v>314</v>
      </c>
      <c r="D208" s="63"/>
      <c r="E208" s="45" t="s">
        <v>117</v>
      </c>
      <c r="F208" s="45">
        <v>1396950.06</v>
      </c>
      <c r="G208" s="45">
        <v>13744.5</v>
      </c>
      <c r="H208" s="45"/>
      <c r="I208" s="45" t="s">
        <v>315</v>
      </c>
      <c r="J208" s="45"/>
      <c r="K208" s="266" t="s">
        <v>300</v>
      </c>
      <c r="L208" s="8">
        <v>45344</v>
      </c>
      <c r="M208" s="7">
        <v>190</v>
      </c>
      <c r="N208" s="9">
        <f t="shared" si="25"/>
        <v>45533</v>
      </c>
      <c r="O208" s="10">
        <f t="shared" ca="1" si="26"/>
        <v>-670</v>
      </c>
      <c r="P208" s="10"/>
      <c r="Q208" s="7"/>
      <c r="R208" s="7"/>
      <c r="S208" s="7"/>
      <c r="T208" s="7"/>
      <c r="U208" s="7"/>
      <c r="V208" s="15"/>
      <c r="W208" s="7"/>
      <c r="X208" s="7"/>
      <c r="Y208" s="7"/>
      <c r="Z208" s="7"/>
      <c r="AA208" s="7"/>
      <c r="AB208" s="7"/>
      <c r="AC208" s="7"/>
      <c r="AD208" s="7"/>
      <c r="AE208" s="7"/>
      <c r="AF208" s="7"/>
      <c r="AG208" s="7"/>
      <c r="AH208" s="7"/>
      <c r="AI208" s="7"/>
      <c r="AJ208" s="7"/>
      <c r="AK208" s="7"/>
      <c r="AL208" s="7"/>
      <c r="AM208" s="7"/>
      <c r="AN208" s="7"/>
      <c r="AO208" s="7"/>
      <c r="AP208" s="7"/>
      <c r="AQ208" s="7" t="s">
        <v>50</v>
      </c>
      <c r="AR208" s="7" t="s">
        <v>50</v>
      </c>
      <c r="AS208" s="7" t="s">
        <v>50</v>
      </c>
      <c r="AT208" s="7" t="s">
        <v>50</v>
      </c>
      <c r="AU208" s="7"/>
    </row>
    <row r="209" spans="1:47" hidden="1" x14ac:dyDescent="0.25">
      <c r="A209" s="50">
        <v>208</v>
      </c>
      <c r="B209" s="126">
        <v>0</v>
      </c>
      <c r="C209" s="45" t="s">
        <v>316</v>
      </c>
      <c r="D209" s="45"/>
      <c r="E209" s="45" t="s">
        <v>173</v>
      </c>
      <c r="F209" s="7"/>
      <c r="G209" s="45"/>
      <c r="H209" s="45"/>
      <c r="I209" s="45">
        <v>0</v>
      </c>
      <c r="J209" s="45">
        <v>43.56</v>
      </c>
      <c r="K209" s="266"/>
      <c r="L209" s="8">
        <v>45281</v>
      </c>
      <c r="M209" s="7">
        <v>185</v>
      </c>
      <c r="N209" s="9">
        <f t="shared" si="25"/>
        <v>45465</v>
      </c>
      <c r="O209" s="10">
        <f t="shared" ca="1" si="26"/>
        <v>-738</v>
      </c>
      <c r="P209" s="10"/>
      <c r="Q209" s="7"/>
      <c r="R209" s="7"/>
      <c r="S209" s="7"/>
      <c r="T209" s="7"/>
      <c r="U209" s="7"/>
      <c r="V209" s="15"/>
      <c r="W209" s="7"/>
      <c r="X209" s="7"/>
      <c r="Y209" s="7"/>
      <c r="Z209" s="7"/>
      <c r="AA209" s="7"/>
      <c r="AB209" s="7"/>
      <c r="AC209" s="7"/>
      <c r="AD209" s="7"/>
      <c r="AE209" s="7"/>
      <c r="AF209" s="7"/>
      <c r="AG209" s="7"/>
      <c r="AH209" s="7"/>
      <c r="AI209" s="7"/>
      <c r="AJ209" s="7"/>
      <c r="AK209" s="7"/>
      <c r="AL209" s="7"/>
      <c r="AM209" s="7"/>
      <c r="AN209" s="7"/>
      <c r="AO209" s="7"/>
      <c r="AP209" s="7"/>
      <c r="AQ209" s="7" t="s">
        <v>56</v>
      </c>
      <c r="AR209" s="7" t="s">
        <v>50</v>
      </c>
      <c r="AS209" s="7" t="s">
        <v>56</v>
      </c>
      <c r="AT209" s="7" t="s">
        <v>56</v>
      </c>
      <c r="AU209" s="7"/>
    </row>
    <row r="210" spans="1:47" s="53" customFormat="1" hidden="1" x14ac:dyDescent="0.25">
      <c r="A210" s="50">
        <v>209</v>
      </c>
      <c r="B210" s="126">
        <v>0</v>
      </c>
      <c r="C210" s="45" t="s">
        <v>317</v>
      </c>
      <c r="D210" s="45"/>
      <c r="E210" s="45" t="s">
        <v>173</v>
      </c>
      <c r="F210" s="78">
        <v>131647.73000000001</v>
      </c>
      <c r="G210" s="53">
        <v>5863.79</v>
      </c>
      <c r="H210" s="45"/>
      <c r="I210" s="78">
        <v>150</v>
      </c>
      <c r="J210" s="45">
        <v>43.56</v>
      </c>
      <c r="K210" s="266"/>
      <c r="L210" s="51">
        <v>45281</v>
      </c>
      <c r="M210" s="45">
        <v>199</v>
      </c>
      <c r="N210" s="52">
        <f t="shared" si="25"/>
        <v>45479</v>
      </c>
      <c r="O210" s="46">
        <f t="shared" ca="1" si="26"/>
        <v>-724</v>
      </c>
      <c r="P210" s="46"/>
      <c r="Q210" s="45"/>
      <c r="R210" s="45"/>
      <c r="S210" s="45"/>
      <c r="T210" s="45"/>
      <c r="U210" s="45"/>
      <c r="V210" s="56"/>
      <c r="W210" s="45"/>
      <c r="X210" s="45"/>
      <c r="Y210" s="45"/>
      <c r="Z210" s="45"/>
      <c r="AA210" s="45"/>
      <c r="AB210" s="45"/>
      <c r="AC210" s="45"/>
      <c r="AD210" s="45"/>
      <c r="AE210" s="45"/>
      <c r="AF210" s="45"/>
      <c r="AG210" s="45"/>
      <c r="AH210" s="45"/>
      <c r="AI210" s="45"/>
      <c r="AJ210" s="45"/>
      <c r="AK210" s="45"/>
      <c r="AL210" s="45"/>
      <c r="AM210" s="45"/>
      <c r="AN210" s="45"/>
      <c r="AO210" s="45"/>
      <c r="AP210" s="45"/>
      <c r="AQ210" s="45" t="s">
        <v>50</v>
      </c>
      <c r="AR210" s="45" t="s">
        <v>50</v>
      </c>
      <c r="AS210" s="45" t="s">
        <v>50</v>
      </c>
      <c r="AT210" s="45" t="s">
        <v>50</v>
      </c>
      <c r="AU210" s="45"/>
    </row>
    <row r="211" spans="1:47" hidden="1" x14ac:dyDescent="0.25">
      <c r="A211" s="5">
        <v>210</v>
      </c>
      <c r="B211" s="90">
        <v>0</v>
      </c>
      <c r="C211" s="63" t="s">
        <v>318</v>
      </c>
      <c r="D211" s="63"/>
      <c r="E211" s="67" t="s">
        <v>91</v>
      </c>
      <c r="F211" s="82">
        <v>429561.12</v>
      </c>
      <c r="G211" s="82">
        <v>14240.64</v>
      </c>
      <c r="H211" s="7"/>
      <c r="I211" s="7">
        <v>300</v>
      </c>
      <c r="J211" s="7">
        <v>65.34</v>
      </c>
      <c r="K211" s="262"/>
      <c r="L211" s="8">
        <v>45281</v>
      </c>
      <c r="M211" s="7">
        <v>225</v>
      </c>
      <c r="N211" s="9">
        <f t="shared" si="25"/>
        <v>45505</v>
      </c>
      <c r="O211" s="60">
        <f t="shared" ca="1" si="26"/>
        <v>-698</v>
      </c>
      <c r="P211" s="10"/>
      <c r="Q211" s="7"/>
      <c r="R211" s="7"/>
      <c r="S211" s="7"/>
      <c r="T211" s="7"/>
      <c r="U211" s="7"/>
      <c r="V211" s="15"/>
      <c r="W211" s="7"/>
      <c r="X211" s="7"/>
      <c r="Y211" s="7"/>
      <c r="Z211" s="7"/>
      <c r="AA211" s="7"/>
      <c r="AB211" s="7"/>
      <c r="AC211" s="7"/>
      <c r="AD211" s="7"/>
      <c r="AE211" s="7"/>
      <c r="AF211" s="7"/>
      <c r="AG211" s="7"/>
      <c r="AH211" s="7"/>
      <c r="AI211" s="7"/>
      <c r="AJ211" s="7"/>
      <c r="AK211" s="7"/>
      <c r="AL211" s="7"/>
      <c r="AM211" s="7"/>
      <c r="AN211" s="7"/>
      <c r="AO211" s="7"/>
      <c r="AP211" s="7"/>
      <c r="AQ211" s="7" t="s">
        <v>50</v>
      </c>
      <c r="AR211" s="7" t="s">
        <v>50</v>
      </c>
      <c r="AS211" s="7" t="s">
        <v>56</v>
      </c>
      <c r="AT211" s="7" t="s">
        <v>56</v>
      </c>
      <c r="AU211" s="7"/>
    </row>
    <row r="212" spans="1:47" hidden="1" x14ac:dyDescent="0.25">
      <c r="A212" s="5">
        <v>211</v>
      </c>
      <c r="B212" s="90">
        <v>0</v>
      </c>
      <c r="C212" s="63" t="s">
        <v>319</v>
      </c>
      <c r="D212" s="63"/>
      <c r="E212" s="45" t="s">
        <v>117</v>
      </c>
      <c r="F212" s="45">
        <v>226254.54</v>
      </c>
      <c r="G212" s="45">
        <v>10739.55</v>
      </c>
      <c r="H212" s="45"/>
      <c r="I212" s="45">
        <v>0</v>
      </c>
      <c r="J212" s="45"/>
      <c r="K212" s="266"/>
      <c r="L212" s="8">
        <v>45281</v>
      </c>
      <c r="M212" s="7">
        <v>229</v>
      </c>
      <c r="N212" s="9">
        <f t="shared" si="25"/>
        <v>45509</v>
      </c>
      <c r="O212" s="60">
        <f t="shared" ca="1" si="26"/>
        <v>-694</v>
      </c>
      <c r="P212" s="10"/>
      <c r="Q212" s="7"/>
      <c r="R212" s="7"/>
      <c r="S212" s="7"/>
      <c r="T212" s="7"/>
      <c r="U212" s="7"/>
      <c r="V212" s="15"/>
      <c r="W212" s="7"/>
      <c r="X212" s="7"/>
      <c r="Y212" s="7"/>
      <c r="Z212" s="7"/>
      <c r="AA212" s="7"/>
      <c r="AB212" s="7"/>
      <c r="AC212" s="7"/>
      <c r="AD212" s="7"/>
      <c r="AE212" s="7"/>
      <c r="AF212" s="7"/>
      <c r="AG212" s="7"/>
      <c r="AH212" s="7"/>
      <c r="AI212" s="7"/>
      <c r="AJ212" s="7"/>
      <c r="AK212" s="7"/>
      <c r="AL212" s="7"/>
      <c r="AM212" s="7"/>
      <c r="AN212" s="7"/>
      <c r="AO212" s="7"/>
      <c r="AP212" s="7"/>
      <c r="AQ212" s="7" t="s">
        <v>50</v>
      </c>
      <c r="AR212" s="7" t="s">
        <v>50</v>
      </c>
      <c r="AS212" s="7" t="s">
        <v>56</v>
      </c>
      <c r="AT212" s="7" t="s">
        <v>56</v>
      </c>
      <c r="AU212" s="7"/>
    </row>
    <row r="213" spans="1:47" s="53" customFormat="1" hidden="1" x14ac:dyDescent="0.25">
      <c r="A213" s="50">
        <v>212</v>
      </c>
      <c r="B213" s="126">
        <v>0</v>
      </c>
      <c r="C213" s="45" t="s">
        <v>320</v>
      </c>
      <c r="D213" s="45"/>
      <c r="E213" s="45" t="s">
        <v>321</v>
      </c>
      <c r="F213" s="45">
        <v>189664.66</v>
      </c>
      <c r="G213" s="78">
        <v>5863.79</v>
      </c>
      <c r="H213" s="45"/>
      <c r="I213" s="45" t="s">
        <v>315</v>
      </c>
      <c r="J213" s="45">
        <v>32.67</v>
      </c>
      <c r="K213" s="266"/>
      <c r="L213" s="51">
        <v>45281</v>
      </c>
      <c r="M213" s="45">
        <v>215</v>
      </c>
      <c r="N213" s="52">
        <f t="shared" ref="N213:N238" si="27">IF(OR(ISBLANK(L213),ISBLANK(M213)),"",L213+M213-1)</f>
        <v>45495</v>
      </c>
      <c r="O213" s="46">
        <f t="shared" ca="1" si="26"/>
        <v>-708</v>
      </c>
      <c r="P213" s="46"/>
      <c r="Q213" s="45"/>
      <c r="R213" s="45"/>
      <c r="S213" s="45"/>
      <c r="T213" s="45"/>
      <c r="U213" s="45"/>
      <c r="V213" s="56"/>
      <c r="W213" s="45"/>
      <c r="X213" s="45"/>
      <c r="Y213" s="45"/>
      <c r="Z213" s="45"/>
      <c r="AA213" s="45"/>
      <c r="AB213" s="45"/>
      <c r="AC213" s="45"/>
      <c r="AD213" s="45"/>
      <c r="AE213" s="45"/>
      <c r="AF213" s="45"/>
      <c r="AG213" s="45"/>
      <c r="AH213" s="45"/>
      <c r="AI213" s="45"/>
      <c r="AJ213" s="45"/>
      <c r="AK213" s="45"/>
      <c r="AL213" s="45"/>
      <c r="AM213" s="45"/>
      <c r="AN213" s="45"/>
      <c r="AO213" s="45"/>
      <c r="AP213" s="45"/>
      <c r="AQ213" s="45" t="s">
        <v>56</v>
      </c>
      <c r="AR213" s="45" t="s">
        <v>50</v>
      </c>
      <c r="AS213" s="45" t="s">
        <v>56</v>
      </c>
      <c r="AT213" s="45" t="s">
        <v>56</v>
      </c>
      <c r="AU213" s="45"/>
    </row>
    <row r="214" spans="1:47" hidden="1" x14ac:dyDescent="0.25">
      <c r="A214" s="5">
        <v>213</v>
      </c>
      <c r="B214" s="90">
        <v>0</v>
      </c>
      <c r="C214" s="63" t="s">
        <v>322</v>
      </c>
      <c r="D214" s="63"/>
      <c r="E214" s="7" t="s">
        <v>78</v>
      </c>
      <c r="F214" s="45"/>
      <c r="G214" s="45">
        <v>10739.55</v>
      </c>
      <c r="H214" s="45"/>
      <c r="I214" s="45">
        <v>250</v>
      </c>
      <c r="J214" s="45"/>
      <c r="K214" s="266"/>
      <c r="L214" s="8">
        <v>45281</v>
      </c>
      <c r="M214" s="7">
        <v>275</v>
      </c>
      <c r="N214" s="9">
        <f t="shared" si="27"/>
        <v>45555</v>
      </c>
      <c r="O214" s="10">
        <f t="shared" ca="1" si="26"/>
        <v>-648</v>
      </c>
      <c r="P214" s="10"/>
      <c r="Q214" s="7"/>
      <c r="R214" s="7"/>
      <c r="S214" s="7"/>
      <c r="T214" s="7"/>
      <c r="U214" s="7"/>
      <c r="V214" s="15"/>
      <c r="W214" s="7"/>
      <c r="X214" s="7"/>
      <c r="Y214" s="7"/>
      <c r="Z214" s="7"/>
      <c r="AA214" s="7"/>
      <c r="AB214" s="7"/>
      <c r="AC214" s="7"/>
      <c r="AD214" s="7"/>
      <c r="AE214" s="7"/>
      <c r="AF214" s="7"/>
      <c r="AG214" s="7"/>
      <c r="AH214" s="7"/>
      <c r="AI214" s="7"/>
      <c r="AJ214" s="7"/>
      <c r="AK214" s="7"/>
      <c r="AL214" s="7"/>
      <c r="AM214" s="7"/>
      <c r="AN214" s="7"/>
      <c r="AO214" s="7"/>
      <c r="AP214" s="7"/>
      <c r="AQ214" s="7" t="s">
        <v>50</v>
      </c>
      <c r="AR214" s="7" t="s">
        <v>50</v>
      </c>
      <c r="AS214" s="7" t="s">
        <v>50</v>
      </c>
      <c r="AT214" s="7" t="s">
        <v>50</v>
      </c>
      <c r="AU214" s="7"/>
    </row>
    <row r="215" spans="1:47" s="53" customFormat="1" hidden="1" x14ac:dyDescent="0.25">
      <c r="A215" s="50">
        <v>214</v>
      </c>
      <c r="B215" s="126">
        <v>0</v>
      </c>
      <c r="C215" s="45" t="s">
        <v>323</v>
      </c>
      <c r="D215" s="45"/>
      <c r="E215" s="45" t="s">
        <v>173</v>
      </c>
      <c r="F215" s="45"/>
      <c r="G215" s="45"/>
      <c r="H215" s="45"/>
      <c r="I215" s="45">
        <v>0</v>
      </c>
      <c r="J215" s="45"/>
      <c r="K215" s="266"/>
      <c r="L215" s="51">
        <v>45281</v>
      </c>
      <c r="M215" s="45">
        <v>185</v>
      </c>
      <c r="N215" s="52">
        <f t="shared" si="27"/>
        <v>45465</v>
      </c>
      <c r="O215" s="46">
        <f t="shared" ca="1" si="26"/>
        <v>-738</v>
      </c>
      <c r="P215" s="46"/>
      <c r="Q215" s="45"/>
      <c r="R215" s="45"/>
      <c r="S215" s="45"/>
      <c r="T215" s="45"/>
      <c r="U215" s="45"/>
      <c r="V215" s="56"/>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row>
    <row r="216" spans="1:47" s="53" customFormat="1" hidden="1" x14ac:dyDescent="0.25">
      <c r="A216" s="50">
        <v>215</v>
      </c>
      <c r="B216" s="126">
        <v>0</v>
      </c>
      <c r="C216" s="45" t="s">
        <v>324</v>
      </c>
      <c r="D216" s="45"/>
      <c r="E216" s="45" t="s">
        <v>321</v>
      </c>
      <c r="F216" s="78">
        <v>185958.54</v>
      </c>
      <c r="G216" s="78">
        <v>5896.46</v>
      </c>
      <c r="H216" s="45"/>
      <c r="I216" s="45" t="s">
        <v>315</v>
      </c>
      <c r="J216" s="45">
        <v>32.67</v>
      </c>
      <c r="K216" s="266"/>
      <c r="L216" s="51">
        <v>45281</v>
      </c>
      <c r="M216" s="45">
        <v>215</v>
      </c>
      <c r="N216" s="52">
        <f t="shared" si="27"/>
        <v>45495</v>
      </c>
      <c r="O216" s="46">
        <f t="shared" ca="1" si="26"/>
        <v>-708</v>
      </c>
      <c r="P216" s="46"/>
      <c r="Q216" s="45"/>
      <c r="R216" s="45"/>
      <c r="S216" s="45"/>
      <c r="T216" s="45"/>
      <c r="U216" s="45"/>
      <c r="V216" s="56"/>
      <c r="W216" s="45"/>
      <c r="X216" s="45"/>
      <c r="Y216" s="45"/>
      <c r="Z216" s="45"/>
      <c r="AA216" s="45"/>
      <c r="AB216" s="45"/>
      <c r="AC216" s="45"/>
      <c r="AD216" s="45"/>
      <c r="AE216" s="45"/>
      <c r="AF216" s="45"/>
      <c r="AG216" s="45"/>
      <c r="AH216" s="45"/>
      <c r="AI216" s="45"/>
      <c r="AJ216" s="45"/>
      <c r="AK216" s="45"/>
      <c r="AL216" s="45"/>
      <c r="AM216" s="45"/>
      <c r="AN216" s="45"/>
      <c r="AO216" s="45"/>
      <c r="AP216" s="45"/>
      <c r="AQ216" s="45" t="s">
        <v>56</v>
      </c>
      <c r="AR216" s="45" t="s">
        <v>50</v>
      </c>
      <c r="AS216" s="45" t="s">
        <v>56</v>
      </c>
      <c r="AT216" s="45" t="s">
        <v>56</v>
      </c>
      <c r="AU216" s="45"/>
    </row>
    <row r="217" spans="1:47" hidden="1" x14ac:dyDescent="0.25">
      <c r="A217" s="5">
        <v>216</v>
      </c>
      <c r="B217" s="90">
        <v>0</v>
      </c>
      <c r="C217" s="63" t="s">
        <v>325</v>
      </c>
      <c r="D217" s="63"/>
      <c r="E217" s="45" t="s">
        <v>326</v>
      </c>
      <c r="F217" s="78">
        <v>138231.9</v>
      </c>
      <c r="G217" s="78">
        <v>6581.78</v>
      </c>
      <c r="H217" s="45">
        <v>250</v>
      </c>
      <c r="I217" s="45">
        <v>250</v>
      </c>
      <c r="J217" s="45"/>
      <c r="K217" s="266" t="s">
        <v>305</v>
      </c>
      <c r="L217" s="8">
        <v>45280</v>
      </c>
      <c r="M217" s="7">
        <v>189</v>
      </c>
      <c r="N217" s="9">
        <f t="shared" si="27"/>
        <v>45468</v>
      </c>
      <c r="O217" s="10">
        <f t="shared" ca="1" si="26"/>
        <v>-735</v>
      </c>
      <c r="P217" s="10"/>
      <c r="Q217" s="7"/>
      <c r="R217" s="7"/>
      <c r="S217" s="7"/>
      <c r="T217" s="7"/>
      <c r="U217" s="7"/>
      <c r="V217" s="15"/>
      <c r="W217" s="7"/>
      <c r="X217" s="7"/>
      <c r="Y217" s="7"/>
      <c r="Z217" s="7"/>
      <c r="AA217" s="7"/>
      <c r="AB217" s="7"/>
      <c r="AC217" s="7"/>
      <c r="AD217" s="7"/>
      <c r="AE217" s="7"/>
      <c r="AF217" s="7"/>
      <c r="AG217" s="7"/>
      <c r="AH217" s="7"/>
      <c r="AI217" s="7"/>
      <c r="AJ217" s="7"/>
      <c r="AK217" s="7"/>
      <c r="AL217" s="7"/>
      <c r="AM217" s="7"/>
      <c r="AN217" s="7"/>
      <c r="AO217" s="7"/>
      <c r="AP217" s="7"/>
      <c r="AQ217" s="7" t="s">
        <v>56</v>
      </c>
      <c r="AR217" s="7" t="s">
        <v>50</v>
      </c>
      <c r="AS217" s="7" t="s">
        <v>56</v>
      </c>
      <c r="AT217" s="7" t="s">
        <v>56</v>
      </c>
      <c r="AU217" s="7"/>
    </row>
    <row r="218" spans="1:47" s="53" customFormat="1" ht="15.75" hidden="1" customHeight="1" x14ac:dyDescent="0.25">
      <c r="A218" s="50">
        <v>217</v>
      </c>
      <c r="B218" s="126">
        <v>0</v>
      </c>
      <c r="C218" s="45" t="s">
        <v>291</v>
      </c>
      <c r="D218" s="45"/>
      <c r="E218" s="45" t="s">
        <v>285</v>
      </c>
      <c r="F218" s="78">
        <v>7507.95</v>
      </c>
      <c r="G218" s="78" t="s">
        <v>327</v>
      </c>
      <c r="H218" s="45"/>
      <c r="I218" s="45">
        <v>0</v>
      </c>
      <c r="J218" s="45" t="s">
        <v>288</v>
      </c>
      <c r="K218" s="266" t="s">
        <v>297</v>
      </c>
      <c r="L218" s="51">
        <v>45287</v>
      </c>
      <c r="M218" s="45">
        <v>115</v>
      </c>
      <c r="N218" s="52">
        <f t="shared" si="27"/>
        <v>45401</v>
      </c>
      <c r="O218" s="46">
        <f t="shared" ca="1" si="26"/>
        <v>-802</v>
      </c>
      <c r="P218" s="46"/>
      <c r="Q218" s="45"/>
      <c r="R218" s="45"/>
      <c r="S218" s="45"/>
      <c r="T218" s="45"/>
      <c r="U218" s="45"/>
      <c r="V218" s="56"/>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t="s">
        <v>50</v>
      </c>
      <c r="AS218" s="45" t="s">
        <v>50</v>
      </c>
      <c r="AT218" s="45" t="s">
        <v>50</v>
      </c>
      <c r="AU218" s="45"/>
    </row>
    <row r="219" spans="1:47" hidden="1" x14ac:dyDescent="0.25">
      <c r="A219" s="50">
        <v>218</v>
      </c>
      <c r="B219" s="126">
        <v>0</v>
      </c>
      <c r="C219" s="45" t="s">
        <v>328</v>
      </c>
      <c r="D219" s="45"/>
      <c r="E219" s="45" t="s">
        <v>329</v>
      </c>
      <c r="F219" s="82">
        <v>122259.28</v>
      </c>
      <c r="G219" s="78">
        <v>4199.3100000000004</v>
      </c>
      <c r="H219" s="45"/>
      <c r="I219" s="45">
        <v>0</v>
      </c>
      <c r="J219" s="45">
        <v>10.89</v>
      </c>
      <c r="K219" s="266" t="s">
        <v>330</v>
      </c>
      <c r="L219" s="8">
        <v>45288</v>
      </c>
      <c r="M219" s="7">
        <v>220</v>
      </c>
      <c r="N219" s="9">
        <f t="shared" si="27"/>
        <v>45507</v>
      </c>
      <c r="O219" s="10">
        <f t="shared" ca="1" si="26"/>
        <v>-696</v>
      </c>
      <c r="P219" s="10"/>
      <c r="Q219" s="45" t="s">
        <v>50</v>
      </c>
      <c r="R219" s="45" t="s">
        <v>50</v>
      </c>
      <c r="S219" s="45" t="s">
        <v>50</v>
      </c>
      <c r="T219" s="7"/>
      <c r="U219" s="7"/>
      <c r="V219" s="15"/>
      <c r="W219" s="7"/>
      <c r="X219" s="45" t="s">
        <v>50</v>
      </c>
      <c r="Y219" s="7"/>
      <c r="Z219" s="260" t="s">
        <v>50</v>
      </c>
      <c r="AA219" s="260" t="s">
        <v>50</v>
      </c>
      <c r="AB219" s="260"/>
      <c r="AC219" s="7"/>
      <c r="AD219" s="7" t="s">
        <v>56</v>
      </c>
      <c r="AE219" s="260" t="s">
        <v>50</v>
      </c>
      <c r="AF219" s="7"/>
      <c r="AG219" s="7"/>
      <c r="AH219" s="7"/>
      <c r="AI219" s="260" t="s">
        <v>50</v>
      </c>
      <c r="AJ219" s="7"/>
      <c r="AK219" s="7"/>
      <c r="AL219" s="7"/>
      <c r="AM219" s="7"/>
      <c r="AN219" s="7"/>
      <c r="AO219" s="7"/>
      <c r="AP219" s="7"/>
      <c r="AQ219" s="7" t="s">
        <v>50</v>
      </c>
      <c r="AR219" s="7" t="s">
        <v>50</v>
      </c>
      <c r="AS219" s="7" t="s">
        <v>50</v>
      </c>
      <c r="AT219" s="7" t="s">
        <v>50</v>
      </c>
      <c r="AU219" s="7"/>
    </row>
    <row r="220" spans="1:47" ht="18.75" hidden="1" customHeight="1" x14ac:dyDescent="0.25">
      <c r="A220" s="5">
        <v>219</v>
      </c>
      <c r="B220" s="118" t="s">
        <v>47</v>
      </c>
      <c r="C220" s="63" t="s">
        <v>331</v>
      </c>
      <c r="D220" s="63"/>
      <c r="E220" s="45" t="s">
        <v>332</v>
      </c>
      <c r="F220" s="45">
        <v>422779.15</v>
      </c>
      <c r="G220" s="45">
        <v>13149.18</v>
      </c>
      <c r="H220" s="45"/>
      <c r="I220" s="45">
        <v>0</v>
      </c>
      <c r="J220" s="45"/>
      <c r="K220" s="266" t="s">
        <v>333</v>
      </c>
      <c r="L220" s="8">
        <v>45294</v>
      </c>
      <c r="M220" s="7">
        <v>185</v>
      </c>
      <c r="N220" s="9">
        <f t="shared" si="27"/>
        <v>45478</v>
      </c>
      <c r="O220" s="60">
        <f t="shared" ca="1" si="26"/>
        <v>-725</v>
      </c>
      <c r="P220" s="10"/>
      <c r="Q220" s="7"/>
      <c r="R220" s="7"/>
      <c r="S220" s="7"/>
      <c r="T220" s="7"/>
      <c r="U220" s="7"/>
      <c r="V220" s="15" t="s">
        <v>50</v>
      </c>
      <c r="W220" s="7"/>
      <c r="X220" s="7" t="s">
        <v>50</v>
      </c>
      <c r="Y220" s="7" t="s">
        <v>50</v>
      </c>
      <c r="Z220" s="7" t="s">
        <v>50</v>
      </c>
      <c r="AA220" s="7"/>
      <c r="AB220" s="7"/>
      <c r="AC220" s="7"/>
      <c r="AD220" s="7"/>
      <c r="AE220" s="7" t="s">
        <v>50</v>
      </c>
      <c r="AF220" s="7"/>
      <c r="AG220" s="7"/>
      <c r="AH220" s="7"/>
      <c r="AI220" s="7"/>
      <c r="AJ220" s="7"/>
      <c r="AK220" s="7"/>
      <c r="AL220" s="7"/>
      <c r="AM220" s="7"/>
      <c r="AN220" s="7"/>
      <c r="AO220" s="7"/>
      <c r="AP220" s="7"/>
      <c r="AQ220" s="7" t="s">
        <v>56</v>
      </c>
      <c r="AR220" s="7" t="s">
        <v>50</v>
      </c>
      <c r="AS220" s="7" t="s">
        <v>56</v>
      </c>
      <c r="AT220" s="7" t="s">
        <v>56</v>
      </c>
      <c r="AU220" s="7"/>
    </row>
    <row r="221" spans="1:47" s="53" customFormat="1" hidden="1" x14ac:dyDescent="0.25">
      <c r="A221" s="50">
        <v>220</v>
      </c>
      <c r="B221" s="324" t="s">
        <v>47</v>
      </c>
      <c r="C221" s="45" t="s">
        <v>334</v>
      </c>
      <c r="D221" s="45"/>
      <c r="E221" s="45" t="s">
        <v>78</v>
      </c>
      <c r="F221" s="45">
        <v>328000</v>
      </c>
      <c r="G221" s="45">
        <v>110010.89</v>
      </c>
      <c r="H221" s="45"/>
      <c r="I221" s="45">
        <v>0</v>
      </c>
      <c r="J221" s="45"/>
      <c r="K221" s="266" t="s">
        <v>335</v>
      </c>
      <c r="L221" s="51">
        <v>45301</v>
      </c>
      <c r="M221" s="45">
        <v>190</v>
      </c>
      <c r="N221" s="52">
        <f t="shared" si="27"/>
        <v>45490</v>
      </c>
      <c r="O221" s="46">
        <f t="shared" ca="1" si="26"/>
        <v>-713</v>
      </c>
      <c r="P221" s="46"/>
      <c r="Q221" s="45"/>
      <c r="R221" s="45"/>
      <c r="S221" s="45"/>
      <c r="T221" s="45"/>
      <c r="U221" s="45"/>
      <c r="V221" s="56"/>
      <c r="W221" s="45"/>
      <c r="X221" s="45"/>
      <c r="Y221" s="45"/>
      <c r="Z221" s="45"/>
      <c r="AA221" s="45"/>
      <c r="AB221" s="45"/>
      <c r="AC221" s="45"/>
      <c r="AD221" s="45"/>
      <c r="AE221" s="45"/>
      <c r="AF221" s="45"/>
      <c r="AG221" s="45"/>
      <c r="AH221" s="45"/>
      <c r="AI221" s="45"/>
      <c r="AJ221" s="45"/>
      <c r="AK221" s="45"/>
      <c r="AL221" s="45"/>
      <c r="AM221" s="45"/>
      <c r="AN221" s="45"/>
      <c r="AO221" s="45"/>
      <c r="AP221" s="45"/>
      <c r="AQ221" s="45" t="s">
        <v>50</v>
      </c>
      <c r="AR221" s="45" t="s">
        <v>50</v>
      </c>
      <c r="AS221" s="45" t="s">
        <v>56</v>
      </c>
      <c r="AT221" s="45" t="s">
        <v>56</v>
      </c>
      <c r="AU221" s="45"/>
    </row>
    <row r="222" spans="1:47" s="53" customFormat="1" hidden="1" x14ac:dyDescent="0.25">
      <c r="A222" s="50">
        <v>221</v>
      </c>
      <c r="B222" s="284">
        <v>0</v>
      </c>
      <c r="C222" s="45" t="s">
        <v>336</v>
      </c>
      <c r="D222" s="45"/>
      <c r="E222" s="45" t="s">
        <v>173</v>
      </c>
      <c r="F222" s="45">
        <v>205826.17</v>
      </c>
      <c r="G222" s="45">
        <v>9593.34</v>
      </c>
      <c r="H222" s="45"/>
      <c r="I222" s="45">
        <v>0</v>
      </c>
      <c r="J222" s="45">
        <v>65.34</v>
      </c>
      <c r="K222" s="266"/>
      <c r="L222" s="51">
        <v>45309</v>
      </c>
      <c r="M222" s="45">
        <v>125</v>
      </c>
      <c r="N222" s="52">
        <f t="shared" si="27"/>
        <v>45433</v>
      </c>
      <c r="O222" s="46">
        <f t="shared" ca="1" si="26"/>
        <v>-770</v>
      </c>
      <c r="P222" s="46"/>
      <c r="Q222" s="45"/>
      <c r="R222" s="45"/>
      <c r="S222" s="45"/>
      <c r="T222" s="45"/>
      <c r="U222" s="45"/>
      <c r="V222" s="56"/>
      <c r="W222" s="45"/>
      <c r="X222" s="45"/>
      <c r="Y222" s="45"/>
      <c r="Z222" s="45"/>
      <c r="AC222" s="45"/>
      <c r="AD222" s="45"/>
      <c r="AE222" s="45"/>
      <c r="AF222" s="45"/>
      <c r="AG222" s="45"/>
      <c r="AH222" s="45"/>
      <c r="AI222" s="45"/>
      <c r="AJ222" s="45"/>
      <c r="AK222" s="45"/>
      <c r="AL222" s="45"/>
      <c r="AM222" s="45"/>
      <c r="AN222" s="45"/>
      <c r="AO222" s="45"/>
      <c r="AP222" s="45"/>
      <c r="AQ222" s="45" t="s">
        <v>50</v>
      </c>
      <c r="AR222" s="45" t="s">
        <v>50</v>
      </c>
      <c r="AS222" s="45" t="s">
        <v>50</v>
      </c>
      <c r="AT222" s="45" t="s">
        <v>50</v>
      </c>
      <c r="AU222" s="45"/>
    </row>
    <row r="223" spans="1:47" s="53" customFormat="1" hidden="1" x14ac:dyDescent="0.25">
      <c r="A223" s="50">
        <v>222</v>
      </c>
      <c r="B223" s="126">
        <v>0</v>
      </c>
      <c r="C223" s="45" t="s">
        <v>337</v>
      </c>
      <c r="D223" s="45"/>
      <c r="E223" s="45" t="s">
        <v>267</v>
      </c>
      <c r="F223" s="78">
        <v>699999</v>
      </c>
      <c r="G223" s="78">
        <v>11044.56</v>
      </c>
      <c r="H223" s="45"/>
      <c r="I223" s="78">
        <v>950</v>
      </c>
      <c r="J223" s="45"/>
      <c r="K223" s="266"/>
      <c r="L223" s="51">
        <v>45308</v>
      </c>
      <c r="M223" s="45">
        <v>190</v>
      </c>
      <c r="N223" s="52">
        <f t="shared" si="27"/>
        <v>45497</v>
      </c>
      <c r="O223" s="46">
        <f t="shared" ca="1" si="26"/>
        <v>-706</v>
      </c>
      <c r="P223" s="46"/>
      <c r="Q223" s="45"/>
      <c r="R223" s="45"/>
      <c r="S223" s="45"/>
      <c r="T223" s="45"/>
      <c r="U223" s="45"/>
      <c r="V223" s="56"/>
      <c r="W223" s="45"/>
      <c r="X223" s="45"/>
      <c r="Y223" s="45"/>
      <c r="Z223" s="45"/>
      <c r="AA223" s="45"/>
      <c r="AB223" s="45"/>
      <c r="AC223" s="45"/>
      <c r="AD223" s="45"/>
      <c r="AE223" s="45"/>
      <c r="AF223" s="45"/>
      <c r="AG223" s="45"/>
      <c r="AH223" s="45"/>
      <c r="AI223" s="45"/>
      <c r="AJ223" s="45"/>
      <c r="AK223" s="45"/>
      <c r="AL223" s="45"/>
      <c r="AM223" s="45"/>
      <c r="AN223" s="45"/>
      <c r="AO223" s="45"/>
      <c r="AP223" s="45"/>
      <c r="AQ223" s="45" t="s">
        <v>50</v>
      </c>
      <c r="AR223" s="45" t="s">
        <v>50</v>
      </c>
      <c r="AS223" s="45" t="s">
        <v>56</v>
      </c>
      <c r="AT223" s="45" t="s">
        <v>56</v>
      </c>
      <c r="AU223" s="45"/>
    </row>
    <row r="224" spans="1:47" hidden="1" x14ac:dyDescent="0.25">
      <c r="A224" s="5">
        <v>223</v>
      </c>
      <c r="B224" s="331">
        <v>0</v>
      </c>
      <c r="C224" s="45" t="s">
        <v>338</v>
      </c>
      <c r="D224" s="45"/>
      <c r="E224" s="45" t="s">
        <v>267</v>
      </c>
      <c r="F224" s="45">
        <v>484935.79</v>
      </c>
      <c r="G224" s="45">
        <v>11021.78</v>
      </c>
      <c r="H224" s="45"/>
      <c r="I224" s="45">
        <v>0</v>
      </c>
      <c r="J224" s="45"/>
      <c r="K224" s="266"/>
      <c r="L224" s="8">
        <v>45352</v>
      </c>
      <c r="M224" s="7">
        <f>275+30</f>
        <v>305</v>
      </c>
      <c r="N224" s="9">
        <f t="shared" si="27"/>
        <v>45656</v>
      </c>
      <c r="O224" s="10">
        <f t="shared" ca="1" si="26"/>
        <v>-547</v>
      </c>
      <c r="P224" s="10"/>
      <c r="Q224" s="7"/>
      <c r="R224" s="7"/>
      <c r="S224" s="7"/>
      <c r="T224" s="7"/>
      <c r="U224" s="7"/>
      <c r="V224" s="15"/>
      <c r="W224" s="7"/>
      <c r="X224" s="7"/>
      <c r="Y224" s="7"/>
      <c r="Z224" s="7"/>
      <c r="AA224" s="7"/>
      <c r="AB224" s="7"/>
      <c r="AC224" s="7"/>
      <c r="AD224" s="7"/>
      <c r="AE224" s="7"/>
      <c r="AF224" s="7"/>
      <c r="AG224" s="7"/>
      <c r="AH224" s="7"/>
      <c r="AI224" s="7"/>
      <c r="AJ224" s="7"/>
      <c r="AK224" s="7"/>
      <c r="AL224" s="7"/>
      <c r="AM224" s="7"/>
      <c r="AN224" s="7"/>
      <c r="AO224" s="7"/>
      <c r="AP224" s="7"/>
      <c r="AQ224" s="7" t="s">
        <v>50</v>
      </c>
      <c r="AR224" s="7" t="s">
        <v>50</v>
      </c>
      <c r="AS224" s="7" t="s">
        <v>50</v>
      </c>
      <c r="AT224" s="7"/>
      <c r="AU224" s="7"/>
    </row>
    <row r="225" spans="1:47" hidden="1" x14ac:dyDescent="0.25">
      <c r="A225" s="5">
        <v>224</v>
      </c>
      <c r="B225" s="90">
        <v>0</v>
      </c>
      <c r="C225" s="63" t="s">
        <v>339</v>
      </c>
      <c r="D225" s="63"/>
      <c r="E225" s="45" t="s">
        <v>326</v>
      </c>
      <c r="F225" s="45">
        <v>100768.09</v>
      </c>
      <c r="G225" s="45">
        <v>6260</v>
      </c>
      <c r="H225" s="45"/>
      <c r="I225" s="45">
        <v>250</v>
      </c>
      <c r="J225" s="45"/>
      <c r="K225" s="266"/>
      <c r="L225" s="8">
        <v>45460</v>
      </c>
      <c r="M225" s="7">
        <v>74</v>
      </c>
      <c r="N225" s="9">
        <f t="shared" si="27"/>
        <v>45533</v>
      </c>
      <c r="O225" s="10">
        <f t="shared" ca="1" si="26"/>
        <v>-670</v>
      </c>
      <c r="P225" s="10"/>
      <c r="Q225" s="7"/>
      <c r="R225" s="7"/>
      <c r="S225" s="7"/>
      <c r="T225" s="7"/>
      <c r="U225" s="7"/>
      <c r="V225" s="15"/>
      <c r="W225" s="7"/>
      <c r="X225" s="7"/>
      <c r="Y225" s="7"/>
      <c r="Z225" s="7"/>
      <c r="AA225" s="7"/>
      <c r="AB225" s="7"/>
      <c r="AC225" s="7"/>
      <c r="AD225" s="7"/>
      <c r="AE225" s="7"/>
      <c r="AF225" s="7"/>
      <c r="AG225" s="7"/>
      <c r="AH225" s="7"/>
      <c r="AI225" s="7"/>
      <c r="AJ225" s="7"/>
      <c r="AK225" s="7"/>
      <c r="AL225" s="7"/>
      <c r="AM225" s="7"/>
      <c r="AN225" s="7"/>
      <c r="AO225" s="7"/>
      <c r="AP225" s="7"/>
      <c r="AQ225" s="7" t="s">
        <v>56</v>
      </c>
      <c r="AR225" s="7" t="s">
        <v>50</v>
      </c>
      <c r="AS225" s="7" t="s">
        <v>56</v>
      </c>
      <c r="AT225" s="7" t="s">
        <v>56</v>
      </c>
      <c r="AU225" s="7"/>
    </row>
    <row r="226" spans="1:47" hidden="1" x14ac:dyDescent="0.25">
      <c r="A226" s="381">
        <v>225</v>
      </c>
      <c r="B226" s="433">
        <v>0</v>
      </c>
      <c r="C226" s="63" t="s">
        <v>178</v>
      </c>
      <c r="D226" s="45" t="s">
        <v>340</v>
      </c>
      <c r="E226" s="45" t="s">
        <v>341</v>
      </c>
      <c r="F226" s="45">
        <v>253566.48</v>
      </c>
      <c r="G226" s="45">
        <v>10761.33</v>
      </c>
      <c r="H226" s="45"/>
      <c r="I226" s="45">
        <v>0</v>
      </c>
      <c r="J226" s="7"/>
      <c r="K226" s="207" t="s">
        <v>342</v>
      </c>
      <c r="L226" s="8">
        <v>45309</v>
      </c>
      <c r="M226" s="7">
        <f>360+30+30+30</f>
        <v>450</v>
      </c>
      <c r="N226" s="9">
        <f t="shared" si="27"/>
        <v>45758</v>
      </c>
      <c r="O226" s="10">
        <f t="shared" ca="1" si="26"/>
        <v>-445</v>
      </c>
      <c r="P226" s="10"/>
      <c r="Q226" s="7" t="s">
        <v>50</v>
      </c>
      <c r="R226" s="7" t="s">
        <v>50</v>
      </c>
      <c r="S226" s="7" t="s">
        <v>50</v>
      </c>
      <c r="T226" s="7">
        <v>0</v>
      </c>
      <c r="U226" s="7" t="s">
        <v>50</v>
      </c>
      <c r="V226" s="15" t="s">
        <v>50</v>
      </c>
      <c r="W226" s="7" t="s">
        <v>50</v>
      </c>
      <c r="X226" s="7" t="s">
        <v>50</v>
      </c>
      <c r="Y226" s="7" t="s">
        <v>50</v>
      </c>
      <c r="Z226" s="7" t="s">
        <v>50</v>
      </c>
      <c r="AA226" s="7" t="s">
        <v>50</v>
      </c>
      <c r="AB226" s="7">
        <v>0</v>
      </c>
      <c r="AC226" s="7">
        <v>0</v>
      </c>
      <c r="AD226" s="7" t="s">
        <v>50</v>
      </c>
      <c r="AE226" s="7">
        <v>0</v>
      </c>
      <c r="AF226" s="7">
        <v>0</v>
      </c>
      <c r="AG226" s="7">
        <v>0</v>
      </c>
      <c r="AH226" s="7">
        <v>0</v>
      </c>
      <c r="AI226" s="7">
        <v>0</v>
      </c>
      <c r="AJ226" s="7" t="s">
        <v>50</v>
      </c>
      <c r="AK226" s="7">
        <v>0</v>
      </c>
      <c r="AL226" s="7">
        <v>0</v>
      </c>
      <c r="AM226" s="7"/>
      <c r="AN226" s="7">
        <v>0</v>
      </c>
      <c r="AO226" s="7">
        <v>0</v>
      </c>
      <c r="AP226" s="7">
        <v>0</v>
      </c>
      <c r="AQ226" s="7" t="s">
        <v>50</v>
      </c>
      <c r="AR226" s="7" t="s">
        <v>50</v>
      </c>
      <c r="AS226" s="7" t="s">
        <v>50</v>
      </c>
      <c r="AT226" s="7"/>
      <c r="AU226" s="7"/>
    </row>
    <row r="227" spans="1:47" hidden="1" x14ac:dyDescent="0.25">
      <c r="A227" s="381">
        <v>226</v>
      </c>
      <c r="B227" s="384">
        <v>0</v>
      </c>
      <c r="C227" s="71" t="s">
        <v>343</v>
      </c>
      <c r="D227" s="45" t="s">
        <v>344</v>
      </c>
      <c r="E227" s="45" t="s">
        <v>345</v>
      </c>
      <c r="F227" s="45">
        <v>390521.09</v>
      </c>
      <c r="G227" s="45">
        <v>14366</v>
      </c>
      <c r="H227" s="45"/>
      <c r="I227" s="78">
        <v>300</v>
      </c>
      <c r="J227" s="7"/>
      <c r="K227" s="207" t="s">
        <v>346</v>
      </c>
      <c r="L227" s="8">
        <v>45574</v>
      </c>
      <c r="M227" s="7">
        <f>125+30</f>
        <v>155</v>
      </c>
      <c r="N227" s="9">
        <f t="shared" si="27"/>
        <v>45728</v>
      </c>
      <c r="O227" s="10">
        <f t="shared" ca="1" si="26"/>
        <v>-475</v>
      </c>
      <c r="P227" s="10"/>
      <c r="Q227" s="7" t="s">
        <v>50</v>
      </c>
      <c r="R227" s="7" t="s">
        <v>50</v>
      </c>
      <c r="S227" s="7" t="s">
        <v>50</v>
      </c>
      <c r="T227" s="7" t="s">
        <v>50</v>
      </c>
      <c r="U227" s="7" t="s">
        <v>50</v>
      </c>
      <c r="V227" s="15" t="s">
        <v>50</v>
      </c>
      <c r="W227" s="7" t="s">
        <v>50</v>
      </c>
      <c r="X227" s="7" t="s">
        <v>50</v>
      </c>
      <c r="Y227" s="7" t="s">
        <v>50</v>
      </c>
      <c r="Z227" s="7">
        <v>0</v>
      </c>
      <c r="AA227" s="7" t="s">
        <v>50</v>
      </c>
      <c r="AB227" s="7">
        <v>0</v>
      </c>
      <c r="AC227" s="7">
        <v>0</v>
      </c>
      <c r="AD227" s="7"/>
      <c r="AE227" s="7">
        <v>0</v>
      </c>
      <c r="AF227" s="7">
        <v>0</v>
      </c>
      <c r="AG227" s="7" t="s">
        <v>50</v>
      </c>
      <c r="AH227" s="7" t="s">
        <v>50</v>
      </c>
      <c r="AI227" s="7">
        <v>0</v>
      </c>
      <c r="AJ227" s="7" t="s">
        <v>50</v>
      </c>
      <c r="AK227" s="7">
        <v>0</v>
      </c>
      <c r="AL227" s="7" t="s">
        <v>50</v>
      </c>
      <c r="AM227" s="7"/>
      <c r="AN227" s="7">
        <v>0</v>
      </c>
      <c r="AO227" s="7">
        <v>0</v>
      </c>
      <c r="AP227" s="7">
        <v>0</v>
      </c>
      <c r="AQ227" s="7" t="s">
        <v>50</v>
      </c>
      <c r="AR227" s="7" t="s">
        <v>50</v>
      </c>
      <c r="AS227" s="7" t="s">
        <v>50</v>
      </c>
      <c r="AT227" s="7"/>
      <c r="AU227" s="7"/>
    </row>
    <row r="228" spans="1:47" hidden="1" x14ac:dyDescent="0.25">
      <c r="A228" s="5">
        <v>227</v>
      </c>
      <c r="B228" s="118" t="s">
        <v>47</v>
      </c>
      <c r="C228" s="333" t="s">
        <v>347</v>
      </c>
      <c r="D228" s="333"/>
      <c r="E228" s="45" t="s">
        <v>321</v>
      </c>
      <c r="F228" s="78">
        <v>217570.43</v>
      </c>
      <c r="G228" s="78">
        <v>9549.7800000000007</v>
      </c>
      <c r="H228" s="266"/>
      <c r="I228" s="266"/>
      <c r="J228" s="266"/>
      <c r="K228" s="266"/>
      <c r="L228" s="256" t="s">
        <v>348</v>
      </c>
      <c r="M228" s="256" t="s">
        <v>349</v>
      </c>
      <c r="N228" s="9">
        <f t="shared" si="27"/>
        <v>45563</v>
      </c>
      <c r="O228" s="257">
        <f t="shared" ca="1" si="26"/>
        <v>-640</v>
      </c>
      <c r="P228" s="255"/>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t="s">
        <v>50</v>
      </c>
      <c r="AR228" s="29" t="s">
        <v>50</v>
      </c>
      <c r="AS228" s="29" t="s">
        <v>56</v>
      </c>
      <c r="AT228" s="29" t="s">
        <v>56</v>
      </c>
      <c r="AU228" s="29"/>
    </row>
    <row r="229" spans="1:47" hidden="1" x14ac:dyDescent="0.25">
      <c r="A229" s="5">
        <v>228</v>
      </c>
      <c r="B229" s="90">
        <v>0</v>
      </c>
      <c r="C229" s="63" t="s">
        <v>350</v>
      </c>
      <c r="D229" s="63"/>
      <c r="E229" s="45" t="s">
        <v>61</v>
      </c>
      <c r="F229" s="45">
        <v>75295</v>
      </c>
      <c r="G229" s="45">
        <v>2232.67</v>
      </c>
      <c r="H229" s="45"/>
      <c r="I229" s="45"/>
      <c r="J229" s="45">
        <v>32.67</v>
      </c>
      <c r="K229" s="266"/>
      <c r="L229" s="8">
        <v>45357</v>
      </c>
      <c r="M229" s="7">
        <v>175</v>
      </c>
      <c r="N229" s="9">
        <f t="shared" si="27"/>
        <v>45531</v>
      </c>
      <c r="O229" s="257">
        <f t="shared" ca="1" si="26"/>
        <v>-672</v>
      </c>
      <c r="P229" s="10"/>
      <c r="Q229" s="7" t="s">
        <v>50</v>
      </c>
      <c r="R229" s="7" t="s">
        <v>50</v>
      </c>
      <c r="S229" s="7"/>
      <c r="T229" s="7"/>
      <c r="U229" s="7"/>
      <c r="V229" s="15"/>
      <c r="W229" s="7" t="s">
        <v>50</v>
      </c>
      <c r="X229" s="7"/>
      <c r="Y229" s="7"/>
      <c r="Z229" s="7"/>
      <c r="AA229" s="7"/>
      <c r="AB229" s="7"/>
      <c r="AC229" s="7"/>
      <c r="AD229" s="7"/>
      <c r="AE229" s="7"/>
      <c r="AF229" s="7" t="s">
        <v>56</v>
      </c>
      <c r="AG229" s="7"/>
      <c r="AH229" s="7"/>
      <c r="AI229" s="7"/>
      <c r="AJ229" s="7"/>
      <c r="AK229" s="7"/>
      <c r="AL229" s="7"/>
      <c r="AM229" s="7"/>
      <c r="AN229" s="7"/>
      <c r="AO229" s="7"/>
      <c r="AP229" s="7"/>
      <c r="AQ229" s="7" t="s">
        <v>56</v>
      </c>
      <c r="AR229" s="7" t="s">
        <v>50</v>
      </c>
      <c r="AS229" s="7" t="s">
        <v>56</v>
      </c>
      <c r="AT229" s="7" t="s">
        <v>56</v>
      </c>
      <c r="AU229" s="7"/>
    </row>
    <row r="230" spans="1:47" hidden="1" x14ac:dyDescent="0.25">
      <c r="A230" s="5">
        <v>229</v>
      </c>
      <c r="B230" s="90">
        <v>0</v>
      </c>
      <c r="C230" s="63" t="s">
        <v>351</v>
      </c>
      <c r="D230" s="63"/>
      <c r="E230" s="45" t="s">
        <v>326</v>
      </c>
      <c r="F230" s="45">
        <v>104436.67</v>
      </c>
      <c r="G230" s="45">
        <v>5042</v>
      </c>
      <c r="H230" s="45"/>
      <c r="I230" s="45"/>
      <c r="J230" s="45">
        <v>42</v>
      </c>
      <c r="K230" s="266"/>
      <c r="L230" s="8">
        <v>45356</v>
      </c>
      <c r="M230" s="7">
        <v>177</v>
      </c>
      <c r="N230" s="9">
        <f t="shared" si="27"/>
        <v>45532</v>
      </c>
      <c r="O230" s="10">
        <f t="shared" ca="1" si="26"/>
        <v>-671</v>
      </c>
      <c r="P230" s="10"/>
      <c r="Q230" s="7"/>
      <c r="R230" s="7"/>
      <c r="S230" s="7"/>
      <c r="T230" s="7"/>
      <c r="U230" s="7"/>
      <c r="V230" s="15"/>
      <c r="W230" s="7"/>
      <c r="X230" s="7"/>
      <c r="Y230" s="7"/>
      <c r="Z230" s="7"/>
      <c r="AA230" s="7"/>
      <c r="AB230" s="7"/>
      <c r="AC230" s="7"/>
      <c r="AD230" s="7"/>
      <c r="AE230" s="7"/>
      <c r="AF230" s="7"/>
      <c r="AG230" s="7"/>
      <c r="AH230" s="7"/>
      <c r="AI230" s="7"/>
      <c r="AJ230" s="7"/>
      <c r="AK230" s="7"/>
      <c r="AL230" s="7"/>
      <c r="AM230" s="7"/>
      <c r="AN230" s="7"/>
      <c r="AO230" s="7"/>
      <c r="AP230" s="7"/>
      <c r="AQ230" s="7" t="s">
        <v>50</v>
      </c>
      <c r="AR230" s="7" t="s">
        <v>50</v>
      </c>
      <c r="AS230" s="7" t="s">
        <v>50</v>
      </c>
      <c r="AT230" s="7" t="s">
        <v>50</v>
      </c>
      <c r="AU230" s="7"/>
    </row>
    <row r="231" spans="1:47" s="53" customFormat="1" hidden="1" x14ac:dyDescent="0.25">
      <c r="A231" s="50">
        <v>230</v>
      </c>
      <c r="B231" s="126">
        <v>0</v>
      </c>
      <c r="C231" s="45" t="s">
        <v>352</v>
      </c>
      <c r="D231" s="45"/>
      <c r="E231" s="45" t="s">
        <v>173</v>
      </c>
      <c r="F231" s="45">
        <v>56062.97</v>
      </c>
      <c r="G231" s="53">
        <v>2232.67</v>
      </c>
      <c r="H231" s="45"/>
      <c r="I231" s="45"/>
      <c r="J231" s="45">
        <v>32.67</v>
      </c>
      <c r="K231" s="266"/>
      <c r="L231" s="51">
        <v>45359</v>
      </c>
      <c r="M231" s="45">
        <v>85</v>
      </c>
      <c r="N231" s="52">
        <f t="shared" si="27"/>
        <v>45443</v>
      </c>
      <c r="O231" s="46">
        <f t="shared" ca="1" si="26"/>
        <v>-760</v>
      </c>
      <c r="P231" s="46"/>
      <c r="Q231" s="45"/>
      <c r="R231" s="45"/>
      <c r="S231" s="45"/>
      <c r="T231" s="45"/>
      <c r="U231" s="45"/>
      <c r="V231" s="56"/>
      <c r="W231" s="45"/>
      <c r="X231" s="45"/>
      <c r="Y231" s="45"/>
      <c r="Z231" s="45"/>
      <c r="AA231" s="45"/>
      <c r="AB231" s="45"/>
      <c r="AC231" s="45"/>
      <c r="AD231" s="45"/>
      <c r="AE231" s="45"/>
      <c r="AF231" s="45"/>
      <c r="AG231" s="45"/>
      <c r="AH231" s="45"/>
      <c r="AI231" s="45"/>
      <c r="AJ231" s="45"/>
      <c r="AK231" s="45"/>
      <c r="AL231" s="45"/>
      <c r="AM231" s="45"/>
      <c r="AN231" s="45"/>
      <c r="AO231" s="45"/>
      <c r="AP231" s="45"/>
      <c r="AQ231" s="45" t="s">
        <v>50</v>
      </c>
      <c r="AR231" s="45" t="s">
        <v>50</v>
      </c>
      <c r="AS231" s="45" t="s">
        <v>50</v>
      </c>
      <c r="AT231" s="45" t="s">
        <v>50</v>
      </c>
      <c r="AU231" s="45"/>
    </row>
    <row r="232" spans="1:47" s="53" customFormat="1" hidden="1" x14ac:dyDescent="0.25">
      <c r="A232" s="50">
        <v>231</v>
      </c>
      <c r="B232" s="126">
        <v>0</v>
      </c>
      <c r="C232" s="53" t="s">
        <v>353</v>
      </c>
      <c r="E232" s="45" t="s">
        <v>258</v>
      </c>
      <c r="F232" s="45">
        <v>51234</v>
      </c>
      <c r="G232" s="45">
        <v>2200</v>
      </c>
      <c r="H232" s="45"/>
      <c r="I232" s="45"/>
      <c r="J232" s="45"/>
      <c r="K232" s="266"/>
      <c r="L232" s="51">
        <v>45357</v>
      </c>
      <c r="M232" s="45">
        <v>70</v>
      </c>
      <c r="N232" s="52">
        <f t="shared" si="27"/>
        <v>45426</v>
      </c>
      <c r="O232" s="46">
        <f t="shared" ca="1" si="26"/>
        <v>-777</v>
      </c>
      <c r="P232" s="46"/>
      <c r="Q232" s="45"/>
      <c r="R232" s="45"/>
      <c r="S232" s="45"/>
      <c r="T232" s="45"/>
      <c r="U232" s="45"/>
      <c r="V232" s="56"/>
      <c r="W232" s="45"/>
      <c r="X232" s="45"/>
      <c r="Y232" s="45"/>
      <c r="Z232" s="45"/>
      <c r="AA232" s="45"/>
      <c r="AB232" s="45"/>
      <c r="AC232" s="45"/>
      <c r="AD232" s="45"/>
      <c r="AE232" s="45"/>
      <c r="AF232" s="45"/>
      <c r="AG232" s="45"/>
      <c r="AH232" s="45"/>
      <c r="AI232" s="45"/>
      <c r="AJ232" s="45"/>
      <c r="AK232" s="45"/>
      <c r="AL232" s="45"/>
      <c r="AM232" s="45"/>
      <c r="AN232" s="45"/>
      <c r="AO232" s="45"/>
      <c r="AP232" s="45"/>
      <c r="AQ232" s="45" t="s">
        <v>50</v>
      </c>
      <c r="AR232" s="45" t="s">
        <v>50</v>
      </c>
      <c r="AS232" s="45" t="s">
        <v>50</v>
      </c>
      <c r="AT232" s="45" t="s">
        <v>50</v>
      </c>
      <c r="AU232" s="45"/>
    </row>
    <row r="233" spans="1:47" s="106" customFormat="1" hidden="1" x14ac:dyDescent="0.25">
      <c r="A233" s="102">
        <v>232</v>
      </c>
      <c r="B233" s="322">
        <v>0</v>
      </c>
      <c r="C233" s="47" t="s">
        <v>354</v>
      </c>
      <c r="D233" s="47"/>
      <c r="E233" s="47" t="s">
        <v>161</v>
      </c>
      <c r="F233" s="47"/>
      <c r="H233" s="47"/>
      <c r="I233" s="47"/>
      <c r="J233" s="47"/>
      <c r="K233" s="269"/>
      <c r="L233" s="94">
        <v>45377</v>
      </c>
      <c r="M233" s="47">
        <v>125</v>
      </c>
      <c r="N233" s="104">
        <f t="shared" si="27"/>
        <v>45501</v>
      </c>
      <c r="O233" s="60">
        <f t="shared" ca="1" si="26"/>
        <v>-702</v>
      </c>
      <c r="P233" s="60"/>
      <c r="Q233" s="47"/>
      <c r="R233" s="47"/>
      <c r="S233" s="47"/>
      <c r="T233" s="47"/>
      <c r="U233" s="47"/>
      <c r="V233" s="105"/>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row>
    <row r="234" spans="1:47" hidden="1" x14ac:dyDescent="0.25">
      <c r="A234" s="5">
        <v>233</v>
      </c>
      <c r="B234" s="90">
        <v>0</v>
      </c>
      <c r="C234" s="63" t="s">
        <v>355</v>
      </c>
      <c r="D234" s="63"/>
      <c r="E234" s="45" t="s">
        <v>173</v>
      </c>
      <c r="F234" s="78">
        <v>200489.54</v>
      </c>
      <c r="G234" s="45">
        <v>10804.89</v>
      </c>
      <c r="H234" s="45"/>
      <c r="I234" s="45"/>
      <c r="J234" s="45"/>
      <c r="K234" s="266"/>
      <c r="L234" s="8">
        <v>45379</v>
      </c>
      <c r="M234" s="7">
        <v>190</v>
      </c>
      <c r="N234" s="9">
        <f t="shared" si="27"/>
        <v>45568</v>
      </c>
      <c r="O234" s="10">
        <f t="shared" ca="1" si="26"/>
        <v>-635</v>
      </c>
      <c r="P234" s="10"/>
      <c r="Q234" s="7"/>
      <c r="R234" s="7"/>
      <c r="S234" s="7"/>
      <c r="T234" s="7"/>
      <c r="U234" s="7"/>
      <c r="V234" s="15"/>
      <c r="W234" s="7"/>
      <c r="X234" s="7"/>
      <c r="Y234" s="7"/>
      <c r="Z234" s="7"/>
      <c r="AA234" s="7"/>
      <c r="AB234" s="7"/>
      <c r="AC234" s="7"/>
      <c r="AD234" s="7"/>
      <c r="AE234" s="7"/>
      <c r="AF234" s="7"/>
      <c r="AG234" s="7"/>
      <c r="AH234" s="7"/>
      <c r="AI234" s="7"/>
      <c r="AJ234" s="7"/>
      <c r="AK234" s="7"/>
      <c r="AL234" s="7"/>
      <c r="AM234" s="7"/>
      <c r="AN234" s="7"/>
      <c r="AO234" s="7"/>
      <c r="AP234" s="7"/>
      <c r="AQ234" s="7" t="s">
        <v>50</v>
      </c>
      <c r="AR234" s="7" t="s">
        <v>50</v>
      </c>
      <c r="AS234" s="7" t="s">
        <v>50</v>
      </c>
      <c r="AT234" s="7" t="s">
        <v>50</v>
      </c>
      <c r="AU234" s="7"/>
    </row>
    <row r="235" spans="1:47" hidden="1" x14ac:dyDescent="0.25">
      <c r="A235" s="5">
        <v>234</v>
      </c>
      <c r="B235" s="126">
        <v>0</v>
      </c>
      <c r="C235" s="45" t="s">
        <v>356</v>
      </c>
      <c r="D235" s="45"/>
      <c r="E235" s="45" t="s">
        <v>61</v>
      </c>
      <c r="F235" s="45">
        <v>27000</v>
      </c>
      <c r="G235" s="45">
        <v>832.67</v>
      </c>
      <c r="H235" s="45"/>
      <c r="I235" s="45"/>
      <c r="J235" s="45"/>
      <c r="K235" s="266"/>
      <c r="L235" s="8">
        <v>45400</v>
      </c>
      <c r="M235" s="7">
        <v>145</v>
      </c>
      <c r="N235" s="9">
        <f t="shared" si="27"/>
        <v>45544</v>
      </c>
      <c r="O235" s="10">
        <f t="shared" ca="1" si="26"/>
        <v>-659</v>
      </c>
      <c r="P235" s="10"/>
      <c r="Q235" s="7" t="s">
        <v>50</v>
      </c>
      <c r="R235" s="7" t="s">
        <v>50</v>
      </c>
      <c r="S235" s="7"/>
      <c r="T235" s="7"/>
      <c r="U235" s="7" t="s">
        <v>50</v>
      </c>
      <c r="V235" s="15" t="s">
        <v>50</v>
      </c>
      <c r="W235" s="7" t="s">
        <v>50</v>
      </c>
      <c r="X235" s="7" t="s">
        <v>50</v>
      </c>
      <c r="Y235" s="7" t="s">
        <v>50</v>
      </c>
      <c r="Z235" s="7"/>
      <c r="AA235" s="7"/>
      <c r="AB235" s="7"/>
      <c r="AC235" s="7"/>
      <c r="AD235" s="7" t="s">
        <v>50</v>
      </c>
      <c r="AE235" s="7"/>
      <c r="AF235" s="7"/>
      <c r="AG235" s="7"/>
      <c r="AH235" s="7"/>
      <c r="AI235" s="7"/>
      <c r="AJ235" s="7"/>
      <c r="AK235" s="7"/>
      <c r="AL235" s="7"/>
      <c r="AM235" s="7"/>
      <c r="AN235" s="7"/>
      <c r="AO235" s="7"/>
      <c r="AP235" s="7"/>
      <c r="AQ235" s="7" t="s">
        <v>50</v>
      </c>
      <c r="AR235" s="7" t="s">
        <v>50</v>
      </c>
      <c r="AS235" s="7" t="s">
        <v>50</v>
      </c>
      <c r="AT235" s="7" t="s">
        <v>50</v>
      </c>
      <c r="AU235" s="7"/>
    </row>
    <row r="236" spans="1:47" hidden="1" x14ac:dyDescent="0.25">
      <c r="A236" s="50">
        <v>235</v>
      </c>
      <c r="B236" s="126">
        <v>0</v>
      </c>
      <c r="C236" s="45" t="s">
        <v>357</v>
      </c>
      <c r="D236" s="45"/>
      <c r="E236" s="45" t="s">
        <v>61</v>
      </c>
      <c r="F236" s="7">
        <v>58008.53</v>
      </c>
      <c r="G236" s="45"/>
      <c r="H236" s="45"/>
      <c r="I236" s="45"/>
      <c r="J236" s="45"/>
      <c r="K236" s="266"/>
      <c r="L236" s="51">
        <v>45400</v>
      </c>
      <c r="M236" s="7">
        <v>115</v>
      </c>
      <c r="N236" s="9">
        <f t="shared" si="27"/>
        <v>45514</v>
      </c>
      <c r="O236" s="10">
        <f t="shared" ca="1" si="26"/>
        <v>-689</v>
      </c>
      <c r="P236" s="10"/>
      <c r="Q236" s="7" t="s">
        <v>50</v>
      </c>
      <c r="R236" s="7" t="s">
        <v>50</v>
      </c>
      <c r="S236" s="7"/>
      <c r="T236" s="7"/>
      <c r="U236" s="7" t="s">
        <v>50</v>
      </c>
      <c r="V236" s="15" t="s">
        <v>50</v>
      </c>
      <c r="W236" s="7" t="s">
        <v>50</v>
      </c>
      <c r="X236" s="7" t="s">
        <v>50</v>
      </c>
      <c r="Y236" s="7"/>
      <c r="Z236" s="7"/>
      <c r="AA236" s="7"/>
      <c r="AB236" s="7"/>
      <c r="AC236" s="7"/>
      <c r="AD236" s="7"/>
      <c r="AE236" s="7"/>
      <c r="AF236" s="7"/>
      <c r="AG236" s="7"/>
      <c r="AH236" s="7"/>
      <c r="AI236" s="7"/>
      <c r="AJ236" s="7" t="s">
        <v>50</v>
      </c>
      <c r="AK236" s="7"/>
      <c r="AL236" s="7"/>
      <c r="AM236" s="7"/>
      <c r="AN236" s="7"/>
      <c r="AO236" s="7"/>
      <c r="AP236" s="7"/>
      <c r="AQ236" s="7" t="s">
        <v>56</v>
      </c>
      <c r="AR236" s="7" t="s">
        <v>50</v>
      </c>
      <c r="AS236" s="7" t="s">
        <v>56</v>
      </c>
      <c r="AT236" s="7" t="s">
        <v>56</v>
      </c>
      <c r="AU236" s="7"/>
    </row>
    <row r="237" spans="1:47" hidden="1" x14ac:dyDescent="0.25">
      <c r="A237" s="381">
        <v>236</v>
      </c>
      <c r="B237" s="433">
        <v>0</v>
      </c>
      <c r="C237" s="63" t="s">
        <v>358</v>
      </c>
      <c r="D237" s="45" t="s">
        <v>359</v>
      </c>
      <c r="E237" s="45" t="s">
        <v>258</v>
      </c>
      <c r="F237" s="45">
        <v>215411</v>
      </c>
      <c r="G237" s="45">
        <v>4721.78</v>
      </c>
      <c r="H237" s="45"/>
      <c r="I237" s="45"/>
      <c r="J237" s="7"/>
      <c r="K237" s="207" t="s">
        <v>346</v>
      </c>
      <c r="L237" s="51">
        <v>45407</v>
      </c>
      <c r="M237" s="45">
        <f>223+30+30+30</f>
        <v>313</v>
      </c>
      <c r="N237" s="52">
        <f t="shared" si="27"/>
        <v>45719</v>
      </c>
      <c r="O237" s="46">
        <f t="shared" ca="1" si="26"/>
        <v>-484</v>
      </c>
      <c r="P237" s="46"/>
      <c r="Q237" s="7" t="s">
        <v>50</v>
      </c>
      <c r="R237" s="7" t="s">
        <v>50</v>
      </c>
      <c r="S237" s="7" t="s">
        <v>56</v>
      </c>
      <c r="T237" s="7" t="s">
        <v>50</v>
      </c>
      <c r="U237" s="7" t="s">
        <v>50</v>
      </c>
      <c r="V237" s="15" t="s">
        <v>56</v>
      </c>
      <c r="W237" s="7" t="s">
        <v>56</v>
      </c>
      <c r="X237" s="7" t="s">
        <v>50</v>
      </c>
      <c r="Y237" s="7" t="s">
        <v>50</v>
      </c>
      <c r="Z237" s="7" t="s">
        <v>50</v>
      </c>
      <c r="AA237" s="7" t="s">
        <v>50</v>
      </c>
      <c r="AB237" s="7">
        <v>0</v>
      </c>
      <c r="AC237" s="7">
        <v>0</v>
      </c>
      <c r="AD237" s="7" t="s">
        <v>50</v>
      </c>
      <c r="AE237" s="7">
        <v>0</v>
      </c>
      <c r="AF237" s="7">
        <v>0</v>
      </c>
      <c r="AG237" s="7">
        <v>0</v>
      </c>
      <c r="AH237" s="7">
        <v>0</v>
      </c>
      <c r="AI237" s="7">
        <v>0</v>
      </c>
      <c r="AJ237" s="7" t="s">
        <v>50</v>
      </c>
      <c r="AK237" s="7">
        <v>0</v>
      </c>
      <c r="AL237" s="7">
        <v>0</v>
      </c>
      <c r="AM237" s="7"/>
      <c r="AN237" s="7">
        <v>0</v>
      </c>
      <c r="AO237" s="7">
        <v>0</v>
      </c>
      <c r="AP237" s="7">
        <v>0</v>
      </c>
      <c r="AQ237" s="7" t="s">
        <v>50</v>
      </c>
      <c r="AR237" s="7" t="s">
        <v>50</v>
      </c>
      <c r="AS237" s="7" t="s">
        <v>50</v>
      </c>
      <c r="AT237" s="7"/>
      <c r="AU237" s="7"/>
    </row>
    <row r="238" spans="1:47" ht="15.75" hidden="1" customHeight="1" x14ac:dyDescent="0.25">
      <c r="A238" s="50">
        <v>237</v>
      </c>
      <c r="B238" s="126">
        <v>0</v>
      </c>
      <c r="C238" s="45" t="s">
        <v>360</v>
      </c>
      <c r="D238" s="45" t="s">
        <v>361</v>
      </c>
      <c r="E238" s="45" t="s">
        <v>362</v>
      </c>
      <c r="F238" s="45">
        <v>106774.86</v>
      </c>
      <c r="G238" s="45">
        <v>6260</v>
      </c>
      <c r="H238" s="45"/>
      <c r="I238" s="78">
        <v>300</v>
      </c>
      <c r="J238" s="45"/>
      <c r="K238" s="207" t="s">
        <v>363</v>
      </c>
      <c r="L238" s="51">
        <v>45420</v>
      </c>
      <c r="M238" s="45">
        <f>250+30+30+30+30</f>
        <v>370</v>
      </c>
      <c r="N238" s="52">
        <f t="shared" si="27"/>
        <v>45789</v>
      </c>
      <c r="O238" s="46">
        <f t="shared" ca="1" si="26"/>
        <v>-414</v>
      </c>
      <c r="P238" s="10"/>
      <c r="Q238" s="7" t="s">
        <v>50</v>
      </c>
      <c r="R238" s="7" t="s">
        <v>50</v>
      </c>
      <c r="S238" s="7" t="s">
        <v>50</v>
      </c>
      <c r="T238" s="7" t="s">
        <v>50</v>
      </c>
      <c r="U238" s="7" t="s">
        <v>50</v>
      </c>
      <c r="V238" s="15" t="s">
        <v>50</v>
      </c>
      <c r="W238" s="7" t="s">
        <v>50</v>
      </c>
      <c r="X238" s="7" t="s">
        <v>50</v>
      </c>
      <c r="Y238" s="7" t="s">
        <v>50</v>
      </c>
      <c r="Z238" s="7" t="s">
        <v>50</v>
      </c>
      <c r="AA238" s="7" t="s">
        <v>50</v>
      </c>
      <c r="AB238" s="7">
        <v>0</v>
      </c>
      <c r="AC238" s="7">
        <v>0</v>
      </c>
      <c r="AD238" s="7" t="s">
        <v>50</v>
      </c>
      <c r="AE238" s="7">
        <v>0</v>
      </c>
      <c r="AF238" s="7" t="s">
        <v>56</v>
      </c>
      <c r="AG238" s="7">
        <v>0</v>
      </c>
      <c r="AH238" s="7" t="s">
        <v>50</v>
      </c>
      <c r="AI238" s="7">
        <v>0</v>
      </c>
      <c r="AJ238" s="7">
        <v>0</v>
      </c>
      <c r="AK238" s="7">
        <v>0</v>
      </c>
      <c r="AL238" s="7">
        <v>0</v>
      </c>
      <c r="AM238" s="7"/>
      <c r="AN238" s="7">
        <v>0</v>
      </c>
      <c r="AO238" s="7">
        <v>0</v>
      </c>
      <c r="AP238" s="7">
        <v>0</v>
      </c>
      <c r="AQ238" s="7" t="s">
        <v>50</v>
      </c>
      <c r="AR238" s="7" t="s">
        <v>50</v>
      </c>
      <c r="AS238" s="7" t="s">
        <v>50</v>
      </c>
      <c r="AT238" s="7"/>
      <c r="AU238" s="7"/>
    </row>
    <row r="239" spans="1:47" hidden="1" x14ac:dyDescent="0.25">
      <c r="A239" s="381">
        <v>238</v>
      </c>
      <c r="B239" s="433">
        <v>0</v>
      </c>
      <c r="C239" s="63" t="s">
        <v>364</v>
      </c>
      <c r="D239" s="45" t="s">
        <v>365</v>
      </c>
      <c r="E239" s="45" t="s">
        <v>173</v>
      </c>
      <c r="F239" s="45">
        <v>539542.13</v>
      </c>
      <c r="G239" s="45">
        <v>12565.27</v>
      </c>
      <c r="H239" s="45"/>
      <c r="I239" s="45">
        <v>0</v>
      </c>
      <c r="J239" s="7"/>
      <c r="K239" s="207" t="s">
        <v>366</v>
      </c>
      <c r="L239" s="8">
        <v>45454</v>
      </c>
      <c r="M239" s="7">
        <v>285</v>
      </c>
      <c r="N239" s="9">
        <f t="shared" ref="N239:N270" si="28">IF(OR(ISBLANK(L239),ISBLANK(M239)),"",L239+M239-1)</f>
        <v>45738</v>
      </c>
      <c r="O239" s="10">
        <f t="shared" ref="O239:O302" ca="1" si="29">IF(OR(ISBLANK(L239),ISBLANK(M239)),"",N239-TODAY())</f>
        <v>-465</v>
      </c>
      <c r="P239" s="10"/>
      <c r="Q239" s="7" t="s">
        <v>50</v>
      </c>
      <c r="R239" s="7" t="s">
        <v>50</v>
      </c>
      <c r="S239" s="7" t="s">
        <v>50</v>
      </c>
      <c r="T239" s="7" t="s">
        <v>50</v>
      </c>
      <c r="U239" s="7" t="s">
        <v>50</v>
      </c>
      <c r="V239" s="15" t="s">
        <v>50</v>
      </c>
      <c r="W239" s="7">
        <v>0</v>
      </c>
      <c r="X239" s="7" t="s">
        <v>50</v>
      </c>
      <c r="Y239" s="7" t="s">
        <v>50</v>
      </c>
      <c r="Z239" s="7" t="s">
        <v>50</v>
      </c>
      <c r="AA239" s="7" t="s">
        <v>50</v>
      </c>
      <c r="AB239" s="7" t="s">
        <v>50</v>
      </c>
      <c r="AC239" s="7">
        <v>0</v>
      </c>
      <c r="AD239" s="7" t="s">
        <v>50</v>
      </c>
      <c r="AE239" s="7">
        <v>0</v>
      </c>
      <c r="AF239" s="7" t="s">
        <v>56</v>
      </c>
      <c r="AG239" s="7">
        <v>0</v>
      </c>
      <c r="AH239" s="7">
        <v>0</v>
      </c>
      <c r="AI239" s="7">
        <v>0</v>
      </c>
      <c r="AJ239" s="7">
        <v>0</v>
      </c>
      <c r="AK239" s="7" t="s">
        <v>50</v>
      </c>
      <c r="AL239" s="7" t="s">
        <v>50</v>
      </c>
      <c r="AM239" s="7"/>
      <c r="AN239" s="7">
        <v>0</v>
      </c>
      <c r="AO239" s="7" t="s">
        <v>50</v>
      </c>
      <c r="AP239" s="7" t="s">
        <v>50</v>
      </c>
      <c r="AQ239" s="7" t="s">
        <v>50</v>
      </c>
      <c r="AR239" s="7" t="s">
        <v>50</v>
      </c>
      <c r="AS239" s="7" t="s">
        <v>50</v>
      </c>
      <c r="AT239" s="7"/>
      <c r="AU239" s="7"/>
    </row>
    <row r="240" spans="1:47" s="106" customFormat="1" hidden="1" x14ac:dyDescent="0.25">
      <c r="A240" s="102">
        <v>239</v>
      </c>
      <c r="B240" s="329" t="s">
        <v>47</v>
      </c>
      <c r="C240" s="47" t="s">
        <v>367</v>
      </c>
      <c r="D240" s="47"/>
      <c r="E240" s="47" t="s">
        <v>368</v>
      </c>
      <c r="F240" s="47"/>
      <c r="G240" s="47"/>
      <c r="H240" s="47"/>
      <c r="I240" s="47"/>
      <c r="J240" s="47"/>
      <c r="K240" s="269"/>
      <c r="L240" s="94">
        <v>45464</v>
      </c>
      <c r="M240" s="47">
        <v>70</v>
      </c>
      <c r="N240" s="104">
        <f t="shared" si="28"/>
        <v>45533</v>
      </c>
      <c r="O240" s="60">
        <f t="shared" ca="1" si="29"/>
        <v>-670</v>
      </c>
      <c r="P240" s="60"/>
      <c r="Q240" s="47"/>
      <c r="R240" s="47"/>
      <c r="S240" s="47"/>
      <c r="T240" s="47"/>
      <c r="U240" s="47"/>
      <c r="V240" s="105"/>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row>
    <row r="241" spans="1:47" hidden="1" x14ac:dyDescent="0.25">
      <c r="A241" s="5">
        <v>240</v>
      </c>
      <c r="B241" s="323" t="s">
        <v>47</v>
      </c>
      <c r="C241" s="63" t="s">
        <v>369</v>
      </c>
      <c r="D241" s="63"/>
      <c r="E241" s="45" t="s">
        <v>173</v>
      </c>
      <c r="F241" s="45">
        <v>198000</v>
      </c>
      <c r="G241" s="45">
        <v>4210.2</v>
      </c>
      <c r="H241" s="45"/>
      <c r="I241" s="45"/>
      <c r="J241" s="45"/>
      <c r="K241" s="266"/>
      <c r="L241" s="51">
        <v>45469</v>
      </c>
      <c r="M241" s="7">
        <f>165+30</f>
        <v>195</v>
      </c>
      <c r="N241" s="9">
        <f t="shared" si="28"/>
        <v>45663</v>
      </c>
      <c r="O241" s="10">
        <f t="shared" ca="1" si="29"/>
        <v>-540</v>
      </c>
      <c r="P241" s="10"/>
      <c r="Q241" s="7"/>
      <c r="R241" s="7"/>
      <c r="S241" s="7"/>
      <c r="T241" s="7"/>
      <c r="U241" s="7"/>
      <c r="V241" s="15"/>
      <c r="W241" s="7"/>
      <c r="X241" s="7"/>
      <c r="Y241" s="7"/>
      <c r="Z241" s="7"/>
      <c r="AA241" s="7"/>
      <c r="AB241" s="7"/>
      <c r="AC241" s="7"/>
      <c r="AD241" s="7"/>
      <c r="AE241" s="7"/>
      <c r="AF241" s="7"/>
      <c r="AG241" s="7"/>
      <c r="AH241" s="7"/>
      <c r="AI241" s="7"/>
      <c r="AJ241" s="7"/>
      <c r="AK241" s="7"/>
      <c r="AL241" s="7"/>
      <c r="AM241" s="7"/>
      <c r="AN241" s="7"/>
      <c r="AO241" s="7"/>
      <c r="AP241" s="7"/>
      <c r="AQ241" s="7" t="s">
        <v>50</v>
      </c>
      <c r="AR241" s="7" t="s">
        <v>50</v>
      </c>
      <c r="AS241" s="7" t="s">
        <v>50</v>
      </c>
      <c r="AT241" s="7"/>
      <c r="AU241" s="7"/>
    </row>
    <row r="242" spans="1:47" hidden="1" x14ac:dyDescent="0.25">
      <c r="A242" s="5">
        <v>241</v>
      </c>
      <c r="B242" s="323" t="s">
        <v>47</v>
      </c>
      <c r="C242" s="63" t="s">
        <v>354</v>
      </c>
      <c r="D242" s="63"/>
      <c r="E242" s="67"/>
      <c r="F242" s="7"/>
      <c r="G242" s="7">
        <v>10739.55</v>
      </c>
      <c r="H242" s="45"/>
      <c r="I242" s="45"/>
      <c r="J242" s="45"/>
      <c r="K242" s="266"/>
      <c r="L242" s="51">
        <v>45470</v>
      </c>
      <c r="M242" s="7">
        <v>125</v>
      </c>
      <c r="N242" s="9">
        <f t="shared" si="28"/>
        <v>45594</v>
      </c>
      <c r="O242" s="10">
        <f t="shared" ca="1" si="29"/>
        <v>-609</v>
      </c>
      <c r="P242" s="10"/>
      <c r="Q242" s="7"/>
      <c r="R242" s="7"/>
      <c r="S242" s="7"/>
      <c r="T242" s="7"/>
      <c r="U242" s="7"/>
      <c r="V242" s="15"/>
      <c r="W242" s="7"/>
      <c r="X242" s="7"/>
      <c r="Y242" s="7"/>
      <c r="Z242" s="7"/>
      <c r="AA242" s="7"/>
      <c r="AB242" s="7"/>
      <c r="AC242" s="7"/>
      <c r="AD242" s="7"/>
      <c r="AE242" s="7"/>
      <c r="AF242" s="7"/>
      <c r="AG242" s="7"/>
      <c r="AH242" s="7"/>
      <c r="AI242" s="7"/>
      <c r="AJ242" s="7"/>
      <c r="AK242" s="7"/>
      <c r="AL242" s="7"/>
      <c r="AM242" s="7"/>
      <c r="AN242" s="7"/>
      <c r="AO242" s="7"/>
      <c r="AP242" s="7"/>
      <c r="AQ242" s="7">
        <v>0</v>
      </c>
      <c r="AR242" s="7" t="s">
        <v>50</v>
      </c>
      <c r="AS242" s="7" t="s">
        <v>50</v>
      </c>
      <c r="AT242" s="7" t="s">
        <v>50</v>
      </c>
      <c r="AU242" s="7"/>
    </row>
    <row r="243" spans="1:47" s="106" customFormat="1" hidden="1" x14ac:dyDescent="0.25">
      <c r="A243" s="102">
        <v>242</v>
      </c>
      <c r="B243" s="330" t="s">
        <v>47</v>
      </c>
      <c r="C243" s="47" t="s">
        <v>367</v>
      </c>
      <c r="D243" s="47"/>
      <c r="E243" s="47" t="s">
        <v>368</v>
      </c>
      <c r="F243" s="47"/>
      <c r="G243" s="47"/>
      <c r="H243" s="47"/>
      <c r="I243" s="47"/>
      <c r="J243" s="47"/>
      <c r="K243" s="269"/>
      <c r="L243" s="94">
        <v>45470</v>
      </c>
      <c r="M243" s="47">
        <v>70</v>
      </c>
      <c r="N243" s="104">
        <f t="shared" si="28"/>
        <v>45539</v>
      </c>
      <c r="O243" s="60">
        <f t="shared" ca="1" si="29"/>
        <v>-664</v>
      </c>
      <c r="P243" s="60"/>
      <c r="Q243" s="47"/>
      <c r="R243" s="47"/>
      <c r="S243" s="47"/>
      <c r="T243" s="47"/>
      <c r="U243" s="47"/>
      <c r="V243" s="105"/>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row>
    <row r="244" spans="1:47" hidden="1" x14ac:dyDescent="0.25">
      <c r="A244" s="381">
        <v>243</v>
      </c>
      <c r="B244" s="385" t="s">
        <v>47</v>
      </c>
      <c r="C244" s="81" t="s">
        <v>370</v>
      </c>
      <c r="D244" s="45" t="s">
        <v>371</v>
      </c>
      <c r="E244" s="45" t="s">
        <v>321</v>
      </c>
      <c r="F244" s="45">
        <v>326958.19</v>
      </c>
      <c r="G244" s="45">
        <v>9043.56</v>
      </c>
      <c r="H244" s="45"/>
      <c r="I244" s="45"/>
      <c r="J244" s="7"/>
      <c r="K244" s="207" t="s">
        <v>346</v>
      </c>
      <c r="L244" s="8">
        <v>45476</v>
      </c>
      <c r="M244" s="7">
        <f>155+30+30+30</f>
        <v>245</v>
      </c>
      <c r="N244" s="9">
        <f t="shared" si="28"/>
        <v>45720</v>
      </c>
      <c r="O244" s="10">
        <f t="shared" ca="1" si="29"/>
        <v>-483</v>
      </c>
      <c r="P244" s="10"/>
      <c r="Q244" s="7"/>
      <c r="R244" s="7"/>
      <c r="S244" s="7"/>
      <c r="T244" s="7"/>
      <c r="U244" s="7"/>
      <c r="V244" s="15"/>
      <c r="W244" s="7"/>
      <c r="X244" s="7"/>
      <c r="Y244" s="7"/>
      <c r="Z244" s="7"/>
      <c r="AA244" s="7"/>
      <c r="AB244" s="7"/>
      <c r="AC244" s="7"/>
      <c r="AD244" s="7"/>
      <c r="AE244" s="7"/>
      <c r="AF244" s="7"/>
      <c r="AG244" s="7"/>
      <c r="AH244" s="7"/>
      <c r="AI244" s="7"/>
      <c r="AJ244" s="7"/>
      <c r="AK244" s="7"/>
      <c r="AL244" s="7"/>
      <c r="AM244" s="7"/>
      <c r="AN244" s="7"/>
      <c r="AO244" s="7"/>
      <c r="AP244" s="7"/>
      <c r="AQ244" s="7" t="s">
        <v>50</v>
      </c>
      <c r="AR244" s="7" t="s">
        <v>50</v>
      </c>
      <c r="AS244" s="7" t="s">
        <v>50</v>
      </c>
      <c r="AT244" s="7"/>
      <c r="AU244" s="7"/>
    </row>
    <row r="245" spans="1:47" hidden="1" x14ac:dyDescent="0.25">
      <c r="A245" s="471">
        <v>244</v>
      </c>
      <c r="B245" s="480" t="s">
        <v>47</v>
      </c>
      <c r="C245" s="482" t="s">
        <v>372</v>
      </c>
      <c r="D245" s="7" t="s">
        <v>373</v>
      </c>
      <c r="E245" s="45" t="s">
        <v>374</v>
      </c>
      <c r="F245" s="45">
        <v>420384.63</v>
      </c>
      <c r="G245" s="45">
        <v>12560</v>
      </c>
      <c r="H245" s="45"/>
      <c r="I245" s="45">
        <v>370</v>
      </c>
      <c r="J245" s="7"/>
      <c r="K245" s="207" t="s">
        <v>375</v>
      </c>
      <c r="L245" s="8">
        <v>45476</v>
      </c>
      <c r="M245" s="7">
        <f>155+30+30+30</f>
        <v>245</v>
      </c>
      <c r="N245" s="9">
        <f t="shared" si="28"/>
        <v>45720</v>
      </c>
      <c r="O245" s="10">
        <f t="shared" ca="1" si="29"/>
        <v>-483</v>
      </c>
      <c r="P245" s="10"/>
      <c r="Q245" s="7" t="s">
        <v>50</v>
      </c>
      <c r="R245" s="7" t="s">
        <v>50</v>
      </c>
      <c r="S245" s="7" t="s">
        <v>50</v>
      </c>
      <c r="T245" s="7" t="s">
        <v>50</v>
      </c>
      <c r="U245" s="7" t="s">
        <v>50</v>
      </c>
      <c r="V245" s="15" t="s">
        <v>50</v>
      </c>
      <c r="W245" s="7" t="s">
        <v>50</v>
      </c>
      <c r="X245" s="7" t="s">
        <v>50</v>
      </c>
      <c r="Y245" s="7" t="s">
        <v>50</v>
      </c>
      <c r="Z245" s="7" t="s">
        <v>50</v>
      </c>
      <c r="AA245" s="7" t="s">
        <v>50</v>
      </c>
      <c r="AB245" s="7">
        <v>0</v>
      </c>
      <c r="AC245" s="7">
        <v>0</v>
      </c>
      <c r="AD245" s="7" t="s">
        <v>50</v>
      </c>
      <c r="AE245" s="7" t="s">
        <v>50</v>
      </c>
      <c r="AF245" s="7">
        <v>0</v>
      </c>
      <c r="AG245" s="7" t="s">
        <v>50</v>
      </c>
      <c r="AH245" s="7" t="s">
        <v>50</v>
      </c>
      <c r="AI245" s="7">
        <v>0</v>
      </c>
      <c r="AJ245" s="7" t="s">
        <v>50</v>
      </c>
      <c r="AK245" s="7">
        <v>0</v>
      </c>
      <c r="AL245" s="7">
        <v>0</v>
      </c>
      <c r="AM245" s="7">
        <v>0</v>
      </c>
      <c r="AN245" s="7">
        <v>0</v>
      </c>
      <c r="AO245" s="7">
        <v>0</v>
      </c>
      <c r="AP245" s="7">
        <v>0</v>
      </c>
      <c r="AQ245" s="7" t="s">
        <v>50</v>
      </c>
      <c r="AR245" s="7" t="s">
        <v>50</v>
      </c>
      <c r="AS245" s="7" t="s">
        <v>50</v>
      </c>
      <c r="AT245" s="7" t="s">
        <v>50</v>
      </c>
      <c r="AU245" s="7"/>
    </row>
    <row r="246" spans="1:47" hidden="1" x14ac:dyDescent="0.25">
      <c r="A246" s="381">
        <v>245</v>
      </c>
      <c r="B246" s="385" t="s">
        <v>47</v>
      </c>
      <c r="C246" s="53" t="s">
        <v>376</v>
      </c>
      <c r="D246" s="53" t="s">
        <v>377</v>
      </c>
      <c r="E246" s="45" t="s">
        <v>378</v>
      </c>
      <c r="F246" s="45">
        <v>70000</v>
      </c>
      <c r="G246" s="45">
        <v>1121.78</v>
      </c>
      <c r="H246" s="45"/>
      <c r="I246" s="45">
        <v>0</v>
      </c>
      <c r="J246" s="7"/>
      <c r="K246" s="436">
        <v>45701</v>
      </c>
      <c r="L246" s="8">
        <v>45569</v>
      </c>
      <c r="M246" s="7">
        <f>106+30</f>
        <v>136</v>
      </c>
      <c r="N246" s="9">
        <f t="shared" si="28"/>
        <v>45704</v>
      </c>
      <c r="O246" s="10">
        <f t="shared" ca="1" si="29"/>
        <v>-499</v>
      </c>
      <c r="P246" s="10"/>
      <c r="Q246" s="7" t="s">
        <v>50</v>
      </c>
      <c r="R246" s="7" t="s">
        <v>50</v>
      </c>
      <c r="S246" s="7" t="s">
        <v>50</v>
      </c>
      <c r="T246" s="7" t="s">
        <v>50</v>
      </c>
      <c r="U246" s="7" t="s">
        <v>50</v>
      </c>
      <c r="V246" s="15" t="s">
        <v>50</v>
      </c>
      <c r="W246" s="7" t="s">
        <v>50</v>
      </c>
      <c r="X246" s="7" t="s">
        <v>50</v>
      </c>
      <c r="Y246" s="7" t="s">
        <v>50</v>
      </c>
      <c r="Z246" s="7" t="s">
        <v>50</v>
      </c>
      <c r="AA246" s="7" t="s">
        <v>50</v>
      </c>
      <c r="AB246" s="7">
        <v>0</v>
      </c>
      <c r="AC246" s="7">
        <v>0</v>
      </c>
      <c r="AD246" s="7" t="s">
        <v>50</v>
      </c>
      <c r="AE246" s="7" t="s">
        <v>50</v>
      </c>
      <c r="AF246" s="7">
        <v>0</v>
      </c>
      <c r="AG246" s="7" t="s">
        <v>50</v>
      </c>
      <c r="AH246" s="7">
        <v>0</v>
      </c>
      <c r="AI246" s="7">
        <v>0</v>
      </c>
      <c r="AJ246" s="7" t="s">
        <v>50</v>
      </c>
      <c r="AK246" s="7">
        <v>0</v>
      </c>
      <c r="AL246" s="7">
        <v>0</v>
      </c>
      <c r="AM246" s="7"/>
      <c r="AN246" s="7" t="s">
        <v>50</v>
      </c>
      <c r="AO246" s="7">
        <v>0</v>
      </c>
      <c r="AP246" s="7">
        <v>0</v>
      </c>
      <c r="AQ246" s="7" t="s">
        <v>50</v>
      </c>
      <c r="AR246" s="7" t="s">
        <v>50</v>
      </c>
      <c r="AS246" s="7" t="s">
        <v>50</v>
      </c>
      <c r="AT246" s="7"/>
      <c r="AU246" s="7"/>
    </row>
    <row r="247" spans="1:47" hidden="1" x14ac:dyDescent="0.25">
      <c r="A247" s="5">
        <v>246</v>
      </c>
      <c r="B247" s="352" t="s">
        <v>47</v>
      </c>
      <c r="C247" s="63" t="s">
        <v>379</v>
      </c>
      <c r="D247" s="45" t="s">
        <v>380</v>
      </c>
      <c r="E247" s="45" t="s">
        <v>345</v>
      </c>
      <c r="F247" s="45">
        <v>283633</v>
      </c>
      <c r="G247" s="45">
        <v>13571.58</v>
      </c>
      <c r="H247" s="45"/>
      <c r="I247" s="45">
        <v>300</v>
      </c>
      <c r="J247" s="262"/>
      <c r="K247" s="436">
        <v>45744</v>
      </c>
      <c r="L247" s="8">
        <v>45491</v>
      </c>
      <c r="M247" s="7">
        <f>125+30</f>
        <v>155</v>
      </c>
      <c r="N247" s="9">
        <f t="shared" si="28"/>
        <v>45645</v>
      </c>
      <c r="O247" s="60">
        <f t="shared" ca="1" si="29"/>
        <v>-558</v>
      </c>
      <c r="P247" s="10"/>
      <c r="Q247" s="7" t="s">
        <v>50</v>
      </c>
      <c r="R247" s="7" t="s">
        <v>50</v>
      </c>
      <c r="S247" s="7" t="s">
        <v>50</v>
      </c>
      <c r="T247" s="7" t="s">
        <v>50</v>
      </c>
      <c r="U247" s="7" t="s">
        <v>50</v>
      </c>
      <c r="V247" s="15" t="s">
        <v>50</v>
      </c>
      <c r="W247" s="7" t="s">
        <v>50</v>
      </c>
      <c r="X247" s="7" t="s">
        <v>50</v>
      </c>
      <c r="Y247" s="7" t="s">
        <v>50</v>
      </c>
      <c r="Z247" s="7" t="s">
        <v>50</v>
      </c>
      <c r="AA247" s="7" t="s">
        <v>50</v>
      </c>
      <c r="AB247" s="7"/>
      <c r="AC247" s="7">
        <v>0</v>
      </c>
      <c r="AD247" s="7" t="s">
        <v>50</v>
      </c>
      <c r="AE247" s="7">
        <v>0</v>
      </c>
      <c r="AF247" s="7" t="s">
        <v>56</v>
      </c>
      <c r="AG247" s="7" t="s">
        <v>50</v>
      </c>
      <c r="AH247" s="7" t="s">
        <v>50</v>
      </c>
      <c r="AI247" s="7">
        <v>0</v>
      </c>
      <c r="AJ247" s="7">
        <v>0</v>
      </c>
      <c r="AK247" s="7">
        <v>0</v>
      </c>
      <c r="AL247" s="7">
        <v>0</v>
      </c>
      <c r="AM247" s="7"/>
      <c r="AN247" s="7">
        <v>0</v>
      </c>
      <c r="AO247" s="7">
        <v>0</v>
      </c>
      <c r="AP247" s="7">
        <v>0</v>
      </c>
      <c r="AQ247" s="7" t="s">
        <v>50</v>
      </c>
      <c r="AR247" s="7" t="s">
        <v>50</v>
      </c>
      <c r="AS247" s="7" t="s">
        <v>50</v>
      </c>
      <c r="AT247" s="7"/>
      <c r="AU247" s="7"/>
    </row>
    <row r="248" spans="1:47" hidden="1" x14ac:dyDescent="0.25">
      <c r="A248" s="5">
        <v>247</v>
      </c>
      <c r="B248" s="352" t="s">
        <v>47</v>
      </c>
      <c r="C248" s="63" t="s">
        <v>381</v>
      </c>
      <c r="D248" s="45" t="s">
        <v>382</v>
      </c>
      <c r="E248" s="45" t="s">
        <v>173</v>
      </c>
      <c r="F248" s="45">
        <v>202100.94</v>
      </c>
      <c r="G248" s="45">
        <v>10021.780000000001</v>
      </c>
      <c r="H248" s="45"/>
      <c r="I248" s="45">
        <v>0</v>
      </c>
      <c r="J248" s="7"/>
      <c r="K248" s="207" t="s">
        <v>383</v>
      </c>
      <c r="L248" s="8">
        <v>45855</v>
      </c>
      <c r="M248" s="7">
        <v>95</v>
      </c>
      <c r="N248" s="9">
        <f t="shared" si="28"/>
        <v>45949</v>
      </c>
      <c r="O248" s="10">
        <f t="shared" ca="1" si="29"/>
        <v>-254</v>
      </c>
      <c r="P248" s="10"/>
      <c r="Q248" s="7" t="s">
        <v>50</v>
      </c>
      <c r="R248" s="7" t="s">
        <v>50</v>
      </c>
      <c r="S248" s="7" t="s">
        <v>50</v>
      </c>
      <c r="T248" s="7" t="s">
        <v>50</v>
      </c>
      <c r="U248" s="7" t="s">
        <v>50</v>
      </c>
      <c r="V248" s="15" t="s">
        <v>50</v>
      </c>
      <c r="W248" s="7" t="s">
        <v>50</v>
      </c>
      <c r="X248" s="7">
        <v>0</v>
      </c>
      <c r="Y248" s="7">
        <v>0</v>
      </c>
      <c r="Z248" s="7" t="s">
        <v>50</v>
      </c>
      <c r="AA248" s="7" t="s">
        <v>50</v>
      </c>
      <c r="AB248" s="7">
        <v>0</v>
      </c>
      <c r="AC248" s="7">
        <v>0</v>
      </c>
      <c r="AD248" s="7" t="s">
        <v>50</v>
      </c>
      <c r="AE248" s="7">
        <v>0</v>
      </c>
      <c r="AF248" s="7" t="s">
        <v>50</v>
      </c>
      <c r="AG248" s="7">
        <v>0</v>
      </c>
      <c r="AH248" s="7">
        <v>0</v>
      </c>
      <c r="AI248" s="7">
        <v>0</v>
      </c>
      <c r="AJ248" s="7">
        <v>0</v>
      </c>
      <c r="AK248" s="7">
        <v>0</v>
      </c>
      <c r="AL248" s="7">
        <v>0</v>
      </c>
      <c r="AM248" s="7"/>
      <c r="AN248" s="7">
        <v>0</v>
      </c>
      <c r="AO248" s="7">
        <v>0</v>
      </c>
      <c r="AP248" s="7">
        <v>0</v>
      </c>
      <c r="AQ248" s="7" t="s">
        <v>50</v>
      </c>
      <c r="AR248" s="7" t="s">
        <v>50</v>
      </c>
      <c r="AS248" s="7" t="s">
        <v>50</v>
      </c>
      <c r="AT248" s="7" t="s">
        <v>50</v>
      </c>
      <c r="AU248" s="7"/>
    </row>
    <row r="249" spans="1:47" hidden="1" x14ac:dyDescent="0.25">
      <c r="A249" s="458">
        <v>248</v>
      </c>
      <c r="B249" s="459" t="s">
        <v>47</v>
      </c>
      <c r="C249" s="53" t="s">
        <v>384</v>
      </c>
      <c r="D249" s="53" t="s">
        <v>385</v>
      </c>
      <c r="E249" s="45" t="s">
        <v>341</v>
      </c>
      <c r="F249" s="45">
        <v>140964.07</v>
      </c>
      <c r="G249" s="45">
        <v>4210.2</v>
      </c>
      <c r="H249" s="45"/>
      <c r="I249" s="45">
        <v>0</v>
      </c>
      <c r="J249" s="7"/>
      <c r="K249" s="207" t="s">
        <v>386</v>
      </c>
      <c r="L249" s="8">
        <v>45492</v>
      </c>
      <c r="M249" s="7">
        <f>305+30</f>
        <v>335</v>
      </c>
      <c r="N249" s="9">
        <f t="shared" si="28"/>
        <v>45826</v>
      </c>
      <c r="O249" s="10">
        <f t="shared" ca="1" si="29"/>
        <v>-377</v>
      </c>
      <c r="P249" s="10"/>
      <c r="Q249" s="7" t="s">
        <v>50</v>
      </c>
      <c r="R249" s="7" t="s">
        <v>50</v>
      </c>
      <c r="S249" s="7" t="s">
        <v>50</v>
      </c>
      <c r="T249" s="7" t="s">
        <v>50</v>
      </c>
      <c r="U249" s="7" t="s">
        <v>50</v>
      </c>
      <c r="V249" s="15" t="s">
        <v>50</v>
      </c>
      <c r="W249" s="7" t="s">
        <v>50</v>
      </c>
      <c r="X249" s="7" t="s">
        <v>50</v>
      </c>
      <c r="Y249" s="7" t="s">
        <v>50</v>
      </c>
      <c r="Z249" s="7">
        <v>0</v>
      </c>
      <c r="AA249" s="7" t="s">
        <v>50</v>
      </c>
      <c r="AB249" s="7">
        <v>0</v>
      </c>
      <c r="AC249" s="7" t="s">
        <v>50</v>
      </c>
      <c r="AD249" s="7" t="s">
        <v>50</v>
      </c>
      <c r="AE249" s="7">
        <v>0</v>
      </c>
      <c r="AF249" s="7" t="s">
        <v>50</v>
      </c>
      <c r="AG249" s="7">
        <v>0</v>
      </c>
      <c r="AH249" s="7">
        <v>0</v>
      </c>
      <c r="AI249" s="7" t="s">
        <v>50</v>
      </c>
      <c r="AJ249" s="7">
        <v>0</v>
      </c>
      <c r="AK249" s="7">
        <v>0</v>
      </c>
      <c r="AL249" s="7">
        <v>0</v>
      </c>
      <c r="AM249" s="7">
        <v>0</v>
      </c>
      <c r="AN249" s="7">
        <v>0</v>
      </c>
      <c r="AO249" s="7">
        <v>0</v>
      </c>
      <c r="AP249" s="7">
        <v>0</v>
      </c>
      <c r="AQ249" s="7" t="s">
        <v>50</v>
      </c>
      <c r="AR249" s="7" t="s">
        <v>50</v>
      </c>
      <c r="AS249" s="7" t="s">
        <v>50</v>
      </c>
      <c r="AT249" s="7" t="s">
        <v>50</v>
      </c>
      <c r="AU249" s="7"/>
    </row>
    <row r="250" spans="1:47" hidden="1" x14ac:dyDescent="0.25">
      <c r="A250" s="5">
        <v>249</v>
      </c>
      <c r="B250" s="385" t="s">
        <v>47</v>
      </c>
      <c r="C250" s="53" t="s">
        <v>387</v>
      </c>
      <c r="D250" s="53" t="s">
        <v>388</v>
      </c>
      <c r="E250" s="45" t="s">
        <v>173</v>
      </c>
      <c r="F250" s="45">
        <v>224855.56</v>
      </c>
      <c r="G250" s="45">
        <v>10739.55</v>
      </c>
      <c r="H250" s="45"/>
      <c r="I250" s="45">
        <v>0</v>
      </c>
      <c r="J250" s="7"/>
      <c r="K250" s="207" t="s">
        <v>389</v>
      </c>
      <c r="L250" s="8">
        <v>45492</v>
      </c>
      <c r="M250" s="7">
        <f>185+30+30</f>
        <v>245</v>
      </c>
      <c r="N250" s="9">
        <f t="shared" si="28"/>
        <v>45736</v>
      </c>
      <c r="O250" s="10">
        <f t="shared" ca="1" si="29"/>
        <v>-467</v>
      </c>
      <c r="P250" s="10"/>
      <c r="Q250" s="7" t="s">
        <v>50</v>
      </c>
      <c r="R250" s="7" t="s">
        <v>50</v>
      </c>
      <c r="S250" s="7">
        <v>0</v>
      </c>
      <c r="T250" s="7">
        <v>0</v>
      </c>
      <c r="U250" s="7" t="s">
        <v>50</v>
      </c>
      <c r="V250" s="15" t="s">
        <v>50</v>
      </c>
      <c r="W250" s="7">
        <v>0</v>
      </c>
      <c r="X250" s="7" t="s">
        <v>50</v>
      </c>
      <c r="Y250" s="7">
        <v>0</v>
      </c>
      <c r="Z250" s="7" t="s">
        <v>50</v>
      </c>
      <c r="AA250" s="7" t="s">
        <v>50</v>
      </c>
      <c r="AB250" s="7" t="s">
        <v>50</v>
      </c>
      <c r="AC250" s="7" t="s">
        <v>50</v>
      </c>
      <c r="AD250" s="7">
        <v>0</v>
      </c>
      <c r="AE250" s="7">
        <v>0</v>
      </c>
      <c r="AF250" s="7" t="s">
        <v>56</v>
      </c>
      <c r="AG250" s="7">
        <v>0</v>
      </c>
      <c r="AH250" s="7">
        <v>0</v>
      </c>
      <c r="AI250" s="7">
        <v>0</v>
      </c>
      <c r="AJ250" s="7">
        <v>0</v>
      </c>
      <c r="AK250" s="7">
        <v>0</v>
      </c>
      <c r="AL250" s="7">
        <v>0</v>
      </c>
      <c r="AM250" s="7"/>
      <c r="AN250" s="7">
        <v>0</v>
      </c>
      <c r="AO250" s="7">
        <v>0</v>
      </c>
      <c r="AP250" s="7">
        <v>0</v>
      </c>
      <c r="AQ250" s="7" t="s">
        <v>50</v>
      </c>
      <c r="AR250" s="7" t="s">
        <v>50</v>
      </c>
      <c r="AS250" s="7" t="s">
        <v>50</v>
      </c>
      <c r="AT250" s="7"/>
      <c r="AU250" s="7"/>
    </row>
    <row r="251" spans="1:47" hidden="1" x14ac:dyDescent="0.25">
      <c r="A251" s="5">
        <v>250</v>
      </c>
      <c r="B251" s="385" t="s">
        <v>47</v>
      </c>
      <c r="C251" s="53" t="s">
        <v>390</v>
      </c>
      <c r="D251" s="53" t="s">
        <v>391</v>
      </c>
      <c r="E251" s="45" t="s">
        <v>173</v>
      </c>
      <c r="F251" s="45">
        <v>150000</v>
      </c>
      <c r="G251" s="45">
        <v>4210.2299999999996</v>
      </c>
      <c r="H251" s="45"/>
      <c r="I251" s="45">
        <v>0</v>
      </c>
      <c r="J251" s="7"/>
      <c r="K251" s="207" t="s">
        <v>392</v>
      </c>
      <c r="L251" s="8">
        <v>45492</v>
      </c>
      <c r="M251" s="7">
        <f>185+30+30+30</f>
        <v>275</v>
      </c>
      <c r="N251" s="9">
        <f t="shared" si="28"/>
        <v>45766</v>
      </c>
      <c r="O251" s="10">
        <f t="shared" ca="1" si="29"/>
        <v>-437</v>
      </c>
      <c r="P251" s="10"/>
      <c r="Q251" s="7" t="s">
        <v>50</v>
      </c>
      <c r="R251" s="7" t="s">
        <v>50</v>
      </c>
      <c r="S251" s="7">
        <v>0</v>
      </c>
      <c r="T251" s="7" t="s">
        <v>50</v>
      </c>
      <c r="U251" s="7" t="s">
        <v>50</v>
      </c>
      <c r="V251" s="15" t="s">
        <v>50</v>
      </c>
      <c r="W251" s="7">
        <v>0</v>
      </c>
      <c r="X251" s="7" t="s">
        <v>50</v>
      </c>
      <c r="Y251" s="7">
        <v>0</v>
      </c>
      <c r="Z251" s="7" t="s">
        <v>50</v>
      </c>
      <c r="AA251" s="7" t="s">
        <v>50</v>
      </c>
      <c r="AB251" s="7" t="s">
        <v>50</v>
      </c>
      <c r="AC251" s="7" t="s">
        <v>50</v>
      </c>
      <c r="AD251" s="7" t="s">
        <v>50</v>
      </c>
      <c r="AE251" s="7">
        <v>0</v>
      </c>
      <c r="AF251" s="7">
        <v>0</v>
      </c>
      <c r="AG251" s="7">
        <v>0</v>
      </c>
      <c r="AH251" s="7">
        <v>0</v>
      </c>
      <c r="AI251" s="7" t="s">
        <v>50</v>
      </c>
      <c r="AJ251" s="7">
        <v>0</v>
      </c>
      <c r="AK251" s="7">
        <v>0</v>
      </c>
      <c r="AL251" s="7">
        <v>0</v>
      </c>
      <c r="AM251" s="7"/>
      <c r="AN251" s="7">
        <v>0</v>
      </c>
      <c r="AO251" s="7">
        <v>0</v>
      </c>
      <c r="AP251" s="7" t="s">
        <v>50</v>
      </c>
      <c r="AQ251" s="7" t="s">
        <v>50</v>
      </c>
      <c r="AR251" s="7" t="s">
        <v>50</v>
      </c>
      <c r="AS251" s="7" t="s">
        <v>50</v>
      </c>
      <c r="AT251" s="7"/>
      <c r="AU251" s="7"/>
    </row>
    <row r="252" spans="1:47" hidden="1" x14ac:dyDescent="0.25">
      <c r="A252" s="5">
        <v>251</v>
      </c>
      <c r="B252" s="481" t="s">
        <v>47</v>
      </c>
      <c r="C252" s="45" t="s">
        <v>393</v>
      </c>
      <c r="D252" s="49" t="s">
        <v>394</v>
      </c>
      <c r="E252" s="63" t="s">
        <v>345</v>
      </c>
      <c r="F252" s="45">
        <v>200811.64</v>
      </c>
      <c r="G252" s="45">
        <v>10000</v>
      </c>
      <c r="H252" s="45"/>
      <c r="I252" s="45">
        <v>0</v>
      </c>
      <c r="J252" s="7"/>
      <c r="K252" s="207" t="s">
        <v>395</v>
      </c>
      <c r="L252" s="8">
        <v>45855</v>
      </c>
      <c r="M252" s="7">
        <f>95+30+28</f>
        <v>153</v>
      </c>
      <c r="N252" s="9">
        <f t="shared" si="28"/>
        <v>46007</v>
      </c>
      <c r="O252" s="10">
        <f t="shared" ca="1" si="29"/>
        <v>-196</v>
      </c>
      <c r="P252" s="10"/>
      <c r="Q252" s="7" t="s">
        <v>50</v>
      </c>
      <c r="R252" s="7" t="s">
        <v>50</v>
      </c>
      <c r="S252" s="7">
        <v>0</v>
      </c>
      <c r="T252" s="7">
        <v>0</v>
      </c>
      <c r="U252" s="7" t="s">
        <v>50</v>
      </c>
      <c r="V252" s="15" t="s">
        <v>50</v>
      </c>
      <c r="W252" s="7">
        <v>0</v>
      </c>
      <c r="X252" s="7" t="s">
        <v>50</v>
      </c>
      <c r="Y252" s="7">
        <v>0</v>
      </c>
      <c r="Z252" s="7" t="s">
        <v>50</v>
      </c>
      <c r="AA252" s="7" t="s">
        <v>50</v>
      </c>
      <c r="AB252" s="7" t="s">
        <v>50</v>
      </c>
      <c r="AC252" s="7"/>
      <c r="AD252" s="7" t="s">
        <v>50</v>
      </c>
      <c r="AE252" s="7">
        <v>0</v>
      </c>
      <c r="AF252" s="7"/>
      <c r="AG252" s="7">
        <v>0</v>
      </c>
      <c r="AH252" s="7">
        <v>0</v>
      </c>
      <c r="AI252" s="7">
        <v>0</v>
      </c>
      <c r="AJ252" s="7">
        <v>0</v>
      </c>
      <c r="AK252" s="7">
        <v>0</v>
      </c>
      <c r="AL252" s="7">
        <v>0</v>
      </c>
      <c r="AM252" s="7"/>
      <c r="AN252" s="7">
        <v>0</v>
      </c>
      <c r="AO252" s="7">
        <v>0</v>
      </c>
      <c r="AP252" s="7">
        <v>0</v>
      </c>
      <c r="AQ252" s="7" t="s">
        <v>56</v>
      </c>
      <c r="AR252" s="7" t="s">
        <v>50</v>
      </c>
      <c r="AS252" s="7" t="s">
        <v>56</v>
      </c>
      <c r="AT252" s="7" t="s">
        <v>56</v>
      </c>
      <c r="AU252" s="7"/>
    </row>
    <row r="253" spans="1:47" hidden="1" x14ac:dyDescent="0.25">
      <c r="A253" s="381">
        <v>252</v>
      </c>
      <c r="B253" s="385" t="s">
        <v>47</v>
      </c>
      <c r="C253" s="53" t="s">
        <v>396</v>
      </c>
      <c r="D253" s="53" t="s">
        <v>397</v>
      </c>
      <c r="E253" s="45" t="s">
        <v>398</v>
      </c>
      <c r="F253" s="45">
        <v>70493.19</v>
      </c>
      <c r="G253" s="45">
        <v>2221.7800000000002</v>
      </c>
      <c r="H253" s="45"/>
      <c r="I253" s="45"/>
      <c r="J253" s="7">
        <v>21.78</v>
      </c>
      <c r="K253" s="266"/>
      <c r="L253" s="8">
        <v>45492</v>
      </c>
      <c r="M253" s="7">
        <f>185+30</f>
        <v>215</v>
      </c>
      <c r="N253" s="9">
        <f t="shared" si="28"/>
        <v>45706</v>
      </c>
      <c r="O253" s="10">
        <f t="shared" ca="1" si="29"/>
        <v>-497</v>
      </c>
      <c r="P253" s="10"/>
      <c r="Q253" s="7" t="s">
        <v>50</v>
      </c>
      <c r="R253" s="7" t="s">
        <v>50</v>
      </c>
      <c r="S253" s="7" t="s">
        <v>50</v>
      </c>
      <c r="T253" s="7"/>
      <c r="U253" s="7"/>
      <c r="V253" s="15"/>
      <c r="W253" s="7" t="s">
        <v>50</v>
      </c>
      <c r="X253" s="7" t="s">
        <v>56</v>
      </c>
      <c r="Y253" s="7"/>
      <c r="Z253" s="7">
        <v>0</v>
      </c>
      <c r="AA253" s="7">
        <v>0</v>
      </c>
      <c r="AB253" s="7">
        <v>0</v>
      </c>
      <c r="AC253" s="7">
        <v>0</v>
      </c>
      <c r="AD253" s="7" t="s">
        <v>56</v>
      </c>
      <c r="AE253" s="7"/>
      <c r="AF253" s="7">
        <v>0</v>
      </c>
      <c r="AG253" s="7">
        <v>0</v>
      </c>
      <c r="AH253" s="7">
        <v>0</v>
      </c>
      <c r="AI253" s="7">
        <v>0</v>
      </c>
      <c r="AJ253" s="7">
        <v>0</v>
      </c>
      <c r="AK253" s="7">
        <v>0</v>
      </c>
      <c r="AL253" s="7">
        <v>0</v>
      </c>
      <c r="AM253" s="7"/>
      <c r="AN253" s="7">
        <v>0</v>
      </c>
      <c r="AO253" s="7">
        <v>0</v>
      </c>
      <c r="AP253" s="7">
        <v>0</v>
      </c>
      <c r="AQ253" s="7" t="s">
        <v>50</v>
      </c>
      <c r="AR253" s="7" t="s">
        <v>50</v>
      </c>
      <c r="AS253" s="7" t="s">
        <v>50</v>
      </c>
      <c r="AT253" s="7"/>
      <c r="AU253" s="7"/>
    </row>
    <row r="254" spans="1:47" s="106" customFormat="1" hidden="1" x14ac:dyDescent="0.25">
      <c r="A254" s="102">
        <v>253</v>
      </c>
      <c r="B254" s="330" t="s">
        <v>47</v>
      </c>
      <c r="C254" s="47" t="s">
        <v>399</v>
      </c>
      <c r="D254" s="47"/>
      <c r="E254" s="47" t="s">
        <v>400</v>
      </c>
      <c r="F254" s="47"/>
      <c r="G254" s="47">
        <v>4188.42</v>
      </c>
      <c r="H254" s="47"/>
      <c r="I254" s="47"/>
      <c r="J254" s="47"/>
      <c r="K254" s="269"/>
      <c r="L254" s="94">
        <v>45496</v>
      </c>
      <c r="M254" s="47">
        <v>125</v>
      </c>
      <c r="N254" s="104">
        <f t="shared" si="28"/>
        <v>45620</v>
      </c>
      <c r="O254" s="60">
        <f t="shared" ca="1" si="29"/>
        <v>-583</v>
      </c>
      <c r="P254" s="60"/>
      <c r="Q254" s="47"/>
      <c r="R254" s="47"/>
      <c r="S254" s="47"/>
      <c r="T254" s="47"/>
      <c r="U254" s="47"/>
      <c r="V254" s="105"/>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row>
    <row r="255" spans="1:47" hidden="1" x14ac:dyDescent="0.25">
      <c r="A255" s="471">
        <v>254</v>
      </c>
      <c r="B255" s="486" t="s">
        <v>47</v>
      </c>
      <c r="C255" s="63" t="s">
        <v>401</v>
      </c>
      <c r="D255" s="63" t="s">
        <v>402</v>
      </c>
      <c r="E255" s="45" t="s">
        <v>403</v>
      </c>
      <c r="F255" s="474">
        <v>210491.05</v>
      </c>
      <c r="G255" s="45">
        <v>9010.89</v>
      </c>
      <c r="H255" s="45"/>
      <c r="I255" s="45">
        <v>0</v>
      </c>
      <c r="J255" s="110"/>
      <c r="K255" s="179">
        <v>45950</v>
      </c>
      <c r="L255" s="8">
        <v>45627</v>
      </c>
      <c r="M255" s="7">
        <f>125+30+30+30+30+30+30+30</f>
        <v>335</v>
      </c>
      <c r="N255" s="9">
        <f t="shared" si="28"/>
        <v>45961</v>
      </c>
      <c r="O255" s="60">
        <f t="shared" ca="1" si="29"/>
        <v>-242</v>
      </c>
      <c r="P255" s="10" t="s">
        <v>50</v>
      </c>
      <c r="Q255" s="7" t="s">
        <v>50</v>
      </c>
      <c r="R255" s="7">
        <v>0</v>
      </c>
      <c r="S255" s="7" t="s">
        <v>50</v>
      </c>
      <c r="T255" s="7" t="s">
        <v>56</v>
      </c>
      <c r="U255" s="7" t="s">
        <v>56</v>
      </c>
      <c r="V255" s="15" t="s">
        <v>56</v>
      </c>
      <c r="W255" s="7" t="s">
        <v>56</v>
      </c>
      <c r="X255" s="7"/>
      <c r="Y255" s="7"/>
      <c r="Z255" s="7"/>
      <c r="AA255" s="7"/>
      <c r="AB255" s="7"/>
      <c r="AC255" s="7"/>
      <c r="AD255" s="7">
        <v>0</v>
      </c>
      <c r="AE255" s="7">
        <v>0</v>
      </c>
      <c r="AF255" s="7">
        <v>0</v>
      </c>
      <c r="AG255" s="7"/>
      <c r="AH255" s="7"/>
      <c r="AI255" s="7"/>
      <c r="AJ255" s="7"/>
      <c r="AK255" s="7"/>
      <c r="AL255" s="7"/>
      <c r="AM255" s="7"/>
      <c r="AN255" s="7"/>
      <c r="AO255" s="7"/>
      <c r="AP255" s="7">
        <v>0</v>
      </c>
      <c r="AQ255" s="7" t="s">
        <v>50</v>
      </c>
      <c r="AR255" s="7" t="s">
        <v>50</v>
      </c>
      <c r="AS255" s="7" t="s">
        <v>50</v>
      </c>
      <c r="AT255" s="7" t="s">
        <v>50</v>
      </c>
      <c r="AU255" s="7"/>
    </row>
    <row r="256" spans="1:47" ht="15.75" hidden="1" customHeight="1" x14ac:dyDescent="0.25">
      <c r="A256" s="458">
        <v>255</v>
      </c>
      <c r="B256" s="459" t="s">
        <v>47</v>
      </c>
      <c r="C256" s="45" t="s">
        <v>404</v>
      </c>
      <c r="D256" s="45" t="s">
        <v>405</v>
      </c>
      <c r="E256" s="53" t="s">
        <v>406</v>
      </c>
      <c r="F256" s="45">
        <v>133929.07999999999</v>
      </c>
      <c r="G256" s="45">
        <v>4210.2</v>
      </c>
      <c r="H256" s="45"/>
      <c r="I256" s="45">
        <v>0</v>
      </c>
      <c r="J256" s="7"/>
      <c r="K256" s="207" t="s">
        <v>407</v>
      </c>
      <c r="L256" s="8">
        <v>45496</v>
      </c>
      <c r="M256" s="7">
        <f>275+30</f>
        <v>305</v>
      </c>
      <c r="N256" s="9">
        <f t="shared" si="28"/>
        <v>45800</v>
      </c>
      <c r="O256" s="10">
        <f t="shared" ca="1" si="29"/>
        <v>-403</v>
      </c>
      <c r="P256" s="46"/>
      <c r="Q256" s="7" t="s">
        <v>50</v>
      </c>
      <c r="R256" s="7" t="s">
        <v>50</v>
      </c>
      <c r="S256" s="7" t="s">
        <v>50</v>
      </c>
      <c r="T256" s="7" t="s">
        <v>50</v>
      </c>
      <c r="U256" s="7" t="s">
        <v>50</v>
      </c>
      <c r="V256" s="15" t="s">
        <v>50</v>
      </c>
      <c r="W256" s="7">
        <v>0</v>
      </c>
      <c r="X256" s="7" t="s">
        <v>50</v>
      </c>
      <c r="Y256" s="7">
        <v>0</v>
      </c>
      <c r="Z256" s="7" t="s">
        <v>50</v>
      </c>
      <c r="AA256" s="7" t="s">
        <v>50</v>
      </c>
      <c r="AB256" s="7" t="s">
        <v>50</v>
      </c>
      <c r="AC256" s="7"/>
      <c r="AD256" s="7" t="s">
        <v>50</v>
      </c>
      <c r="AE256" s="7">
        <v>0</v>
      </c>
      <c r="AF256" s="7">
        <v>0</v>
      </c>
      <c r="AG256" s="7">
        <v>0</v>
      </c>
      <c r="AH256" s="7">
        <v>0</v>
      </c>
      <c r="AI256" s="7">
        <v>0</v>
      </c>
      <c r="AJ256" s="7">
        <v>0</v>
      </c>
      <c r="AK256" s="7">
        <v>0</v>
      </c>
      <c r="AL256" s="7">
        <v>0</v>
      </c>
      <c r="AM256" s="7"/>
      <c r="AN256" s="7">
        <v>0</v>
      </c>
      <c r="AO256" s="7">
        <v>0</v>
      </c>
      <c r="AP256" s="7">
        <v>0</v>
      </c>
      <c r="AQ256" s="7" t="s">
        <v>50</v>
      </c>
      <c r="AR256" s="7" t="s">
        <v>50</v>
      </c>
      <c r="AS256" s="7" t="s">
        <v>50</v>
      </c>
      <c r="AT256" s="7"/>
      <c r="AU256" s="7"/>
    </row>
    <row r="257" spans="1:47" hidden="1" x14ac:dyDescent="0.25">
      <c r="A257" s="5">
        <v>256</v>
      </c>
      <c r="B257" s="352" t="s">
        <v>47</v>
      </c>
      <c r="C257" s="7" t="s">
        <v>408</v>
      </c>
      <c r="D257" s="7" t="s">
        <v>409</v>
      </c>
      <c r="E257" s="45" t="s">
        <v>267</v>
      </c>
      <c r="F257" s="45"/>
      <c r="G257" s="45">
        <v>12565.27</v>
      </c>
      <c r="H257" s="45"/>
      <c r="I257" s="45">
        <v>0</v>
      </c>
      <c r="J257" s="7"/>
      <c r="K257" s="207" t="s">
        <v>346</v>
      </c>
      <c r="L257" s="8">
        <v>45496</v>
      </c>
      <c r="M257" s="7">
        <v>125</v>
      </c>
      <c r="N257" s="9">
        <f t="shared" si="28"/>
        <v>45620</v>
      </c>
      <c r="O257" s="10">
        <f t="shared" ca="1" si="29"/>
        <v>-583</v>
      </c>
      <c r="P257" s="10"/>
      <c r="Q257" s="7"/>
      <c r="R257" s="7"/>
      <c r="S257" s="7"/>
      <c r="T257" s="7"/>
      <c r="U257" s="7"/>
      <c r="V257" s="15"/>
      <c r="W257" s="7"/>
      <c r="X257" s="7"/>
      <c r="Y257" s="7"/>
      <c r="Z257" s="7"/>
      <c r="AA257" s="7"/>
      <c r="AB257" s="7"/>
      <c r="AC257" s="7"/>
      <c r="AD257" s="7"/>
      <c r="AE257" s="7"/>
      <c r="AF257" s="7"/>
      <c r="AG257" s="7"/>
      <c r="AH257" s="7"/>
      <c r="AI257" s="7"/>
      <c r="AJ257" s="7"/>
      <c r="AK257" s="7"/>
      <c r="AL257" s="7"/>
      <c r="AM257" s="7"/>
      <c r="AN257" s="7"/>
      <c r="AO257" s="7"/>
      <c r="AP257" s="7"/>
      <c r="AQ257" s="7" t="s">
        <v>50</v>
      </c>
      <c r="AR257" s="7" t="s">
        <v>50</v>
      </c>
      <c r="AS257" s="7" t="s">
        <v>50</v>
      </c>
      <c r="AT257" s="7" t="s">
        <v>50</v>
      </c>
      <c r="AU257" s="7"/>
    </row>
    <row r="258" spans="1:47" hidden="1" x14ac:dyDescent="0.25">
      <c r="A258" s="5">
        <v>257</v>
      </c>
      <c r="B258" s="352" t="s">
        <v>47</v>
      </c>
      <c r="C258" s="63" t="s">
        <v>410</v>
      </c>
      <c r="D258" s="45" t="s">
        <v>411</v>
      </c>
      <c r="E258" s="45"/>
      <c r="F258" s="45" t="s">
        <v>412</v>
      </c>
      <c r="G258" s="45">
        <v>13039.16</v>
      </c>
      <c r="H258" s="45"/>
      <c r="I258" s="45">
        <v>370</v>
      </c>
      <c r="J258" s="7"/>
      <c r="K258" s="207" t="s">
        <v>413</v>
      </c>
      <c r="L258" s="8">
        <v>45497</v>
      </c>
      <c r="M258" s="7">
        <f>275+30+30</f>
        <v>335</v>
      </c>
      <c r="N258" s="9">
        <f t="shared" si="28"/>
        <v>45831</v>
      </c>
      <c r="O258" s="10">
        <f t="shared" ca="1" si="29"/>
        <v>-372</v>
      </c>
      <c r="P258" s="10"/>
      <c r="Q258" s="7"/>
      <c r="R258" s="7"/>
      <c r="S258" s="7"/>
      <c r="T258" s="7"/>
      <c r="U258" s="7"/>
      <c r="V258" s="15"/>
      <c r="W258" s="7"/>
      <c r="X258" s="7" t="s">
        <v>56</v>
      </c>
      <c r="Y258" s="7" t="s">
        <v>56</v>
      </c>
      <c r="Z258" s="7">
        <v>0</v>
      </c>
      <c r="AA258" s="7" t="s">
        <v>50</v>
      </c>
      <c r="AB258" s="7">
        <v>0</v>
      </c>
      <c r="AC258" s="7">
        <v>0</v>
      </c>
      <c r="AD258" s="7"/>
      <c r="AE258" s="7">
        <v>0</v>
      </c>
      <c r="AF258" s="7">
        <v>0</v>
      </c>
      <c r="AG258" s="7">
        <v>0</v>
      </c>
      <c r="AH258" s="7" t="s">
        <v>56</v>
      </c>
      <c r="AI258" s="7">
        <v>0</v>
      </c>
      <c r="AJ258" s="7" t="s">
        <v>56</v>
      </c>
      <c r="AK258" s="7">
        <v>0</v>
      </c>
      <c r="AL258" s="7">
        <v>0</v>
      </c>
      <c r="AM258" s="7" t="s">
        <v>56</v>
      </c>
      <c r="AN258" s="7" t="s">
        <v>56</v>
      </c>
      <c r="AO258" s="7">
        <v>0</v>
      </c>
      <c r="AP258" s="7">
        <v>0</v>
      </c>
      <c r="AQ258" s="7" t="s">
        <v>50</v>
      </c>
      <c r="AR258" s="7" t="s">
        <v>50</v>
      </c>
      <c r="AS258" s="7" t="s">
        <v>50</v>
      </c>
      <c r="AT258" s="7" t="s">
        <v>50</v>
      </c>
      <c r="AU258" s="7"/>
    </row>
    <row r="259" spans="1:47" hidden="1" x14ac:dyDescent="0.25">
      <c r="A259" s="5">
        <v>258</v>
      </c>
      <c r="B259" s="352" t="s">
        <v>47</v>
      </c>
      <c r="C259" s="63" t="s">
        <v>414</v>
      </c>
      <c r="D259" s="45" t="s">
        <v>415</v>
      </c>
      <c r="E259" s="45" t="s">
        <v>416</v>
      </c>
      <c r="F259" s="45">
        <v>220774.85</v>
      </c>
      <c r="G259" s="45">
        <v>10000</v>
      </c>
      <c r="H259" s="45"/>
      <c r="I259" s="45">
        <v>0</v>
      </c>
      <c r="J259" s="7">
        <v>4000</v>
      </c>
      <c r="K259" s="207" t="s">
        <v>395</v>
      </c>
      <c r="L259" s="8">
        <v>45497</v>
      </c>
      <c r="M259" s="7">
        <f>275+30+30+30+30+30+30</f>
        <v>455</v>
      </c>
      <c r="N259" s="9">
        <f t="shared" si="28"/>
        <v>45951</v>
      </c>
      <c r="O259" s="10">
        <f t="shared" ca="1" si="29"/>
        <v>-252</v>
      </c>
      <c r="P259" s="10">
        <v>0</v>
      </c>
      <c r="Q259" s="7" t="s">
        <v>50</v>
      </c>
      <c r="R259" s="7" t="s">
        <v>50</v>
      </c>
      <c r="S259" s="7" t="s">
        <v>50</v>
      </c>
      <c r="T259" s="67" t="s">
        <v>50</v>
      </c>
      <c r="U259" s="7" t="s">
        <v>50</v>
      </c>
      <c r="V259" s="15" t="s">
        <v>50</v>
      </c>
      <c r="W259" s="7" t="s">
        <v>50</v>
      </c>
      <c r="X259" s="7" t="s">
        <v>50</v>
      </c>
      <c r="Y259" s="7" t="s">
        <v>50</v>
      </c>
      <c r="Z259" s="7" t="s">
        <v>50</v>
      </c>
      <c r="AA259" s="7" t="s">
        <v>50</v>
      </c>
      <c r="AB259" s="7">
        <v>0</v>
      </c>
      <c r="AC259" s="7">
        <v>0</v>
      </c>
      <c r="AD259" s="67" t="s">
        <v>50</v>
      </c>
      <c r="AE259" s="67" t="s">
        <v>50</v>
      </c>
      <c r="AF259" s="7">
        <v>0</v>
      </c>
      <c r="AG259" s="7">
        <v>0</v>
      </c>
      <c r="AH259" s="7">
        <v>0</v>
      </c>
      <c r="AI259" s="7" t="s">
        <v>50</v>
      </c>
      <c r="AJ259" s="7" t="s">
        <v>50</v>
      </c>
      <c r="AK259" s="7">
        <v>0</v>
      </c>
      <c r="AL259" s="7">
        <v>0</v>
      </c>
      <c r="AM259" s="7">
        <v>0</v>
      </c>
      <c r="AN259" s="7">
        <v>0</v>
      </c>
      <c r="AO259" s="7">
        <v>0</v>
      </c>
      <c r="AP259" s="7">
        <v>0</v>
      </c>
      <c r="AQ259" s="7" t="s">
        <v>50</v>
      </c>
      <c r="AR259" s="7" t="s">
        <v>50</v>
      </c>
      <c r="AS259" s="7" t="s">
        <v>50</v>
      </c>
      <c r="AT259" s="7" t="s">
        <v>50</v>
      </c>
      <c r="AU259" s="7"/>
    </row>
    <row r="260" spans="1:47" hidden="1" x14ac:dyDescent="0.25">
      <c r="A260" s="5">
        <v>259</v>
      </c>
      <c r="B260" s="352" t="s">
        <v>47</v>
      </c>
      <c r="C260" s="63" t="s">
        <v>417</v>
      </c>
      <c r="D260" s="45" t="s">
        <v>418</v>
      </c>
      <c r="E260" s="45" t="s">
        <v>416</v>
      </c>
      <c r="F260" s="45">
        <v>353296.72</v>
      </c>
      <c r="G260" s="45">
        <v>12560</v>
      </c>
      <c r="H260" s="45"/>
      <c r="I260" s="45">
        <v>300</v>
      </c>
      <c r="J260" s="7">
        <v>4000</v>
      </c>
      <c r="K260" s="207" t="s">
        <v>395</v>
      </c>
      <c r="L260" s="8">
        <v>45497</v>
      </c>
      <c r="M260" s="7">
        <f>275+30+30+30+30+30+30</f>
        <v>455</v>
      </c>
      <c r="N260" s="9">
        <f t="shared" si="28"/>
        <v>45951</v>
      </c>
      <c r="O260" s="10">
        <f t="shared" ca="1" si="29"/>
        <v>-252</v>
      </c>
      <c r="P260" s="10">
        <v>0</v>
      </c>
      <c r="Q260" s="7" t="s">
        <v>50</v>
      </c>
      <c r="R260" s="7" t="s">
        <v>50</v>
      </c>
      <c r="S260" s="7" t="s">
        <v>50</v>
      </c>
      <c r="T260" s="67" t="s">
        <v>50</v>
      </c>
      <c r="U260" s="7" t="s">
        <v>50</v>
      </c>
      <c r="V260" s="15" t="s">
        <v>50</v>
      </c>
      <c r="W260" s="7" t="s">
        <v>50</v>
      </c>
      <c r="X260" s="7" t="s">
        <v>50</v>
      </c>
      <c r="Y260" s="7" t="s">
        <v>50</v>
      </c>
      <c r="Z260" s="7" t="s">
        <v>50</v>
      </c>
      <c r="AA260" s="7" t="s">
        <v>50</v>
      </c>
      <c r="AB260" s="7">
        <v>0</v>
      </c>
      <c r="AC260" s="7">
        <v>0</v>
      </c>
      <c r="AD260" s="67" t="s">
        <v>50</v>
      </c>
      <c r="AE260" s="7" t="s">
        <v>50</v>
      </c>
      <c r="AF260" s="7">
        <v>0</v>
      </c>
      <c r="AG260" s="7" t="s">
        <v>50</v>
      </c>
      <c r="AH260" s="7" t="s">
        <v>50</v>
      </c>
      <c r="AI260" s="7">
        <v>0</v>
      </c>
      <c r="AJ260" s="7" t="s">
        <v>50</v>
      </c>
      <c r="AK260" s="7">
        <v>0</v>
      </c>
      <c r="AL260" s="7">
        <v>0</v>
      </c>
      <c r="AM260" s="7">
        <v>0</v>
      </c>
      <c r="AN260" s="7">
        <v>0</v>
      </c>
      <c r="AO260" s="7">
        <v>0</v>
      </c>
      <c r="AP260" s="7">
        <v>0</v>
      </c>
      <c r="AQ260" s="7" t="s">
        <v>56</v>
      </c>
      <c r="AR260" s="7" t="s">
        <v>50</v>
      </c>
      <c r="AS260" s="7" t="s">
        <v>56</v>
      </c>
      <c r="AT260" s="7" t="s">
        <v>56</v>
      </c>
      <c r="AU260" s="7"/>
    </row>
    <row r="261" spans="1:47" ht="13.9" hidden="1" customHeight="1" x14ac:dyDescent="0.25">
      <c r="A261" s="5">
        <v>260</v>
      </c>
      <c r="B261" s="352" t="s">
        <v>47</v>
      </c>
      <c r="C261" s="7" t="s">
        <v>419</v>
      </c>
      <c r="D261" s="7" t="s">
        <v>420</v>
      </c>
      <c r="E261" s="7" t="s">
        <v>341</v>
      </c>
      <c r="F261" s="7">
        <v>200915.31</v>
      </c>
      <c r="G261" s="7">
        <v>11625.34</v>
      </c>
      <c r="H261" s="7"/>
      <c r="I261" s="7">
        <v>250</v>
      </c>
      <c r="J261" s="7"/>
      <c r="K261" s="175" t="s">
        <v>346</v>
      </c>
      <c r="L261" s="8">
        <v>45497</v>
      </c>
      <c r="M261" s="7">
        <v>245</v>
      </c>
      <c r="N261" s="9">
        <f t="shared" si="28"/>
        <v>45741</v>
      </c>
      <c r="O261" s="10">
        <f t="shared" ca="1" si="29"/>
        <v>-462</v>
      </c>
      <c r="P261" s="10"/>
      <c r="Q261" s="7" t="s">
        <v>50</v>
      </c>
      <c r="R261" s="7" t="s">
        <v>50</v>
      </c>
      <c r="S261" s="7" t="s">
        <v>50</v>
      </c>
      <c r="T261" s="7">
        <v>0</v>
      </c>
      <c r="U261" s="7" t="s">
        <v>50</v>
      </c>
      <c r="V261" s="15" t="s">
        <v>50</v>
      </c>
      <c r="W261" s="7" t="s">
        <v>50</v>
      </c>
      <c r="X261" s="7" t="s">
        <v>50</v>
      </c>
      <c r="Y261" s="7" t="s">
        <v>50</v>
      </c>
      <c r="Z261" s="7" t="s">
        <v>50</v>
      </c>
      <c r="AA261" s="7" t="s">
        <v>50</v>
      </c>
      <c r="AB261" s="7">
        <v>0</v>
      </c>
      <c r="AC261" s="7">
        <v>0</v>
      </c>
      <c r="AD261" s="7" t="s">
        <v>50</v>
      </c>
      <c r="AE261" s="7" t="s">
        <v>50</v>
      </c>
      <c r="AF261" s="7">
        <v>0</v>
      </c>
      <c r="AG261" s="7" t="s">
        <v>50</v>
      </c>
      <c r="AH261" s="7" t="s">
        <v>50</v>
      </c>
      <c r="AI261" s="7">
        <v>0</v>
      </c>
      <c r="AJ261" s="7" t="s">
        <v>50</v>
      </c>
      <c r="AK261" s="7">
        <v>0</v>
      </c>
      <c r="AL261" s="7">
        <v>0</v>
      </c>
      <c r="AM261" s="7"/>
      <c r="AN261" s="7">
        <v>0</v>
      </c>
      <c r="AO261" s="7">
        <v>0</v>
      </c>
      <c r="AP261" s="7">
        <v>0</v>
      </c>
      <c r="AQ261" s="7" t="s">
        <v>50</v>
      </c>
      <c r="AR261" s="7" t="s">
        <v>50</v>
      </c>
      <c r="AS261" s="7" t="s">
        <v>50</v>
      </c>
      <c r="AT261" s="7"/>
      <c r="AU261" s="7"/>
    </row>
    <row r="262" spans="1:47" hidden="1" x14ac:dyDescent="0.25">
      <c r="A262" s="5">
        <v>261</v>
      </c>
      <c r="B262" s="352" t="s">
        <v>47</v>
      </c>
      <c r="C262" s="7" t="s">
        <v>421</v>
      </c>
      <c r="D262" s="7"/>
      <c r="E262" s="7" t="s">
        <v>91</v>
      </c>
      <c r="F262" s="7">
        <v>280000</v>
      </c>
      <c r="G262" s="7">
        <v>10761.33</v>
      </c>
      <c r="H262" s="7"/>
      <c r="I262" s="7"/>
      <c r="J262" s="7"/>
      <c r="K262" s="29"/>
      <c r="L262" s="8">
        <v>45497</v>
      </c>
      <c r="M262" s="7">
        <v>100</v>
      </c>
      <c r="N262" s="9">
        <f t="shared" si="28"/>
        <v>45596</v>
      </c>
      <c r="O262" s="92">
        <f t="shared" ca="1" si="29"/>
        <v>-607</v>
      </c>
      <c r="P262" s="10"/>
      <c r="Q262" s="7"/>
      <c r="R262" s="7"/>
      <c r="S262" s="7"/>
      <c r="T262" s="7"/>
      <c r="U262" s="7"/>
      <c r="V262" s="15"/>
      <c r="W262" s="7"/>
      <c r="X262" s="7"/>
      <c r="Y262" s="7"/>
      <c r="Z262" s="7"/>
      <c r="AA262" s="7"/>
      <c r="AB262" s="7"/>
      <c r="AC262" s="7"/>
      <c r="AD262" s="7"/>
      <c r="AE262" s="7"/>
      <c r="AF262" s="7"/>
      <c r="AG262" s="7"/>
      <c r="AH262" s="7"/>
      <c r="AI262" s="7"/>
      <c r="AJ262" s="7"/>
      <c r="AK262" s="7"/>
      <c r="AL262" s="7"/>
      <c r="AM262" s="7"/>
      <c r="AN262" s="7"/>
      <c r="AO262" s="7"/>
      <c r="AP262" s="7"/>
      <c r="AQ262" s="7" t="s">
        <v>50</v>
      </c>
      <c r="AR262" s="7" t="s">
        <v>50</v>
      </c>
      <c r="AS262" s="7" t="s">
        <v>56</v>
      </c>
      <c r="AT262" s="7"/>
      <c r="AU262" s="7"/>
    </row>
    <row r="263" spans="1:47" hidden="1" x14ac:dyDescent="0.25">
      <c r="A263" s="5">
        <v>262</v>
      </c>
      <c r="B263" s="352" t="s">
        <v>47</v>
      </c>
      <c r="C263" s="63" t="s">
        <v>422</v>
      </c>
      <c r="D263" s="45" t="s">
        <v>423</v>
      </c>
      <c r="E263" s="45"/>
      <c r="F263" s="45">
        <v>409469.6</v>
      </c>
      <c r="G263" s="45">
        <v>13190.68</v>
      </c>
      <c r="H263" s="45"/>
      <c r="I263" s="45">
        <v>210</v>
      </c>
      <c r="J263" s="7"/>
      <c r="K263" s="207" t="s">
        <v>424</v>
      </c>
      <c r="L263" s="8">
        <v>45499</v>
      </c>
      <c r="M263" s="7">
        <f>275+30+30+30</f>
        <v>365</v>
      </c>
      <c r="N263" s="9">
        <f t="shared" si="28"/>
        <v>45863</v>
      </c>
      <c r="O263" s="10">
        <f t="shared" ca="1" si="29"/>
        <v>-340</v>
      </c>
      <c r="P263" s="10"/>
      <c r="Q263" s="7"/>
      <c r="R263" s="7"/>
      <c r="S263" s="7"/>
      <c r="T263" s="7"/>
      <c r="U263" s="7"/>
      <c r="V263" s="15"/>
      <c r="W263" s="7"/>
      <c r="X263" s="7"/>
      <c r="Y263" s="7"/>
      <c r="Z263" s="7"/>
      <c r="AA263" s="7"/>
      <c r="AB263" s="7"/>
      <c r="AC263" s="7"/>
      <c r="AD263" s="7"/>
      <c r="AE263" s="7"/>
      <c r="AF263" s="7"/>
      <c r="AG263" s="7"/>
      <c r="AH263" s="7"/>
      <c r="AI263" s="7"/>
      <c r="AJ263" s="7"/>
      <c r="AK263" s="7"/>
      <c r="AL263" s="7"/>
      <c r="AM263" s="7"/>
      <c r="AN263" s="7"/>
      <c r="AO263" s="7"/>
      <c r="AP263" s="7"/>
      <c r="AQ263" s="7" t="s">
        <v>50</v>
      </c>
      <c r="AR263" s="7" t="s">
        <v>50</v>
      </c>
      <c r="AS263" s="7" t="s">
        <v>50</v>
      </c>
      <c r="AT263" s="7" t="s">
        <v>50</v>
      </c>
      <c r="AU263" s="7"/>
    </row>
    <row r="264" spans="1:47" hidden="1" x14ac:dyDescent="0.25">
      <c r="A264" s="5">
        <v>263</v>
      </c>
      <c r="B264" s="352" t="s">
        <v>47</v>
      </c>
      <c r="C264" s="63" t="s">
        <v>425</v>
      </c>
      <c r="D264" s="45" t="s">
        <v>426</v>
      </c>
      <c r="E264" s="45" t="s">
        <v>345</v>
      </c>
      <c r="F264" s="45">
        <v>283908.65999999997</v>
      </c>
      <c r="G264" s="45">
        <v>9065.34</v>
      </c>
      <c r="H264" s="45"/>
      <c r="I264" s="45">
        <v>0</v>
      </c>
      <c r="J264" s="7"/>
      <c r="K264" s="207" t="s">
        <v>427</v>
      </c>
      <c r="L264" s="8">
        <v>45499</v>
      </c>
      <c r="M264" s="7">
        <f>125+30+30</f>
        <v>185</v>
      </c>
      <c r="N264" s="9">
        <f t="shared" si="28"/>
        <v>45683</v>
      </c>
      <c r="O264" s="10">
        <f t="shared" ca="1" si="29"/>
        <v>-520</v>
      </c>
      <c r="P264" s="10"/>
      <c r="Q264" s="7" t="s">
        <v>50</v>
      </c>
      <c r="R264" s="7" t="s">
        <v>50</v>
      </c>
      <c r="S264" s="7" t="s">
        <v>50</v>
      </c>
      <c r="T264" s="7" t="s">
        <v>50</v>
      </c>
      <c r="U264" s="7" t="s">
        <v>50</v>
      </c>
      <c r="V264" s="15" t="s">
        <v>50</v>
      </c>
      <c r="W264" s="7" t="s">
        <v>50</v>
      </c>
      <c r="X264" s="7" t="s">
        <v>50</v>
      </c>
      <c r="Y264" s="7" t="s">
        <v>50</v>
      </c>
      <c r="Z264" s="7">
        <v>0</v>
      </c>
      <c r="AA264" s="7" t="s">
        <v>50</v>
      </c>
      <c r="AB264" s="7">
        <v>0</v>
      </c>
      <c r="AC264" s="7">
        <v>0</v>
      </c>
      <c r="AD264" s="7" t="s">
        <v>56</v>
      </c>
      <c r="AE264" s="7" t="s">
        <v>50</v>
      </c>
      <c r="AF264" s="7"/>
      <c r="AG264" s="7" t="s">
        <v>50</v>
      </c>
      <c r="AH264" s="7"/>
      <c r="AI264" s="7">
        <v>0</v>
      </c>
      <c r="AJ264" s="7" t="s">
        <v>50</v>
      </c>
      <c r="AK264" s="7">
        <v>0</v>
      </c>
      <c r="AL264" s="7">
        <v>0</v>
      </c>
      <c r="AM264" s="7">
        <v>0</v>
      </c>
      <c r="AN264" s="7">
        <v>0</v>
      </c>
      <c r="AO264" s="7">
        <v>0</v>
      </c>
      <c r="AP264" s="7">
        <v>0</v>
      </c>
      <c r="AQ264" s="7" t="s">
        <v>50</v>
      </c>
      <c r="AR264" s="7" t="s">
        <v>50</v>
      </c>
      <c r="AS264" s="7" t="s">
        <v>50</v>
      </c>
      <c r="AT264" s="7" t="s">
        <v>50</v>
      </c>
      <c r="AU264" s="7"/>
    </row>
    <row r="265" spans="1:47" hidden="1" x14ac:dyDescent="0.25">
      <c r="A265" s="458">
        <v>264</v>
      </c>
      <c r="B265" s="459" t="s">
        <v>47</v>
      </c>
      <c r="C265" s="63" t="s">
        <v>428</v>
      </c>
      <c r="D265" s="45" t="s">
        <v>429</v>
      </c>
      <c r="E265" s="45" t="s">
        <v>341</v>
      </c>
      <c r="F265" s="45">
        <v>201776</v>
      </c>
      <c r="G265" s="45">
        <v>10603.56</v>
      </c>
      <c r="H265" s="45"/>
      <c r="I265" s="45">
        <v>580</v>
      </c>
      <c r="J265" s="7"/>
      <c r="K265" s="207" t="s">
        <v>430</v>
      </c>
      <c r="L265" s="8">
        <v>45499</v>
      </c>
      <c r="M265" s="7">
        <f>125+30+30+30</f>
        <v>215</v>
      </c>
      <c r="N265" s="9">
        <f t="shared" si="28"/>
        <v>45713</v>
      </c>
      <c r="O265" s="10">
        <f t="shared" ca="1" si="29"/>
        <v>-490</v>
      </c>
      <c r="P265" s="10"/>
      <c r="Q265" s="7" t="s">
        <v>50</v>
      </c>
      <c r="R265" s="7" t="s">
        <v>50</v>
      </c>
      <c r="S265" s="7">
        <v>0</v>
      </c>
      <c r="T265" s="7">
        <v>0</v>
      </c>
      <c r="U265" s="7" t="s">
        <v>50</v>
      </c>
      <c r="V265" s="15" t="s">
        <v>50</v>
      </c>
      <c r="W265" s="7" t="s">
        <v>50</v>
      </c>
      <c r="X265" s="7" t="s">
        <v>50</v>
      </c>
      <c r="Y265" s="7" t="s">
        <v>50</v>
      </c>
      <c r="Z265" s="7" t="s">
        <v>50</v>
      </c>
      <c r="AA265" s="7" t="s">
        <v>50</v>
      </c>
      <c r="AB265" s="7">
        <v>0</v>
      </c>
      <c r="AC265" s="7">
        <v>0</v>
      </c>
      <c r="AD265" s="7" t="s">
        <v>50</v>
      </c>
      <c r="AE265" s="7">
        <v>0</v>
      </c>
      <c r="AF265" s="7">
        <v>0</v>
      </c>
      <c r="AG265" s="7" t="s">
        <v>50</v>
      </c>
      <c r="AH265" s="7" t="s">
        <v>50</v>
      </c>
      <c r="AI265" s="7">
        <v>0</v>
      </c>
      <c r="AJ265" s="7">
        <v>0</v>
      </c>
      <c r="AK265" s="7">
        <v>0</v>
      </c>
      <c r="AL265" s="7">
        <v>0</v>
      </c>
      <c r="AM265" s="7">
        <v>0</v>
      </c>
      <c r="AN265" s="7">
        <v>0</v>
      </c>
      <c r="AO265" s="7">
        <v>0</v>
      </c>
      <c r="AP265" s="7">
        <v>0</v>
      </c>
      <c r="AQ265" s="7" t="s">
        <v>50</v>
      </c>
      <c r="AR265" s="7" t="s">
        <v>50</v>
      </c>
      <c r="AS265" s="7" t="s">
        <v>50</v>
      </c>
      <c r="AT265" s="7"/>
      <c r="AU265" s="7"/>
    </row>
    <row r="266" spans="1:47" hidden="1" x14ac:dyDescent="0.25">
      <c r="A266" s="5">
        <v>265</v>
      </c>
      <c r="B266" s="352" t="s">
        <v>47</v>
      </c>
      <c r="C266" s="63" t="s">
        <v>431</v>
      </c>
      <c r="D266" s="45" t="s">
        <v>432</v>
      </c>
      <c r="E266" s="45" t="s">
        <v>236</v>
      </c>
      <c r="F266" s="45">
        <v>222188.04</v>
      </c>
      <c r="G266" s="45">
        <v>10021.780000000001</v>
      </c>
      <c r="H266" s="45"/>
      <c r="I266" s="45">
        <v>0</v>
      </c>
      <c r="J266" s="7"/>
      <c r="K266" s="207" t="s">
        <v>427</v>
      </c>
      <c r="L266" s="8">
        <v>45510</v>
      </c>
      <c r="M266" s="7">
        <f>155+30</f>
        <v>185</v>
      </c>
      <c r="N266" s="9">
        <f t="shared" si="28"/>
        <v>45694</v>
      </c>
      <c r="O266" s="10">
        <f t="shared" ca="1" si="29"/>
        <v>-509</v>
      </c>
      <c r="P266" s="10">
        <v>0</v>
      </c>
      <c r="Q266" s="7" t="s">
        <v>50</v>
      </c>
      <c r="R266" s="7" t="s">
        <v>50</v>
      </c>
      <c r="S266" s="7" t="s">
        <v>50</v>
      </c>
      <c r="T266" s="7" t="s">
        <v>50</v>
      </c>
      <c r="U266" s="7" t="s">
        <v>50</v>
      </c>
      <c r="V266" s="7" t="s">
        <v>50</v>
      </c>
      <c r="W266" s="7" t="s">
        <v>50</v>
      </c>
      <c r="X266" s="7" t="s">
        <v>50</v>
      </c>
      <c r="Y266" s="7" t="s">
        <v>50</v>
      </c>
      <c r="Z266" s="7" t="s">
        <v>50</v>
      </c>
      <c r="AA266" s="7" t="s">
        <v>50</v>
      </c>
      <c r="AB266" s="7">
        <v>0</v>
      </c>
      <c r="AC266" s="7">
        <v>0</v>
      </c>
      <c r="AD266" s="7" t="s">
        <v>50</v>
      </c>
      <c r="AE266" s="7" t="s">
        <v>50</v>
      </c>
      <c r="AF266" s="7" t="s">
        <v>50</v>
      </c>
      <c r="AG266" s="7">
        <v>0</v>
      </c>
      <c r="AH266" s="7">
        <v>0</v>
      </c>
      <c r="AI266" s="7" t="s">
        <v>50</v>
      </c>
      <c r="AJ266" s="7" t="s">
        <v>50</v>
      </c>
      <c r="AK266" s="7">
        <v>0</v>
      </c>
      <c r="AL266" s="7" t="s">
        <v>50</v>
      </c>
      <c r="AM266" s="7">
        <v>0</v>
      </c>
      <c r="AN266" s="7">
        <v>0</v>
      </c>
      <c r="AO266" s="7">
        <v>0</v>
      </c>
      <c r="AP266" s="7">
        <v>0</v>
      </c>
      <c r="AQ266" s="7" t="s">
        <v>50</v>
      </c>
      <c r="AR266" s="7" t="s">
        <v>50</v>
      </c>
      <c r="AS266" s="7" t="s">
        <v>50</v>
      </c>
      <c r="AT266" s="7" t="s">
        <v>50</v>
      </c>
      <c r="AU266" s="7"/>
    </row>
    <row r="267" spans="1:47" hidden="1" x14ac:dyDescent="0.25">
      <c r="A267" s="458">
        <v>266</v>
      </c>
      <c r="B267" s="459" t="s">
        <v>47</v>
      </c>
      <c r="C267" s="63" t="s">
        <v>433</v>
      </c>
      <c r="D267" s="45" t="s">
        <v>434</v>
      </c>
      <c r="E267" s="45" t="s">
        <v>236</v>
      </c>
      <c r="F267" s="45">
        <v>101000</v>
      </c>
      <c r="G267" s="45">
        <v>6603.56</v>
      </c>
      <c r="H267" s="45"/>
      <c r="I267" s="45">
        <v>210</v>
      </c>
      <c r="J267" s="7"/>
      <c r="K267" s="207" t="s">
        <v>435</v>
      </c>
      <c r="L267" s="8">
        <v>45510</v>
      </c>
      <c r="M267" s="7">
        <f>125+30+30+30+30+30</f>
        <v>275</v>
      </c>
      <c r="N267" s="9">
        <f t="shared" si="28"/>
        <v>45784</v>
      </c>
      <c r="O267" s="10">
        <f t="shared" ca="1" si="29"/>
        <v>-419</v>
      </c>
      <c r="P267" s="10">
        <v>0</v>
      </c>
      <c r="Q267" s="7" t="s">
        <v>50</v>
      </c>
      <c r="R267" s="7" t="s">
        <v>50</v>
      </c>
      <c r="S267" s="7" t="s">
        <v>50</v>
      </c>
      <c r="T267" s="7" t="s">
        <v>50</v>
      </c>
      <c r="U267" s="7" t="s">
        <v>50</v>
      </c>
      <c r="V267" s="7" t="s">
        <v>50</v>
      </c>
      <c r="W267" s="7" t="s">
        <v>50</v>
      </c>
      <c r="X267" s="7" t="s">
        <v>50</v>
      </c>
      <c r="Y267" s="7" t="s">
        <v>50</v>
      </c>
      <c r="Z267" s="7">
        <v>0</v>
      </c>
      <c r="AA267" s="7">
        <v>0</v>
      </c>
      <c r="AB267" s="7">
        <v>0</v>
      </c>
      <c r="AC267" s="7">
        <v>0</v>
      </c>
      <c r="AD267" s="7" t="s">
        <v>50</v>
      </c>
      <c r="AE267" s="7">
        <v>0</v>
      </c>
      <c r="AF267" s="7">
        <v>0</v>
      </c>
      <c r="AG267" s="7" t="s">
        <v>50</v>
      </c>
      <c r="AH267" s="7" t="s">
        <v>50</v>
      </c>
      <c r="AI267" s="7">
        <v>0</v>
      </c>
      <c r="AJ267" s="7">
        <v>0</v>
      </c>
      <c r="AK267" s="7">
        <v>0</v>
      </c>
      <c r="AL267" s="7">
        <v>0</v>
      </c>
      <c r="AM267" s="7">
        <v>0</v>
      </c>
      <c r="AN267" s="7">
        <v>0</v>
      </c>
      <c r="AO267" s="7">
        <v>0</v>
      </c>
      <c r="AP267" s="7">
        <v>0</v>
      </c>
      <c r="AQ267" s="7" t="s">
        <v>50</v>
      </c>
      <c r="AR267" s="7" t="s">
        <v>50</v>
      </c>
      <c r="AS267" s="7" t="s">
        <v>50</v>
      </c>
      <c r="AT267" s="7"/>
      <c r="AU267" s="7"/>
    </row>
    <row r="268" spans="1:47" x14ac:dyDescent="0.25">
      <c r="A268" s="5">
        <v>267</v>
      </c>
      <c r="B268" s="352" t="s">
        <v>436</v>
      </c>
      <c r="C268" s="63" t="s">
        <v>437</v>
      </c>
      <c r="D268" s="7" t="s">
        <v>438</v>
      </c>
      <c r="E268" s="7" t="s">
        <v>439</v>
      </c>
      <c r="F268" s="7"/>
      <c r="G268" s="7">
        <v>9963</v>
      </c>
      <c r="H268" s="7"/>
      <c r="I268" s="67">
        <v>400</v>
      </c>
      <c r="J268" s="7">
        <v>5000</v>
      </c>
      <c r="K268" s="175"/>
      <c r="L268" s="8">
        <v>45512</v>
      </c>
      <c r="M268" s="7">
        <v>155</v>
      </c>
      <c r="N268" s="9">
        <f t="shared" si="28"/>
        <v>45666</v>
      </c>
      <c r="O268" s="10">
        <f t="shared" ca="1" si="29"/>
        <v>-537</v>
      </c>
      <c r="P268" s="10"/>
      <c r="Q268" s="7"/>
      <c r="R268" s="7"/>
      <c r="S268" s="7"/>
      <c r="T268" s="7"/>
      <c r="U268" s="7"/>
      <c r="V268" s="15"/>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row>
    <row r="269" spans="1:47" hidden="1" x14ac:dyDescent="0.25">
      <c r="A269" s="50">
        <v>268</v>
      </c>
      <c r="B269" s="367" t="s">
        <v>47</v>
      </c>
      <c r="C269" s="45" t="s">
        <v>440</v>
      </c>
      <c r="D269" s="45" t="s">
        <v>441</v>
      </c>
      <c r="E269" s="47" t="s">
        <v>345</v>
      </c>
      <c r="F269" s="7"/>
      <c r="G269" s="45">
        <v>9528</v>
      </c>
      <c r="H269" s="45"/>
      <c r="I269" s="45">
        <v>300</v>
      </c>
      <c r="J269" s="7"/>
      <c r="K269" s="207" t="s">
        <v>395</v>
      </c>
      <c r="L269" s="51">
        <v>45512</v>
      </c>
      <c r="M269" s="45">
        <v>155</v>
      </c>
      <c r="N269" s="52">
        <f t="shared" si="28"/>
        <v>45666</v>
      </c>
      <c r="O269" s="46">
        <f t="shared" ca="1" si="29"/>
        <v>-537</v>
      </c>
      <c r="P269" s="10">
        <v>0</v>
      </c>
      <c r="Q269" s="7" t="s">
        <v>50</v>
      </c>
      <c r="R269" s="7" t="s">
        <v>50</v>
      </c>
      <c r="S269" s="7">
        <v>0</v>
      </c>
      <c r="T269" s="7" t="s">
        <v>50</v>
      </c>
      <c r="U269" s="7" t="s">
        <v>50</v>
      </c>
      <c r="V269" s="15" t="s">
        <v>50</v>
      </c>
      <c r="W269" s="7">
        <v>0</v>
      </c>
      <c r="X269" s="7" t="s">
        <v>50</v>
      </c>
      <c r="Y269" s="7" t="s">
        <v>50</v>
      </c>
      <c r="Z269" s="7">
        <v>0</v>
      </c>
      <c r="AA269" s="7">
        <v>0</v>
      </c>
      <c r="AB269" s="7">
        <v>0</v>
      </c>
      <c r="AC269" s="7">
        <v>0</v>
      </c>
      <c r="AD269" s="7" t="s">
        <v>50</v>
      </c>
      <c r="AE269" s="7">
        <v>0</v>
      </c>
      <c r="AF269" s="7" t="s">
        <v>56</v>
      </c>
      <c r="AG269" s="7" t="s">
        <v>50</v>
      </c>
      <c r="AH269" s="7" t="s">
        <v>50</v>
      </c>
      <c r="AI269" s="7">
        <v>0</v>
      </c>
      <c r="AJ269" s="7" t="s">
        <v>50</v>
      </c>
      <c r="AK269" s="7">
        <v>0</v>
      </c>
      <c r="AL269" s="7">
        <v>0</v>
      </c>
      <c r="AM269" s="7">
        <v>0</v>
      </c>
      <c r="AN269" s="7">
        <v>0</v>
      </c>
      <c r="AO269" s="7">
        <v>0</v>
      </c>
      <c r="AP269" s="7">
        <v>0</v>
      </c>
      <c r="AQ269" s="7" t="s">
        <v>50</v>
      </c>
      <c r="AR269" s="7" t="s">
        <v>50</v>
      </c>
      <c r="AS269" s="7" t="s">
        <v>50</v>
      </c>
      <c r="AT269" s="7" t="s">
        <v>50</v>
      </c>
      <c r="AU269" s="7"/>
    </row>
    <row r="270" spans="1:47" hidden="1" x14ac:dyDescent="0.25">
      <c r="A270" s="5">
        <v>269</v>
      </c>
      <c r="B270" s="352" t="s">
        <v>47</v>
      </c>
      <c r="C270" s="63" t="s">
        <v>442</v>
      </c>
      <c r="D270" s="45" t="s">
        <v>443</v>
      </c>
      <c r="E270" s="63" t="s">
        <v>345</v>
      </c>
      <c r="F270" s="45">
        <v>262491.90000000002</v>
      </c>
      <c r="G270" s="45">
        <v>8892.67</v>
      </c>
      <c r="H270" s="45"/>
      <c r="I270" s="45">
        <v>400</v>
      </c>
      <c r="J270" s="7"/>
      <c r="K270" s="207" t="s">
        <v>395</v>
      </c>
      <c r="L270" s="8">
        <v>45512</v>
      </c>
      <c r="M270" s="7">
        <v>155</v>
      </c>
      <c r="N270" s="9">
        <f t="shared" si="28"/>
        <v>45666</v>
      </c>
      <c r="O270" s="10">
        <f t="shared" ca="1" si="29"/>
        <v>-537</v>
      </c>
      <c r="P270" s="46"/>
      <c r="Q270" s="7" t="s">
        <v>50</v>
      </c>
      <c r="R270" s="7" t="s">
        <v>50</v>
      </c>
      <c r="S270" s="7" t="s">
        <v>50</v>
      </c>
      <c r="T270" s="7" t="s">
        <v>50</v>
      </c>
      <c r="U270" s="7" t="s">
        <v>50</v>
      </c>
      <c r="V270" s="15" t="s">
        <v>50</v>
      </c>
      <c r="W270" s="7" t="s">
        <v>50</v>
      </c>
      <c r="X270" s="7" t="s">
        <v>50</v>
      </c>
      <c r="Y270" s="7" t="s">
        <v>50</v>
      </c>
      <c r="Z270" s="7" t="s">
        <v>50</v>
      </c>
      <c r="AA270" s="7" t="s">
        <v>50</v>
      </c>
      <c r="AB270" s="7">
        <v>0</v>
      </c>
      <c r="AC270" s="7">
        <v>0</v>
      </c>
      <c r="AD270" s="7" t="s">
        <v>50</v>
      </c>
      <c r="AE270" s="7" t="s">
        <v>56</v>
      </c>
      <c r="AF270" s="7">
        <v>0</v>
      </c>
      <c r="AG270" s="7" t="s">
        <v>50</v>
      </c>
      <c r="AH270" s="7" t="s">
        <v>50</v>
      </c>
      <c r="AI270" s="7">
        <v>0</v>
      </c>
      <c r="AJ270" s="7" t="s">
        <v>50</v>
      </c>
      <c r="AK270" s="7">
        <v>0</v>
      </c>
      <c r="AL270" s="7">
        <v>0</v>
      </c>
      <c r="AM270" s="7">
        <v>0</v>
      </c>
      <c r="AN270" s="7">
        <v>0</v>
      </c>
      <c r="AO270" s="7">
        <v>0</v>
      </c>
      <c r="AP270" s="7">
        <v>0</v>
      </c>
      <c r="AQ270" s="7" t="s">
        <v>56</v>
      </c>
      <c r="AR270" s="7" t="s">
        <v>50</v>
      </c>
      <c r="AS270" s="7" t="s">
        <v>56</v>
      </c>
      <c r="AT270" s="7" t="s">
        <v>56</v>
      </c>
      <c r="AU270" s="7"/>
    </row>
    <row r="271" spans="1:47" hidden="1" x14ac:dyDescent="0.25">
      <c r="A271" s="5">
        <v>270</v>
      </c>
      <c r="B271" s="352" t="s">
        <v>47</v>
      </c>
      <c r="C271" s="63" t="s">
        <v>444</v>
      </c>
      <c r="D271" s="45" t="s">
        <v>445</v>
      </c>
      <c r="E271" s="45" t="s">
        <v>446</v>
      </c>
      <c r="F271" s="45">
        <v>205017.34</v>
      </c>
      <c r="G271" s="45">
        <v>10500</v>
      </c>
      <c r="H271" s="45"/>
      <c r="I271" s="45">
        <v>250</v>
      </c>
      <c r="J271" s="7"/>
      <c r="K271" s="207" t="s">
        <v>395</v>
      </c>
      <c r="L271" s="8">
        <v>45512</v>
      </c>
      <c r="M271" s="7">
        <v>155</v>
      </c>
      <c r="N271" s="9">
        <f t="shared" ref="N271:N295" si="30">IF(OR(ISBLANK(L271),ISBLANK(M271)),"",L271+M271-1)</f>
        <v>45666</v>
      </c>
      <c r="O271" s="10">
        <f t="shared" ca="1" si="29"/>
        <v>-537</v>
      </c>
      <c r="P271" s="10"/>
      <c r="Q271" s="7" t="s">
        <v>50</v>
      </c>
      <c r="R271" s="7" t="s">
        <v>50</v>
      </c>
      <c r="S271" s="67" t="s">
        <v>50</v>
      </c>
      <c r="T271" s="67" t="s">
        <v>50</v>
      </c>
      <c r="U271" s="7" t="s">
        <v>50</v>
      </c>
      <c r="V271" s="15" t="s">
        <v>50</v>
      </c>
      <c r="W271" s="7" t="s">
        <v>50</v>
      </c>
      <c r="X271" s="67" t="s">
        <v>50</v>
      </c>
      <c r="Y271" s="67" t="s">
        <v>50</v>
      </c>
      <c r="Z271" s="67" t="s">
        <v>50</v>
      </c>
      <c r="AA271" s="67" t="s">
        <v>50</v>
      </c>
      <c r="AB271" s="7">
        <v>0</v>
      </c>
      <c r="AC271" s="7">
        <v>0</v>
      </c>
      <c r="AD271" s="67" t="s">
        <v>50</v>
      </c>
      <c r="AE271" s="67" t="s">
        <v>50</v>
      </c>
      <c r="AF271" s="67" t="s">
        <v>50</v>
      </c>
      <c r="AG271" s="67" t="s">
        <v>50</v>
      </c>
      <c r="AH271" s="67" t="s">
        <v>50</v>
      </c>
      <c r="AI271" s="7">
        <v>0</v>
      </c>
      <c r="AJ271" s="7" t="s">
        <v>50</v>
      </c>
      <c r="AK271" s="7">
        <v>0</v>
      </c>
      <c r="AL271" s="7"/>
      <c r="AM271" s="7"/>
      <c r="AO271" s="7">
        <v>0</v>
      </c>
      <c r="AP271" s="7"/>
      <c r="AQ271" s="7" t="s">
        <v>50</v>
      </c>
      <c r="AR271" s="7" t="s">
        <v>50</v>
      </c>
      <c r="AS271" s="7" t="s">
        <v>50</v>
      </c>
      <c r="AT271" s="7" t="s">
        <v>50</v>
      </c>
      <c r="AU271" s="7"/>
    </row>
    <row r="272" spans="1:47" hidden="1" x14ac:dyDescent="0.25">
      <c r="A272" s="5">
        <v>271</v>
      </c>
      <c r="B272" s="352" t="s">
        <v>47</v>
      </c>
      <c r="C272" s="63" t="s">
        <v>447</v>
      </c>
      <c r="D272" s="45" t="s">
        <v>448</v>
      </c>
      <c r="E272" s="63" t="s">
        <v>446</v>
      </c>
      <c r="F272" s="45">
        <v>154669.42000000001</v>
      </c>
      <c r="G272" s="45">
        <v>3656.78</v>
      </c>
      <c r="H272" s="45"/>
      <c r="I272" s="45">
        <v>0</v>
      </c>
      <c r="J272" s="7"/>
      <c r="K272" s="207" t="s">
        <v>395</v>
      </c>
      <c r="L272" s="8">
        <v>45517</v>
      </c>
      <c r="M272" s="7">
        <v>155</v>
      </c>
      <c r="N272" s="9">
        <f t="shared" si="30"/>
        <v>45671</v>
      </c>
      <c r="O272" s="10">
        <f t="shared" ca="1" si="29"/>
        <v>-532</v>
      </c>
      <c r="P272" s="10"/>
      <c r="Q272" s="7" t="s">
        <v>50</v>
      </c>
      <c r="R272" s="7" t="s">
        <v>50</v>
      </c>
      <c r="S272" s="7" t="s">
        <v>50</v>
      </c>
      <c r="T272" s="67" t="s">
        <v>50</v>
      </c>
      <c r="U272" s="7" t="s">
        <v>50</v>
      </c>
      <c r="V272" s="15" t="s">
        <v>50</v>
      </c>
      <c r="W272" s="7" t="s">
        <v>50</v>
      </c>
      <c r="X272" s="7" t="s">
        <v>50</v>
      </c>
      <c r="Y272" s="7" t="s">
        <v>50</v>
      </c>
      <c r="Z272" s="7" t="s">
        <v>50</v>
      </c>
      <c r="AA272" s="7" t="s">
        <v>50</v>
      </c>
      <c r="AB272" s="7">
        <v>0</v>
      </c>
      <c r="AC272" s="7">
        <v>0</v>
      </c>
      <c r="AD272" s="67" t="s">
        <v>50</v>
      </c>
      <c r="AE272" s="7" t="s">
        <v>50</v>
      </c>
      <c r="AF272" s="7"/>
      <c r="AG272" s="7"/>
      <c r="AH272" s="7"/>
      <c r="AI272" s="7" t="s">
        <v>50</v>
      </c>
      <c r="AJ272" s="7" t="s">
        <v>50</v>
      </c>
      <c r="AK272" s="7">
        <v>0</v>
      </c>
      <c r="AL272" s="7"/>
      <c r="AM272" s="7"/>
      <c r="AN272" s="7"/>
      <c r="AO272" s="7"/>
      <c r="AP272" s="7"/>
      <c r="AQ272" s="7" t="s">
        <v>56</v>
      </c>
      <c r="AR272" s="7" t="s">
        <v>50</v>
      </c>
      <c r="AS272" s="7" t="s">
        <v>56</v>
      </c>
      <c r="AT272" s="7" t="s">
        <v>56</v>
      </c>
      <c r="AU272" s="7"/>
    </row>
    <row r="273" spans="1:47" ht="15" hidden="1" customHeight="1" x14ac:dyDescent="0.25">
      <c r="A273" s="5">
        <v>272</v>
      </c>
      <c r="B273" s="352" t="s">
        <v>47</v>
      </c>
      <c r="C273" s="63" t="s">
        <v>449</v>
      </c>
      <c r="D273" s="45" t="s">
        <v>450</v>
      </c>
      <c r="E273" s="45" t="s">
        <v>406</v>
      </c>
      <c r="F273" s="45">
        <v>432097.86</v>
      </c>
      <c r="G273" s="45">
        <f>11500+1550</f>
        <v>13050</v>
      </c>
      <c r="H273" s="45"/>
      <c r="I273" s="45">
        <v>400</v>
      </c>
      <c r="J273" s="7"/>
      <c r="K273" s="207" t="s">
        <v>395</v>
      </c>
      <c r="L273" s="8">
        <v>45517</v>
      </c>
      <c r="M273" s="7">
        <f>125+30</f>
        <v>155</v>
      </c>
      <c r="N273" s="9">
        <f t="shared" si="30"/>
        <v>45671</v>
      </c>
      <c r="O273" s="10">
        <f t="shared" ca="1" si="29"/>
        <v>-532</v>
      </c>
      <c r="P273" s="10" t="s">
        <v>50</v>
      </c>
      <c r="Q273" s="7" t="s">
        <v>50</v>
      </c>
      <c r="R273" s="7" t="s">
        <v>50</v>
      </c>
      <c r="S273" s="7" t="s">
        <v>50</v>
      </c>
      <c r="T273" s="7" t="s">
        <v>50</v>
      </c>
      <c r="U273" s="7" t="s">
        <v>50</v>
      </c>
      <c r="V273" s="15" t="s">
        <v>50</v>
      </c>
      <c r="W273" s="7" t="s">
        <v>50</v>
      </c>
      <c r="X273" s="7" t="s">
        <v>50</v>
      </c>
      <c r="Y273" s="7" t="s">
        <v>50</v>
      </c>
      <c r="Z273" s="7" t="s">
        <v>50</v>
      </c>
      <c r="AA273" s="7" t="s">
        <v>50</v>
      </c>
      <c r="AB273" s="7">
        <v>0</v>
      </c>
      <c r="AC273" s="7">
        <v>0</v>
      </c>
      <c r="AD273" s="7" t="s">
        <v>50</v>
      </c>
      <c r="AE273" s="7" t="s">
        <v>50</v>
      </c>
      <c r="AF273" s="7" t="s">
        <v>50</v>
      </c>
      <c r="AG273" s="7" t="s">
        <v>50</v>
      </c>
      <c r="AH273" s="7">
        <v>0</v>
      </c>
      <c r="AI273" s="7">
        <v>0</v>
      </c>
      <c r="AJ273" s="7" t="s">
        <v>50</v>
      </c>
      <c r="AK273" s="7">
        <v>0</v>
      </c>
      <c r="AL273" s="7">
        <v>0</v>
      </c>
      <c r="AM273" s="7">
        <v>0</v>
      </c>
      <c r="AN273" s="7">
        <v>0</v>
      </c>
      <c r="AO273" s="7">
        <v>0</v>
      </c>
      <c r="AP273" s="7">
        <v>0</v>
      </c>
      <c r="AQ273" s="7" t="s">
        <v>56</v>
      </c>
      <c r="AR273" s="7" t="s">
        <v>50</v>
      </c>
      <c r="AS273" s="7" t="s">
        <v>56</v>
      </c>
      <c r="AT273" s="7" t="s">
        <v>56</v>
      </c>
      <c r="AU273" s="7"/>
    </row>
    <row r="274" spans="1:47" ht="12.6" hidden="1" customHeight="1" x14ac:dyDescent="0.25">
      <c r="A274" s="5">
        <v>273</v>
      </c>
      <c r="B274" s="352" t="s">
        <v>47</v>
      </c>
      <c r="C274" s="7" t="s">
        <v>451</v>
      </c>
      <c r="D274" s="7" t="s">
        <v>452</v>
      </c>
      <c r="E274" s="7" t="s">
        <v>453</v>
      </c>
      <c r="F274" s="7">
        <v>128690.8</v>
      </c>
      <c r="G274" s="7">
        <v>4700</v>
      </c>
      <c r="H274" s="7"/>
      <c r="I274" s="7"/>
      <c r="J274" s="7"/>
      <c r="K274" s="29"/>
      <c r="L274" s="8">
        <v>45517</v>
      </c>
      <c r="M274" s="7">
        <f>155+30</f>
        <v>185</v>
      </c>
      <c r="N274" s="9">
        <f t="shared" si="30"/>
        <v>45701</v>
      </c>
      <c r="O274" s="10">
        <f t="shared" ca="1" si="29"/>
        <v>-502</v>
      </c>
      <c r="P274" s="10"/>
      <c r="Q274" s="7" t="s">
        <v>50</v>
      </c>
      <c r="R274" s="7" t="s">
        <v>50</v>
      </c>
      <c r="S274" s="7" t="s">
        <v>50</v>
      </c>
      <c r="T274" s="7" t="s">
        <v>50</v>
      </c>
      <c r="U274" s="7" t="s">
        <v>50</v>
      </c>
      <c r="V274" s="15" t="s">
        <v>50</v>
      </c>
      <c r="W274" s="7" t="s">
        <v>50</v>
      </c>
      <c r="X274" s="7" t="s">
        <v>50</v>
      </c>
      <c r="Y274" s="7" t="s">
        <v>50</v>
      </c>
      <c r="Z274" s="7" t="s">
        <v>50</v>
      </c>
      <c r="AA274" s="7" t="s">
        <v>50</v>
      </c>
      <c r="AB274" s="7">
        <v>0</v>
      </c>
      <c r="AC274" s="7">
        <v>0</v>
      </c>
      <c r="AD274" s="7" t="s">
        <v>50</v>
      </c>
      <c r="AE274" s="7">
        <v>0</v>
      </c>
      <c r="AF274" s="7">
        <v>0</v>
      </c>
      <c r="AG274" s="7" t="s">
        <v>50</v>
      </c>
      <c r="AH274" s="7">
        <v>0</v>
      </c>
      <c r="AI274" s="7">
        <v>0</v>
      </c>
      <c r="AJ274" s="7">
        <v>0</v>
      </c>
      <c r="AK274" s="7">
        <v>0</v>
      </c>
      <c r="AL274" s="7">
        <v>0</v>
      </c>
      <c r="AM274" s="7"/>
      <c r="AN274" s="7">
        <v>0</v>
      </c>
      <c r="AO274" s="7">
        <v>0</v>
      </c>
      <c r="AP274" s="7">
        <v>0</v>
      </c>
      <c r="AQ274" s="7" t="s">
        <v>50</v>
      </c>
      <c r="AR274" s="7" t="s">
        <v>50</v>
      </c>
      <c r="AS274" s="7"/>
      <c r="AT274" s="7"/>
      <c r="AU274" s="7"/>
    </row>
    <row r="275" spans="1:47" hidden="1" x14ac:dyDescent="0.25">
      <c r="A275" s="5">
        <v>274</v>
      </c>
      <c r="B275" s="352" t="s">
        <v>47</v>
      </c>
      <c r="C275" s="63" t="s">
        <v>454</v>
      </c>
      <c r="D275" s="45" t="s">
        <v>455</v>
      </c>
      <c r="E275" s="45" t="s">
        <v>456</v>
      </c>
      <c r="F275" s="45">
        <v>200613.32</v>
      </c>
      <c r="G275" s="45">
        <v>9000</v>
      </c>
      <c r="H275" s="45"/>
      <c r="I275" s="45">
        <v>0</v>
      </c>
      <c r="J275" s="7"/>
      <c r="K275" s="207" t="s">
        <v>457</v>
      </c>
      <c r="L275" s="8">
        <v>45517</v>
      </c>
      <c r="M275" s="7">
        <v>155</v>
      </c>
      <c r="N275" s="9">
        <f t="shared" si="30"/>
        <v>45671</v>
      </c>
      <c r="O275" s="10">
        <f t="shared" ca="1" si="29"/>
        <v>-532</v>
      </c>
      <c r="P275" s="7" t="s">
        <v>50</v>
      </c>
      <c r="Q275" s="7" t="s">
        <v>50</v>
      </c>
      <c r="R275" s="7" t="s">
        <v>50</v>
      </c>
      <c r="S275" s="7" t="s">
        <v>50</v>
      </c>
      <c r="T275" s="7" t="s">
        <v>50</v>
      </c>
      <c r="U275" s="7" t="s">
        <v>50</v>
      </c>
      <c r="V275" s="15" t="s">
        <v>50</v>
      </c>
      <c r="W275" s="7" t="s">
        <v>50</v>
      </c>
      <c r="X275" s="7" t="s">
        <v>50</v>
      </c>
      <c r="Y275" s="7" t="s">
        <v>50</v>
      </c>
      <c r="Z275" s="7" t="s">
        <v>50</v>
      </c>
      <c r="AA275" s="7" t="s">
        <v>50</v>
      </c>
      <c r="AB275" s="7">
        <v>0</v>
      </c>
      <c r="AC275" s="7">
        <v>0</v>
      </c>
      <c r="AD275" s="7" t="s">
        <v>50</v>
      </c>
      <c r="AE275" s="7" t="s">
        <v>50</v>
      </c>
      <c r="AF275" s="7">
        <v>0</v>
      </c>
      <c r="AG275" s="7" t="s">
        <v>50</v>
      </c>
      <c r="AH275" s="7">
        <v>0</v>
      </c>
      <c r="AI275" s="7">
        <v>0</v>
      </c>
      <c r="AJ275" s="7" t="s">
        <v>50</v>
      </c>
      <c r="AK275" s="7">
        <v>0</v>
      </c>
      <c r="AL275" s="7">
        <v>0</v>
      </c>
      <c r="AM275" s="7">
        <v>0</v>
      </c>
      <c r="AN275" s="7">
        <v>0</v>
      </c>
      <c r="AO275" s="7">
        <v>0</v>
      </c>
      <c r="AP275" s="7">
        <v>0</v>
      </c>
      <c r="AQ275" s="7" t="s">
        <v>50</v>
      </c>
      <c r="AR275" s="7" t="s">
        <v>50</v>
      </c>
      <c r="AS275" s="7" t="s">
        <v>50</v>
      </c>
      <c r="AT275" s="7" t="s">
        <v>50</v>
      </c>
      <c r="AU275" s="7"/>
    </row>
    <row r="276" spans="1:47" hidden="1" x14ac:dyDescent="0.25">
      <c r="A276" s="5">
        <v>275</v>
      </c>
      <c r="B276" s="352" t="s">
        <v>47</v>
      </c>
      <c r="C276" s="63" t="s">
        <v>458</v>
      </c>
      <c r="D276" s="45" t="s">
        <v>459</v>
      </c>
      <c r="E276" s="45" t="s">
        <v>456</v>
      </c>
      <c r="F276" s="45">
        <v>209463.78</v>
      </c>
      <c r="G276" s="45">
        <v>9032.67</v>
      </c>
      <c r="H276" s="45"/>
      <c r="I276" s="45">
        <v>0</v>
      </c>
      <c r="J276" s="7"/>
      <c r="K276" s="207" t="s">
        <v>395</v>
      </c>
      <c r="L276" s="8">
        <v>45517</v>
      </c>
      <c r="M276" s="7">
        <v>155</v>
      </c>
      <c r="N276" s="9">
        <f t="shared" si="30"/>
        <v>45671</v>
      </c>
      <c r="O276" s="10">
        <f t="shared" ca="1" si="29"/>
        <v>-532</v>
      </c>
      <c r="P276" s="10" t="s">
        <v>50</v>
      </c>
      <c r="Q276" s="7" t="s">
        <v>50</v>
      </c>
      <c r="R276" s="7" t="s">
        <v>50</v>
      </c>
      <c r="S276" s="7" t="s">
        <v>50</v>
      </c>
      <c r="T276" s="7" t="s">
        <v>50</v>
      </c>
      <c r="U276" s="7" t="s">
        <v>50</v>
      </c>
      <c r="V276" s="15" t="s">
        <v>50</v>
      </c>
      <c r="W276" s="7" t="s">
        <v>50</v>
      </c>
      <c r="X276" s="7" t="s">
        <v>50</v>
      </c>
      <c r="Y276" s="7" t="s">
        <v>50</v>
      </c>
      <c r="Z276" s="7" t="s">
        <v>50</v>
      </c>
      <c r="AA276" s="7" t="s">
        <v>50</v>
      </c>
      <c r="AB276" s="7">
        <v>0</v>
      </c>
      <c r="AC276" s="7">
        <v>0</v>
      </c>
      <c r="AD276" s="7" t="s">
        <v>50</v>
      </c>
      <c r="AE276" s="7" t="s">
        <v>50</v>
      </c>
      <c r="AF276" s="7">
        <v>0</v>
      </c>
      <c r="AG276" s="7">
        <v>0</v>
      </c>
      <c r="AH276" s="7">
        <v>0</v>
      </c>
      <c r="AI276" s="7" t="s">
        <v>50</v>
      </c>
      <c r="AJ276" s="7" t="s">
        <v>50</v>
      </c>
      <c r="AK276" s="7">
        <v>0</v>
      </c>
      <c r="AL276" s="7">
        <v>0</v>
      </c>
      <c r="AM276" s="7">
        <v>0</v>
      </c>
      <c r="AN276" s="7">
        <v>0</v>
      </c>
      <c r="AO276" s="7">
        <v>0</v>
      </c>
      <c r="AP276" s="7">
        <v>0</v>
      </c>
      <c r="AQ276" s="7" t="s">
        <v>50</v>
      </c>
      <c r="AR276" s="7" t="s">
        <v>50</v>
      </c>
      <c r="AS276" s="7" t="s">
        <v>50</v>
      </c>
      <c r="AT276" s="7" t="s">
        <v>50</v>
      </c>
      <c r="AU276" s="7"/>
    </row>
    <row r="277" spans="1:47" hidden="1" x14ac:dyDescent="0.25">
      <c r="A277" s="458">
        <v>276</v>
      </c>
      <c r="B277" s="459" t="s">
        <v>47</v>
      </c>
      <c r="C277" s="63" t="s">
        <v>460</v>
      </c>
      <c r="D277" s="45" t="s">
        <v>461</v>
      </c>
      <c r="E277" s="45" t="s">
        <v>462</v>
      </c>
      <c r="F277" s="45">
        <v>128000</v>
      </c>
      <c r="G277" s="45">
        <v>5065.34</v>
      </c>
      <c r="H277" s="45"/>
      <c r="I277" s="45">
        <v>0</v>
      </c>
      <c r="J277" s="7">
        <v>2000</v>
      </c>
      <c r="K277" s="207" t="s">
        <v>463</v>
      </c>
      <c r="L277" s="8">
        <v>45517</v>
      </c>
      <c r="M277" s="7">
        <f>155+30+30+30+30</f>
        <v>275</v>
      </c>
      <c r="N277" s="9">
        <f t="shared" si="30"/>
        <v>45791</v>
      </c>
      <c r="O277" s="10">
        <f t="shared" ca="1" si="29"/>
        <v>-412</v>
      </c>
      <c r="P277" s="10"/>
      <c r="Q277" s="7"/>
      <c r="R277" s="7"/>
      <c r="S277" s="7"/>
      <c r="T277" s="7"/>
      <c r="U277" s="7"/>
      <c r="V277" s="15"/>
      <c r="W277" s="7"/>
      <c r="X277" s="7"/>
      <c r="Y277" s="7"/>
      <c r="AA277" s="7"/>
      <c r="AB277" s="7"/>
      <c r="AC277" s="7"/>
      <c r="AD277" s="7"/>
      <c r="AE277" s="7"/>
      <c r="AF277" s="7"/>
      <c r="AG277" s="7"/>
      <c r="AH277" s="7"/>
      <c r="AI277" s="7"/>
      <c r="AJ277" s="7"/>
      <c r="AK277" s="7"/>
      <c r="AL277" s="7"/>
      <c r="AM277" s="7"/>
      <c r="AN277" s="7"/>
      <c r="AO277" s="7"/>
      <c r="AP277" s="7"/>
      <c r="AQ277" s="7" t="s">
        <v>56</v>
      </c>
      <c r="AR277" s="7" t="s">
        <v>50</v>
      </c>
      <c r="AS277" s="7" t="s">
        <v>56</v>
      </c>
      <c r="AT277" s="7"/>
      <c r="AU277" s="7"/>
    </row>
    <row r="278" spans="1:47" hidden="1" x14ac:dyDescent="0.25">
      <c r="A278" s="5">
        <v>277</v>
      </c>
      <c r="B278" s="352" t="s">
        <v>47</v>
      </c>
      <c r="C278" s="63" t="s">
        <v>464</v>
      </c>
      <c r="D278" s="45" t="s">
        <v>465</v>
      </c>
      <c r="E278" s="45" t="s">
        <v>456</v>
      </c>
      <c r="F278" s="45"/>
      <c r="G278" s="45">
        <v>9021.7800000000007</v>
      </c>
      <c r="H278" s="45"/>
      <c r="I278" s="45">
        <v>0</v>
      </c>
      <c r="J278" s="110"/>
      <c r="K278" s="207" t="s">
        <v>466</v>
      </c>
      <c r="L278" s="8">
        <v>45523</v>
      </c>
      <c r="M278" s="7">
        <v>155</v>
      </c>
      <c r="N278" s="9">
        <f t="shared" si="30"/>
        <v>45677</v>
      </c>
      <c r="O278" s="10">
        <f t="shared" ca="1" si="29"/>
        <v>-526</v>
      </c>
      <c r="P278" s="10" t="s">
        <v>50</v>
      </c>
      <c r="Q278" s="7" t="s">
        <v>50</v>
      </c>
      <c r="R278" s="7" t="s">
        <v>50</v>
      </c>
      <c r="S278" s="7" t="s">
        <v>50</v>
      </c>
      <c r="T278" s="7" t="s">
        <v>50</v>
      </c>
      <c r="U278" s="7" t="s">
        <v>50</v>
      </c>
      <c r="V278" s="15" t="s">
        <v>50</v>
      </c>
      <c r="W278" s="7" t="s">
        <v>50</v>
      </c>
      <c r="X278" s="7" t="s">
        <v>50</v>
      </c>
      <c r="Y278" s="7" t="s">
        <v>50</v>
      </c>
      <c r="Z278" s="7" t="s">
        <v>50</v>
      </c>
      <c r="AA278" s="7" t="s">
        <v>50</v>
      </c>
      <c r="AB278" s="7">
        <v>0</v>
      </c>
      <c r="AC278" s="7">
        <v>0</v>
      </c>
      <c r="AD278" s="7" t="s">
        <v>50</v>
      </c>
      <c r="AE278" s="7" t="s">
        <v>50</v>
      </c>
      <c r="AF278" s="7">
        <v>0</v>
      </c>
      <c r="AG278" s="7">
        <v>0</v>
      </c>
      <c r="AH278" s="7">
        <v>0</v>
      </c>
      <c r="AI278" s="7">
        <v>0</v>
      </c>
      <c r="AJ278" s="7" t="s">
        <v>50</v>
      </c>
      <c r="AK278" s="7">
        <v>0</v>
      </c>
      <c r="AL278" s="7">
        <v>0</v>
      </c>
      <c r="AM278" s="7">
        <v>0</v>
      </c>
      <c r="AN278" s="7">
        <v>0</v>
      </c>
      <c r="AO278" s="7">
        <v>0</v>
      </c>
      <c r="AP278" s="7">
        <v>0</v>
      </c>
      <c r="AQ278" s="7" t="s">
        <v>56</v>
      </c>
      <c r="AR278" s="7" t="s">
        <v>50</v>
      </c>
      <c r="AS278" s="7" t="s">
        <v>56</v>
      </c>
      <c r="AT278" s="7" t="s">
        <v>56</v>
      </c>
      <c r="AU278" s="7"/>
    </row>
    <row r="279" spans="1:47" hidden="1" x14ac:dyDescent="0.25">
      <c r="A279" s="50">
        <v>278</v>
      </c>
      <c r="B279" s="367" t="s">
        <v>47</v>
      </c>
      <c r="C279" s="45" t="s">
        <v>467</v>
      </c>
      <c r="D279" s="45" t="s">
        <v>468</v>
      </c>
      <c r="E279" s="45" t="s">
        <v>345</v>
      </c>
      <c r="F279" s="7">
        <v>279221.98</v>
      </c>
      <c r="G279" s="7">
        <v>10000</v>
      </c>
      <c r="H279" s="7"/>
      <c r="I279" s="7">
        <v>0</v>
      </c>
      <c r="J279" s="110"/>
      <c r="K279" s="175" t="s">
        <v>395</v>
      </c>
      <c r="L279" s="8">
        <v>45855</v>
      </c>
      <c r="M279" s="7">
        <f>125+30+30+30+30+30</f>
        <v>275</v>
      </c>
      <c r="N279" s="9">
        <f t="shared" si="30"/>
        <v>46129</v>
      </c>
      <c r="O279" s="10">
        <f t="shared" ca="1" si="29"/>
        <v>-74</v>
      </c>
      <c r="P279" s="10"/>
      <c r="Q279" s="7" t="s">
        <v>50</v>
      </c>
      <c r="R279" s="7" t="s">
        <v>50</v>
      </c>
      <c r="S279" s="7" t="s">
        <v>50</v>
      </c>
      <c r="T279" s="7" t="s">
        <v>50</v>
      </c>
      <c r="U279" s="7" t="s">
        <v>50</v>
      </c>
      <c r="V279" s="15" t="s">
        <v>50</v>
      </c>
      <c r="W279" s="7" t="s">
        <v>50</v>
      </c>
      <c r="X279" s="7" t="s">
        <v>50</v>
      </c>
      <c r="Y279" s="7" t="s">
        <v>50</v>
      </c>
      <c r="Z279" s="7" t="s">
        <v>50</v>
      </c>
      <c r="AA279" s="7" t="s">
        <v>50</v>
      </c>
      <c r="AB279" s="7">
        <v>0</v>
      </c>
      <c r="AC279" s="7">
        <v>0</v>
      </c>
      <c r="AD279" s="7" t="s">
        <v>50</v>
      </c>
      <c r="AE279" s="7">
        <v>0</v>
      </c>
      <c r="AF279" s="7" t="s">
        <v>50</v>
      </c>
      <c r="AG279" s="7">
        <v>0</v>
      </c>
      <c r="AH279" s="7">
        <v>0</v>
      </c>
      <c r="AI279" s="7">
        <v>0</v>
      </c>
      <c r="AJ279" s="7">
        <v>0</v>
      </c>
      <c r="AK279" s="7">
        <v>0</v>
      </c>
      <c r="AL279" s="7">
        <v>0</v>
      </c>
      <c r="AM279" s="7" t="s">
        <v>50</v>
      </c>
      <c r="AN279" s="7">
        <v>0</v>
      </c>
      <c r="AO279" s="7">
        <v>0</v>
      </c>
      <c r="AP279" s="7">
        <v>0</v>
      </c>
      <c r="AQ279" s="7" t="s">
        <v>50</v>
      </c>
      <c r="AR279" s="7" t="s">
        <v>50</v>
      </c>
      <c r="AS279" s="7" t="s">
        <v>56</v>
      </c>
      <c r="AT279" s="7" t="s">
        <v>56</v>
      </c>
      <c r="AU279" s="7"/>
    </row>
    <row r="280" spans="1:47" hidden="1" x14ac:dyDescent="0.25">
      <c r="A280" s="5">
        <v>279</v>
      </c>
      <c r="B280" s="352" t="s">
        <v>47</v>
      </c>
      <c r="C280" s="47" t="s">
        <v>469</v>
      </c>
      <c r="D280" s="47" t="s">
        <v>470</v>
      </c>
      <c r="E280" s="47" t="s">
        <v>161</v>
      </c>
      <c r="F280" s="47"/>
      <c r="G280" s="47">
        <v>12565.27</v>
      </c>
      <c r="H280" s="47"/>
      <c r="I280" s="47"/>
      <c r="J280" s="110"/>
      <c r="K280" s="288"/>
      <c r="L280" s="94">
        <v>45525</v>
      </c>
      <c r="M280" s="47">
        <v>155</v>
      </c>
      <c r="N280" s="104">
        <f t="shared" si="30"/>
        <v>45679</v>
      </c>
      <c r="O280" s="60">
        <f t="shared" ca="1" si="29"/>
        <v>-524</v>
      </c>
      <c r="P280" s="60"/>
      <c r="Q280" s="47"/>
      <c r="R280" s="47"/>
      <c r="S280" s="47"/>
      <c r="T280" s="47"/>
      <c r="U280" s="47"/>
      <c r="V280" s="105"/>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row>
    <row r="281" spans="1:47" x14ac:dyDescent="0.25">
      <c r="A281" s="50">
        <v>280</v>
      </c>
      <c r="B281" s="367" t="s">
        <v>471</v>
      </c>
      <c r="C281" s="45" t="s">
        <v>472</v>
      </c>
      <c r="D281" s="45" t="s">
        <v>473</v>
      </c>
      <c r="E281" s="45" t="s">
        <v>474</v>
      </c>
      <c r="F281" s="7"/>
      <c r="G281" s="45"/>
      <c r="H281" s="45"/>
      <c r="I281" s="45" t="s">
        <v>475</v>
      </c>
      <c r="J281" s="110"/>
      <c r="K281" s="207"/>
      <c r="L281" s="8">
        <v>46128</v>
      </c>
      <c r="M281" s="7">
        <f>100</f>
        <v>100</v>
      </c>
      <c r="N281" s="9">
        <f t="shared" si="30"/>
        <v>46227</v>
      </c>
      <c r="O281" s="10">
        <f t="shared" ca="1" si="29"/>
        <v>24</v>
      </c>
      <c r="P281" s="10"/>
      <c r="Q281" s="7" t="s">
        <v>50</v>
      </c>
      <c r="R281" s="7" t="s">
        <v>50</v>
      </c>
      <c r="S281" s="67" t="s">
        <v>50</v>
      </c>
      <c r="T281" s="67" t="s">
        <v>50</v>
      </c>
      <c r="U281" s="67" t="s">
        <v>50</v>
      </c>
      <c r="V281" s="485" t="s">
        <v>50</v>
      </c>
      <c r="W281" s="67"/>
      <c r="X281" s="67" t="s">
        <v>50</v>
      </c>
      <c r="Y281" s="67" t="s">
        <v>50</v>
      </c>
      <c r="Z281" s="67" t="s">
        <v>50</v>
      </c>
      <c r="AA281" s="67" t="s">
        <v>50</v>
      </c>
      <c r="AB281" s="7"/>
      <c r="AC281" s="7"/>
      <c r="AD281" s="7" t="s">
        <v>56</v>
      </c>
      <c r="AE281" s="7"/>
      <c r="AF281" s="7" t="s">
        <v>56</v>
      </c>
      <c r="AG281" s="7"/>
      <c r="AH281" s="7"/>
      <c r="AI281" s="7"/>
      <c r="AJ281" s="7" t="s">
        <v>50</v>
      </c>
      <c r="AK281" s="7"/>
      <c r="AL281" s="7"/>
      <c r="AM281" s="7" t="s">
        <v>50</v>
      </c>
      <c r="AN281" s="7"/>
      <c r="AO281" s="7"/>
      <c r="AP281" s="7"/>
      <c r="AQ281" s="7" t="s">
        <v>50</v>
      </c>
      <c r="AR281" s="7" t="s">
        <v>50</v>
      </c>
      <c r="AS281" s="7" t="s">
        <v>56</v>
      </c>
      <c r="AT281" s="7" t="s">
        <v>56</v>
      </c>
      <c r="AU281" s="7"/>
    </row>
    <row r="282" spans="1:47" hidden="1" x14ac:dyDescent="0.25">
      <c r="A282" s="5">
        <v>281</v>
      </c>
      <c r="B282" s="352" t="s">
        <v>47</v>
      </c>
      <c r="C282" s="7" t="s">
        <v>476</v>
      </c>
      <c r="D282" s="7" t="s">
        <v>477</v>
      </c>
      <c r="E282" s="7" t="s">
        <v>478</v>
      </c>
      <c r="F282" s="7"/>
      <c r="G282" s="7">
        <v>10739.55</v>
      </c>
      <c r="H282" s="7"/>
      <c r="I282" s="7"/>
      <c r="J282" s="110"/>
      <c r="K282" s="175"/>
      <c r="L282" s="8">
        <v>45525</v>
      </c>
      <c r="M282" s="7">
        <v>155</v>
      </c>
      <c r="N282" s="9">
        <f t="shared" si="30"/>
        <v>45679</v>
      </c>
      <c r="O282" s="10">
        <f t="shared" ca="1" si="29"/>
        <v>-524</v>
      </c>
      <c r="P282" s="10"/>
      <c r="Q282" s="7"/>
      <c r="R282" s="7"/>
      <c r="S282" s="7"/>
      <c r="T282" s="7"/>
      <c r="U282" s="7"/>
      <c r="V282" s="15"/>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row>
    <row r="283" spans="1:47" x14ac:dyDescent="0.25">
      <c r="A283" s="5">
        <v>282</v>
      </c>
      <c r="B283" s="352" t="s">
        <v>479</v>
      </c>
      <c r="C283" s="63" t="s">
        <v>480</v>
      </c>
      <c r="D283" s="7" t="s">
        <v>481</v>
      </c>
      <c r="E283" s="7" t="s">
        <v>446</v>
      </c>
      <c r="F283" s="7">
        <v>617422.56000000006</v>
      </c>
      <c r="G283" s="7">
        <v>12560</v>
      </c>
      <c r="H283" s="7"/>
      <c r="I283" s="67" t="s">
        <v>482</v>
      </c>
      <c r="J283" s="110">
        <v>14000</v>
      </c>
      <c r="K283" s="175"/>
      <c r="L283" s="8">
        <v>46128</v>
      </c>
      <c r="M283" s="7">
        <v>100</v>
      </c>
      <c r="N283" s="9">
        <f t="shared" si="30"/>
        <v>46227</v>
      </c>
      <c r="O283" s="10">
        <f t="shared" ca="1" si="29"/>
        <v>24</v>
      </c>
      <c r="P283" s="10">
        <v>0</v>
      </c>
      <c r="Q283" s="7" t="s">
        <v>50</v>
      </c>
      <c r="R283" s="7" t="s">
        <v>50</v>
      </c>
      <c r="S283" s="7">
        <v>0</v>
      </c>
      <c r="T283" s="7">
        <v>0</v>
      </c>
      <c r="U283" s="7" t="s">
        <v>50</v>
      </c>
      <c r="V283" s="15" t="s">
        <v>50</v>
      </c>
      <c r="W283" s="7">
        <v>0</v>
      </c>
      <c r="X283" s="7" t="s">
        <v>50</v>
      </c>
      <c r="Y283" s="7">
        <v>0</v>
      </c>
      <c r="Z283" s="7" t="s">
        <v>50</v>
      </c>
      <c r="AA283" s="7" t="s">
        <v>50</v>
      </c>
      <c r="AB283" s="7" t="s">
        <v>50</v>
      </c>
      <c r="AC283" s="7">
        <v>0</v>
      </c>
      <c r="AD283" s="67" t="s">
        <v>50</v>
      </c>
      <c r="AE283" s="7" t="s">
        <v>50</v>
      </c>
      <c r="AF283" s="517" t="s">
        <v>483</v>
      </c>
      <c r="AG283" s="7" t="s">
        <v>50</v>
      </c>
      <c r="AH283" s="7" t="s">
        <v>50</v>
      </c>
      <c r="AI283" s="7" t="s">
        <v>50</v>
      </c>
      <c r="AJ283" s="7">
        <v>0</v>
      </c>
      <c r="AK283" s="7">
        <v>0</v>
      </c>
      <c r="AL283" s="7">
        <v>0</v>
      </c>
      <c r="AM283" s="7" t="s">
        <v>50</v>
      </c>
      <c r="AN283" s="7">
        <v>0</v>
      </c>
      <c r="AO283" s="7">
        <v>0</v>
      </c>
      <c r="AP283" s="7">
        <v>0</v>
      </c>
      <c r="AQ283" s="7"/>
      <c r="AR283" s="7"/>
      <c r="AS283" s="7"/>
      <c r="AT283" s="7"/>
      <c r="AU283" s="7"/>
    </row>
    <row r="284" spans="1:47" hidden="1" x14ac:dyDescent="0.25">
      <c r="A284" s="5">
        <v>283</v>
      </c>
      <c r="B284" s="352" t="s">
        <v>47</v>
      </c>
      <c r="C284" s="63" t="s">
        <v>484</v>
      </c>
      <c r="D284" s="45" t="s">
        <v>485</v>
      </c>
      <c r="E284" s="45" t="s">
        <v>446</v>
      </c>
      <c r="F284" s="45">
        <v>104922.87</v>
      </c>
      <c r="G284" s="45">
        <v>4710.8900000000003</v>
      </c>
      <c r="H284" s="45"/>
      <c r="I284" s="45">
        <v>0</v>
      </c>
      <c r="J284" s="110"/>
      <c r="K284" s="207" t="s">
        <v>395</v>
      </c>
      <c r="L284" s="8">
        <v>45525</v>
      </c>
      <c r="M284" s="7">
        <v>155</v>
      </c>
      <c r="N284" s="9">
        <f t="shared" si="30"/>
        <v>45679</v>
      </c>
      <c r="O284" s="60">
        <f t="shared" ca="1" si="29"/>
        <v>-524</v>
      </c>
      <c r="P284" s="10"/>
      <c r="Q284" s="7" t="s">
        <v>50</v>
      </c>
      <c r="R284" s="7" t="s">
        <v>50</v>
      </c>
      <c r="S284" s="7" t="s">
        <v>50</v>
      </c>
      <c r="T284" s="67" t="s">
        <v>50</v>
      </c>
      <c r="U284" s="7" t="s">
        <v>50</v>
      </c>
      <c r="V284" s="15" t="s">
        <v>50</v>
      </c>
      <c r="W284" s="7" t="s">
        <v>50</v>
      </c>
      <c r="X284" s="7" t="s">
        <v>50</v>
      </c>
      <c r="Y284" s="7" t="s">
        <v>50</v>
      </c>
      <c r="Z284" s="7" t="s">
        <v>50</v>
      </c>
      <c r="AA284" s="7" t="s">
        <v>50</v>
      </c>
      <c r="AB284" s="7">
        <v>0</v>
      </c>
      <c r="AC284" s="7">
        <v>0</v>
      </c>
      <c r="AD284" s="67" t="s">
        <v>50</v>
      </c>
      <c r="AE284" s="7">
        <v>0</v>
      </c>
      <c r="AF284" s="7"/>
      <c r="AG284" s="7"/>
      <c r="AH284" s="7"/>
      <c r="AI284" s="7">
        <v>0</v>
      </c>
      <c r="AJ284" s="7">
        <v>0</v>
      </c>
      <c r="AK284" s="7">
        <v>0</v>
      </c>
      <c r="AL284" s="7"/>
      <c r="AM284" s="67" t="s">
        <v>50</v>
      </c>
      <c r="AN284" s="67" t="s">
        <v>50</v>
      </c>
      <c r="AO284" s="7"/>
      <c r="AP284" s="7"/>
      <c r="AQ284" s="7" t="s">
        <v>50</v>
      </c>
      <c r="AR284" s="7" t="s">
        <v>50</v>
      </c>
      <c r="AS284" s="7" t="s">
        <v>50</v>
      </c>
      <c r="AT284" s="7" t="s">
        <v>50</v>
      </c>
      <c r="AU284" s="7"/>
    </row>
    <row r="285" spans="1:47" s="106" customFormat="1" hidden="1" x14ac:dyDescent="0.25">
      <c r="A285" s="102">
        <v>284</v>
      </c>
      <c r="B285" s="330" t="s">
        <v>47</v>
      </c>
      <c r="C285" s="47" t="s">
        <v>486</v>
      </c>
      <c r="D285" s="47" t="s">
        <v>487</v>
      </c>
      <c r="E285" s="47" t="s">
        <v>478</v>
      </c>
      <c r="F285" s="47"/>
      <c r="G285" s="47">
        <v>10739.55</v>
      </c>
      <c r="H285" s="47"/>
      <c r="I285" s="47"/>
      <c r="J285" s="242"/>
      <c r="K285" s="288" t="s">
        <v>488</v>
      </c>
      <c r="L285" s="94">
        <v>45525</v>
      </c>
      <c r="M285" s="47">
        <f>125+30</f>
        <v>155</v>
      </c>
      <c r="N285" s="104">
        <f t="shared" si="30"/>
        <v>45679</v>
      </c>
      <c r="O285" s="60">
        <f t="shared" ca="1" si="29"/>
        <v>-524</v>
      </c>
      <c r="P285" s="60"/>
      <c r="Q285" s="47"/>
      <c r="R285" s="47"/>
      <c r="S285" s="47"/>
      <c r="T285" s="47"/>
      <c r="U285" s="47"/>
      <c r="V285" s="105"/>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row>
    <row r="286" spans="1:47" x14ac:dyDescent="0.25">
      <c r="A286" s="5">
        <v>285</v>
      </c>
      <c r="B286" s="459" t="s">
        <v>489</v>
      </c>
      <c r="C286" s="63" t="s">
        <v>490</v>
      </c>
      <c r="D286" s="7" t="s">
        <v>491</v>
      </c>
      <c r="E286" s="7" t="s">
        <v>91</v>
      </c>
      <c r="F286" s="7">
        <v>145812.76999999999</v>
      </c>
      <c r="G286" s="7">
        <v>5000</v>
      </c>
      <c r="H286" s="7"/>
      <c r="I286" s="7">
        <v>0</v>
      </c>
      <c r="J286" s="110"/>
      <c r="K286" s="175" t="s">
        <v>492</v>
      </c>
      <c r="L286" s="8">
        <v>45524</v>
      </c>
      <c r="M286" s="7">
        <f>397+30+30+30+30+30+30+30</f>
        <v>607</v>
      </c>
      <c r="N286" s="9">
        <f t="shared" si="30"/>
        <v>46130</v>
      </c>
      <c r="O286" s="10">
        <f t="shared" ca="1" si="29"/>
        <v>-73</v>
      </c>
      <c r="P286" s="10"/>
      <c r="Q286" s="7"/>
      <c r="R286" s="7"/>
      <c r="S286" s="7"/>
      <c r="T286" s="7"/>
      <c r="U286" s="7"/>
      <c r="V286" s="15"/>
      <c r="W286" s="7"/>
      <c r="X286" s="7" t="s">
        <v>56</v>
      </c>
      <c r="Y286" s="7">
        <v>0</v>
      </c>
      <c r="Z286" s="7" t="s">
        <v>50</v>
      </c>
      <c r="AA286" s="7" t="s">
        <v>50</v>
      </c>
      <c r="AB286" s="7" t="s">
        <v>56</v>
      </c>
      <c r="AC286" s="7">
        <v>0</v>
      </c>
      <c r="AD286" s="7"/>
      <c r="AE286" s="7" t="s">
        <v>50</v>
      </c>
      <c r="AF286" s="7"/>
      <c r="AG286" s="7">
        <v>0</v>
      </c>
      <c r="AH286" s="7">
        <v>0</v>
      </c>
      <c r="AI286" s="7" t="s">
        <v>50</v>
      </c>
      <c r="AJ286" s="7">
        <v>0</v>
      </c>
      <c r="AK286" s="7">
        <v>0</v>
      </c>
      <c r="AL286" s="7">
        <v>0</v>
      </c>
      <c r="AM286" s="7" t="s">
        <v>50</v>
      </c>
      <c r="AN286" s="7">
        <v>0</v>
      </c>
      <c r="AO286" s="7">
        <v>0</v>
      </c>
      <c r="AP286" s="7">
        <v>0</v>
      </c>
      <c r="AQ286" s="7"/>
      <c r="AR286" s="7"/>
      <c r="AS286" s="7"/>
      <c r="AT286" s="7"/>
      <c r="AU286" s="7"/>
    </row>
    <row r="287" spans="1:47" s="53" customFormat="1" hidden="1" x14ac:dyDescent="0.25">
      <c r="A287" s="50">
        <v>286</v>
      </c>
      <c r="B287" s="367" t="s">
        <v>47</v>
      </c>
      <c r="C287" s="45" t="s">
        <v>493</v>
      </c>
      <c r="D287" s="45" t="s">
        <v>494</v>
      </c>
      <c r="E287" s="45" t="s">
        <v>495</v>
      </c>
      <c r="F287" s="45"/>
      <c r="G287" s="45">
        <v>5000</v>
      </c>
      <c r="H287" s="45"/>
      <c r="I287" s="45">
        <v>400</v>
      </c>
      <c r="J287" s="107">
        <v>2500</v>
      </c>
      <c r="K287" s="207"/>
      <c r="L287" s="51">
        <v>45531</v>
      </c>
      <c r="M287" s="45">
        <v>702</v>
      </c>
      <c r="N287" s="52">
        <f t="shared" si="30"/>
        <v>46232</v>
      </c>
      <c r="O287" s="46">
        <f t="shared" ca="1" si="29"/>
        <v>29</v>
      </c>
      <c r="P287" s="46"/>
      <c r="Q287" s="45"/>
      <c r="R287" s="45"/>
      <c r="S287" s="45"/>
      <c r="T287" s="45"/>
      <c r="U287" s="45"/>
      <c r="V287" s="56"/>
      <c r="W287" s="45"/>
      <c r="X287" s="45"/>
      <c r="Y287" s="45"/>
      <c r="Z287" s="45"/>
      <c r="AA287" s="45"/>
      <c r="AB287" s="45"/>
      <c r="AC287" s="45"/>
      <c r="AD287" s="45"/>
      <c r="AE287" s="45"/>
      <c r="AF287" s="45"/>
      <c r="AG287" s="45"/>
      <c r="AH287" s="45"/>
      <c r="AI287" s="45"/>
      <c r="AJ287" s="45"/>
      <c r="AK287" s="45"/>
      <c r="AL287" s="45"/>
      <c r="AM287" s="45"/>
      <c r="AN287" s="45"/>
      <c r="AO287" s="45"/>
      <c r="AP287" s="45"/>
      <c r="AQ287" s="45" t="s">
        <v>50</v>
      </c>
      <c r="AR287" s="45"/>
      <c r="AS287" s="45"/>
      <c r="AT287" s="45"/>
      <c r="AU287" s="45"/>
    </row>
    <row r="288" spans="1:47" hidden="1" x14ac:dyDescent="0.25">
      <c r="A288" s="5">
        <v>287</v>
      </c>
      <c r="B288" s="323" t="s">
        <v>47</v>
      </c>
      <c r="C288" s="63" t="s">
        <v>496</v>
      </c>
      <c r="D288" s="45" t="s">
        <v>497</v>
      </c>
      <c r="E288" s="45" t="s">
        <v>495</v>
      </c>
      <c r="F288" s="53"/>
      <c r="G288" s="45">
        <v>6592.67</v>
      </c>
      <c r="H288" s="45"/>
      <c r="I288" s="45">
        <v>400</v>
      </c>
      <c r="J288" s="110">
        <v>1300</v>
      </c>
      <c r="K288" s="207"/>
      <c r="L288" s="8">
        <v>45531</v>
      </c>
      <c r="M288" s="7">
        <f>245+30+30+30+30</f>
        <v>365</v>
      </c>
      <c r="N288" s="9">
        <f t="shared" si="30"/>
        <v>45895</v>
      </c>
      <c r="O288" s="10">
        <f t="shared" ca="1" si="29"/>
        <v>-308</v>
      </c>
      <c r="P288" s="10"/>
      <c r="Q288" s="7"/>
      <c r="R288" s="7"/>
      <c r="S288" s="7"/>
      <c r="T288" s="7"/>
      <c r="U288" s="7"/>
      <c r="V288" s="15"/>
      <c r="W288" s="7"/>
      <c r="X288" s="7"/>
      <c r="Y288" s="7"/>
      <c r="Z288" s="7"/>
      <c r="AA288" s="7"/>
      <c r="AB288" s="7"/>
      <c r="AC288" s="7"/>
      <c r="AD288" s="7"/>
      <c r="AE288" s="7"/>
      <c r="AF288" s="7"/>
      <c r="AG288" s="7"/>
      <c r="AH288" s="7"/>
      <c r="AI288" s="7"/>
      <c r="AJ288" s="7"/>
      <c r="AK288" s="7"/>
      <c r="AL288" s="7"/>
      <c r="AM288" s="7"/>
      <c r="AN288" s="7"/>
      <c r="AO288" s="7"/>
      <c r="AP288" s="7"/>
      <c r="AQ288" s="7" t="s">
        <v>56</v>
      </c>
      <c r="AR288" s="7" t="s">
        <v>50</v>
      </c>
      <c r="AS288" s="7" t="s">
        <v>56</v>
      </c>
      <c r="AT288" s="7" t="s">
        <v>56</v>
      </c>
      <c r="AU288" s="7"/>
    </row>
    <row r="289" spans="1:47" hidden="1" x14ac:dyDescent="0.25">
      <c r="A289" s="5">
        <v>288</v>
      </c>
      <c r="B289" s="352" t="s">
        <v>47</v>
      </c>
      <c r="C289" s="63" t="s">
        <v>498</v>
      </c>
      <c r="D289" s="45" t="s">
        <v>499</v>
      </c>
      <c r="E289" s="45" t="s">
        <v>456</v>
      </c>
      <c r="F289" s="474">
        <v>107525.58</v>
      </c>
      <c r="G289" s="45">
        <v>5000</v>
      </c>
      <c r="H289" s="45"/>
      <c r="I289" s="45">
        <v>0</v>
      </c>
      <c r="J289" s="110"/>
      <c r="K289" s="207" t="s">
        <v>395</v>
      </c>
      <c r="L289" s="8">
        <v>45531</v>
      </c>
      <c r="M289" s="7">
        <f>245+30+30+30+30+30+30</f>
        <v>425</v>
      </c>
      <c r="N289" s="9">
        <f t="shared" si="30"/>
        <v>45955</v>
      </c>
      <c r="O289" s="10">
        <f t="shared" ca="1" si="29"/>
        <v>-248</v>
      </c>
      <c r="P289" s="10" t="s">
        <v>50</v>
      </c>
      <c r="Q289" s="7" t="s">
        <v>50</v>
      </c>
      <c r="R289" s="7" t="s">
        <v>50</v>
      </c>
      <c r="S289" s="7" t="s">
        <v>50</v>
      </c>
      <c r="T289" s="7" t="s">
        <v>50</v>
      </c>
      <c r="U289" s="7" t="s">
        <v>50</v>
      </c>
      <c r="V289" s="15" t="s">
        <v>50</v>
      </c>
      <c r="W289" s="7" t="s">
        <v>50</v>
      </c>
      <c r="X289" s="7" t="s">
        <v>50</v>
      </c>
      <c r="Y289" s="7" t="s">
        <v>50</v>
      </c>
      <c r="Z289" s="7" t="s">
        <v>50</v>
      </c>
      <c r="AA289" s="7" t="s">
        <v>50</v>
      </c>
      <c r="AB289" s="7">
        <v>0</v>
      </c>
      <c r="AC289" s="7">
        <v>0</v>
      </c>
      <c r="AD289" s="7" t="s">
        <v>50</v>
      </c>
      <c r="AE289" s="7" t="s">
        <v>50</v>
      </c>
      <c r="AF289" s="7">
        <v>0</v>
      </c>
      <c r="AG289" s="7">
        <v>0</v>
      </c>
      <c r="AH289" s="7">
        <v>0</v>
      </c>
      <c r="AI289" s="7">
        <v>0</v>
      </c>
      <c r="AJ289" s="7" t="s">
        <v>50</v>
      </c>
      <c r="AK289" s="7">
        <v>0</v>
      </c>
      <c r="AL289" s="7">
        <v>0</v>
      </c>
      <c r="AM289" s="7">
        <v>0</v>
      </c>
      <c r="AN289" s="7">
        <v>0</v>
      </c>
      <c r="AO289" s="7">
        <v>0</v>
      </c>
      <c r="AP289" s="7">
        <v>0</v>
      </c>
      <c r="AQ289" s="7" t="s">
        <v>50</v>
      </c>
      <c r="AR289" s="7" t="s">
        <v>50</v>
      </c>
      <c r="AS289" s="7" t="s">
        <v>50</v>
      </c>
      <c r="AT289" s="7" t="s">
        <v>50</v>
      </c>
      <c r="AU289" s="7"/>
    </row>
    <row r="290" spans="1:47" hidden="1" x14ac:dyDescent="0.25">
      <c r="A290" s="5">
        <v>289</v>
      </c>
      <c r="B290" s="352" t="s">
        <v>47</v>
      </c>
      <c r="C290" s="63" t="s">
        <v>500</v>
      </c>
      <c r="D290" s="45" t="s">
        <v>501</v>
      </c>
      <c r="E290" s="45" t="s">
        <v>236</v>
      </c>
      <c r="F290" s="45">
        <v>100304</v>
      </c>
      <c r="G290" s="45">
        <v>6581.78</v>
      </c>
      <c r="H290" s="45"/>
      <c r="I290" s="107">
        <v>310</v>
      </c>
      <c r="J290" s="110"/>
      <c r="K290" s="207" t="s">
        <v>424</v>
      </c>
      <c r="L290" s="8">
        <v>45531</v>
      </c>
      <c r="M290" s="7">
        <f>245+30+30</f>
        <v>305</v>
      </c>
      <c r="N290" s="9">
        <f t="shared" si="30"/>
        <v>45835</v>
      </c>
      <c r="O290" s="10">
        <f t="shared" ca="1" si="29"/>
        <v>-368</v>
      </c>
      <c r="P290" s="10" t="s">
        <v>50</v>
      </c>
      <c r="Q290" s="10" t="s">
        <v>50</v>
      </c>
      <c r="R290" s="10" t="s">
        <v>50</v>
      </c>
      <c r="S290" s="10" t="s">
        <v>50</v>
      </c>
      <c r="T290" s="10">
        <v>0</v>
      </c>
      <c r="U290" s="10" t="s">
        <v>50</v>
      </c>
      <c r="V290" s="10" t="s">
        <v>50</v>
      </c>
      <c r="W290" s="10" t="s">
        <v>50</v>
      </c>
      <c r="X290" s="10" t="s">
        <v>50</v>
      </c>
      <c r="Y290" s="10" t="s">
        <v>50</v>
      </c>
      <c r="Z290" s="10" t="s">
        <v>50</v>
      </c>
      <c r="AA290" s="10" t="s">
        <v>50</v>
      </c>
      <c r="AB290" s="7">
        <v>0</v>
      </c>
      <c r="AC290" s="7">
        <v>0</v>
      </c>
      <c r="AD290" s="7" t="s">
        <v>50</v>
      </c>
      <c r="AE290" s="7">
        <v>0</v>
      </c>
      <c r="AF290" s="7">
        <v>0</v>
      </c>
      <c r="AG290" s="7" t="s">
        <v>50</v>
      </c>
      <c r="AH290" s="7" t="s">
        <v>50</v>
      </c>
      <c r="AI290" s="7">
        <v>0</v>
      </c>
      <c r="AJ290" s="7">
        <v>0</v>
      </c>
      <c r="AK290" s="7">
        <v>0</v>
      </c>
      <c r="AL290" s="7">
        <v>0</v>
      </c>
      <c r="AM290" s="7">
        <v>0</v>
      </c>
      <c r="AN290" s="7">
        <v>0</v>
      </c>
      <c r="AO290" s="7">
        <v>0</v>
      </c>
      <c r="AP290" s="7">
        <v>0</v>
      </c>
      <c r="AQ290" s="7" t="s">
        <v>50</v>
      </c>
      <c r="AR290" s="7" t="s">
        <v>50</v>
      </c>
      <c r="AS290" s="7" t="s">
        <v>50</v>
      </c>
      <c r="AT290" s="7" t="s">
        <v>50</v>
      </c>
      <c r="AU290" s="7"/>
    </row>
    <row r="291" spans="1:47" hidden="1" x14ac:dyDescent="0.25">
      <c r="A291" s="5">
        <v>290</v>
      </c>
      <c r="B291" s="352" t="s">
        <v>47</v>
      </c>
      <c r="C291" s="63" t="s">
        <v>502</v>
      </c>
      <c r="D291" s="45" t="s">
        <v>503</v>
      </c>
      <c r="E291" s="45" t="s">
        <v>236</v>
      </c>
      <c r="F291" s="474">
        <v>102211.53</v>
      </c>
      <c r="G291" s="45">
        <v>5065.34</v>
      </c>
      <c r="H291" s="45"/>
      <c r="I291" s="45">
        <v>0</v>
      </c>
      <c r="J291" s="110"/>
      <c r="K291" s="207" t="s">
        <v>504</v>
      </c>
      <c r="L291" s="8">
        <v>45531</v>
      </c>
      <c r="M291" s="7">
        <f>125+30</f>
        <v>155</v>
      </c>
      <c r="N291" s="9">
        <f t="shared" si="30"/>
        <v>45685</v>
      </c>
      <c r="O291" s="10">
        <f t="shared" ca="1" si="29"/>
        <v>-518</v>
      </c>
      <c r="P291" s="10" t="s">
        <v>50</v>
      </c>
      <c r="Q291" s="10" t="s">
        <v>50</v>
      </c>
      <c r="R291" s="10" t="s">
        <v>50</v>
      </c>
      <c r="S291" s="10" t="s">
        <v>50</v>
      </c>
      <c r="T291" s="10" t="s">
        <v>50</v>
      </c>
      <c r="U291" s="10" t="s">
        <v>50</v>
      </c>
      <c r="V291" s="10" t="s">
        <v>50</v>
      </c>
      <c r="W291" s="10" t="s">
        <v>50</v>
      </c>
      <c r="X291" s="10" t="s">
        <v>50</v>
      </c>
      <c r="Y291" s="10">
        <v>0</v>
      </c>
      <c r="Z291" s="10" t="s">
        <v>50</v>
      </c>
      <c r="AA291" s="10" t="s">
        <v>50</v>
      </c>
      <c r="AB291" s="7">
        <v>0</v>
      </c>
      <c r="AC291" s="7">
        <v>0</v>
      </c>
      <c r="AD291" s="10" t="s">
        <v>50</v>
      </c>
      <c r="AE291" s="10" t="s">
        <v>50</v>
      </c>
      <c r="AF291" s="7">
        <v>0</v>
      </c>
      <c r="AG291" s="7">
        <v>0</v>
      </c>
      <c r="AH291" s="7">
        <v>0</v>
      </c>
      <c r="AI291" s="7">
        <v>0</v>
      </c>
      <c r="AJ291" s="7">
        <v>0</v>
      </c>
      <c r="AK291" s="7">
        <v>0</v>
      </c>
      <c r="AL291" s="7">
        <v>0</v>
      </c>
      <c r="AM291" s="7">
        <v>0</v>
      </c>
      <c r="AN291" s="7">
        <v>0</v>
      </c>
      <c r="AO291" s="7">
        <v>0</v>
      </c>
      <c r="AP291" s="7">
        <v>0</v>
      </c>
      <c r="AQ291" s="7" t="s">
        <v>50</v>
      </c>
      <c r="AR291" s="7" t="s">
        <v>50</v>
      </c>
      <c r="AS291" s="7" t="s">
        <v>50</v>
      </c>
      <c r="AT291" s="7" t="s">
        <v>50</v>
      </c>
      <c r="AU291" s="7"/>
    </row>
    <row r="292" spans="1:47" ht="15.75" hidden="1" customHeight="1" x14ac:dyDescent="0.25">
      <c r="A292" s="5">
        <v>291</v>
      </c>
      <c r="B292" s="352" t="s">
        <v>47</v>
      </c>
      <c r="C292" s="63" t="s">
        <v>505</v>
      </c>
      <c r="D292" s="45" t="s">
        <v>506</v>
      </c>
      <c r="E292" s="45" t="s">
        <v>236</v>
      </c>
      <c r="F292" s="53">
        <v>103379.48</v>
      </c>
      <c r="G292" s="45">
        <v>6581.78</v>
      </c>
      <c r="H292" s="45"/>
      <c r="I292" s="107">
        <v>310</v>
      </c>
      <c r="J292" s="110"/>
      <c r="K292" s="207" t="s">
        <v>507</v>
      </c>
      <c r="L292" s="8">
        <v>45531</v>
      </c>
      <c r="M292" s="7">
        <f>245+30+30+30</f>
        <v>335</v>
      </c>
      <c r="N292" s="9">
        <f t="shared" si="30"/>
        <v>45865</v>
      </c>
      <c r="O292" s="10">
        <f t="shared" ca="1" si="29"/>
        <v>-338</v>
      </c>
      <c r="P292" s="10" t="s">
        <v>50</v>
      </c>
      <c r="Q292" s="10" t="s">
        <v>50</v>
      </c>
      <c r="R292" s="10" t="s">
        <v>50</v>
      </c>
      <c r="S292" s="10" t="s">
        <v>50</v>
      </c>
      <c r="T292" s="10" t="s">
        <v>50</v>
      </c>
      <c r="U292" s="10" t="s">
        <v>50</v>
      </c>
      <c r="V292" s="10" t="s">
        <v>50</v>
      </c>
      <c r="W292" s="10" t="s">
        <v>50</v>
      </c>
      <c r="X292" s="10" t="s">
        <v>50</v>
      </c>
      <c r="Y292" s="10" t="s">
        <v>50</v>
      </c>
      <c r="Z292" s="10" t="s">
        <v>50</v>
      </c>
      <c r="AA292" s="10" t="s">
        <v>50</v>
      </c>
      <c r="AB292" s="7">
        <v>0</v>
      </c>
      <c r="AC292" s="7">
        <v>0</v>
      </c>
      <c r="AD292" s="7" t="s">
        <v>50</v>
      </c>
      <c r="AE292" s="10" t="s">
        <v>50</v>
      </c>
      <c r="AF292" s="7">
        <v>0</v>
      </c>
      <c r="AG292" s="7" t="s">
        <v>50</v>
      </c>
      <c r="AH292" s="7" t="s">
        <v>50</v>
      </c>
      <c r="AI292" s="7">
        <v>0</v>
      </c>
      <c r="AJ292" s="7">
        <v>0</v>
      </c>
      <c r="AK292" s="7">
        <v>0</v>
      </c>
      <c r="AL292" s="7">
        <v>0</v>
      </c>
      <c r="AM292" s="7">
        <v>0</v>
      </c>
      <c r="AN292" s="7">
        <v>0</v>
      </c>
      <c r="AO292" s="7">
        <v>0</v>
      </c>
      <c r="AP292" s="7">
        <v>0</v>
      </c>
      <c r="AQ292" s="7" t="s">
        <v>50</v>
      </c>
      <c r="AR292" s="7" t="s">
        <v>50</v>
      </c>
      <c r="AS292" s="7" t="s">
        <v>50</v>
      </c>
      <c r="AT292" s="7" t="s">
        <v>50</v>
      </c>
      <c r="AU292" s="7"/>
    </row>
    <row r="293" spans="1:47" hidden="1" x14ac:dyDescent="0.25">
      <c r="A293" s="5">
        <v>292</v>
      </c>
      <c r="B293" s="352" t="s">
        <v>47</v>
      </c>
      <c r="C293" s="63" t="s">
        <v>508</v>
      </c>
      <c r="D293" s="45" t="s">
        <v>509</v>
      </c>
      <c r="E293" s="45" t="s">
        <v>406</v>
      </c>
      <c r="F293" s="474">
        <v>111246.67</v>
      </c>
      <c r="G293" s="45">
        <v>5021.78</v>
      </c>
      <c r="H293" s="45"/>
      <c r="I293" s="45">
        <v>0</v>
      </c>
      <c r="J293" s="110"/>
      <c r="K293" s="207" t="s">
        <v>383</v>
      </c>
      <c r="L293" s="8">
        <v>45531</v>
      </c>
      <c r="M293" s="7">
        <f>245+30+30+30+30</f>
        <v>365</v>
      </c>
      <c r="N293" s="9">
        <f t="shared" si="30"/>
        <v>45895</v>
      </c>
      <c r="O293" s="10">
        <f t="shared" ca="1" si="29"/>
        <v>-308</v>
      </c>
      <c r="P293" s="10" t="s">
        <v>50</v>
      </c>
      <c r="Q293" s="7" t="s">
        <v>50</v>
      </c>
      <c r="R293" s="7" t="s">
        <v>50</v>
      </c>
      <c r="S293" s="7">
        <v>0</v>
      </c>
      <c r="T293" s="7">
        <v>0</v>
      </c>
      <c r="U293" s="7"/>
      <c r="V293" s="15" t="s">
        <v>50</v>
      </c>
      <c r="W293" s="7">
        <v>0</v>
      </c>
      <c r="X293" s="7" t="s">
        <v>50</v>
      </c>
      <c r="Y293" s="7" t="s">
        <v>50</v>
      </c>
      <c r="Z293" s="7" t="s">
        <v>50</v>
      </c>
      <c r="AA293" s="7" t="s">
        <v>50</v>
      </c>
      <c r="AB293" s="7">
        <v>0</v>
      </c>
      <c r="AC293" s="7" t="s">
        <v>50</v>
      </c>
      <c r="AD293" s="7" t="s">
        <v>50</v>
      </c>
      <c r="AE293" s="7">
        <v>0</v>
      </c>
      <c r="AF293" s="7">
        <v>0</v>
      </c>
      <c r="AG293" s="7" t="s">
        <v>50</v>
      </c>
      <c r="AH293" s="7">
        <v>0</v>
      </c>
      <c r="AI293" s="7">
        <v>0</v>
      </c>
      <c r="AJ293" s="7" t="s">
        <v>50</v>
      </c>
      <c r="AK293" s="7">
        <v>0</v>
      </c>
      <c r="AL293" s="7">
        <v>0</v>
      </c>
      <c r="AM293" s="7">
        <v>0</v>
      </c>
      <c r="AN293" s="7">
        <v>0</v>
      </c>
      <c r="AO293" s="7">
        <v>0</v>
      </c>
      <c r="AP293" s="7">
        <v>0</v>
      </c>
      <c r="AQ293" s="7" t="s">
        <v>50</v>
      </c>
      <c r="AR293" s="7" t="s">
        <v>50</v>
      </c>
      <c r="AS293" s="7" t="s">
        <v>50</v>
      </c>
      <c r="AT293" s="7" t="s">
        <v>50</v>
      </c>
      <c r="AU293" s="7"/>
    </row>
    <row r="294" spans="1:47" hidden="1" x14ac:dyDescent="0.25">
      <c r="A294" s="5">
        <v>293</v>
      </c>
      <c r="B294" s="352" t="s">
        <v>47</v>
      </c>
      <c r="C294" s="63" t="s">
        <v>510</v>
      </c>
      <c r="D294" s="45" t="s">
        <v>511</v>
      </c>
      <c r="E294" s="45" t="s">
        <v>236</v>
      </c>
      <c r="F294" s="474">
        <v>106163.73</v>
      </c>
      <c r="G294" s="45">
        <v>6581.78</v>
      </c>
      <c r="H294" s="45"/>
      <c r="I294" s="45">
        <v>300</v>
      </c>
      <c r="J294" s="110"/>
      <c r="K294" s="207" t="s">
        <v>512</v>
      </c>
      <c r="L294" s="8">
        <v>45531</v>
      </c>
      <c r="M294" s="7">
        <f>245+30+30+30</f>
        <v>335</v>
      </c>
      <c r="N294" s="9">
        <f t="shared" si="30"/>
        <v>45865</v>
      </c>
      <c r="O294" s="10">
        <f t="shared" ca="1" si="29"/>
        <v>-338</v>
      </c>
      <c r="P294" s="10" t="s">
        <v>50</v>
      </c>
      <c r="Q294" s="10" t="s">
        <v>50</v>
      </c>
      <c r="R294" s="10" t="s">
        <v>50</v>
      </c>
      <c r="S294" s="10" t="s">
        <v>50</v>
      </c>
      <c r="T294" s="10" t="s">
        <v>50</v>
      </c>
      <c r="U294" s="10" t="s">
        <v>50</v>
      </c>
      <c r="V294" s="10" t="s">
        <v>50</v>
      </c>
      <c r="W294" s="10" t="s">
        <v>50</v>
      </c>
      <c r="X294" s="10" t="s">
        <v>50</v>
      </c>
      <c r="Y294" s="10" t="s">
        <v>50</v>
      </c>
      <c r="Z294" s="10" t="s">
        <v>50</v>
      </c>
      <c r="AA294" s="10" t="s">
        <v>50</v>
      </c>
      <c r="AB294" s="7">
        <v>0</v>
      </c>
      <c r="AC294" s="7">
        <v>0</v>
      </c>
      <c r="AD294" s="7" t="s">
        <v>50</v>
      </c>
      <c r="AE294" s="10" t="s">
        <v>50</v>
      </c>
      <c r="AF294" s="7">
        <v>0</v>
      </c>
      <c r="AG294" s="7" t="s">
        <v>56</v>
      </c>
      <c r="AH294" s="7" t="s">
        <v>56</v>
      </c>
      <c r="AI294" s="7">
        <v>0</v>
      </c>
      <c r="AJ294" s="7">
        <v>0</v>
      </c>
      <c r="AK294" s="7">
        <v>0</v>
      </c>
      <c r="AL294" s="7">
        <v>0</v>
      </c>
      <c r="AM294" s="7">
        <v>0</v>
      </c>
      <c r="AN294" s="7">
        <v>0</v>
      </c>
      <c r="AO294" s="7">
        <v>0</v>
      </c>
      <c r="AP294" s="7">
        <v>0</v>
      </c>
      <c r="AQ294" s="7" t="s">
        <v>50</v>
      </c>
      <c r="AR294" s="7" t="s">
        <v>50</v>
      </c>
      <c r="AS294" s="7" t="s">
        <v>50</v>
      </c>
      <c r="AT294" s="7" t="s">
        <v>50</v>
      </c>
      <c r="AU294" s="7"/>
    </row>
    <row r="295" spans="1:47" hidden="1" x14ac:dyDescent="0.25">
      <c r="A295" s="5">
        <v>294</v>
      </c>
      <c r="B295" s="352" t="s">
        <v>47</v>
      </c>
      <c r="C295" s="63" t="s">
        <v>513</v>
      </c>
      <c r="D295" s="45" t="s">
        <v>514</v>
      </c>
      <c r="E295" s="63" t="s">
        <v>515</v>
      </c>
      <c r="F295" s="474">
        <v>50164.32</v>
      </c>
      <c r="G295" s="45">
        <v>1100</v>
      </c>
      <c r="H295" s="45"/>
      <c r="I295" s="45">
        <v>0</v>
      </c>
      <c r="J295" s="110"/>
      <c r="K295" s="207" t="s">
        <v>492</v>
      </c>
      <c r="L295" s="8">
        <v>45534</v>
      </c>
      <c r="M295" s="7">
        <f>125+30</f>
        <v>155</v>
      </c>
      <c r="N295" s="9">
        <f t="shared" si="30"/>
        <v>45688</v>
      </c>
      <c r="O295" s="10">
        <f t="shared" ca="1" si="29"/>
        <v>-515</v>
      </c>
      <c r="P295" s="10">
        <v>0</v>
      </c>
      <c r="Q295" s="7" t="s">
        <v>50</v>
      </c>
      <c r="R295" s="7" t="s">
        <v>50</v>
      </c>
      <c r="S295" s="7">
        <v>0</v>
      </c>
      <c r="T295" s="67" t="s">
        <v>50</v>
      </c>
      <c r="U295" s="7" t="s">
        <v>50</v>
      </c>
      <c r="V295" s="15" t="s">
        <v>50</v>
      </c>
      <c r="W295" s="7">
        <v>0</v>
      </c>
      <c r="X295" s="7" t="s">
        <v>50</v>
      </c>
      <c r="Y295" s="7">
        <v>0</v>
      </c>
      <c r="Z295" s="7" t="s">
        <v>50</v>
      </c>
      <c r="AA295" s="7" t="s">
        <v>50</v>
      </c>
      <c r="AB295" s="7" t="s">
        <v>50</v>
      </c>
      <c r="AC295" s="7">
        <v>0</v>
      </c>
      <c r="AD295" s="67" t="s">
        <v>50</v>
      </c>
      <c r="AE295" s="7">
        <v>0</v>
      </c>
      <c r="AF295" s="67">
        <v>2</v>
      </c>
      <c r="AG295" s="7">
        <v>0</v>
      </c>
      <c r="AH295" s="7">
        <v>0</v>
      </c>
      <c r="AI295" s="7">
        <v>0</v>
      </c>
      <c r="AJ295" s="7">
        <v>0</v>
      </c>
      <c r="AK295" s="7">
        <v>0</v>
      </c>
      <c r="AL295" s="7">
        <v>0</v>
      </c>
      <c r="AM295" s="7">
        <v>0</v>
      </c>
      <c r="AN295" s="7">
        <v>0</v>
      </c>
      <c r="AO295" s="7">
        <v>0</v>
      </c>
      <c r="AP295" s="7">
        <v>0</v>
      </c>
      <c r="AQ295" s="7" t="s">
        <v>50</v>
      </c>
      <c r="AR295" s="7" t="s">
        <v>50</v>
      </c>
      <c r="AS295" s="7" t="s">
        <v>50</v>
      </c>
      <c r="AT295" s="7" t="s">
        <v>50</v>
      </c>
      <c r="AU295" s="7"/>
    </row>
    <row r="296" spans="1:47" hidden="1" x14ac:dyDescent="0.25">
      <c r="A296" s="5">
        <v>295</v>
      </c>
      <c r="B296" s="323" t="s">
        <v>47</v>
      </c>
      <c r="C296" s="63" t="s">
        <v>516</v>
      </c>
      <c r="D296" s="45" t="s">
        <v>517</v>
      </c>
      <c r="E296" s="45" t="s">
        <v>267</v>
      </c>
      <c r="F296" s="45">
        <v>1337586.19</v>
      </c>
      <c r="G296" s="45">
        <v>16020.18</v>
      </c>
      <c r="H296" s="45">
        <v>805.86</v>
      </c>
      <c r="I296" s="45">
        <v>910</v>
      </c>
      <c r="J296" s="110">
        <v>8500</v>
      </c>
      <c r="K296" s="207" t="s">
        <v>507</v>
      </c>
      <c r="L296" s="8">
        <v>45537</v>
      </c>
      <c r="M296" s="7">
        <f>215+30</f>
        <v>245</v>
      </c>
      <c r="N296" s="9">
        <v>45807</v>
      </c>
      <c r="O296" s="10">
        <f t="shared" ca="1" si="29"/>
        <v>-396</v>
      </c>
      <c r="P296" s="10"/>
      <c r="Q296" s="7"/>
      <c r="R296" s="7"/>
      <c r="S296" s="7"/>
      <c r="T296" s="7"/>
      <c r="U296" s="7"/>
      <c r="V296" s="15"/>
      <c r="W296" s="7"/>
      <c r="X296" s="7"/>
      <c r="Y296" s="7"/>
      <c r="Z296" s="7"/>
      <c r="AA296" s="7"/>
      <c r="AB296" s="7"/>
      <c r="AC296" s="7"/>
      <c r="AD296" s="7"/>
      <c r="AE296" s="7"/>
      <c r="AF296" s="7"/>
      <c r="AG296" s="7"/>
      <c r="AH296" s="7"/>
      <c r="AI296" s="7"/>
      <c r="AJ296" s="7"/>
      <c r="AK296" s="7"/>
      <c r="AL296" s="7"/>
      <c r="AM296" s="7"/>
      <c r="AN296" s="7"/>
      <c r="AO296" s="7"/>
      <c r="AP296" s="7"/>
      <c r="AQ296" s="7" t="s">
        <v>50</v>
      </c>
      <c r="AR296" s="7" t="s">
        <v>50</v>
      </c>
      <c r="AS296" s="7" t="s">
        <v>50</v>
      </c>
      <c r="AT296" s="7" t="s">
        <v>50</v>
      </c>
      <c r="AU296" s="7"/>
    </row>
    <row r="297" spans="1:47" hidden="1" x14ac:dyDescent="0.25">
      <c r="A297" s="5">
        <v>296</v>
      </c>
      <c r="B297" s="352" t="s">
        <v>47</v>
      </c>
      <c r="C297" s="63" t="s">
        <v>518</v>
      </c>
      <c r="D297" s="45" t="s">
        <v>519</v>
      </c>
      <c r="E297" s="45" t="s">
        <v>341</v>
      </c>
      <c r="F297" s="45">
        <v>231665.98</v>
      </c>
      <c r="G297" s="45">
        <v>12458.48</v>
      </c>
      <c r="H297" s="45"/>
      <c r="I297" s="45">
        <v>130</v>
      </c>
      <c r="J297" s="110"/>
      <c r="K297" s="207" t="s">
        <v>520</v>
      </c>
      <c r="L297" s="8">
        <v>45541</v>
      </c>
      <c r="M297" s="7">
        <f>130+30+30+30+30+30+30</f>
        <v>310</v>
      </c>
      <c r="N297" s="9">
        <f t="shared" ref="N297:N328" si="31">IF(OR(ISBLANK(L297),ISBLANK(M297)),"",L297+M297-1)</f>
        <v>45850</v>
      </c>
      <c r="O297" s="10">
        <f t="shared" ca="1" si="29"/>
        <v>-353</v>
      </c>
      <c r="P297" s="10"/>
      <c r="Q297" s="7" t="s">
        <v>50</v>
      </c>
      <c r="R297" s="7" t="s">
        <v>50</v>
      </c>
      <c r="S297" s="7">
        <v>0</v>
      </c>
      <c r="T297" s="7">
        <v>0</v>
      </c>
      <c r="U297" s="7" t="s">
        <v>50</v>
      </c>
      <c r="V297" s="15" t="s">
        <v>50</v>
      </c>
      <c r="W297" s="7" t="s">
        <v>50</v>
      </c>
      <c r="X297" s="7" t="s">
        <v>50</v>
      </c>
      <c r="Y297" s="7" t="s">
        <v>50</v>
      </c>
      <c r="Z297" s="7" t="s">
        <v>50</v>
      </c>
      <c r="AA297" s="7" t="s">
        <v>50</v>
      </c>
      <c r="AB297" s="7">
        <v>0</v>
      </c>
      <c r="AC297" s="7">
        <v>0</v>
      </c>
      <c r="AD297" s="7" t="s">
        <v>50</v>
      </c>
      <c r="AE297" s="7">
        <v>0</v>
      </c>
      <c r="AF297" s="7" t="s">
        <v>56</v>
      </c>
      <c r="AG297" s="7" t="s">
        <v>50</v>
      </c>
      <c r="AH297" s="7" t="s">
        <v>50</v>
      </c>
      <c r="AI297" s="7">
        <v>0</v>
      </c>
      <c r="AJ297" s="7" t="s">
        <v>50</v>
      </c>
      <c r="AK297" s="7">
        <v>0</v>
      </c>
      <c r="AL297" s="7">
        <v>0</v>
      </c>
      <c r="AM297" s="7">
        <v>0</v>
      </c>
      <c r="AN297" s="7">
        <v>0</v>
      </c>
      <c r="AO297" s="7">
        <v>0</v>
      </c>
      <c r="AP297" s="7">
        <v>0</v>
      </c>
      <c r="AQ297" s="7" t="s">
        <v>50</v>
      </c>
      <c r="AR297" s="7" t="s">
        <v>50</v>
      </c>
      <c r="AS297" s="7" t="s">
        <v>50</v>
      </c>
      <c r="AT297" s="7" t="s">
        <v>50</v>
      </c>
      <c r="AU297" s="7"/>
    </row>
    <row r="298" spans="1:47" hidden="1" x14ac:dyDescent="0.25">
      <c r="A298" s="5">
        <v>297</v>
      </c>
      <c r="B298" s="380" t="s">
        <v>47</v>
      </c>
      <c r="C298" s="63" t="s">
        <v>521</v>
      </c>
      <c r="D298" s="45" t="s">
        <v>522</v>
      </c>
      <c r="E298" s="45"/>
      <c r="F298" s="45">
        <v>356096.4</v>
      </c>
      <c r="G298" s="45">
        <v>14654.46</v>
      </c>
      <c r="H298" s="45"/>
      <c r="I298" s="45">
        <v>300</v>
      </c>
      <c r="J298" s="110">
        <v>413.62</v>
      </c>
      <c r="K298" s="207" t="s">
        <v>523</v>
      </c>
      <c r="L298" s="8">
        <v>45544</v>
      </c>
      <c r="M298" s="7">
        <v>125</v>
      </c>
      <c r="N298" s="9">
        <f t="shared" si="31"/>
        <v>45668</v>
      </c>
      <c r="O298" s="60">
        <f t="shared" ca="1" si="29"/>
        <v>-535</v>
      </c>
      <c r="P298" s="10"/>
      <c r="Q298" s="7"/>
      <c r="R298" s="7"/>
      <c r="S298" s="7"/>
      <c r="T298" s="7"/>
      <c r="U298" s="7"/>
      <c r="V298" s="15"/>
      <c r="W298" s="7"/>
      <c r="X298" s="7"/>
      <c r="Y298" s="7"/>
      <c r="Z298" s="7"/>
      <c r="AA298" s="7"/>
      <c r="AB298" s="7"/>
      <c r="AC298" s="7"/>
      <c r="AD298" s="7"/>
      <c r="AE298" s="7"/>
      <c r="AF298" s="7"/>
      <c r="AG298" s="7"/>
      <c r="AH298" s="7"/>
      <c r="AI298" s="7"/>
      <c r="AJ298" s="7"/>
      <c r="AK298" s="7"/>
      <c r="AL298" s="7"/>
      <c r="AM298" s="7"/>
      <c r="AN298" s="7"/>
      <c r="AO298" s="7"/>
      <c r="AP298" s="7"/>
      <c r="AQ298" s="7" t="s">
        <v>50</v>
      </c>
      <c r="AR298" s="7" t="s">
        <v>50</v>
      </c>
      <c r="AS298" s="7" t="s">
        <v>50</v>
      </c>
      <c r="AT298" s="7"/>
      <c r="AU298" s="7"/>
    </row>
    <row r="299" spans="1:47" hidden="1" x14ac:dyDescent="0.25">
      <c r="A299" s="5">
        <v>298</v>
      </c>
      <c r="B299" s="352" t="s">
        <v>47</v>
      </c>
      <c r="C299" s="45" t="s">
        <v>524</v>
      </c>
      <c r="D299" s="45" t="s">
        <v>525</v>
      </c>
      <c r="E299" s="45" t="s">
        <v>515</v>
      </c>
      <c r="F299" s="474">
        <v>237043.36</v>
      </c>
      <c r="G299" s="45">
        <v>10560</v>
      </c>
      <c r="H299" s="45"/>
      <c r="I299" s="45">
        <v>700</v>
      </c>
      <c r="J299" s="110"/>
      <c r="K299" s="207" t="s">
        <v>526</v>
      </c>
      <c r="L299" s="8">
        <v>45547</v>
      </c>
      <c r="M299" s="7">
        <v>125</v>
      </c>
      <c r="N299" s="9">
        <f t="shared" si="31"/>
        <v>45671</v>
      </c>
      <c r="O299" s="10">
        <f t="shared" ca="1" si="29"/>
        <v>-532</v>
      </c>
      <c r="P299" s="10" t="s">
        <v>50</v>
      </c>
      <c r="Q299" s="7" t="s">
        <v>50</v>
      </c>
      <c r="R299" s="7" t="s">
        <v>50</v>
      </c>
      <c r="S299" s="7" t="s">
        <v>50</v>
      </c>
      <c r="T299" s="67" t="s">
        <v>50</v>
      </c>
      <c r="U299" s="7" t="s">
        <v>50</v>
      </c>
      <c r="V299" s="15" t="s">
        <v>50</v>
      </c>
      <c r="W299" s="7">
        <v>0</v>
      </c>
      <c r="X299" s="67" t="s">
        <v>50</v>
      </c>
      <c r="Y299" s="7" t="s">
        <v>50</v>
      </c>
      <c r="Z299" s="7" t="s">
        <v>50</v>
      </c>
      <c r="AA299" s="7" t="s">
        <v>50</v>
      </c>
      <c r="AB299" s="7">
        <v>0</v>
      </c>
      <c r="AC299" s="7">
        <v>0</v>
      </c>
      <c r="AD299" s="67" t="s">
        <v>50</v>
      </c>
      <c r="AE299" s="7">
        <v>0</v>
      </c>
      <c r="AF299" s="67" t="s">
        <v>50</v>
      </c>
      <c r="AG299" s="67" t="s">
        <v>50</v>
      </c>
      <c r="AH299" s="67" t="s">
        <v>50</v>
      </c>
      <c r="AI299" s="7">
        <v>0</v>
      </c>
      <c r="AJ299" s="7">
        <v>0</v>
      </c>
      <c r="AK299" s="7">
        <v>0</v>
      </c>
      <c r="AL299" s="7">
        <v>0</v>
      </c>
      <c r="AM299" s="7">
        <v>0</v>
      </c>
      <c r="AN299" s="7">
        <v>0</v>
      </c>
      <c r="AO299" s="7">
        <v>0</v>
      </c>
      <c r="AP299" s="7">
        <v>0</v>
      </c>
      <c r="AQ299" s="7" t="s">
        <v>50</v>
      </c>
      <c r="AR299" s="7" t="s">
        <v>50</v>
      </c>
      <c r="AS299" s="7" t="s">
        <v>50</v>
      </c>
      <c r="AT299" s="7" t="s">
        <v>50</v>
      </c>
      <c r="AU299" s="7"/>
    </row>
    <row r="300" spans="1:47" hidden="1" x14ac:dyDescent="0.25">
      <c r="A300" s="50">
        <v>299</v>
      </c>
      <c r="B300" s="367" t="s">
        <v>47</v>
      </c>
      <c r="C300" s="45" t="s">
        <v>527</v>
      </c>
      <c r="D300" s="45" t="s">
        <v>528</v>
      </c>
      <c r="E300" s="45" t="s">
        <v>529</v>
      </c>
      <c r="F300" s="7">
        <v>114581.78</v>
      </c>
      <c r="G300" s="45">
        <v>6260</v>
      </c>
      <c r="H300" s="45"/>
      <c r="I300" s="45">
        <v>300</v>
      </c>
      <c r="J300" s="7"/>
      <c r="K300" s="207" t="s">
        <v>530</v>
      </c>
      <c r="L300" s="8">
        <v>45547</v>
      </c>
      <c r="M300" s="7">
        <v>125</v>
      </c>
      <c r="N300" s="9">
        <f t="shared" si="31"/>
        <v>45671</v>
      </c>
      <c r="O300" s="10">
        <f t="shared" ca="1" si="29"/>
        <v>-532</v>
      </c>
      <c r="P300" s="10" t="s">
        <v>50</v>
      </c>
      <c r="Q300" s="7" t="s">
        <v>50</v>
      </c>
      <c r="R300" s="7" t="s">
        <v>50</v>
      </c>
      <c r="S300" s="7" t="s">
        <v>50</v>
      </c>
      <c r="T300" s="7"/>
      <c r="U300" s="7" t="s">
        <v>50</v>
      </c>
      <c r="V300" s="15" t="s">
        <v>50</v>
      </c>
      <c r="W300" s="7" t="s">
        <v>50</v>
      </c>
      <c r="X300" s="7" t="s">
        <v>50</v>
      </c>
      <c r="Y300" s="7" t="s">
        <v>50</v>
      </c>
      <c r="Z300" s="7">
        <v>0</v>
      </c>
      <c r="AA300" s="7" t="s">
        <v>50</v>
      </c>
      <c r="AB300" s="7">
        <v>0</v>
      </c>
      <c r="AC300" s="7">
        <v>0</v>
      </c>
      <c r="AD300" s="7">
        <v>0</v>
      </c>
      <c r="AE300" s="7">
        <v>0</v>
      </c>
      <c r="AF300" s="7">
        <v>0</v>
      </c>
      <c r="AG300" s="7">
        <v>0</v>
      </c>
      <c r="AH300" s="7" t="s">
        <v>50</v>
      </c>
      <c r="AI300" s="7">
        <v>0</v>
      </c>
      <c r="AJ300" s="7" t="s">
        <v>50</v>
      </c>
      <c r="AK300" s="7">
        <v>0</v>
      </c>
      <c r="AL300" s="7">
        <v>0</v>
      </c>
      <c r="AM300" s="7">
        <v>0</v>
      </c>
      <c r="AN300" s="7">
        <v>0</v>
      </c>
      <c r="AO300" s="7">
        <v>0</v>
      </c>
      <c r="AP300" s="7">
        <v>0</v>
      </c>
      <c r="AQ300" s="7" t="s">
        <v>56</v>
      </c>
      <c r="AR300" s="7" t="s">
        <v>50</v>
      </c>
      <c r="AS300" s="7" t="s">
        <v>56</v>
      </c>
      <c r="AT300" s="7" t="s">
        <v>56</v>
      </c>
      <c r="AU300" s="7"/>
    </row>
    <row r="301" spans="1:47" s="53" customFormat="1" hidden="1" x14ac:dyDescent="0.25">
      <c r="A301" s="50">
        <v>300</v>
      </c>
      <c r="B301" s="367" t="s">
        <v>47</v>
      </c>
      <c r="C301" s="45" t="s">
        <v>531</v>
      </c>
      <c r="D301" s="45" t="s">
        <v>532</v>
      </c>
      <c r="E301" s="45" t="s">
        <v>345</v>
      </c>
      <c r="F301" s="45">
        <v>109820</v>
      </c>
      <c r="G301" s="45">
        <v>6260</v>
      </c>
      <c r="H301" s="45"/>
      <c r="I301" s="45">
        <v>300</v>
      </c>
      <c r="J301" s="45"/>
      <c r="K301" s="45"/>
      <c r="L301" s="51">
        <v>45551</v>
      </c>
      <c r="M301" s="45">
        <f>130+30</f>
        <v>160</v>
      </c>
      <c r="N301" s="52">
        <f t="shared" si="31"/>
        <v>45710</v>
      </c>
      <c r="O301" s="46">
        <f t="shared" ca="1" si="29"/>
        <v>-493</v>
      </c>
      <c r="P301" s="46"/>
      <c r="Q301" s="45" t="s">
        <v>50</v>
      </c>
      <c r="R301" s="45" t="s">
        <v>50</v>
      </c>
      <c r="S301" s="45" t="s">
        <v>50</v>
      </c>
      <c r="T301" s="45" t="s">
        <v>50</v>
      </c>
      <c r="U301" s="45" t="s">
        <v>50</v>
      </c>
      <c r="V301" s="56" t="s">
        <v>50</v>
      </c>
      <c r="W301" s="45" t="s">
        <v>50</v>
      </c>
      <c r="X301" s="45" t="s">
        <v>50</v>
      </c>
      <c r="Y301" s="45" t="s">
        <v>50</v>
      </c>
      <c r="Z301" s="45" t="s">
        <v>50</v>
      </c>
      <c r="AA301" s="45" t="s">
        <v>50</v>
      </c>
      <c r="AB301" s="45">
        <v>0</v>
      </c>
      <c r="AC301" s="45">
        <v>0</v>
      </c>
      <c r="AD301" s="45" t="s">
        <v>50</v>
      </c>
      <c r="AE301" s="45">
        <v>0</v>
      </c>
      <c r="AF301" s="45">
        <v>0</v>
      </c>
      <c r="AG301" s="45" t="s">
        <v>50</v>
      </c>
      <c r="AH301" s="45" t="s">
        <v>50</v>
      </c>
      <c r="AI301" s="45">
        <v>0</v>
      </c>
      <c r="AJ301" s="45">
        <v>0</v>
      </c>
      <c r="AK301" s="45">
        <v>0</v>
      </c>
      <c r="AL301" s="45">
        <v>0</v>
      </c>
      <c r="AM301" s="45"/>
      <c r="AN301" s="45" t="s">
        <v>50</v>
      </c>
      <c r="AO301" s="45">
        <v>0</v>
      </c>
      <c r="AP301" s="45">
        <v>0</v>
      </c>
      <c r="AQ301" s="45" t="s">
        <v>50</v>
      </c>
      <c r="AR301" s="45" t="s">
        <v>50</v>
      </c>
      <c r="AS301" s="45" t="s">
        <v>50</v>
      </c>
      <c r="AT301" s="45"/>
      <c r="AU301" s="45"/>
    </row>
    <row r="302" spans="1:47" hidden="1" x14ac:dyDescent="0.25">
      <c r="A302" s="5">
        <v>301</v>
      </c>
      <c r="B302" s="352" t="s">
        <v>47</v>
      </c>
      <c r="C302" s="63" t="s">
        <v>533</v>
      </c>
      <c r="D302" s="45" t="s">
        <v>534</v>
      </c>
      <c r="E302" s="45" t="s">
        <v>173</v>
      </c>
      <c r="F302" s="45"/>
      <c r="G302" s="45">
        <v>600</v>
      </c>
      <c r="H302" s="45"/>
      <c r="I302" s="45"/>
      <c r="J302" s="7"/>
      <c r="K302" s="179">
        <v>45716</v>
      </c>
      <c r="L302" s="8">
        <v>45558</v>
      </c>
      <c r="M302" s="7">
        <v>125</v>
      </c>
      <c r="N302" s="9">
        <f t="shared" si="31"/>
        <v>45682</v>
      </c>
      <c r="O302" s="10">
        <f t="shared" ca="1" si="29"/>
        <v>-521</v>
      </c>
      <c r="P302" s="10"/>
      <c r="Q302" s="7"/>
      <c r="R302" s="7"/>
      <c r="S302" s="7"/>
      <c r="T302" s="7"/>
      <c r="U302" s="7"/>
      <c r="V302" s="15"/>
      <c r="W302" s="7"/>
      <c r="X302" s="7"/>
      <c r="Y302" s="7"/>
      <c r="Z302" s="7"/>
      <c r="AA302" s="7"/>
      <c r="AB302" s="7"/>
      <c r="AC302" s="7"/>
      <c r="AD302" s="7"/>
      <c r="AE302" s="7"/>
      <c r="AF302" s="7"/>
      <c r="AG302" s="7"/>
      <c r="AH302" s="7"/>
      <c r="AI302" s="7"/>
      <c r="AJ302" s="7"/>
      <c r="AK302" s="7"/>
      <c r="AL302" s="7"/>
      <c r="AM302" s="7"/>
      <c r="AN302" s="7"/>
      <c r="AO302" s="7"/>
      <c r="AP302" s="7"/>
      <c r="AQ302" s="7">
        <f>0</f>
        <v>0</v>
      </c>
      <c r="AR302" s="7" t="s">
        <v>50</v>
      </c>
      <c r="AS302" s="7" t="s">
        <v>50</v>
      </c>
      <c r="AT302" s="7"/>
      <c r="AU302" s="7"/>
    </row>
    <row r="303" spans="1:47" hidden="1" x14ac:dyDescent="0.25">
      <c r="A303" s="458">
        <v>302</v>
      </c>
      <c r="B303" s="459" t="s">
        <v>47</v>
      </c>
      <c r="C303" s="63" t="s">
        <v>535</v>
      </c>
      <c r="D303" s="45" t="s">
        <v>536</v>
      </c>
      <c r="E303" s="45" t="s">
        <v>345</v>
      </c>
      <c r="F303" s="45">
        <v>405414</v>
      </c>
      <c r="G303" s="45">
        <v>14327.76</v>
      </c>
      <c r="H303" s="45"/>
      <c r="I303" s="45">
        <v>130</v>
      </c>
      <c r="J303" s="7"/>
      <c r="K303" s="179">
        <v>45779</v>
      </c>
      <c r="L303" s="8">
        <v>45552</v>
      </c>
      <c r="M303" s="7">
        <f>125+30</f>
        <v>155</v>
      </c>
      <c r="N303" s="9">
        <f t="shared" si="31"/>
        <v>45706</v>
      </c>
      <c r="O303" s="10">
        <f t="shared" ref="O303:O366" ca="1" si="32">IF(OR(ISBLANK(L303),ISBLANK(M303)),"",N303-TODAY())</f>
        <v>-497</v>
      </c>
      <c r="P303" s="10" t="s">
        <v>50</v>
      </c>
      <c r="Q303" s="7" t="s">
        <v>50</v>
      </c>
      <c r="R303" s="7" t="s">
        <v>50</v>
      </c>
      <c r="S303" s="7">
        <v>0</v>
      </c>
      <c r="T303" s="7">
        <v>0</v>
      </c>
      <c r="U303" s="7" t="s">
        <v>50</v>
      </c>
      <c r="V303" s="15" t="s">
        <v>50</v>
      </c>
      <c r="W303" s="7">
        <v>0</v>
      </c>
      <c r="X303" s="7" t="s">
        <v>50</v>
      </c>
      <c r="Y303" s="7">
        <v>0</v>
      </c>
      <c r="Z303" s="7">
        <v>0</v>
      </c>
      <c r="AA303" s="7">
        <v>0</v>
      </c>
      <c r="AB303" s="7">
        <v>0</v>
      </c>
      <c r="AC303" s="7">
        <v>0</v>
      </c>
      <c r="AD303" s="7" t="s">
        <v>50</v>
      </c>
      <c r="AE303" s="7">
        <v>0</v>
      </c>
      <c r="AF303" s="7">
        <v>0</v>
      </c>
      <c r="AG303" s="7" t="s">
        <v>50</v>
      </c>
      <c r="AH303" s="7" t="s">
        <v>50</v>
      </c>
      <c r="AI303" s="7" t="s">
        <v>50</v>
      </c>
      <c r="AJ303" s="7">
        <v>0</v>
      </c>
      <c r="AK303" s="7">
        <v>0</v>
      </c>
      <c r="AL303" s="7">
        <v>0</v>
      </c>
      <c r="AM303" s="7">
        <v>0</v>
      </c>
      <c r="AN303" s="7">
        <v>0</v>
      </c>
      <c r="AO303" s="7">
        <v>0</v>
      </c>
      <c r="AP303" s="7">
        <v>0</v>
      </c>
      <c r="AQ303" s="7" t="s">
        <v>50</v>
      </c>
      <c r="AR303" s="7" t="s">
        <v>50</v>
      </c>
      <c r="AS303" s="7" t="s">
        <v>50</v>
      </c>
      <c r="AT303" s="7"/>
      <c r="AU303" s="7"/>
    </row>
    <row r="304" spans="1:47" hidden="1" x14ac:dyDescent="0.25">
      <c r="A304" s="381">
        <v>303</v>
      </c>
      <c r="B304" s="385" t="s">
        <v>47</v>
      </c>
      <c r="C304" s="63" t="s">
        <v>537</v>
      </c>
      <c r="D304" s="45" t="s">
        <v>538</v>
      </c>
      <c r="E304" s="45" t="s">
        <v>236</v>
      </c>
      <c r="F304" s="45">
        <v>200399.02</v>
      </c>
      <c r="G304" s="45">
        <v>10739.55</v>
      </c>
      <c r="H304" s="45"/>
      <c r="I304" s="45">
        <v>0</v>
      </c>
      <c r="J304" s="7"/>
      <c r="K304" s="179">
        <v>45715</v>
      </c>
      <c r="L304" s="8">
        <v>45552</v>
      </c>
      <c r="M304" s="7">
        <v>190</v>
      </c>
      <c r="N304" s="9">
        <f t="shared" si="31"/>
        <v>45741</v>
      </c>
      <c r="O304" s="10">
        <f t="shared" ca="1" si="32"/>
        <v>-462</v>
      </c>
      <c r="P304" s="10">
        <v>0</v>
      </c>
      <c r="Q304" s="7" t="s">
        <v>50</v>
      </c>
      <c r="R304" s="7" t="s">
        <v>50</v>
      </c>
      <c r="S304" s="7">
        <v>0</v>
      </c>
      <c r="T304" s="7">
        <v>0</v>
      </c>
      <c r="U304" s="7" t="s">
        <v>50</v>
      </c>
      <c r="V304" s="7" t="s">
        <v>50</v>
      </c>
      <c r="W304" s="7" t="s">
        <v>50</v>
      </c>
      <c r="X304" s="7" t="s">
        <v>50</v>
      </c>
      <c r="Y304" s="7" t="s">
        <v>50</v>
      </c>
      <c r="Z304" s="7" t="s">
        <v>50</v>
      </c>
      <c r="AA304" s="7" t="s">
        <v>50</v>
      </c>
      <c r="AB304" s="7">
        <v>0</v>
      </c>
      <c r="AC304" s="7">
        <v>0</v>
      </c>
      <c r="AD304" s="7">
        <v>0</v>
      </c>
      <c r="AE304" s="7">
        <v>0</v>
      </c>
      <c r="AF304" s="7" t="s">
        <v>56</v>
      </c>
      <c r="AG304" s="7">
        <v>0</v>
      </c>
      <c r="AH304" s="7">
        <v>0</v>
      </c>
      <c r="AI304" s="7">
        <v>0</v>
      </c>
      <c r="AJ304" s="7">
        <v>0</v>
      </c>
      <c r="AK304" s="7">
        <v>0</v>
      </c>
      <c r="AL304" s="7" t="s">
        <v>50</v>
      </c>
      <c r="AM304" s="7"/>
      <c r="AN304" s="7">
        <v>0</v>
      </c>
      <c r="AO304" s="7">
        <v>0</v>
      </c>
      <c r="AP304" s="7">
        <v>0</v>
      </c>
      <c r="AQ304" s="7" t="s">
        <v>50</v>
      </c>
      <c r="AR304" s="7" t="s">
        <v>50</v>
      </c>
      <c r="AS304" s="7" t="s">
        <v>50</v>
      </c>
      <c r="AT304" s="7"/>
      <c r="AU304" s="7"/>
    </row>
    <row r="305" spans="1:47" hidden="1" x14ac:dyDescent="0.25">
      <c r="A305" s="5">
        <v>304</v>
      </c>
      <c r="B305" s="352" t="s">
        <v>47</v>
      </c>
      <c r="C305" s="63" t="s">
        <v>539</v>
      </c>
      <c r="D305" s="63"/>
      <c r="E305" s="247"/>
      <c r="F305" s="7">
        <v>223043.44</v>
      </c>
      <c r="G305" s="7">
        <v>10739.55</v>
      </c>
      <c r="H305" s="45"/>
      <c r="I305" s="45"/>
      <c r="J305" s="7">
        <v>4900</v>
      </c>
      <c r="K305" s="45"/>
      <c r="L305" s="8">
        <v>45553</v>
      </c>
      <c r="M305" s="7">
        <v>130</v>
      </c>
      <c r="N305" s="9">
        <f t="shared" si="31"/>
        <v>45682</v>
      </c>
      <c r="O305" s="10">
        <f t="shared" ca="1" si="32"/>
        <v>-521</v>
      </c>
      <c r="P305" s="10"/>
      <c r="Q305" s="7"/>
      <c r="R305" s="7"/>
      <c r="S305" s="7"/>
      <c r="T305" s="7"/>
      <c r="U305" s="7"/>
      <c r="V305" s="15"/>
      <c r="W305" s="7"/>
      <c r="X305" s="7"/>
      <c r="Y305" s="7"/>
      <c r="Z305" s="7"/>
      <c r="AA305" s="7"/>
      <c r="AB305" s="7"/>
      <c r="AC305" s="7"/>
      <c r="AD305" s="7"/>
      <c r="AE305" s="7"/>
      <c r="AF305" s="7"/>
      <c r="AG305" s="7"/>
      <c r="AH305" s="7"/>
      <c r="AI305" s="7"/>
      <c r="AJ305" s="7"/>
      <c r="AK305" s="7"/>
      <c r="AL305" s="7"/>
      <c r="AM305" s="7"/>
      <c r="AN305" s="7"/>
      <c r="AO305" s="7"/>
      <c r="AP305" s="7"/>
      <c r="AQ305" s="7" t="s">
        <v>50</v>
      </c>
      <c r="AR305" s="7" t="s">
        <v>50</v>
      </c>
      <c r="AS305" s="7" t="s">
        <v>50</v>
      </c>
      <c r="AT305" s="7"/>
      <c r="AU305" s="7"/>
    </row>
    <row r="306" spans="1:47" hidden="1" x14ac:dyDescent="0.25">
      <c r="A306" s="5">
        <v>305</v>
      </c>
      <c r="B306" s="352" t="s">
        <v>47</v>
      </c>
      <c r="C306" s="63" t="s">
        <v>540</v>
      </c>
      <c r="D306" s="45" t="s">
        <v>541</v>
      </c>
      <c r="E306" s="45" t="s">
        <v>341</v>
      </c>
      <c r="F306" s="45">
        <v>107660.33</v>
      </c>
      <c r="G306" s="45">
        <v>4188.42</v>
      </c>
      <c r="H306" s="45"/>
      <c r="I306" s="45">
        <v>0</v>
      </c>
      <c r="J306" s="7"/>
      <c r="K306" s="207" t="s">
        <v>507</v>
      </c>
      <c r="L306" s="8">
        <v>45552</v>
      </c>
      <c r="M306" s="7">
        <f>220+30+30</f>
        <v>280</v>
      </c>
      <c r="N306" s="9">
        <f t="shared" si="31"/>
        <v>45831</v>
      </c>
      <c r="O306" s="10">
        <f t="shared" ca="1" si="32"/>
        <v>-372</v>
      </c>
      <c r="P306" s="10"/>
      <c r="Q306" s="7" t="s">
        <v>50</v>
      </c>
      <c r="R306" s="7" t="s">
        <v>50</v>
      </c>
      <c r="S306" s="7">
        <v>0</v>
      </c>
      <c r="T306" s="7">
        <v>0</v>
      </c>
      <c r="U306" s="7" t="s">
        <v>50</v>
      </c>
      <c r="V306" s="15" t="s">
        <v>50</v>
      </c>
      <c r="W306" s="7" t="s">
        <v>50</v>
      </c>
      <c r="X306" s="7">
        <v>0</v>
      </c>
      <c r="Y306" s="7">
        <v>0</v>
      </c>
      <c r="Z306" s="7" t="s">
        <v>50</v>
      </c>
      <c r="AA306" s="7" t="s">
        <v>50</v>
      </c>
      <c r="AB306" s="7">
        <v>0</v>
      </c>
      <c r="AC306" s="7">
        <v>0</v>
      </c>
      <c r="AD306" s="7">
        <v>0</v>
      </c>
      <c r="AE306" s="7">
        <v>0</v>
      </c>
      <c r="AF306" s="7" t="s">
        <v>50</v>
      </c>
      <c r="AG306" s="7">
        <v>0</v>
      </c>
      <c r="AH306" s="7">
        <v>0</v>
      </c>
      <c r="AI306" s="7">
        <v>0</v>
      </c>
      <c r="AJ306" s="7">
        <v>0</v>
      </c>
      <c r="AK306" s="7">
        <v>0</v>
      </c>
      <c r="AL306" s="7">
        <v>0</v>
      </c>
      <c r="AM306" s="7">
        <v>0</v>
      </c>
      <c r="AN306" s="7">
        <v>0</v>
      </c>
      <c r="AO306" s="7">
        <v>0</v>
      </c>
      <c r="AP306" s="7">
        <v>0</v>
      </c>
      <c r="AQ306" s="7" t="s">
        <v>50</v>
      </c>
      <c r="AR306" s="7" t="s">
        <v>50</v>
      </c>
      <c r="AS306" s="7" t="s">
        <v>50</v>
      </c>
      <c r="AT306" s="7" t="s">
        <v>50</v>
      </c>
      <c r="AU306" s="7"/>
    </row>
    <row r="307" spans="1:47" hidden="1" x14ac:dyDescent="0.25">
      <c r="A307" s="5">
        <v>306</v>
      </c>
      <c r="B307" s="352" t="s">
        <v>47</v>
      </c>
      <c r="C307" s="63" t="s">
        <v>542</v>
      </c>
      <c r="D307" s="45" t="s">
        <v>543</v>
      </c>
      <c r="E307" s="45" t="s">
        <v>345</v>
      </c>
      <c r="F307" s="45">
        <v>353461.89</v>
      </c>
      <c r="G307" s="45">
        <v>14305.98</v>
      </c>
      <c r="H307" s="45"/>
      <c r="I307" s="45">
        <v>130</v>
      </c>
      <c r="J307" s="7"/>
      <c r="K307" s="179">
        <v>45779</v>
      </c>
      <c r="L307" s="8">
        <v>45554</v>
      </c>
      <c r="M307" s="7">
        <f>125+30+30+30+30</f>
        <v>245</v>
      </c>
      <c r="N307" s="9">
        <f t="shared" si="31"/>
        <v>45798</v>
      </c>
      <c r="O307" s="10">
        <f t="shared" ca="1" si="32"/>
        <v>-405</v>
      </c>
      <c r="P307" s="10"/>
      <c r="Q307" s="7" t="s">
        <v>50</v>
      </c>
      <c r="R307" s="7" t="s">
        <v>50</v>
      </c>
      <c r="S307" s="7">
        <v>0</v>
      </c>
      <c r="T307" s="7">
        <v>0</v>
      </c>
      <c r="U307" s="7" t="s">
        <v>50</v>
      </c>
      <c r="V307" s="15" t="s">
        <v>50</v>
      </c>
      <c r="W307" s="7">
        <v>0</v>
      </c>
      <c r="X307" s="7" t="s">
        <v>50</v>
      </c>
      <c r="Y307" s="7">
        <v>0</v>
      </c>
      <c r="Z307" s="7">
        <v>0</v>
      </c>
      <c r="AA307" s="7">
        <v>0</v>
      </c>
      <c r="AB307" s="7" t="s">
        <v>56</v>
      </c>
      <c r="AC307" s="7">
        <v>0</v>
      </c>
      <c r="AD307" s="7" t="s">
        <v>50</v>
      </c>
      <c r="AE307" s="7">
        <v>0</v>
      </c>
      <c r="AF307" s="7">
        <v>0</v>
      </c>
      <c r="AG307" s="7" t="s">
        <v>50</v>
      </c>
      <c r="AH307" s="7" t="s">
        <v>50</v>
      </c>
      <c r="AI307" s="7">
        <v>0</v>
      </c>
      <c r="AJ307" s="7">
        <v>0</v>
      </c>
      <c r="AK307" s="7">
        <v>0</v>
      </c>
      <c r="AL307" s="7">
        <v>0</v>
      </c>
      <c r="AM307" s="7">
        <v>0</v>
      </c>
      <c r="AN307" s="7">
        <v>0</v>
      </c>
      <c r="AO307" s="7">
        <v>0</v>
      </c>
      <c r="AP307" s="7">
        <v>0</v>
      </c>
      <c r="AQ307" s="7" t="s">
        <v>50</v>
      </c>
      <c r="AR307" s="7" t="s">
        <v>50</v>
      </c>
      <c r="AS307" s="7" t="s">
        <v>50</v>
      </c>
      <c r="AT307" s="7"/>
      <c r="AU307" s="7"/>
    </row>
    <row r="308" spans="1:47" hidden="1" x14ac:dyDescent="0.25">
      <c r="A308" s="458">
        <v>307</v>
      </c>
      <c r="B308" s="459" t="s">
        <v>47</v>
      </c>
      <c r="C308" s="45" t="s">
        <v>544</v>
      </c>
      <c r="D308" s="45" t="s">
        <v>545</v>
      </c>
      <c r="E308" s="45" t="s">
        <v>345</v>
      </c>
      <c r="F308" s="45">
        <v>249353.59</v>
      </c>
      <c r="G308" s="45">
        <v>12502.04</v>
      </c>
      <c r="H308" s="45"/>
      <c r="I308" s="45">
        <v>130</v>
      </c>
      <c r="J308" s="7"/>
      <c r="K308" s="179">
        <v>45807</v>
      </c>
      <c r="L308" s="8">
        <v>45558</v>
      </c>
      <c r="M308" s="7">
        <f>125+30</f>
        <v>155</v>
      </c>
      <c r="N308" s="9">
        <f t="shared" si="31"/>
        <v>45712</v>
      </c>
      <c r="O308" s="60">
        <f t="shared" ca="1" si="32"/>
        <v>-491</v>
      </c>
      <c r="P308" s="10"/>
      <c r="Q308" s="7" t="s">
        <v>50</v>
      </c>
      <c r="R308" s="7" t="s">
        <v>50</v>
      </c>
      <c r="S308" s="7">
        <v>0</v>
      </c>
      <c r="T308" s="7" t="s">
        <v>50</v>
      </c>
      <c r="U308" s="7" t="s">
        <v>50</v>
      </c>
      <c r="V308" s="15" t="s">
        <v>50</v>
      </c>
      <c r="W308" s="7">
        <v>0</v>
      </c>
      <c r="X308" s="7" t="s">
        <v>50</v>
      </c>
      <c r="Y308" s="7">
        <v>0</v>
      </c>
      <c r="Z308" s="7">
        <v>0</v>
      </c>
      <c r="AA308" s="7" t="s">
        <v>50</v>
      </c>
      <c r="AB308" s="7">
        <v>0</v>
      </c>
      <c r="AC308" s="7">
        <v>0</v>
      </c>
      <c r="AD308" s="7" t="s">
        <v>50</v>
      </c>
      <c r="AE308" s="7" t="s">
        <v>50</v>
      </c>
      <c r="AF308" s="7">
        <v>0</v>
      </c>
      <c r="AG308" s="7" t="s">
        <v>50</v>
      </c>
      <c r="AH308" s="7" t="s">
        <v>50</v>
      </c>
      <c r="AI308" s="7">
        <v>0</v>
      </c>
      <c r="AJ308" s="7">
        <v>0</v>
      </c>
      <c r="AK308" s="7">
        <v>0</v>
      </c>
      <c r="AL308" s="7">
        <v>0</v>
      </c>
      <c r="AM308" s="7">
        <v>0</v>
      </c>
      <c r="AN308" s="7">
        <v>0</v>
      </c>
      <c r="AO308" s="7">
        <v>0</v>
      </c>
      <c r="AP308" s="7">
        <v>0</v>
      </c>
      <c r="AQ308" s="7" t="s">
        <v>50</v>
      </c>
      <c r="AR308" s="7" t="s">
        <v>50</v>
      </c>
      <c r="AS308" s="7" t="s">
        <v>50</v>
      </c>
      <c r="AT308" s="7"/>
      <c r="AU308" s="7"/>
    </row>
    <row r="309" spans="1:47" s="106" customFormat="1" hidden="1" x14ac:dyDescent="0.25">
      <c r="A309" s="102">
        <v>308</v>
      </c>
      <c r="B309" s="330" t="s">
        <v>47</v>
      </c>
      <c r="C309" s="47" t="s">
        <v>546</v>
      </c>
      <c r="D309" s="47"/>
      <c r="E309" s="47" t="s">
        <v>161</v>
      </c>
      <c r="F309" s="47"/>
      <c r="G309" s="47">
        <v>687.33</v>
      </c>
      <c r="H309" s="47"/>
      <c r="I309" s="47"/>
      <c r="J309" s="47"/>
      <c r="K309" s="47"/>
      <c r="L309" s="94">
        <v>45568</v>
      </c>
      <c r="M309" s="47">
        <v>30</v>
      </c>
      <c r="N309" s="104">
        <f t="shared" si="31"/>
        <v>45597</v>
      </c>
      <c r="O309" s="60">
        <f t="shared" ca="1" si="32"/>
        <v>-606</v>
      </c>
      <c r="P309" s="60"/>
      <c r="Q309" s="47"/>
      <c r="R309" s="47"/>
      <c r="S309" s="47"/>
      <c r="T309" s="47"/>
      <c r="U309" s="47"/>
      <c r="V309" s="105"/>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row>
    <row r="310" spans="1:47" s="106" customFormat="1" hidden="1" x14ac:dyDescent="0.25">
      <c r="A310" s="102">
        <v>309</v>
      </c>
      <c r="B310" s="330" t="s">
        <v>47</v>
      </c>
      <c r="C310" s="47" t="s">
        <v>547</v>
      </c>
      <c r="D310" s="47" t="s">
        <v>548</v>
      </c>
      <c r="E310" s="47" t="s">
        <v>161</v>
      </c>
      <c r="F310" s="47"/>
      <c r="G310" s="47">
        <v>4188.42</v>
      </c>
      <c r="H310" s="47"/>
      <c r="I310" s="47"/>
      <c r="J310" s="47"/>
      <c r="K310" s="288" t="s">
        <v>435</v>
      </c>
      <c r="L310" s="94">
        <v>45573</v>
      </c>
      <c r="M310" s="47">
        <f>100+30+30+30+30</f>
        <v>220</v>
      </c>
      <c r="N310" s="104">
        <f t="shared" si="31"/>
        <v>45792</v>
      </c>
      <c r="O310" s="60">
        <f t="shared" ca="1" si="32"/>
        <v>-411</v>
      </c>
      <c r="P310" s="60"/>
      <c r="Q310" s="47"/>
      <c r="R310" s="47"/>
      <c r="S310" s="47"/>
      <c r="T310" s="47"/>
      <c r="U310" s="47"/>
      <c r="V310" s="105"/>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row>
    <row r="311" spans="1:47" hidden="1" x14ac:dyDescent="0.25">
      <c r="A311" s="458">
        <v>310</v>
      </c>
      <c r="B311" s="459" t="s">
        <v>47</v>
      </c>
      <c r="C311" s="63" t="s">
        <v>549</v>
      </c>
      <c r="D311" s="45" t="s">
        <v>550</v>
      </c>
      <c r="E311" s="45" t="s">
        <v>345</v>
      </c>
      <c r="F311" s="45">
        <v>194379</v>
      </c>
      <c r="G311" s="45">
        <v>4275.54</v>
      </c>
      <c r="H311" s="45"/>
      <c r="I311" s="45">
        <v>0</v>
      </c>
      <c r="J311" s="7"/>
      <c r="K311" s="179">
        <v>45779</v>
      </c>
      <c r="L311" s="8">
        <v>45576</v>
      </c>
      <c r="M311" s="7">
        <f>125+30+30+30</f>
        <v>215</v>
      </c>
      <c r="N311" s="9">
        <f t="shared" si="31"/>
        <v>45790</v>
      </c>
      <c r="O311" s="10">
        <f t="shared" ca="1" si="32"/>
        <v>-413</v>
      </c>
      <c r="P311" s="10"/>
      <c r="Q311" s="7" t="s">
        <v>50</v>
      </c>
      <c r="R311" s="7" t="s">
        <v>50</v>
      </c>
      <c r="S311" s="7"/>
      <c r="T311" s="7">
        <v>0</v>
      </c>
      <c r="U311" s="7" t="s">
        <v>50</v>
      </c>
      <c r="V311" s="15" t="s">
        <v>50</v>
      </c>
      <c r="W311" s="7">
        <v>0</v>
      </c>
      <c r="X311" s="7" t="s">
        <v>50</v>
      </c>
      <c r="Y311" s="7" t="s">
        <v>50</v>
      </c>
      <c r="Z311" s="7">
        <v>0</v>
      </c>
      <c r="AA311" s="7" t="s">
        <v>50</v>
      </c>
      <c r="AB311" s="7">
        <v>0</v>
      </c>
      <c r="AC311" s="7">
        <v>0</v>
      </c>
      <c r="AD311" s="7" t="s">
        <v>50</v>
      </c>
      <c r="AE311" s="7">
        <v>0</v>
      </c>
      <c r="AF311" s="7">
        <v>0</v>
      </c>
      <c r="AG311" s="7">
        <v>0</v>
      </c>
      <c r="AH311" s="7">
        <v>0</v>
      </c>
      <c r="AI311" s="7">
        <v>0</v>
      </c>
      <c r="AJ311" s="7">
        <v>0</v>
      </c>
      <c r="AK311" s="7">
        <v>0</v>
      </c>
      <c r="AL311" s="7">
        <v>0</v>
      </c>
      <c r="AM311" s="7">
        <v>0</v>
      </c>
      <c r="AN311" s="7">
        <v>0</v>
      </c>
      <c r="AO311" s="7">
        <v>0</v>
      </c>
      <c r="AP311" s="7">
        <v>0</v>
      </c>
      <c r="AQ311" s="7" t="s">
        <v>50</v>
      </c>
      <c r="AR311" s="7" t="s">
        <v>50</v>
      </c>
      <c r="AS311" s="7" t="s">
        <v>50</v>
      </c>
      <c r="AT311" s="7"/>
      <c r="AU311" s="7"/>
    </row>
    <row r="312" spans="1:47" hidden="1" x14ac:dyDescent="0.25">
      <c r="A312" s="5">
        <v>311</v>
      </c>
      <c r="B312" s="352" t="s">
        <v>47</v>
      </c>
      <c r="C312" s="63" t="s">
        <v>551</v>
      </c>
      <c r="D312" s="45" t="s">
        <v>552</v>
      </c>
      <c r="E312" s="45" t="s">
        <v>345</v>
      </c>
      <c r="F312" s="474">
        <v>385421</v>
      </c>
      <c r="G312" s="45">
        <v>12647</v>
      </c>
      <c r="H312" s="45"/>
      <c r="I312" s="45">
        <v>130</v>
      </c>
      <c r="J312" s="7"/>
      <c r="K312" s="179">
        <v>45838</v>
      </c>
      <c r="L312" s="8">
        <v>45581</v>
      </c>
      <c r="M312" s="7">
        <f>125+30+30+30+30+20</f>
        <v>265</v>
      </c>
      <c r="N312" s="9">
        <f t="shared" si="31"/>
        <v>45845</v>
      </c>
      <c r="O312" s="473">
        <f t="shared" ca="1" si="32"/>
        <v>-358</v>
      </c>
      <c r="P312" s="10"/>
      <c r="Q312" s="7"/>
      <c r="R312" s="7"/>
      <c r="S312" s="7"/>
      <c r="T312" s="7" t="s">
        <v>50</v>
      </c>
      <c r="U312" s="7" t="s">
        <v>50</v>
      </c>
      <c r="V312" s="15" t="s">
        <v>50</v>
      </c>
      <c r="W312" s="7">
        <v>0</v>
      </c>
      <c r="X312" s="7" t="s">
        <v>50</v>
      </c>
      <c r="Y312" s="7">
        <v>0</v>
      </c>
      <c r="Z312" s="7">
        <v>0</v>
      </c>
      <c r="AA312" s="7">
        <v>0</v>
      </c>
      <c r="AB312" s="7" t="s">
        <v>50</v>
      </c>
      <c r="AC312" s="7">
        <v>0</v>
      </c>
      <c r="AD312" s="7" t="s">
        <v>50</v>
      </c>
      <c r="AE312" s="7">
        <v>0</v>
      </c>
      <c r="AF312" s="7">
        <v>0</v>
      </c>
      <c r="AG312" s="7" t="s">
        <v>50</v>
      </c>
      <c r="AH312" s="7" t="s">
        <v>50</v>
      </c>
      <c r="AI312" s="7" t="s">
        <v>50</v>
      </c>
      <c r="AJ312" s="7">
        <v>0</v>
      </c>
      <c r="AK312" s="7">
        <v>0</v>
      </c>
      <c r="AL312" s="7">
        <v>0</v>
      </c>
      <c r="AM312" s="7">
        <v>0</v>
      </c>
      <c r="AN312" s="7">
        <v>0</v>
      </c>
      <c r="AO312" s="7">
        <v>0</v>
      </c>
      <c r="AP312" s="7">
        <v>0</v>
      </c>
      <c r="AQ312" s="7" t="s">
        <v>56</v>
      </c>
      <c r="AR312" s="7" t="s">
        <v>50</v>
      </c>
      <c r="AS312" s="7" t="s">
        <v>56</v>
      </c>
      <c r="AT312" s="7" t="s">
        <v>56</v>
      </c>
      <c r="AU312" s="7"/>
    </row>
    <row r="313" spans="1:47" hidden="1" x14ac:dyDescent="0.25">
      <c r="A313" s="5">
        <v>312</v>
      </c>
      <c r="B313" s="352" t="s">
        <v>47</v>
      </c>
      <c r="C313" s="63" t="s">
        <v>553</v>
      </c>
      <c r="D313" s="45" t="s">
        <v>554</v>
      </c>
      <c r="E313" s="45" t="s">
        <v>446</v>
      </c>
      <c r="F313" s="474">
        <v>203954.92</v>
      </c>
      <c r="G313" s="45">
        <v>10560</v>
      </c>
      <c r="H313" s="45"/>
      <c r="I313" s="45" t="s">
        <v>555</v>
      </c>
      <c r="J313" s="7"/>
      <c r="K313" s="179">
        <v>45930</v>
      </c>
      <c r="L313" s="8">
        <v>45574</v>
      </c>
      <c r="M313" s="7">
        <v>125</v>
      </c>
      <c r="N313" s="9">
        <f t="shared" si="31"/>
        <v>45698</v>
      </c>
      <c r="O313" s="10">
        <f t="shared" ca="1" si="32"/>
        <v>-505</v>
      </c>
      <c r="P313" s="10"/>
      <c r="Q313" s="7" t="s">
        <v>50</v>
      </c>
      <c r="R313" s="7" t="s">
        <v>50</v>
      </c>
      <c r="S313" s="7" t="s">
        <v>50</v>
      </c>
      <c r="T313" s="67" t="s">
        <v>50</v>
      </c>
      <c r="U313" s="7" t="s">
        <v>50</v>
      </c>
      <c r="V313" s="15" t="s">
        <v>50</v>
      </c>
      <c r="W313" s="7" t="s">
        <v>50</v>
      </c>
      <c r="X313" s="247" t="s">
        <v>50</v>
      </c>
      <c r="Y313" s="247" t="s">
        <v>50</v>
      </c>
      <c r="Z313" s="247" t="s">
        <v>50</v>
      </c>
      <c r="AA313" s="247" t="s">
        <v>50</v>
      </c>
      <c r="AB313" s="247" t="s">
        <v>50</v>
      </c>
      <c r="AC313" s="7">
        <v>0</v>
      </c>
      <c r="AD313" s="67" t="s">
        <v>56</v>
      </c>
      <c r="AE313" s="7">
        <v>0</v>
      </c>
      <c r="AF313" s="67" t="s">
        <v>50</v>
      </c>
      <c r="AG313" s="67" t="s">
        <v>50</v>
      </c>
      <c r="AH313" s="67" t="s">
        <v>50</v>
      </c>
      <c r="AI313" s="7">
        <v>0</v>
      </c>
      <c r="AJ313" s="67" t="s">
        <v>50</v>
      </c>
      <c r="AK313" s="247" t="s">
        <v>50</v>
      </c>
      <c r="AL313" s="7"/>
      <c r="AM313" s="67" t="s">
        <v>50</v>
      </c>
      <c r="AN313" s="67" t="s">
        <v>50</v>
      </c>
      <c r="AO313" s="7"/>
      <c r="AP313" s="7"/>
      <c r="AQ313" s="7" t="s">
        <v>50</v>
      </c>
      <c r="AR313" s="7" t="s">
        <v>50</v>
      </c>
      <c r="AS313" s="7" t="s">
        <v>50</v>
      </c>
      <c r="AT313" s="7" t="s">
        <v>50</v>
      </c>
      <c r="AU313" s="7"/>
    </row>
    <row r="314" spans="1:47" hidden="1" x14ac:dyDescent="0.25">
      <c r="A314" s="5">
        <v>313</v>
      </c>
      <c r="B314" s="352" t="s">
        <v>47</v>
      </c>
      <c r="C314" s="63" t="s">
        <v>556</v>
      </c>
      <c r="D314" s="45" t="s">
        <v>557</v>
      </c>
      <c r="E314" s="45" t="s">
        <v>345</v>
      </c>
      <c r="F314" s="45">
        <v>316786.84000000003</v>
      </c>
      <c r="G314" s="45">
        <v>10130</v>
      </c>
      <c r="H314" s="45"/>
      <c r="I314" s="45">
        <v>0</v>
      </c>
      <c r="J314" s="7"/>
      <c r="K314" s="179">
        <v>45806</v>
      </c>
      <c r="L314" s="8">
        <v>45587</v>
      </c>
      <c r="M314" s="7">
        <f>185+30+30</f>
        <v>245</v>
      </c>
      <c r="N314" s="9">
        <f t="shared" si="31"/>
        <v>45831</v>
      </c>
      <c r="O314" s="10">
        <f t="shared" ca="1" si="32"/>
        <v>-372</v>
      </c>
      <c r="P314" s="10"/>
      <c r="Q314" s="7" t="s">
        <v>50</v>
      </c>
      <c r="R314" s="7" t="s">
        <v>50</v>
      </c>
      <c r="S314" s="7"/>
      <c r="T314" s="7" t="s">
        <v>50</v>
      </c>
      <c r="U314" s="7" t="s">
        <v>50</v>
      </c>
      <c r="V314" s="15" t="s">
        <v>50</v>
      </c>
      <c r="W314" s="7">
        <v>0</v>
      </c>
      <c r="X314" s="7" t="s">
        <v>50</v>
      </c>
      <c r="Y314" s="7" t="s">
        <v>56</v>
      </c>
      <c r="Z314" s="7" t="s">
        <v>50</v>
      </c>
      <c r="AA314" s="7">
        <v>0</v>
      </c>
      <c r="AB314" s="7">
        <v>0</v>
      </c>
      <c r="AC314" s="7">
        <v>0</v>
      </c>
      <c r="AD314" s="7" t="s">
        <v>50</v>
      </c>
      <c r="AE314" s="7">
        <v>0</v>
      </c>
      <c r="AF314" s="7">
        <v>0</v>
      </c>
      <c r="AG314" s="7">
        <v>0</v>
      </c>
      <c r="AH314" s="7"/>
      <c r="AI314" s="7">
        <v>0</v>
      </c>
      <c r="AJ314" s="7">
        <v>0</v>
      </c>
      <c r="AK314" s="7">
        <v>0</v>
      </c>
      <c r="AL314" s="7">
        <v>0</v>
      </c>
      <c r="AM314" s="7" t="s">
        <v>50</v>
      </c>
      <c r="AN314" s="7">
        <v>0</v>
      </c>
      <c r="AO314" s="7">
        <v>0</v>
      </c>
      <c r="AP314" s="7">
        <v>0</v>
      </c>
      <c r="AQ314" s="7" t="s">
        <v>50</v>
      </c>
      <c r="AR314" s="7" t="s">
        <v>50</v>
      </c>
      <c r="AS314" s="7" t="s">
        <v>50</v>
      </c>
      <c r="AT314" s="7" t="s">
        <v>50</v>
      </c>
      <c r="AU314" s="7"/>
    </row>
    <row r="315" spans="1:47" hidden="1" x14ac:dyDescent="0.25">
      <c r="A315" s="5">
        <v>314</v>
      </c>
      <c r="B315" s="352" t="s">
        <v>47</v>
      </c>
      <c r="C315" s="63" t="s">
        <v>558</v>
      </c>
      <c r="D315" s="45" t="s">
        <v>559</v>
      </c>
      <c r="E315" s="45" t="s">
        <v>236</v>
      </c>
      <c r="F315" s="474">
        <v>24000</v>
      </c>
      <c r="G315" s="45">
        <v>843.56</v>
      </c>
      <c r="H315" s="45"/>
      <c r="I315" s="45">
        <v>0</v>
      </c>
      <c r="J315" s="7"/>
      <c r="K315" s="179">
        <v>45855</v>
      </c>
      <c r="L315" s="8">
        <v>45589</v>
      </c>
      <c r="M315" s="7">
        <f>160+30+30+30+30</f>
        <v>280</v>
      </c>
      <c r="N315" s="9">
        <f t="shared" si="31"/>
        <v>45868</v>
      </c>
      <c r="O315" s="10">
        <f t="shared" ca="1" si="32"/>
        <v>-335</v>
      </c>
      <c r="P315" s="10" t="s">
        <v>50</v>
      </c>
      <c r="Q315" s="7" t="s">
        <v>50</v>
      </c>
      <c r="R315" s="7" t="s">
        <v>50</v>
      </c>
      <c r="S315" s="7">
        <v>0</v>
      </c>
      <c r="T315" s="7" t="s">
        <v>50</v>
      </c>
      <c r="U315" s="15" t="s">
        <v>50</v>
      </c>
      <c r="V315" s="15" t="s">
        <v>50</v>
      </c>
      <c r="W315" s="7" t="s">
        <v>50</v>
      </c>
      <c r="X315" s="7" t="s">
        <v>50</v>
      </c>
      <c r="Y315" s="7">
        <v>0</v>
      </c>
      <c r="Z315" s="7" t="s">
        <v>50</v>
      </c>
      <c r="AA315" s="7" t="s">
        <v>50</v>
      </c>
      <c r="AB315" s="7" t="s">
        <v>50</v>
      </c>
      <c r="AC315" s="7">
        <v>0</v>
      </c>
      <c r="AD315" s="7" t="s">
        <v>50</v>
      </c>
      <c r="AE315" s="7">
        <v>0</v>
      </c>
      <c r="AF315" s="7">
        <v>0</v>
      </c>
      <c r="AG315" s="7">
        <v>0</v>
      </c>
      <c r="AH315" s="7">
        <v>0</v>
      </c>
      <c r="AI315" s="7">
        <v>0</v>
      </c>
      <c r="AJ315" s="7">
        <v>0</v>
      </c>
      <c r="AK315" s="7">
        <v>0</v>
      </c>
      <c r="AL315" s="7">
        <v>0</v>
      </c>
      <c r="AM315" s="7">
        <v>0</v>
      </c>
      <c r="AN315" s="7">
        <v>0</v>
      </c>
      <c r="AO315" s="7">
        <v>0</v>
      </c>
      <c r="AP315" s="7">
        <v>0</v>
      </c>
      <c r="AQ315" s="7" t="s">
        <v>50</v>
      </c>
      <c r="AR315" s="7" t="s">
        <v>50</v>
      </c>
      <c r="AS315" s="7" t="s">
        <v>50</v>
      </c>
      <c r="AT315" s="7" t="s">
        <v>50</v>
      </c>
      <c r="AU315" s="7"/>
    </row>
    <row r="316" spans="1:47" hidden="1" x14ac:dyDescent="0.25">
      <c r="A316" s="5">
        <v>315</v>
      </c>
      <c r="B316" s="352" t="s">
        <v>47</v>
      </c>
      <c r="C316" s="63" t="s">
        <v>560</v>
      </c>
      <c r="D316" s="45" t="s">
        <v>561</v>
      </c>
      <c r="E316" s="45" t="s">
        <v>515</v>
      </c>
      <c r="F316" s="474">
        <v>101659.23</v>
      </c>
      <c r="G316" s="45">
        <v>6560</v>
      </c>
      <c r="H316" s="45"/>
      <c r="I316" s="45">
        <v>200</v>
      </c>
      <c r="J316" s="7"/>
      <c r="K316" s="179">
        <v>45930</v>
      </c>
      <c r="L316" s="8">
        <v>45855</v>
      </c>
      <c r="M316" s="7">
        <f>125+30+30</f>
        <v>185</v>
      </c>
      <c r="N316" s="9">
        <f t="shared" si="31"/>
        <v>46039</v>
      </c>
      <c r="O316" s="10">
        <f t="shared" ca="1" si="32"/>
        <v>-164</v>
      </c>
      <c r="P316" s="10" t="s">
        <v>50</v>
      </c>
      <c r="Q316" s="7" t="s">
        <v>50</v>
      </c>
      <c r="R316" s="7" t="s">
        <v>50</v>
      </c>
      <c r="S316" s="7" t="s">
        <v>50</v>
      </c>
      <c r="T316" s="67" t="s">
        <v>50</v>
      </c>
      <c r="U316" s="7" t="s">
        <v>50</v>
      </c>
      <c r="V316" s="15" t="s">
        <v>50</v>
      </c>
      <c r="W316" s="7">
        <v>0</v>
      </c>
      <c r="X316" s="7" t="s">
        <v>50</v>
      </c>
      <c r="Y316" s="7" t="s">
        <v>50</v>
      </c>
      <c r="Z316" s="7" t="s">
        <v>50</v>
      </c>
      <c r="AA316" s="7" t="s">
        <v>50</v>
      </c>
      <c r="AB316" s="7" t="s">
        <v>50</v>
      </c>
      <c r="AC316" s="7">
        <v>0</v>
      </c>
      <c r="AD316" s="67" t="s">
        <v>50</v>
      </c>
      <c r="AE316" s="7" t="s">
        <v>50</v>
      </c>
      <c r="AF316" s="67">
        <v>1</v>
      </c>
      <c r="AG316" s="7" t="s">
        <v>50</v>
      </c>
      <c r="AH316" s="7" t="s">
        <v>50</v>
      </c>
      <c r="AI316" s="7">
        <v>0</v>
      </c>
      <c r="AJ316" s="7" t="s">
        <v>50</v>
      </c>
      <c r="AK316" s="7">
        <v>0</v>
      </c>
      <c r="AL316" s="7">
        <v>0</v>
      </c>
      <c r="AM316" s="7">
        <v>0</v>
      </c>
      <c r="AN316" s="7">
        <v>0</v>
      </c>
      <c r="AO316" s="7">
        <v>0</v>
      </c>
      <c r="AP316" s="7">
        <v>0</v>
      </c>
      <c r="AQ316" s="7" t="s">
        <v>56</v>
      </c>
      <c r="AR316" s="7" t="s">
        <v>50</v>
      </c>
      <c r="AS316" s="7" t="s">
        <v>56</v>
      </c>
      <c r="AT316" s="7" t="s">
        <v>56</v>
      </c>
      <c r="AU316" s="7"/>
    </row>
    <row r="317" spans="1:47" hidden="1" x14ac:dyDescent="0.25">
      <c r="A317" s="5">
        <v>316</v>
      </c>
      <c r="B317" s="352" t="s">
        <v>47</v>
      </c>
      <c r="C317" s="63" t="s">
        <v>562</v>
      </c>
      <c r="D317" s="45" t="s">
        <v>563</v>
      </c>
      <c r="E317" s="45" t="s">
        <v>515</v>
      </c>
      <c r="F317" s="474">
        <v>129376.33</v>
      </c>
      <c r="G317" s="45">
        <v>5043.5600000000004</v>
      </c>
      <c r="H317" s="45"/>
      <c r="I317" s="45">
        <v>0</v>
      </c>
      <c r="J317" s="7"/>
      <c r="K317" s="179">
        <v>45868</v>
      </c>
      <c r="L317" s="8">
        <v>45593</v>
      </c>
      <c r="M317" s="7">
        <f>220+30+30+30</f>
        <v>310</v>
      </c>
      <c r="N317" s="9">
        <f t="shared" si="31"/>
        <v>45902</v>
      </c>
      <c r="O317" s="10">
        <f t="shared" ca="1" si="32"/>
        <v>-301</v>
      </c>
      <c r="P317" s="10" t="s">
        <v>50</v>
      </c>
      <c r="Q317" s="7" t="s">
        <v>50</v>
      </c>
      <c r="R317" s="7" t="s">
        <v>50</v>
      </c>
      <c r="S317" s="7" t="s">
        <v>50</v>
      </c>
      <c r="T317" s="7" t="s">
        <v>50</v>
      </c>
      <c r="U317" s="7" t="s">
        <v>50</v>
      </c>
      <c r="V317" s="15" t="s">
        <v>50</v>
      </c>
      <c r="W317" s="67" t="s">
        <v>50</v>
      </c>
      <c r="X317" s="7" t="s">
        <v>50</v>
      </c>
      <c r="Y317" s="7" t="s">
        <v>50</v>
      </c>
      <c r="Z317" s="7" t="s">
        <v>50</v>
      </c>
      <c r="AA317" s="7" t="s">
        <v>50</v>
      </c>
      <c r="AB317" s="7">
        <v>0</v>
      </c>
      <c r="AC317" s="7">
        <v>0</v>
      </c>
      <c r="AD317" s="67" t="s">
        <v>50</v>
      </c>
      <c r="AE317" s="7" t="s">
        <v>50</v>
      </c>
      <c r="AF317" s="67">
        <v>1</v>
      </c>
      <c r="AG317" s="7">
        <v>0</v>
      </c>
      <c r="AH317" s="7">
        <v>0</v>
      </c>
      <c r="AI317" s="7" t="s">
        <v>50</v>
      </c>
      <c r="AJ317" s="7">
        <v>0</v>
      </c>
      <c r="AK317" s="7">
        <v>0</v>
      </c>
      <c r="AL317" s="7">
        <v>0</v>
      </c>
      <c r="AM317" s="7">
        <v>0</v>
      </c>
      <c r="AN317" s="7">
        <v>0</v>
      </c>
      <c r="AO317" s="7">
        <v>0</v>
      </c>
      <c r="AP317" s="7">
        <v>0</v>
      </c>
      <c r="AQ317" s="7" t="s">
        <v>50</v>
      </c>
      <c r="AR317" s="7" t="s">
        <v>50</v>
      </c>
      <c r="AS317" s="7" t="s">
        <v>50</v>
      </c>
      <c r="AT317" s="7" t="s">
        <v>50</v>
      </c>
      <c r="AU317" s="7"/>
    </row>
    <row r="318" spans="1:47" hidden="1" x14ac:dyDescent="0.25">
      <c r="A318" s="5">
        <v>317</v>
      </c>
      <c r="B318" s="352" t="s">
        <v>47</v>
      </c>
      <c r="C318" s="45" t="s">
        <v>564</v>
      </c>
      <c r="D318" s="45" t="s">
        <v>565</v>
      </c>
      <c r="E318" s="45" t="s">
        <v>566</v>
      </c>
      <c r="F318" s="45">
        <v>127404.6</v>
      </c>
      <c r="G318" s="45">
        <v>3943.56</v>
      </c>
      <c r="H318" s="45"/>
      <c r="I318" s="45">
        <v>0</v>
      </c>
      <c r="J318" s="7"/>
      <c r="K318" s="179">
        <v>45786</v>
      </c>
      <c r="L318" s="8">
        <v>45601</v>
      </c>
      <c r="M318" s="7">
        <f>100+30+30+30</f>
        <v>190</v>
      </c>
      <c r="N318" s="9">
        <f t="shared" si="31"/>
        <v>45790</v>
      </c>
      <c r="O318" s="10">
        <f t="shared" ca="1" si="32"/>
        <v>-413</v>
      </c>
      <c r="P318" s="10">
        <v>0</v>
      </c>
      <c r="Q318" s="7" t="s">
        <v>50</v>
      </c>
      <c r="R318" s="7" t="s">
        <v>50</v>
      </c>
      <c r="S318" s="7" t="s">
        <v>50</v>
      </c>
      <c r="T318" s="7" t="s">
        <v>50</v>
      </c>
      <c r="U318" s="7" t="s">
        <v>50</v>
      </c>
      <c r="V318" s="7" t="s">
        <v>50</v>
      </c>
      <c r="W318" s="10">
        <v>0</v>
      </c>
      <c r="X318" s="7" t="s">
        <v>50</v>
      </c>
      <c r="Y318" s="7" t="s">
        <v>50</v>
      </c>
      <c r="Z318" s="10">
        <v>0</v>
      </c>
      <c r="AA318" s="7" t="s">
        <v>50</v>
      </c>
      <c r="AB318" s="10">
        <v>0</v>
      </c>
      <c r="AC318" s="10">
        <v>0</v>
      </c>
      <c r="AD318" s="7" t="s">
        <v>50</v>
      </c>
      <c r="AE318" s="10">
        <v>0</v>
      </c>
      <c r="AF318" s="10">
        <v>0</v>
      </c>
      <c r="AG318" s="10">
        <v>0</v>
      </c>
      <c r="AH318" s="7">
        <v>0</v>
      </c>
      <c r="AI318" s="7" t="s">
        <v>50</v>
      </c>
      <c r="AJ318" s="10">
        <v>0</v>
      </c>
      <c r="AK318" s="10">
        <v>0</v>
      </c>
      <c r="AL318" s="10">
        <v>0</v>
      </c>
      <c r="AM318" s="10">
        <v>0</v>
      </c>
      <c r="AN318" s="7" t="s">
        <v>50</v>
      </c>
      <c r="AO318" s="10">
        <v>0</v>
      </c>
      <c r="AP318" s="10">
        <v>0</v>
      </c>
      <c r="AQ318" s="7" t="s">
        <v>50</v>
      </c>
      <c r="AR318" s="7" t="s">
        <v>50</v>
      </c>
      <c r="AS318" s="7" t="s">
        <v>50</v>
      </c>
      <c r="AT318" s="7"/>
      <c r="AU318" s="7"/>
    </row>
    <row r="319" spans="1:47" s="106" customFormat="1" hidden="1" x14ac:dyDescent="0.25">
      <c r="A319" s="5">
        <v>318</v>
      </c>
      <c r="B319" s="352" t="s">
        <v>47</v>
      </c>
      <c r="C319" s="47" t="s">
        <v>567</v>
      </c>
      <c r="D319" s="47"/>
      <c r="E319" s="47" t="s">
        <v>368</v>
      </c>
      <c r="F319" s="47"/>
      <c r="G319" s="47">
        <v>11000</v>
      </c>
      <c r="H319" s="47"/>
      <c r="I319" s="47"/>
      <c r="J319" s="47"/>
      <c r="K319" s="47"/>
      <c r="L319" s="94">
        <v>45621</v>
      </c>
      <c r="M319" s="47">
        <v>125</v>
      </c>
      <c r="N319" s="104">
        <f t="shared" si="31"/>
        <v>45745</v>
      </c>
      <c r="O319" s="60">
        <f t="shared" ca="1" si="32"/>
        <v>-458</v>
      </c>
      <c r="P319" s="60"/>
      <c r="Q319" s="47"/>
      <c r="R319" s="47"/>
      <c r="S319" s="47"/>
      <c r="T319" s="47"/>
      <c r="U319" s="47"/>
      <c r="V319" s="105"/>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row>
    <row r="320" spans="1:47" hidden="1" x14ac:dyDescent="0.25">
      <c r="A320" s="5">
        <v>319</v>
      </c>
      <c r="B320" s="352" t="s">
        <v>47</v>
      </c>
      <c r="C320" s="63" t="s">
        <v>568</v>
      </c>
      <c r="D320" s="45" t="s">
        <v>569</v>
      </c>
      <c r="E320" s="45" t="s">
        <v>345</v>
      </c>
      <c r="F320" s="45">
        <v>204388</v>
      </c>
      <c r="G320" s="45">
        <v>10804.89</v>
      </c>
      <c r="H320" s="45"/>
      <c r="I320" s="45">
        <v>0</v>
      </c>
      <c r="J320" s="7"/>
      <c r="K320" s="179">
        <v>45779</v>
      </c>
      <c r="L320" s="8">
        <v>45617</v>
      </c>
      <c r="M320" s="7">
        <f>155+30</f>
        <v>185</v>
      </c>
      <c r="N320" s="9">
        <f t="shared" si="31"/>
        <v>45801</v>
      </c>
      <c r="O320" s="10">
        <f t="shared" ca="1" si="32"/>
        <v>-402</v>
      </c>
      <c r="P320" s="10"/>
      <c r="Q320" s="7" t="s">
        <v>50</v>
      </c>
      <c r="R320" s="7" t="s">
        <v>50</v>
      </c>
      <c r="S320" s="7"/>
      <c r="T320" s="7" t="s">
        <v>50</v>
      </c>
      <c r="U320" s="7" t="s">
        <v>50</v>
      </c>
      <c r="V320" s="15" t="s">
        <v>50</v>
      </c>
      <c r="W320" s="7"/>
      <c r="X320" s="7" t="s">
        <v>50</v>
      </c>
      <c r="Y320" s="7"/>
      <c r="Z320" s="7" t="s">
        <v>50</v>
      </c>
      <c r="AA320" s="7" t="s">
        <v>50</v>
      </c>
      <c r="AB320" s="7" t="s">
        <v>50</v>
      </c>
      <c r="AC320" s="7" t="s">
        <v>56</v>
      </c>
      <c r="AD320" s="7" t="s">
        <v>50</v>
      </c>
      <c r="AE320" s="7">
        <v>0</v>
      </c>
      <c r="AF320" s="7">
        <v>0</v>
      </c>
      <c r="AG320" s="7">
        <v>0</v>
      </c>
      <c r="AH320" s="7">
        <v>0</v>
      </c>
      <c r="AI320" s="7">
        <v>0</v>
      </c>
      <c r="AJ320" s="7">
        <v>0</v>
      </c>
      <c r="AK320" s="7">
        <v>0</v>
      </c>
      <c r="AL320" s="7">
        <v>0</v>
      </c>
      <c r="AM320" s="7">
        <v>0</v>
      </c>
      <c r="AN320" s="7">
        <v>0</v>
      </c>
      <c r="AO320" s="7">
        <v>0</v>
      </c>
      <c r="AP320" s="7">
        <v>0</v>
      </c>
      <c r="AQ320" s="7" t="s">
        <v>50</v>
      </c>
      <c r="AR320" s="7" t="s">
        <v>50</v>
      </c>
      <c r="AS320" s="7" t="s">
        <v>50</v>
      </c>
      <c r="AT320" s="7"/>
      <c r="AU320" s="7"/>
    </row>
    <row r="321" spans="1:47" s="106" customFormat="1" hidden="1" x14ac:dyDescent="0.25">
      <c r="A321" s="5">
        <v>320</v>
      </c>
      <c r="B321" s="352" t="s">
        <v>47</v>
      </c>
      <c r="C321" s="47" t="s">
        <v>570</v>
      </c>
      <c r="D321" s="47"/>
      <c r="E321" s="47" t="s">
        <v>368</v>
      </c>
      <c r="F321" s="47"/>
      <c r="G321" s="47"/>
      <c r="H321" s="47"/>
      <c r="I321" s="47"/>
      <c r="J321" s="47"/>
      <c r="K321" s="47"/>
      <c r="L321" s="94">
        <v>45617</v>
      </c>
      <c r="M321" s="47">
        <v>100</v>
      </c>
      <c r="N321" s="104">
        <f t="shared" si="31"/>
        <v>45716</v>
      </c>
      <c r="O321" s="60">
        <f t="shared" ca="1" si="32"/>
        <v>-487</v>
      </c>
      <c r="P321" s="60"/>
      <c r="Q321" s="47"/>
      <c r="R321" s="47"/>
      <c r="S321" s="47"/>
      <c r="T321" s="47"/>
      <c r="U321" s="47"/>
      <c r="V321" s="105"/>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row>
    <row r="322" spans="1:47" hidden="1" x14ac:dyDescent="0.25">
      <c r="A322" s="5">
        <v>321</v>
      </c>
      <c r="B322" s="352" t="s">
        <v>47</v>
      </c>
      <c r="C322" s="63" t="s">
        <v>328</v>
      </c>
      <c r="D322" s="45" t="s">
        <v>571</v>
      </c>
      <c r="E322" s="45" t="s">
        <v>236</v>
      </c>
      <c r="F322" s="45">
        <v>116253.86</v>
      </c>
      <c r="G322" s="45">
        <v>54</v>
      </c>
      <c r="H322" s="45"/>
      <c r="I322" s="45">
        <v>0</v>
      </c>
      <c r="J322" s="45">
        <v>21.78</v>
      </c>
      <c r="K322" s="179">
        <v>45747</v>
      </c>
      <c r="L322" s="8">
        <v>45617</v>
      </c>
      <c r="M322" s="7">
        <f>60+30+28+30</f>
        <v>148</v>
      </c>
      <c r="N322" s="9">
        <f t="shared" si="31"/>
        <v>45764</v>
      </c>
      <c r="O322" s="10">
        <f t="shared" ca="1" si="32"/>
        <v>-439</v>
      </c>
      <c r="P322" s="10"/>
      <c r="Q322" s="7"/>
      <c r="R322" s="7"/>
      <c r="S322" s="7"/>
      <c r="T322" s="7"/>
      <c r="U322" s="7"/>
      <c r="V322" s="15"/>
      <c r="W322" s="7"/>
      <c r="X322" s="7" t="s">
        <v>50</v>
      </c>
      <c r="Y322" s="7"/>
      <c r="Z322" s="7"/>
      <c r="AA322" s="7"/>
      <c r="AB322" s="7"/>
      <c r="AC322" s="7"/>
      <c r="AD322" s="7"/>
      <c r="AE322" s="7"/>
      <c r="AF322" s="7"/>
      <c r="AG322" s="7"/>
      <c r="AH322" s="7"/>
      <c r="AI322" s="7"/>
      <c r="AJ322" s="7"/>
      <c r="AK322" s="7"/>
      <c r="AL322" s="7"/>
      <c r="AM322" s="7"/>
      <c r="AN322" s="7"/>
      <c r="AO322" s="7"/>
      <c r="AP322" s="7"/>
      <c r="AQ322" s="7" t="s">
        <v>50</v>
      </c>
      <c r="AR322" s="7" t="s">
        <v>50</v>
      </c>
      <c r="AS322" s="7" t="s">
        <v>50</v>
      </c>
      <c r="AT322" s="7"/>
      <c r="AU322" s="7"/>
    </row>
    <row r="323" spans="1:47" hidden="1" x14ac:dyDescent="0.25">
      <c r="A323" s="5"/>
      <c r="B323" s="352" t="s">
        <v>47</v>
      </c>
      <c r="C323" s="63" t="s">
        <v>572</v>
      </c>
      <c r="D323" s="45" t="s">
        <v>573</v>
      </c>
      <c r="E323" s="45" t="s">
        <v>574</v>
      </c>
      <c r="F323" s="45"/>
      <c r="G323" s="45"/>
      <c r="H323" s="45"/>
      <c r="I323" s="45">
        <v>0</v>
      </c>
      <c r="J323" s="7"/>
      <c r="K323" s="179">
        <v>45706</v>
      </c>
      <c r="L323" s="8">
        <v>45624</v>
      </c>
      <c r="M323" s="7">
        <f>30+30+30</f>
        <v>90</v>
      </c>
      <c r="N323" s="9">
        <f t="shared" si="31"/>
        <v>45713</v>
      </c>
      <c r="O323" s="10">
        <f t="shared" ca="1" si="32"/>
        <v>-490</v>
      </c>
      <c r="P323" s="10"/>
      <c r="Q323" s="7"/>
      <c r="R323" s="7"/>
      <c r="S323" s="7"/>
      <c r="T323" s="7"/>
      <c r="U323" s="7"/>
      <c r="V323" s="15"/>
      <c r="W323" s="7"/>
      <c r="X323" s="7"/>
      <c r="Y323" s="7"/>
      <c r="Z323" s="7"/>
      <c r="AA323" s="7"/>
      <c r="AB323" s="7"/>
      <c r="AC323" s="7"/>
      <c r="AD323" s="7"/>
      <c r="AE323" s="7"/>
      <c r="AF323" s="7"/>
      <c r="AG323" s="7"/>
      <c r="AH323" s="7"/>
      <c r="AI323" s="7"/>
      <c r="AJ323" s="7"/>
      <c r="AK323" s="7"/>
      <c r="AL323" s="7"/>
      <c r="AM323" s="7"/>
      <c r="AN323" s="7"/>
      <c r="AO323" s="7"/>
      <c r="AP323" s="7"/>
      <c r="AQ323" s="7" t="s">
        <v>50</v>
      </c>
      <c r="AR323" s="7" t="s">
        <v>50</v>
      </c>
      <c r="AS323" s="7" t="s">
        <v>50</v>
      </c>
      <c r="AT323" s="7"/>
      <c r="AU323" s="7"/>
    </row>
    <row r="324" spans="1:47" hidden="1" x14ac:dyDescent="0.25">
      <c r="A324" s="5"/>
      <c r="B324" s="352" t="s">
        <v>47</v>
      </c>
      <c r="C324" s="10"/>
      <c r="D324" s="10"/>
      <c r="E324" s="7"/>
      <c r="F324" s="7"/>
      <c r="G324" s="7"/>
      <c r="H324" s="7"/>
      <c r="I324" s="7"/>
      <c r="J324" s="7"/>
      <c r="K324" s="261"/>
      <c r="L324" s="8"/>
      <c r="M324" s="7"/>
      <c r="N324" s="9" t="str">
        <f t="shared" si="31"/>
        <v/>
      </c>
      <c r="O324" s="10" t="str">
        <f t="shared" ca="1" si="32"/>
        <v/>
      </c>
      <c r="P324" s="10"/>
      <c r="Q324" s="7"/>
      <c r="R324" s="7"/>
      <c r="S324" s="7"/>
      <c r="T324" s="7"/>
      <c r="U324" s="7"/>
      <c r="V324" s="15"/>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row>
    <row r="325" spans="1:47" hidden="1" x14ac:dyDescent="0.25">
      <c r="A325" s="5"/>
      <c r="B325" s="352" t="s">
        <v>47</v>
      </c>
      <c r="C325" s="63" t="s">
        <v>575</v>
      </c>
      <c r="D325" s="45" t="s">
        <v>576</v>
      </c>
      <c r="E325" s="45" t="s">
        <v>574</v>
      </c>
      <c r="F325" s="45"/>
      <c r="G325" s="45">
        <v>44.66</v>
      </c>
      <c r="H325" s="45"/>
      <c r="I325" s="45"/>
      <c r="J325" s="7"/>
      <c r="K325" s="51">
        <v>45747</v>
      </c>
      <c r="L325" s="8">
        <v>45572</v>
      </c>
      <c r="M325" s="7">
        <v>180</v>
      </c>
      <c r="N325" s="9">
        <f t="shared" si="31"/>
        <v>45751</v>
      </c>
      <c r="O325" s="10">
        <f t="shared" ca="1" si="32"/>
        <v>-452</v>
      </c>
      <c r="P325" s="10"/>
      <c r="Q325" s="7"/>
      <c r="R325" s="7"/>
      <c r="S325" s="7"/>
      <c r="T325" s="7"/>
      <c r="U325" s="7"/>
      <c r="V325" s="15"/>
      <c r="W325" s="7"/>
      <c r="X325" s="7"/>
      <c r="Y325" s="7"/>
      <c r="Z325" s="7"/>
      <c r="AA325" s="7"/>
      <c r="AB325" s="7"/>
      <c r="AC325" s="7"/>
      <c r="AD325" s="7"/>
      <c r="AE325" s="7"/>
      <c r="AF325" s="7"/>
      <c r="AG325" s="7"/>
      <c r="AH325" s="7"/>
      <c r="AI325" s="7"/>
      <c r="AJ325" s="7"/>
      <c r="AK325" s="7"/>
      <c r="AL325" s="7"/>
      <c r="AM325" s="7"/>
      <c r="AN325" s="7"/>
      <c r="AO325" s="7"/>
      <c r="AP325" s="7"/>
      <c r="AQ325" s="7" t="s">
        <v>50</v>
      </c>
      <c r="AR325" s="7" t="s">
        <v>50</v>
      </c>
      <c r="AS325" s="7" t="s">
        <v>50</v>
      </c>
      <c r="AT325" s="7"/>
      <c r="AU325" s="7"/>
    </row>
    <row r="326" spans="1:47" hidden="1" x14ac:dyDescent="0.25">
      <c r="A326" s="5"/>
      <c r="B326" s="352" t="s">
        <v>47</v>
      </c>
      <c r="C326" s="7" t="s">
        <v>577</v>
      </c>
      <c r="D326" s="7" t="s">
        <v>578</v>
      </c>
      <c r="E326" s="7" t="s">
        <v>574</v>
      </c>
      <c r="F326" s="7"/>
      <c r="G326" s="7"/>
      <c r="H326" s="7"/>
      <c r="I326" s="7">
        <v>0</v>
      </c>
      <c r="J326" s="7"/>
      <c r="K326" s="7"/>
      <c r="L326" s="8">
        <v>45569</v>
      </c>
      <c r="M326" s="7">
        <f>180+30+30+30+30+30+30+30+30+30+30</f>
        <v>480</v>
      </c>
      <c r="N326" s="9">
        <f t="shared" si="31"/>
        <v>46048</v>
      </c>
      <c r="O326" s="10">
        <f t="shared" ca="1" si="32"/>
        <v>-155</v>
      </c>
      <c r="P326" s="10"/>
      <c r="Q326" s="7"/>
      <c r="R326" s="7"/>
      <c r="S326" s="7"/>
      <c r="T326" s="7"/>
      <c r="U326" s="7"/>
      <c r="V326" s="15"/>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row>
    <row r="327" spans="1:47" hidden="1" x14ac:dyDescent="0.25">
      <c r="A327" s="5">
        <v>322</v>
      </c>
      <c r="B327" s="352" t="s">
        <v>47</v>
      </c>
      <c r="C327" s="63" t="s">
        <v>579</v>
      </c>
      <c r="D327" s="45" t="s">
        <v>580</v>
      </c>
      <c r="E327" s="45" t="s">
        <v>345</v>
      </c>
      <c r="F327" s="53">
        <v>55987.59</v>
      </c>
      <c r="G327" s="45">
        <v>730.89</v>
      </c>
      <c r="H327" s="45"/>
      <c r="I327" s="45">
        <v>0</v>
      </c>
      <c r="J327" s="7"/>
      <c r="K327" s="179">
        <v>45776</v>
      </c>
      <c r="L327" s="8">
        <v>45623</v>
      </c>
      <c r="M327" s="7">
        <f>70+30+30+30+30</f>
        <v>190</v>
      </c>
      <c r="N327" s="9">
        <f t="shared" si="31"/>
        <v>45812</v>
      </c>
      <c r="O327" s="10">
        <f t="shared" ca="1" si="32"/>
        <v>-391</v>
      </c>
      <c r="P327" s="10"/>
      <c r="Q327" s="7"/>
      <c r="R327" s="7" t="s">
        <v>50</v>
      </c>
      <c r="S327" s="7"/>
      <c r="T327" s="7" t="s">
        <v>50</v>
      </c>
      <c r="U327" s="7"/>
      <c r="V327" s="15"/>
      <c r="W327" s="7"/>
      <c r="X327" s="7" t="s">
        <v>50</v>
      </c>
      <c r="Y327" s="7">
        <v>0</v>
      </c>
      <c r="Z327" s="7" t="s">
        <v>50</v>
      </c>
      <c r="AA327" s="7" t="s">
        <v>50</v>
      </c>
      <c r="AB327" s="7">
        <v>0</v>
      </c>
      <c r="AC327" s="7">
        <v>0</v>
      </c>
      <c r="AD327" s="7" t="s">
        <v>50</v>
      </c>
      <c r="AE327" s="7">
        <v>0</v>
      </c>
      <c r="AF327" s="7">
        <v>0</v>
      </c>
      <c r="AG327" s="7">
        <v>0</v>
      </c>
      <c r="AH327" s="7">
        <v>0</v>
      </c>
      <c r="AI327" s="7">
        <v>0</v>
      </c>
      <c r="AJ327" s="7">
        <v>0</v>
      </c>
      <c r="AK327" s="7">
        <v>0</v>
      </c>
      <c r="AL327" s="7">
        <v>0</v>
      </c>
      <c r="AM327" s="7">
        <v>0</v>
      </c>
      <c r="AN327" s="7">
        <v>0</v>
      </c>
      <c r="AO327" s="7">
        <v>0</v>
      </c>
      <c r="AP327" s="7">
        <v>0</v>
      </c>
      <c r="AQ327" s="7" t="s">
        <v>50</v>
      </c>
      <c r="AR327" s="7" t="s">
        <v>50</v>
      </c>
      <c r="AS327" s="7" t="s">
        <v>50</v>
      </c>
      <c r="AT327" s="7"/>
      <c r="AU327" s="7"/>
    </row>
    <row r="328" spans="1:47" hidden="1" x14ac:dyDescent="0.25">
      <c r="A328" s="5">
        <v>323</v>
      </c>
      <c r="B328" s="352" t="s">
        <v>47</v>
      </c>
      <c r="C328" s="63" t="s">
        <v>581</v>
      </c>
      <c r="D328" s="45" t="s">
        <v>582</v>
      </c>
      <c r="E328" s="45" t="s">
        <v>117</v>
      </c>
      <c r="F328" s="474">
        <v>150000</v>
      </c>
      <c r="G328" s="45">
        <v>6603.56</v>
      </c>
      <c r="H328" s="45"/>
      <c r="I328" s="45">
        <v>210</v>
      </c>
      <c r="J328" s="7"/>
      <c r="K328" s="179">
        <v>45847</v>
      </c>
      <c r="L328" s="8">
        <v>45629</v>
      </c>
      <c r="M328" s="7">
        <f>125+30+30+30+14</f>
        <v>229</v>
      </c>
      <c r="N328" s="9">
        <f t="shared" si="31"/>
        <v>45857</v>
      </c>
      <c r="O328" s="10">
        <f t="shared" ca="1" si="32"/>
        <v>-346</v>
      </c>
      <c r="P328" s="10"/>
      <c r="Q328" s="7" t="s">
        <v>50</v>
      </c>
      <c r="R328" s="7" t="s">
        <v>50</v>
      </c>
      <c r="S328" s="7" t="s">
        <v>50</v>
      </c>
      <c r="T328" s="7" t="s">
        <v>50</v>
      </c>
      <c r="U328" s="7"/>
      <c r="V328" s="15"/>
      <c r="W328" s="7"/>
      <c r="X328" s="7" t="s">
        <v>50</v>
      </c>
      <c r="Y328" s="7"/>
      <c r="Z328" s="7" t="s">
        <v>50</v>
      </c>
      <c r="AA328" s="7" t="s">
        <v>50</v>
      </c>
      <c r="AB328" s="7">
        <v>0</v>
      </c>
      <c r="AC328" s="7">
        <v>0</v>
      </c>
      <c r="AD328" s="247" t="s">
        <v>50</v>
      </c>
      <c r="AE328" s="7">
        <v>0</v>
      </c>
      <c r="AF328" s="67">
        <v>1</v>
      </c>
      <c r="AG328" s="7"/>
      <c r="AH328" s="7"/>
      <c r="AI328" s="7">
        <v>0</v>
      </c>
      <c r="AJ328" s="7" t="s">
        <v>50</v>
      </c>
      <c r="AK328" s="7">
        <v>0</v>
      </c>
      <c r="AL328" s="7">
        <v>0</v>
      </c>
      <c r="AM328" s="7">
        <v>0</v>
      </c>
      <c r="AN328" s="7">
        <v>0</v>
      </c>
      <c r="AO328" s="7">
        <v>0</v>
      </c>
      <c r="AP328" s="7">
        <v>0</v>
      </c>
      <c r="AQ328" s="7" t="s">
        <v>50</v>
      </c>
      <c r="AR328" s="7" t="s">
        <v>50</v>
      </c>
      <c r="AS328" s="7" t="s">
        <v>50</v>
      </c>
      <c r="AT328" s="7" t="s">
        <v>50</v>
      </c>
      <c r="AU328" s="7"/>
    </row>
    <row r="329" spans="1:47" hidden="1" x14ac:dyDescent="0.25">
      <c r="A329" s="5">
        <v>324</v>
      </c>
      <c r="B329" s="352" t="s">
        <v>47</v>
      </c>
      <c r="C329" s="45" t="s">
        <v>583</v>
      </c>
      <c r="D329" s="45" t="s">
        <v>584</v>
      </c>
      <c r="E329" s="45" t="s">
        <v>236</v>
      </c>
      <c r="F329" s="45">
        <v>58126.28</v>
      </c>
      <c r="G329" s="45">
        <v>3881.78</v>
      </c>
      <c r="H329" s="45"/>
      <c r="I329" s="45">
        <v>300</v>
      </c>
      <c r="J329" s="7"/>
      <c r="K329" s="434">
        <v>45728</v>
      </c>
      <c r="L329" s="8">
        <v>45629</v>
      </c>
      <c r="M329" s="7">
        <v>125</v>
      </c>
      <c r="N329" s="9">
        <f t="shared" ref="N329:N360" si="33">IF(OR(ISBLANK(L329),ISBLANK(M329)),"",L329+M329-1)</f>
        <v>45753</v>
      </c>
      <c r="O329" s="10">
        <f t="shared" ca="1" si="32"/>
        <v>-450</v>
      </c>
      <c r="P329" s="10" t="s">
        <v>50</v>
      </c>
      <c r="Q329" s="7" t="s">
        <v>50</v>
      </c>
      <c r="R329" s="7" t="s">
        <v>50</v>
      </c>
      <c r="S329" s="7" t="s">
        <v>50</v>
      </c>
      <c r="T329" s="7" t="s">
        <v>50</v>
      </c>
      <c r="U329" s="7" t="s">
        <v>50</v>
      </c>
      <c r="V329" s="7" t="s">
        <v>50</v>
      </c>
      <c r="W329" s="7">
        <v>0</v>
      </c>
      <c r="X329" s="7">
        <v>0</v>
      </c>
      <c r="Y329" s="7" t="s">
        <v>50</v>
      </c>
      <c r="Z329" s="7">
        <v>0</v>
      </c>
      <c r="AA329" s="7">
        <v>0</v>
      </c>
      <c r="AB329" s="7">
        <v>0</v>
      </c>
      <c r="AC329" s="7">
        <v>0</v>
      </c>
      <c r="AD329" s="7" t="s">
        <v>50</v>
      </c>
      <c r="AE329" s="7">
        <v>0</v>
      </c>
      <c r="AF329" s="7">
        <v>0</v>
      </c>
      <c r="AG329" s="7" t="s">
        <v>50</v>
      </c>
      <c r="AH329" s="7" t="s">
        <v>50</v>
      </c>
      <c r="AI329" s="7">
        <v>0</v>
      </c>
      <c r="AJ329" s="7">
        <v>0</v>
      </c>
      <c r="AK329" s="7">
        <v>0</v>
      </c>
      <c r="AL329" s="7">
        <v>0</v>
      </c>
      <c r="AM329" s="7"/>
      <c r="AN329" s="7">
        <v>0</v>
      </c>
      <c r="AO329" s="7">
        <v>0</v>
      </c>
      <c r="AP329" s="7">
        <v>0</v>
      </c>
      <c r="AQ329" s="7" t="s">
        <v>50</v>
      </c>
      <c r="AR329" s="7" t="s">
        <v>50</v>
      </c>
      <c r="AS329" s="7" t="s">
        <v>50</v>
      </c>
      <c r="AT329" s="7"/>
      <c r="AU329" s="7"/>
    </row>
    <row r="330" spans="1:47" hidden="1" x14ac:dyDescent="0.25">
      <c r="A330" s="5">
        <v>325</v>
      </c>
      <c r="B330" s="352" t="s">
        <v>47</v>
      </c>
      <c r="C330" s="63" t="s">
        <v>585</v>
      </c>
      <c r="D330" s="45" t="s">
        <v>586</v>
      </c>
      <c r="E330" s="45" t="s">
        <v>236</v>
      </c>
      <c r="F330" s="45">
        <v>60260.57</v>
      </c>
      <c r="G330" s="45">
        <v>3881.78</v>
      </c>
      <c r="H330" s="45"/>
      <c r="I330" s="45">
        <v>250</v>
      </c>
      <c r="J330" s="7"/>
      <c r="K330" s="179">
        <v>45735</v>
      </c>
      <c r="L330" s="8">
        <v>45629</v>
      </c>
      <c r="M330" s="7">
        <v>125</v>
      </c>
      <c r="N330" s="9">
        <f t="shared" si="33"/>
        <v>45753</v>
      </c>
      <c r="O330" s="10">
        <f t="shared" ca="1" si="32"/>
        <v>-450</v>
      </c>
      <c r="P330" s="10" t="s">
        <v>50</v>
      </c>
      <c r="Q330" s="7" t="s">
        <v>50</v>
      </c>
      <c r="R330" s="7" t="s">
        <v>50</v>
      </c>
      <c r="S330" s="7">
        <v>0</v>
      </c>
      <c r="T330" s="7" t="s">
        <v>50</v>
      </c>
      <c r="U330" s="7" t="s">
        <v>50</v>
      </c>
      <c r="V330" s="7" t="s">
        <v>50</v>
      </c>
      <c r="W330" s="7">
        <v>0</v>
      </c>
      <c r="X330" s="7">
        <v>0</v>
      </c>
      <c r="Y330" s="7" t="s">
        <v>50</v>
      </c>
      <c r="Z330" s="7">
        <v>0</v>
      </c>
      <c r="AA330" s="7">
        <v>0</v>
      </c>
      <c r="AB330" s="7">
        <v>0</v>
      </c>
      <c r="AC330" s="7">
        <v>0</v>
      </c>
      <c r="AD330" s="7" t="s">
        <v>50</v>
      </c>
      <c r="AE330" s="7">
        <v>0</v>
      </c>
      <c r="AF330" s="7">
        <v>0</v>
      </c>
      <c r="AG330" s="7" t="s">
        <v>50</v>
      </c>
      <c r="AH330" s="7" t="s">
        <v>50</v>
      </c>
      <c r="AI330" s="7">
        <v>0</v>
      </c>
      <c r="AJ330" s="7">
        <v>0</v>
      </c>
      <c r="AK330" s="7">
        <v>0</v>
      </c>
      <c r="AL330" s="7">
        <v>0</v>
      </c>
      <c r="AM330" s="7" t="s">
        <v>50</v>
      </c>
      <c r="AN330" s="7">
        <v>0</v>
      </c>
      <c r="AO330" s="7">
        <v>0</v>
      </c>
      <c r="AP330" s="7">
        <v>0</v>
      </c>
      <c r="AQ330" s="7" t="s">
        <v>50</v>
      </c>
      <c r="AR330" s="7" t="s">
        <v>50</v>
      </c>
      <c r="AS330" s="7" t="s">
        <v>50</v>
      </c>
      <c r="AT330" s="7"/>
      <c r="AU330" s="7"/>
    </row>
    <row r="331" spans="1:47" hidden="1" x14ac:dyDescent="0.25">
      <c r="A331" s="5">
        <v>326</v>
      </c>
      <c r="B331" s="352" t="s">
        <v>47</v>
      </c>
      <c r="C331" s="63" t="s">
        <v>587</v>
      </c>
      <c r="D331" s="45" t="s">
        <v>588</v>
      </c>
      <c r="E331" s="45" t="s">
        <v>117</v>
      </c>
      <c r="F331" s="474">
        <v>221738.52</v>
      </c>
      <c r="G331" s="45">
        <v>10065.34</v>
      </c>
      <c r="H331" s="45"/>
      <c r="I331" s="45">
        <v>0</v>
      </c>
      <c r="J331" s="7"/>
      <c r="K331" s="207" t="s">
        <v>512</v>
      </c>
      <c r="L331" s="8">
        <v>45630</v>
      </c>
      <c r="M331" s="7">
        <f>100+30+30+30+30+30</f>
        <v>250</v>
      </c>
      <c r="N331" s="9">
        <f t="shared" si="33"/>
        <v>45879</v>
      </c>
      <c r="O331" s="10">
        <f t="shared" ca="1" si="32"/>
        <v>-324</v>
      </c>
      <c r="P331" s="10"/>
      <c r="Q331" s="7" t="s">
        <v>50</v>
      </c>
      <c r="R331" s="7" t="s">
        <v>50</v>
      </c>
      <c r="S331" s="7" t="s">
        <v>50</v>
      </c>
      <c r="T331" s="7"/>
      <c r="U331" s="7"/>
      <c r="V331" s="15"/>
      <c r="W331" s="7"/>
      <c r="X331" s="7" t="s">
        <v>50</v>
      </c>
      <c r="Y331" s="7"/>
      <c r="Z331" s="7" t="s">
        <v>50</v>
      </c>
      <c r="AA331" s="7" t="s">
        <v>50</v>
      </c>
      <c r="AB331" s="7">
        <v>0</v>
      </c>
      <c r="AC331" s="7">
        <v>0</v>
      </c>
      <c r="AD331" s="247" t="s">
        <v>56</v>
      </c>
      <c r="AE331" s="7">
        <v>0</v>
      </c>
      <c r="AF331" s="7"/>
      <c r="AG331" s="7"/>
      <c r="AH331" s="7"/>
      <c r="AI331" s="7">
        <v>0</v>
      </c>
      <c r="AJ331" s="7" t="s">
        <v>50</v>
      </c>
      <c r="AK331" s="7" t="s">
        <v>50</v>
      </c>
      <c r="AL331" s="7">
        <v>0</v>
      </c>
      <c r="AM331" s="7" t="s">
        <v>50</v>
      </c>
      <c r="AN331" s="7">
        <v>0</v>
      </c>
      <c r="AO331" s="7" t="s">
        <v>50</v>
      </c>
      <c r="AP331" s="7">
        <v>0</v>
      </c>
      <c r="AQ331" s="7" t="s">
        <v>50</v>
      </c>
      <c r="AR331" s="7" t="s">
        <v>50</v>
      </c>
      <c r="AS331" s="7" t="s">
        <v>50</v>
      </c>
      <c r="AT331" s="7" t="s">
        <v>50</v>
      </c>
      <c r="AU331" s="7"/>
    </row>
    <row r="332" spans="1:47" hidden="1" x14ac:dyDescent="0.25">
      <c r="A332" s="458">
        <v>327</v>
      </c>
      <c r="B332" s="459" t="s">
        <v>47</v>
      </c>
      <c r="C332" s="71" t="s">
        <v>589</v>
      </c>
      <c r="D332" s="45" t="s">
        <v>590</v>
      </c>
      <c r="E332" s="45" t="s">
        <v>236</v>
      </c>
      <c r="F332" s="45">
        <v>207935.53</v>
      </c>
      <c r="G332" s="45">
        <v>11647.12</v>
      </c>
      <c r="H332" s="45"/>
      <c r="I332" s="45">
        <v>290</v>
      </c>
      <c r="J332" s="7"/>
      <c r="K332" s="179">
        <v>45783</v>
      </c>
      <c r="L332" s="8">
        <v>45636</v>
      </c>
      <c r="M332" s="7">
        <f>125+30</f>
        <v>155</v>
      </c>
      <c r="N332" s="9">
        <f t="shared" si="33"/>
        <v>45790</v>
      </c>
      <c r="O332" s="10">
        <f t="shared" ca="1" si="32"/>
        <v>-413</v>
      </c>
      <c r="P332" s="10" t="s">
        <v>50</v>
      </c>
      <c r="Q332" s="7" t="s">
        <v>50</v>
      </c>
      <c r="R332" s="7" t="s">
        <v>50</v>
      </c>
      <c r="S332" s="7">
        <v>0</v>
      </c>
      <c r="T332" s="7" t="s">
        <v>50</v>
      </c>
      <c r="U332" s="7" t="s">
        <v>50</v>
      </c>
      <c r="V332" s="7" t="s">
        <v>50</v>
      </c>
      <c r="W332" s="7">
        <v>0</v>
      </c>
      <c r="X332" s="7" t="s">
        <v>50</v>
      </c>
      <c r="Y332" s="7" t="s">
        <v>50</v>
      </c>
      <c r="Z332">
        <v>0</v>
      </c>
      <c r="AA332">
        <v>0</v>
      </c>
      <c r="AB332" s="7">
        <v>0</v>
      </c>
      <c r="AC332">
        <v>0</v>
      </c>
      <c r="AD332" s="7" t="s">
        <v>50</v>
      </c>
      <c r="AE332" s="7">
        <v>0</v>
      </c>
      <c r="AF332" s="7">
        <v>0</v>
      </c>
      <c r="AG332" s="7" t="s">
        <v>50</v>
      </c>
      <c r="AH332" s="7" t="s">
        <v>50</v>
      </c>
      <c r="AI332" s="7">
        <v>0</v>
      </c>
      <c r="AJ332" s="7">
        <v>0</v>
      </c>
      <c r="AK332" s="7">
        <v>0</v>
      </c>
      <c r="AL332" s="7" t="s">
        <v>50</v>
      </c>
      <c r="AM332" s="7">
        <v>0</v>
      </c>
      <c r="AN332" s="7">
        <v>0</v>
      </c>
      <c r="AO332" s="7" t="s">
        <v>50</v>
      </c>
      <c r="AP332" s="7">
        <v>0</v>
      </c>
      <c r="AQ332" s="7" t="s">
        <v>50</v>
      </c>
      <c r="AR332" s="7" t="s">
        <v>50</v>
      </c>
      <c r="AS332" s="7" t="s">
        <v>50</v>
      </c>
      <c r="AT332" s="7"/>
      <c r="AU332" s="7"/>
    </row>
    <row r="333" spans="1:47" hidden="1" x14ac:dyDescent="0.25">
      <c r="A333" s="50">
        <v>328</v>
      </c>
      <c r="B333" s="367" t="s">
        <v>47</v>
      </c>
      <c r="C333" s="107" t="s">
        <v>591</v>
      </c>
      <c r="D333" s="107" t="s">
        <v>592</v>
      </c>
      <c r="E333" s="45" t="s">
        <v>117</v>
      </c>
      <c r="F333" s="45">
        <v>132743.64000000001</v>
      </c>
      <c r="G333" s="45">
        <v>5087.12</v>
      </c>
      <c r="H333" s="45"/>
      <c r="I333" s="45">
        <v>0</v>
      </c>
      <c r="J333" s="45"/>
      <c r="K333" s="179">
        <v>45807</v>
      </c>
      <c r="L333" s="51">
        <v>45635</v>
      </c>
      <c r="M333" s="45">
        <f>125+30+30</f>
        <v>185</v>
      </c>
      <c r="N333" s="52">
        <f t="shared" si="33"/>
        <v>45819</v>
      </c>
      <c r="O333" s="46">
        <f t="shared" ca="1" si="32"/>
        <v>-384</v>
      </c>
      <c r="P333" s="10"/>
      <c r="Q333" s="7" t="s">
        <v>50</v>
      </c>
      <c r="R333" s="7" t="s">
        <v>50</v>
      </c>
      <c r="S333" s="7" t="s">
        <v>50</v>
      </c>
      <c r="T333" s="7"/>
      <c r="U333" s="7"/>
      <c r="V333" s="15"/>
      <c r="W333" s="7" t="s">
        <v>50</v>
      </c>
      <c r="X333" s="7" t="s">
        <v>50</v>
      </c>
      <c r="Y333" s="7"/>
      <c r="Z333" s="7" t="s">
        <v>50</v>
      </c>
      <c r="AA333" s="7" t="s">
        <v>50</v>
      </c>
      <c r="AB333" s="7">
        <v>0</v>
      </c>
      <c r="AC333" s="7">
        <v>0</v>
      </c>
      <c r="AD333" s="7" t="s">
        <v>50</v>
      </c>
      <c r="AE333" s="7">
        <v>0</v>
      </c>
      <c r="AF333" s="7"/>
      <c r="AG333" s="7"/>
      <c r="AH333" s="7"/>
      <c r="AI333" s="7">
        <v>0</v>
      </c>
      <c r="AJ333" s="7">
        <v>0</v>
      </c>
      <c r="AK333" s="7">
        <v>0</v>
      </c>
      <c r="AL333" s="7">
        <v>0</v>
      </c>
      <c r="AM333" s="7">
        <v>0</v>
      </c>
      <c r="AN333" s="7">
        <v>0</v>
      </c>
      <c r="AO333" s="7">
        <v>0</v>
      </c>
      <c r="AP333" s="7" t="s">
        <v>50</v>
      </c>
      <c r="AQ333" s="7" t="s">
        <v>50</v>
      </c>
      <c r="AR333" s="7" t="s">
        <v>50</v>
      </c>
      <c r="AS333" s="7" t="s">
        <v>50</v>
      </c>
      <c r="AT333" s="7"/>
      <c r="AU333" s="7"/>
    </row>
    <row r="334" spans="1:47" hidden="1" x14ac:dyDescent="0.25">
      <c r="A334" s="458">
        <v>329</v>
      </c>
      <c r="B334" s="459" t="s">
        <v>47</v>
      </c>
      <c r="C334" s="63" t="s">
        <v>593</v>
      </c>
      <c r="D334" s="45" t="s">
        <v>594</v>
      </c>
      <c r="E334" s="45" t="s">
        <v>341</v>
      </c>
      <c r="F334" s="45">
        <v>152778.07</v>
      </c>
      <c r="G334" s="45">
        <v>4231.9799999999996</v>
      </c>
      <c r="H334" s="45"/>
      <c r="I334" s="45">
        <v>0</v>
      </c>
      <c r="J334" s="7"/>
      <c r="K334" s="179">
        <v>45765</v>
      </c>
      <c r="L334" s="8">
        <v>45635</v>
      </c>
      <c r="M334" s="7">
        <f>95+30+30</f>
        <v>155</v>
      </c>
      <c r="N334" s="9">
        <f t="shared" si="33"/>
        <v>45789</v>
      </c>
      <c r="O334" s="10">
        <f t="shared" ca="1" si="32"/>
        <v>-414</v>
      </c>
      <c r="P334" s="10"/>
      <c r="Q334" s="7" t="s">
        <v>50</v>
      </c>
      <c r="R334" s="7" t="s">
        <v>50</v>
      </c>
      <c r="S334" s="7">
        <v>0</v>
      </c>
      <c r="T334" s="7" t="s">
        <v>50</v>
      </c>
      <c r="U334" s="7" t="s">
        <v>50</v>
      </c>
      <c r="V334" s="15" t="s">
        <v>50</v>
      </c>
      <c r="W334" s="7">
        <v>0</v>
      </c>
      <c r="X334" s="7" t="s">
        <v>50</v>
      </c>
      <c r="Y334" s="7" t="s">
        <v>50</v>
      </c>
      <c r="Z334" s="7">
        <v>0</v>
      </c>
      <c r="AA334" s="7">
        <v>0</v>
      </c>
      <c r="AB334" s="7">
        <v>0</v>
      </c>
      <c r="AC334" s="7">
        <v>0</v>
      </c>
      <c r="AD334" s="7" t="s">
        <v>50</v>
      </c>
      <c r="AE334" s="7">
        <v>0</v>
      </c>
      <c r="AF334" s="7">
        <v>0</v>
      </c>
      <c r="AG334" s="7">
        <v>0</v>
      </c>
      <c r="AH334" s="7">
        <v>0</v>
      </c>
      <c r="AI334" s="7">
        <v>0</v>
      </c>
      <c r="AJ334" s="7" t="s">
        <v>50</v>
      </c>
      <c r="AK334" s="7">
        <v>0</v>
      </c>
      <c r="AL334" s="7">
        <v>0</v>
      </c>
      <c r="AM334" s="7"/>
      <c r="AN334" s="7" t="s">
        <v>50</v>
      </c>
      <c r="AO334" s="7">
        <v>0</v>
      </c>
      <c r="AP334" s="7">
        <v>0</v>
      </c>
      <c r="AQ334" s="7" t="s">
        <v>50</v>
      </c>
      <c r="AR334" s="7" t="s">
        <v>50</v>
      </c>
      <c r="AS334" s="7" t="s">
        <v>50</v>
      </c>
      <c r="AT334" s="7"/>
      <c r="AU334" s="7"/>
    </row>
    <row r="335" spans="1:47" hidden="1" x14ac:dyDescent="0.25">
      <c r="A335" s="5">
        <v>330</v>
      </c>
      <c r="B335" s="352" t="s">
        <v>47</v>
      </c>
      <c r="C335" s="63" t="s">
        <v>595</v>
      </c>
      <c r="D335" s="45" t="s">
        <v>596</v>
      </c>
      <c r="E335" s="45" t="s">
        <v>406</v>
      </c>
      <c r="F335" s="474">
        <v>189975.87</v>
      </c>
      <c r="G335" s="45">
        <v>1581.78</v>
      </c>
      <c r="H335" s="45"/>
      <c r="I335" s="45">
        <v>400</v>
      </c>
      <c r="J335" s="7"/>
      <c r="K335" s="207" t="s">
        <v>597</v>
      </c>
      <c r="L335" s="8">
        <v>45636</v>
      </c>
      <c r="M335" s="7">
        <f>100+30+30+30+30+30+30+30+30</f>
        <v>340</v>
      </c>
      <c r="N335" s="9">
        <f t="shared" si="33"/>
        <v>45975</v>
      </c>
      <c r="O335" s="92">
        <f t="shared" ca="1" si="32"/>
        <v>-228</v>
      </c>
      <c r="P335" s="10" t="s">
        <v>50</v>
      </c>
      <c r="Q335" s="7" t="s">
        <v>50</v>
      </c>
      <c r="R335" s="7">
        <v>0</v>
      </c>
      <c r="S335" s="7" t="s">
        <v>50</v>
      </c>
      <c r="T335" s="7" t="s">
        <v>50</v>
      </c>
      <c r="U335" s="7" t="s">
        <v>50</v>
      </c>
      <c r="V335" s="15" t="s">
        <v>50</v>
      </c>
      <c r="W335" s="7" t="s">
        <v>50</v>
      </c>
      <c r="X335" s="7" t="s">
        <v>50</v>
      </c>
      <c r="Y335" s="7" t="s">
        <v>50</v>
      </c>
      <c r="Z335" s="7">
        <v>0</v>
      </c>
      <c r="AA335" s="7" t="s">
        <v>50</v>
      </c>
      <c r="AB335" s="7">
        <v>0</v>
      </c>
      <c r="AC335" s="7">
        <v>0</v>
      </c>
      <c r="AD335" s="7" t="s">
        <v>50</v>
      </c>
      <c r="AE335" s="7">
        <v>0</v>
      </c>
      <c r="AF335" s="7">
        <v>0</v>
      </c>
      <c r="AG335" s="7">
        <v>0</v>
      </c>
      <c r="AH335" s="7" t="s">
        <v>50</v>
      </c>
      <c r="AI335" s="7">
        <v>0</v>
      </c>
      <c r="AJ335" s="7">
        <v>0</v>
      </c>
      <c r="AK335" s="7">
        <v>0</v>
      </c>
      <c r="AL335" s="7">
        <v>0</v>
      </c>
      <c r="AM335" s="7">
        <v>0</v>
      </c>
      <c r="AN335" s="7">
        <v>0</v>
      </c>
      <c r="AO335" s="7">
        <v>0</v>
      </c>
      <c r="AP335" s="7">
        <v>0</v>
      </c>
      <c r="AQ335" s="7" t="s">
        <v>50</v>
      </c>
      <c r="AR335" s="7" t="s">
        <v>50</v>
      </c>
      <c r="AS335" s="7" t="s">
        <v>50</v>
      </c>
      <c r="AT335" s="7" t="s">
        <v>50</v>
      </c>
      <c r="AU335" s="7"/>
    </row>
    <row r="336" spans="1:47" s="106" customFormat="1" hidden="1" x14ac:dyDescent="0.25">
      <c r="A336" s="102">
        <v>331</v>
      </c>
      <c r="B336" s="330" t="s">
        <v>47</v>
      </c>
      <c r="C336" s="47" t="s">
        <v>598</v>
      </c>
      <c r="D336" s="47"/>
      <c r="E336" s="47" t="s">
        <v>368</v>
      </c>
      <c r="F336" s="47"/>
      <c r="G336" s="47"/>
      <c r="H336" s="47"/>
      <c r="I336" s="47"/>
      <c r="J336" s="47"/>
      <c r="K336" s="47"/>
      <c r="L336" s="94">
        <v>45642</v>
      </c>
      <c r="M336" s="47">
        <v>125</v>
      </c>
      <c r="N336" s="104">
        <f t="shared" si="33"/>
        <v>45766</v>
      </c>
      <c r="O336" s="60">
        <f t="shared" ca="1" si="32"/>
        <v>-437</v>
      </c>
      <c r="P336" s="60"/>
      <c r="Q336" s="47"/>
      <c r="R336" s="47"/>
      <c r="S336" s="47"/>
      <c r="T336" s="47"/>
      <c r="U336" s="47"/>
      <c r="V336" s="105"/>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row>
    <row r="337" spans="1:47" hidden="1" x14ac:dyDescent="0.25">
      <c r="A337" s="50">
        <v>332</v>
      </c>
      <c r="B337" s="367" t="s">
        <v>47</v>
      </c>
      <c r="C337" s="45" t="s">
        <v>599</v>
      </c>
      <c r="D337" s="45" t="s">
        <v>600</v>
      </c>
      <c r="E337" s="45" t="s">
        <v>601</v>
      </c>
      <c r="F337" s="45">
        <v>203035.75</v>
      </c>
      <c r="G337" s="45">
        <v>10087.120000000001</v>
      </c>
      <c r="H337" s="45"/>
      <c r="I337" s="45">
        <v>0</v>
      </c>
      <c r="J337" s="45"/>
      <c r="K337" s="179">
        <v>45751</v>
      </c>
      <c r="L337" s="51">
        <v>45653</v>
      </c>
      <c r="M337" s="45">
        <v>125</v>
      </c>
      <c r="N337" s="52">
        <f t="shared" si="33"/>
        <v>45777</v>
      </c>
      <c r="O337" s="46">
        <f t="shared" ca="1" si="32"/>
        <v>-426</v>
      </c>
      <c r="P337" s="10"/>
      <c r="Q337" s="7" t="s">
        <v>50</v>
      </c>
      <c r="R337" s="7" t="s">
        <v>50</v>
      </c>
      <c r="S337" s="7">
        <v>0</v>
      </c>
      <c r="T337" s="7" t="s">
        <v>50</v>
      </c>
      <c r="U337" s="7" t="s">
        <v>50</v>
      </c>
      <c r="V337" s="15" t="s">
        <v>50</v>
      </c>
      <c r="W337" s="7">
        <v>0</v>
      </c>
      <c r="X337" s="7">
        <v>0</v>
      </c>
      <c r="Y337" s="7" t="s">
        <v>50</v>
      </c>
      <c r="Z337" s="7">
        <v>0</v>
      </c>
      <c r="AA337" s="7" t="s">
        <v>50</v>
      </c>
      <c r="AB337" s="7">
        <v>0</v>
      </c>
      <c r="AC337" s="7"/>
      <c r="AD337" s="7" t="s">
        <v>50</v>
      </c>
      <c r="AE337" s="7">
        <v>0</v>
      </c>
      <c r="AF337" s="7">
        <v>0</v>
      </c>
      <c r="AG337" s="7">
        <v>0</v>
      </c>
      <c r="AH337" s="7">
        <v>0</v>
      </c>
      <c r="AI337" s="7">
        <v>0</v>
      </c>
      <c r="AJ337" s="7">
        <v>0</v>
      </c>
      <c r="AK337" s="7">
        <v>0</v>
      </c>
      <c r="AL337" s="7">
        <v>0</v>
      </c>
      <c r="AM337" s="7">
        <v>0</v>
      </c>
      <c r="AN337" s="7">
        <v>0</v>
      </c>
      <c r="AO337" s="7">
        <v>0</v>
      </c>
      <c r="AP337" s="7">
        <v>0</v>
      </c>
      <c r="AQ337" s="7" t="s">
        <v>50</v>
      </c>
      <c r="AR337" s="7" t="s">
        <v>50</v>
      </c>
      <c r="AS337" s="7" t="s">
        <v>50</v>
      </c>
      <c r="AT337" s="7"/>
      <c r="AU337" s="7"/>
    </row>
    <row r="338" spans="1:47" hidden="1" x14ac:dyDescent="0.25">
      <c r="A338" s="5">
        <v>333</v>
      </c>
      <c r="B338" s="352" t="s">
        <v>47</v>
      </c>
      <c r="C338" s="63" t="s">
        <v>602</v>
      </c>
      <c r="D338" s="45" t="s">
        <v>603</v>
      </c>
      <c r="E338" s="45" t="s">
        <v>345</v>
      </c>
      <c r="F338" s="475">
        <v>255676.11</v>
      </c>
      <c r="G338" s="45">
        <v>10108.9</v>
      </c>
      <c r="H338" s="45"/>
      <c r="I338" s="45">
        <v>0</v>
      </c>
      <c r="J338" s="7"/>
      <c r="K338" s="179">
        <v>45847</v>
      </c>
      <c r="L338" s="8">
        <v>45653</v>
      </c>
      <c r="M338" s="7">
        <f>125+30+30+8</f>
        <v>193</v>
      </c>
      <c r="N338" s="9">
        <f t="shared" si="33"/>
        <v>45845</v>
      </c>
      <c r="O338" s="472">
        <f t="shared" ca="1" si="32"/>
        <v>-358</v>
      </c>
      <c r="P338" s="10"/>
      <c r="Q338" s="7" t="s">
        <v>50</v>
      </c>
      <c r="R338" s="7" t="s">
        <v>50</v>
      </c>
      <c r="S338" s="7"/>
      <c r="T338" s="7" t="s">
        <v>50</v>
      </c>
      <c r="U338" s="7"/>
      <c r="V338" s="15" t="s">
        <v>50</v>
      </c>
      <c r="W338" s="7" t="s">
        <v>50</v>
      </c>
      <c r="X338" s="7" t="s">
        <v>56</v>
      </c>
      <c r="Y338" s="7" t="s">
        <v>56</v>
      </c>
      <c r="Z338" s="7"/>
      <c r="AA338" s="7" t="s">
        <v>50</v>
      </c>
      <c r="AB338" s="7">
        <v>0</v>
      </c>
      <c r="AC338" s="7">
        <v>0</v>
      </c>
      <c r="AD338" s="7" t="s">
        <v>56</v>
      </c>
      <c r="AE338" s="7">
        <v>0</v>
      </c>
      <c r="AF338" s="7">
        <v>0</v>
      </c>
      <c r="AG338" s="7">
        <v>0</v>
      </c>
      <c r="AH338" s="7">
        <v>0</v>
      </c>
      <c r="AI338" s="7">
        <v>0</v>
      </c>
      <c r="AJ338" s="7">
        <v>0</v>
      </c>
      <c r="AK338" s="7">
        <v>0</v>
      </c>
      <c r="AL338" s="7">
        <v>0</v>
      </c>
      <c r="AM338" s="7" t="s">
        <v>50</v>
      </c>
      <c r="AN338" s="7">
        <v>0</v>
      </c>
      <c r="AO338" s="7">
        <v>0</v>
      </c>
      <c r="AP338" s="7">
        <v>0</v>
      </c>
      <c r="AQ338" s="7" t="s">
        <v>50</v>
      </c>
      <c r="AR338" s="7" t="s">
        <v>50</v>
      </c>
      <c r="AS338" s="7" t="s">
        <v>50</v>
      </c>
      <c r="AT338" s="7" t="s">
        <v>50</v>
      </c>
      <c r="AU338" s="7"/>
    </row>
    <row r="339" spans="1:47" s="106" customFormat="1" hidden="1" x14ac:dyDescent="0.25">
      <c r="A339" s="102">
        <v>334</v>
      </c>
      <c r="B339" s="330" t="s">
        <v>47</v>
      </c>
      <c r="C339" s="47" t="s">
        <v>604</v>
      </c>
      <c r="D339" s="47"/>
      <c r="E339" s="47" t="s">
        <v>368</v>
      </c>
      <c r="F339" s="47"/>
      <c r="G339" s="47"/>
      <c r="H339" s="47"/>
      <c r="I339" s="47"/>
      <c r="J339" s="47"/>
      <c r="K339" s="47"/>
      <c r="L339" s="94">
        <v>45653</v>
      </c>
      <c r="M339" s="47">
        <v>125</v>
      </c>
      <c r="N339" s="104">
        <f t="shared" si="33"/>
        <v>45777</v>
      </c>
      <c r="O339" s="60">
        <f t="shared" ca="1" si="32"/>
        <v>-426</v>
      </c>
      <c r="P339" s="60"/>
      <c r="Q339" s="47"/>
      <c r="R339" s="47"/>
      <c r="S339" s="47"/>
      <c r="T339" s="47"/>
      <c r="U339" s="47"/>
      <c r="V339" s="105"/>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row>
    <row r="340" spans="1:47" hidden="1" x14ac:dyDescent="0.25">
      <c r="A340" s="50">
        <v>335</v>
      </c>
      <c r="B340" s="367" t="s">
        <v>47</v>
      </c>
      <c r="C340" s="45" t="s">
        <v>604</v>
      </c>
      <c r="D340" s="45" t="s">
        <v>605</v>
      </c>
      <c r="E340" s="45" t="s">
        <v>345</v>
      </c>
      <c r="F340" s="45">
        <v>223535.23</v>
      </c>
      <c r="G340" s="45">
        <v>12523.82</v>
      </c>
      <c r="H340" s="45"/>
      <c r="I340" s="45">
        <v>250</v>
      </c>
      <c r="J340" s="45"/>
      <c r="K340" s="179">
        <v>45807</v>
      </c>
      <c r="L340" s="51">
        <v>45653</v>
      </c>
      <c r="M340" s="45">
        <f>125+30</f>
        <v>155</v>
      </c>
      <c r="N340" s="52">
        <f t="shared" si="33"/>
        <v>45807</v>
      </c>
      <c r="O340" s="46">
        <f t="shared" ca="1" si="32"/>
        <v>-396</v>
      </c>
      <c r="P340" s="10"/>
      <c r="Q340" s="7"/>
      <c r="R340" s="7"/>
      <c r="S340" s="7"/>
      <c r="T340" s="7" t="s">
        <v>50</v>
      </c>
      <c r="U340" s="7"/>
      <c r="V340" s="15"/>
      <c r="W340" s="7"/>
      <c r="X340" s="7" t="s">
        <v>50</v>
      </c>
      <c r="Y340" s="7" t="s">
        <v>56</v>
      </c>
      <c r="Z340" s="7">
        <v>0</v>
      </c>
      <c r="AA340" s="7" t="s">
        <v>50</v>
      </c>
      <c r="AB340" s="7">
        <v>0</v>
      </c>
      <c r="AC340" s="7">
        <v>0</v>
      </c>
      <c r="AD340" s="7" t="s">
        <v>50</v>
      </c>
      <c r="AE340" s="7" t="s">
        <v>56</v>
      </c>
      <c r="AF340" s="7">
        <v>0</v>
      </c>
      <c r="AG340" s="7" t="s">
        <v>50</v>
      </c>
      <c r="AH340" s="7" t="s">
        <v>50</v>
      </c>
      <c r="AI340" s="7">
        <v>0</v>
      </c>
      <c r="AJ340" s="7">
        <v>0</v>
      </c>
      <c r="AK340" s="7">
        <v>0</v>
      </c>
      <c r="AL340" s="7">
        <v>0</v>
      </c>
      <c r="AM340" s="7" t="s">
        <v>50</v>
      </c>
      <c r="AN340" s="7" t="s">
        <v>50</v>
      </c>
      <c r="AO340" s="7">
        <v>0</v>
      </c>
      <c r="AP340" s="7">
        <v>0</v>
      </c>
      <c r="AQ340" s="7" t="s">
        <v>50</v>
      </c>
      <c r="AR340" s="7" t="s">
        <v>50</v>
      </c>
      <c r="AS340" s="7" t="s">
        <v>50</v>
      </c>
      <c r="AT340" s="7"/>
      <c r="AU340" s="7"/>
    </row>
    <row r="341" spans="1:47" hidden="1" x14ac:dyDescent="0.25">
      <c r="A341" s="50">
        <v>336</v>
      </c>
      <c r="B341" s="367" t="s">
        <v>47</v>
      </c>
      <c r="C341" s="45" t="s">
        <v>606</v>
      </c>
      <c r="D341" s="45" t="s">
        <v>607</v>
      </c>
      <c r="E341" s="45" t="s">
        <v>345</v>
      </c>
      <c r="F341" s="45">
        <v>200680.13</v>
      </c>
      <c r="G341" s="45">
        <v>10043.56</v>
      </c>
      <c r="H341" s="45"/>
      <c r="I341" s="45">
        <v>0</v>
      </c>
      <c r="J341" s="45"/>
      <c r="K341" s="179">
        <v>45758</v>
      </c>
      <c r="L341" s="51">
        <v>45653</v>
      </c>
      <c r="M341" s="45">
        <v>125</v>
      </c>
      <c r="N341" s="52">
        <f t="shared" si="33"/>
        <v>45777</v>
      </c>
      <c r="O341" s="46">
        <f t="shared" ca="1" si="32"/>
        <v>-426</v>
      </c>
      <c r="P341" s="10"/>
      <c r="Q341" s="7"/>
      <c r="R341" s="7"/>
      <c r="S341" s="7"/>
      <c r="T341" s="7" t="s">
        <v>50</v>
      </c>
      <c r="U341" s="7"/>
      <c r="V341" s="15"/>
      <c r="W341" s="7"/>
      <c r="X341" s="7" t="s">
        <v>50</v>
      </c>
      <c r="Y341" s="7" t="s">
        <v>50</v>
      </c>
      <c r="Z341" s="7"/>
      <c r="AA341" s="7"/>
      <c r="AB341" s="7"/>
      <c r="AC341" s="7"/>
      <c r="AD341" s="7" t="s">
        <v>50</v>
      </c>
      <c r="AE341" s="7">
        <v>0</v>
      </c>
      <c r="AF341" s="7">
        <v>0</v>
      </c>
      <c r="AG341" s="7">
        <v>0</v>
      </c>
      <c r="AH341" s="7">
        <v>0</v>
      </c>
      <c r="AI341" s="7">
        <v>0</v>
      </c>
      <c r="AJ341" s="7">
        <v>0</v>
      </c>
      <c r="AK341" s="7">
        <v>0</v>
      </c>
      <c r="AL341" s="7">
        <v>0</v>
      </c>
      <c r="AM341" s="7">
        <v>0</v>
      </c>
      <c r="AN341" s="7" t="s">
        <v>50</v>
      </c>
      <c r="AO341" s="7"/>
      <c r="AP341" s="7"/>
      <c r="AQ341" s="7" t="s">
        <v>50</v>
      </c>
      <c r="AR341" s="7" t="s">
        <v>50</v>
      </c>
      <c r="AS341" s="7" t="s">
        <v>50</v>
      </c>
      <c r="AT341" s="7"/>
      <c r="AU341" s="7"/>
    </row>
    <row r="342" spans="1:47" hidden="1" x14ac:dyDescent="0.25">
      <c r="A342" s="5">
        <v>337</v>
      </c>
      <c r="B342" s="380" t="s">
        <v>47</v>
      </c>
      <c r="C342" s="63" t="s">
        <v>608</v>
      </c>
      <c r="D342" s="45" t="s">
        <v>609</v>
      </c>
      <c r="E342" s="45" t="s">
        <v>515</v>
      </c>
      <c r="F342" s="45">
        <v>106000</v>
      </c>
      <c r="G342" s="45">
        <v>6560</v>
      </c>
      <c r="H342" s="45"/>
      <c r="I342" s="45">
        <v>350</v>
      </c>
      <c r="J342" s="7"/>
      <c r="K342" s="434">
        <v>45733</v>
      </c>
      <c r="L342" s="8">
        <v>45656</v>
      </c>
      <c r="M342" s="7">
        <v>125</v>
      </c>
      <c r="N342" s="9">
        <f t="shared" si="33"/>
        <v>45780</v>
      </c>
      <c r="O342" s="10">
        <f t="shared" ca="1" si="32"/>
        <v>-423</v>
      </c>
      <c r="P342" s="10"/>
      <c r="Q342" s="7" t="s">
        <v>50</v>
      </c>
      <c r="R342" s="7" t="s">
        <v>50</v>
      </c>
      <c r="S342" s="7">
        <v>0</v>
      </c>
      <c r="T342" s="7" t="s">
        <v>50</v>
      </c>
      <c r="U342" s="7" t="s">
        <v>50</v>
      </c>
      <c r="V342" s="15" t="s">
        <v>56</v>
      </c>
      <c r="W342" s="7">
        <v>0</v>
      </c>
      <c r="X342" s="7">
        <v>0</v>
      </c>
      <c r="Y342" s="7" t="s">
        <v>50</v>
      </c>
      <c r="Z342" s="7" t="s">
        <v>56</v>
      </c>
      <c r="AA342" s="7" t="s">
        <v>50</v>
      </c>
      <c r="AB342" s="7">
        <v>0</v>
      </c>
      <c r="AC342" s="7">
        <v>0</v>
      </c>
      <c r="AD342" s="7" t="s">
        <v>50</v>
      </c>
      <c r="AE342" s="7">
        <v>0</v>
      </c>
      <c r="AF342" s="7">
        <v>0</v>
      </c>
      <c r="AG342" s="7" t="s">
        <v>50</v>
      </c>
      <c r="AH342" s="7" t="s">
        <v>50</v>
      </c>
      <c r="AI342" s="7">
        <v>0</v>
      </c>
      <c r="AJ342" s="7">
        <v>0</v>
      </c>
      <c r="AK342" s="7">
        <v>0</v>
      </c>
      <c r="AL342" s="7">
        <v>0</v>
      </c>
      <c r="AM342" s="7">
        <v>0</v>
      </c>
      <c r="AN342" s="7">
        <v>0</v>
      </c>
      <c r="AO342" s="7">
        <v>0</v>
      </c>
      <c r="AP342" s="7">
        <v>0</v>
      </c>
      <c r="AQ342" s="7" t="s">
        <v>50</v>
      </c>
      <c r="AR342" s="7" t="s">
        <v>50</v>
      </c>
      <c r="AS342" s="7" t="s">
        <v>50</v>
      </c>
      <c r="AT342" s="7"/>
      <c r="AU342" s="7"/>
    </row>
    <row r="343" spans="1:47" ht="14.25" hidden="1" customHeight="1" x14ac:dyDescent="0.25">
      <c r="A343" s="458">
        <v>338</v>
      </c>
      <c r="B343" s="459" t="s">
        <v>47</v>
      </c>
      <c r="C343" s="63" t="s">
        <v>610</v>
      </c>
      <c r="D343" s="45" t="s">
        <v>611</v>
      </c>
      <c r="E343" s="45" t="s">
        <v>341</v>
      </c>
      <c r="F343" s="45">
        <v>51858.81</v>
      </c>
      <c r="G343" s="45">
        <v>3903.56</v>
      </c>
      <c r="H343" s="45"/>
      <c r="I343" s="45">
        <v>250</v>
      </c>
      <c r="J343" s="7"/>
      <c r="K343" s="179">
        <v>45807</v>
      </c>
      <c r="L343" s="8">
        <v>45656</v>
      </c>
      <c r="M343" s="7">
        <f>100+30+30</f>
        <v>160</v>
      </c>
      <c r="N343" s="9">
        <f t="shared" si="33"/>
        <v>45815</v>
      </c>
      <c r="O343" s="10">
        <f t="shared" ca="1" si="32"/>
        <v>-388</v>
      </c>
      <c r="P343" s="10"/>
      <c r="Q343" s="7" t="s">
        <v>50</v>
      </c>
      <c r="R343" s="7" t="s">
        <v>50</v>
      </c>
      <c r="S343" s="7">
        <v>0</v>
      </c>
      <c r="T343" s="7" t="s">
        <v>50</v>
      </c>
      <c r="U343" s="7" t="s">
        <v>50</v>
      </c>
      <c r="V343" s="15" t="s">
        <v>50</v>
      </c>
      <c r="W343" s="7">
        <v>0</v>
      </c>
      <c r="X343" s="7" t="s">
        <v>50</v>
      </c>
      <c r="Y343" s="7" t="s">
        <v>50</v>
      </c>
      <c r="Z343" s="7">
        <v>0</v>
      </c>
      <c r="AA343" s="7">
        <v>0</v>
      </c>
      <c r="AB343" s="7">
        <v>0</v>
      </c>
      <c r="AC343" s="7">
        <v>0</v>
      </c>
      <c r="AD343" s="7" t="s">
        <v>50</v>
      </c>
      <c r="AE343" s="7">
        <v>0</v>
      </c>
      <c r="AF343" s="7">
        <v>0</v>
      </c>
      <c r="AG343" s="7" t="s">
        <v>50</v>
      </c>
      <c r="AH343" s="7" t="s">
        <v>50</v>
      </c>
      <c r="AI343" s="7">
        <v>0</v>
      </c>
      <c r="AJ343" s="7">
        <v>0</v>
      </c>
      <c r="AK343" s="7">
        <v>0</v>
      </c>
      <c r="AL343" s="7">
        <v>0</v>
      </c>
      <c r="AM343" s="7">
        <v>0</v>
      </c>
      <c r="AN343" s="7">
        <v>0</v>
      </c>
      <c r="AO343" s="7">
        <v>0</v>
      </c>
      <c r="AP343" s="7">
        <v>0</v>
      </c>
      <c r="AQ343" s="7" t="s">
        <v>50</v>
      </c>
      <c r="AR343" s="7" t="s">
        <v>50</v>
      </c>
      <c r="AS343" s="7" t="s">
        <v>50</v>
      </c>
      <c r="AT343" s="7"/>
      <c r="AU343" s="7"/>
    </row>
    <row r="344" spans="1:47" hidden="1" x14ac:dyDescent="0.25">
      <c r="A344" s="5">
        <v>339</v>
      </c>
      <c r="B344" s="352" t="s">
        <v>47</v>
      </c>
      <c r="C344" s="63" t="s">
        <v>612</v>
      </c>
      <c r="D344" s="45" t="s">
        <v>613</v>
      </c>
      <c r="E344" s="45" t="s">
        <v>91</v>
      </c>
      <c r="F344" s="45">
        <v>156140.1</v>
      </c>
      <c r="G344" s="45">
        <v>5043.5600000000004</v>
      </c>
      <c r="H344" s="45"/>
      <c r="I344" s="45">
        <v>0</v>
      </c>
      <c r="J344" s="7"/>
      <c r="K344" s="179">
        <v>45834</v>
      </c>
      <c r="L344" s="8">
        <v>45656</v>
      </c>
      <c r="M344" s="7">
        <f>125+30+30</f>
        <v>185</v>
      </c>
      <c r="N344" s="9">
        <f t="shared" si="33"/>
        <v>45840</v>
      </c>
      <c r="O344" s="10">
        <f t="shared" ca="1" si="32"/>
        <v>-363</v>
      </c>
      <c r="P344" s="10"/>
      <c r="Q344" s="7" t="s">
        <v>50</v>
      </c>
      <c r="R344" s="7" t="s">
        <v>50</v>
      </c>
      <c r="S344" s="7" t="s">
        <v>50</v>
      </c>
      <c r="T344" s="7" t="s">
        <v>50</v>
      </c>
      <c r="U344" s="7" t="s">
        <v>50</v>
      </c>
      <c r="V344" s="15" t="s">
        <v>50</v>
      </c>
      <c r="W344" s="7">
        <v>0</v>
      </c>
      <c r="X344" s="7" t="s">
        <v>50</v>
      </c>
      <c r="Y344" s="7" t="s">
        <v>50</v>
      </c>
      <c r="Z344" s="7">
        <v>0</v>
      </c>
      <c r="AA344" s="7">
        <v>0</v>
      </c>
      <c r="AB344" s="7">
        <v>0</v>
      </c>
      <c r="AC344" s="7">
        <v>0</v>
      </c>
      <c r="AD344" s="7" t="s">
        <v>56</v>
      </c>
      <c r="AE344" s="7">
        <v>0</v>
      </c>
      <c r="AF344" s="7">
        <v>0</v>
      </c>
      <c r="AG344" s="7">
        <v>0</v>
      </c>
      <c r="AH344" s="7">
        <v>0</v>
      </c>
      <c r="AI344" s="7">
        <v>0</v>
      </c>
      <c r="AJ344" s="7" t="s">
        <v>50</v>
      </c>
      <c r="AK344" s="7">
        <v>0</v>
      </c>
      <c r="AL344" s="7">
        <v>0</v>
      </c>
      <c r="AM344" s="7">
        <v>0</v>
      </c>
      <c r="AN344" s="7">
        <v>0</v>
      </c>
      <c r="AO344" s="7">
        <v>0</v>
      </c>
      <c r="AP344" s="7">
        <v>0</v>
      </c>
      <c r="AQ344" s="7" t="s">
        <v>50</v>
      </c>
      <c r="AR344" s="7" t="s">
        <v>50</v>
      </c>
      <c r="AS344" s="7" t="s">
        <v>50</v>
      </c>
      <c r="AT344" s="7" t="s">
        <v>50</v>
      </c>
      <c r="AU344" s="7"/>
    </row>
    <row r="345" spans="1:47" hidden="1" x14ac:dyDescent="0.25">
      <c r="A345" s="5">
        <v>340</v>
      </c>
      <c r="B345" s="352" t="s">
        <v>47</v>
      </c>
      <c r="C345" s="63" t="s">
        <v>614</v>
      </c>
      <c r="D345" s="45" t="s">
        <v>615</v>
      </c>
      <c r="E345" s="45" t="s">
        <v>345</v>
      </c>
      <c r="F345" s="45">
        <v>352434</v>
      </c>
      <c r="G345" s="45">
        <v>12647.12</v>
      </c>
      <c r="H345" s="45"/>
      <c r="I345" s="45">
        <v>290</v>
      </c>
      <c r="J345" s="45">
        <v>87.12</v>
      </c>
      <c r="K345" s="179">
        <v>45751</v>
      </c>
      <c r="L345" s="8">
        <v>45656</v>
      </c>
      <c r="M345" s="7">
        <v>125</v>
      </c>
      <c r="N345" s="9">
        <f t="shared" si="33"/>
        <v>45780</v>
      </c>
      <c r="O345" s="10">
        <f t="shared" ca="1" si="32"/>
        <v>-423</v>
      </c>
      <c r="P345" s="10"/>
      <c r="Q345" s="7"/>
      <c r="R345" s="7"/>
      <c r="S345" s="7"/>
      <c r="T345" s="7" t="s">
        <v>50</v>
      </c>
      <c r="U345" s="7"/>
      <c r="V345" s="15"/>
      <c r="W345" s="7">
        <v>0</v>
      </c>
      <c r="X345" s="7" t="s">
        <v>56</v>
      </c>
      <c r="Y345" s="7" t="s">
        <v>56</v>
      </c>
      <c r="Z345" s="7">
        <v>0</v>
      </c>
      <c r="AA345" s="7" t="s">
        <v>50</v>
      </c>
      <c r="AB345" s="7">
        <v>0</v>
      </c>
      <c r="AC345" s="7">
        <v>0</v>
      </c>
      <c r="AD345" s="7" t="s">
        <v>50</v>
      </c>
      <c r="AE345" s="7">
        <v>0</v>
      </c>
      <c r="AF345" s="7">
        <v>0</v>
      </c>
      <c r="AG345" s="7" t="s">
        <v>50</v>
      </c>
      <c r="AH345" s="7" t="s">
        <v>50</v>
      </c>
      <c r="AI345" s="7" t="s">
        <v>50</v>
      </c>
      <c r="AJ345" s="7" t="s">
        <v>50</v>
      </c>
      <c r="AK345" s="7">
        <v>0</v>
      </c>
      <c r="AL345" s="7">
        <v>0</v>
      </c>
      <c r="AM345" s="7" t="s">
        <v>50</v>
      </c>
      <c r="AN345" s="7" t="s">
        <v>50</v>
      </c>
      <c r="AO345" s="7" t="s">
        <v>50</v>
      </c>
      <c r="AP345" s="7">
        <v>0</v>
      </c>
      <c r="AQ345" s="7" t="s">
        <v>50</v>
      </c>
      <c r="AR345" s="7" t="s">
        <v>50</v>
      </c>
      <c r="AS345" s="7" t="s">
        <v>50</v>
      </c>
      <c r="AT345" s="7"/>
      <c r="AU345" s="7"/>
    </row>
    <row r="346" spans="1:47" ht="14.25" hidden="1" customHeight="1" x14ac:dyDescent="0.25">
      <c r="A346" s="5">
        <v>341</v>
      </c>
      <c r="B346" s="352" t="s">
        <v>47</v>
      </c>
      <c r="C346" s="63" t="s">
        <v>616</v>
      </c>
      <c r="D346" s="45" t="s">
        <v>617</v>
      </c>
      <c r="E346" s="45" t="s">
        <v>341</v>
      </c>
      <c r="F346" s="45">
        <v>113689.42</v>
      </c>
      <c r="G346" s="45">
        <v>6603.56</v>
      </c>
      <c r="H346" s="45"/>
      <c r="I346" s="45">
        <v>290</v>
      </c>
      <c r="J346" s="7"/>
      <c r="K346" s="179">
        <v>45741</v>
      </c>
      <c r="L346" s="8">
        <v>45656</v>
      </c>
      <c r="M346" s="7">
        <v>125</v>
      </c>
      <c r="N346" s="9">
        <f t="shared" si="33"/>
        <v>45780</v>
      </c>
      <c r="O346" s="10">
        <f t="shared" ca="1" si="32"/>
        <v>-423</v>
      </c>
      <c r="P346" s="10"/>
      <c r="Q346" s="7" t="s">
        <v>50</v>
      </c>
      <c r="R346" s="7" t="s">
        <v>50</v>
      </c>
      <c r="S346" s="7" t="s">
        <v>50</v>
      </c>
      <c r="T346" s="7" t="s">
        <v>50</v>
      </c>
      <c r="U346" s="7" t="s">
        <v>50</v>
      </c>
      <c r="V346" s="15" t="s">
        <v>50</v>
      </c>
      <c r="W346" s="7">
        <v>0</v>
      </c>
      <c r="X346" s="7" t="s">
        <v>50</v>
      </c>
      <c r="Y346" s="7" t="s">
        <v>50</v>
      </c>
      <c r="Z346" s="7">
        <v>0</v>
      </c>
      <c r="AA346" s="7">
        <v>0</v>
      </c>
      <c r="AB346" s="7">
        <v>0</v>
      </c>
      <c r="AC346" s="7">
        <v>0</v>
      </c>
      <c r="AD346" s="7" t="s">
        <v>50</v>
      </c>
      <c r="AE346" s="7">
        <v>0</v>
      </c>
      <c r="AF346" s="7">
        <v>0</v>
      </c>
      <c r="AG346" s="7" t="s">
        <v>50</v>
      </c>
      <c r="AH346" s="7" t="s">
        <v>50</v>
      </c>
      <c r="AI346" s="7">
        <v>0</v>
      </c>
      <c r="AJ346" s="7">
        <v>0</v>
      </c>
      <c r="AK346" s="7">
        <v>0</v>
      </c>
      <c r="AL346" s="7">
        <v>0</v>
      </c>
      <c r="AM346" s="7">
        <v>0</v>
      </c>
      <c r="AN346" s="7">
        <v>0</v>
      </c>
      <c r="AO346" s="7">
        <v>0</v>
      </c>
      <c r="AP346" s="7">
        <v>0</v>
      </c>
      <c r="AQ346" s="7" t="s">
        <v>50</v>
      </c>
      <c r="AR346" s="7" t="s">
        <v>50</v>
      </c>
      <c r="AS346" s="7" t="s">
        <v>50</v>
      </c>
      <c r="AT346" s="7"/>
      <c r="AU346" s="7"/>
    </row>
    <row r="347" spans="1:47" s="53" customFormat="1" hidden="1" x14ac:dyDescent="0.25">
      <c r="A347" s="5">
        <v>342</v>
      </c>
      <c r="B347" s="352" t="s">
        <v>47</v>
      </c>
      <c r="C347" s="45" t="s">
        <v>618</v>
      </c>
      <c r="D347" s="45" t="s">
        <v>619</v>
      </c>
      <c r="E347" s="45" t="s">
        <v>236</v>
      </c>
      <c r="F347" s="45">
        <v>351778.19</v>
      </c>
      <c r="G347" s="45">
        <v>12690.68</v>
      </c>
      <c r="H347" s="45"/>
      <c r="I347" s="45">
        <v>330</v>
      </c>
      <c r="J347" s="45"/>
      <c r="K347" s="179">
        <v>45782</v>
      </c>
      <c r="L347" s="51">
        <v>45656</v>
      </c>
      <c r="M347" s="45">
        <f>125+30</f>
        <v>155</v>
      </c>
      <c r="N347" s="52">
        <f t="shared" si="33"/>
        <v>45810</v>
      </c>
      <c r="O347" s="46">
        <f t="shared" ca="1" si="32"/>
        <v>-393</v>
      </c>
      <c r="P347" s="46" t="s">
        <v>50</v>
      </c>
      <c r="Q347" s="46" t="s">
        <v>50</v>
      </c>
      <c r="R347" s="46" t="s">
        <v>50</v>
      </c>
      <c r="S347" s="45">
        <v>0</v>
      </c>
      <c r="T347" s="56" t="s">
        <v>50</v>
      </c>
      <c r="U347" s="56" t="s">
        <v>50</v>
      </c>
      <c r="V347" s="56" t="s">
        <v>50</v>
      </c>
      <c r="W347" s="46" t="s">
        <v>50</v>
      </c>
      <c r="X347" s="45" t="s">
        <v>50</v>
      </c>
      <c r="Y347" s="45" t="s">
        <v>50</v>
      </c>
      <c r="Z347" s="45">
        <v>0</v>
      </c>
      <c r="AA347" s="45" t="s">
        <v>50</v>
      </c>
      <c r="AB347" s="45">
        <v>0</v>
      </c>
      <c r="AC347" s="45">
        <v>0</v>
      </c>
      <c r="AD347" s="45" t="s">
        <v>50</v>
      </c>
      <c r="AE347" s="45">
        <v>0</v>
      </c>
      <c r="AF347" s="45">
        <v>0</v>
      </c>
      <c r="AG347" s="45" t="s">
        <v>50</v>
      </c>
      <c r="AH347" s="45" t="s">
        <v>50</v>
      </c>
      <c r="AI347" s="45">
        <v>0</v>
      </c>
      <c r="AJ347" s="45" t="s">
        <v>50</v>
      </c>
      <c r="AK347" s="45" t="s">
        <v>50</v>
      </c>
      <c r="AL347" s="45" t="s">
        <v>50</v>
      </c>
      <c r="AM347" s="45">
        <v>0</v>
      </c>
      <c r="AN347" s="45">
        <v>0</v>
      </c>
      <c r="AO347" s="45">
        <v>0</v>
      </c>
      <c r="AP347" s="45" t="s">
        <v>50</v>
      </c>
      <c r="AQ347" s="45" t="s">
        <v>50</v>
      </c>
      <c r="AR347" s="45" t="s">
        <v>50</v>
      </c>
      <c r="AS347" s="45" t="s">
        <v>50</v>
      </c>
      <c r="AT347" s="45"/>
      <c r="AU347" s="45"/>
    </row>
    <row r="348" spans="1:47" hidden="1" x14ac:dyDescent="0.25">
      <c r="A348" s="5">
        <v>343</v>
      </c>
      <c r="B348" s="352" t="s">
        <v>47</v>
      </c>
      <c r="C348" s="45" t="s">
        <v>620</v>
      </c>
      <c r="D348" s="45" t="s">
        <v>621</v>
      </c>
      <c r="E348" s="45" t="s">
        <v>362</v>
      </c>
      <c r="F348" s="45">
        <v>124438.46</v>
      </c>
      <c r="G348" s="45">
        <v>5885.57</v>
      </c>
      <c r="H348" s="45"/>
      <c r="I348" s="45">
        <v>130</v>
      </c>
      <c r="J348" s="45"/>
      <c r="K348" s="179">
        <v>45750</v>
      </c>
      <c r="L348" s="51">
        <v>45656</v>
      </c>
      <c r="M348" s="45">
        <v>125</v>
      </c>
      <c r="N348" s="52">
        <f t="shared" si="33"/>
        <v>45780</v>
      </c>
      <c r="O348" s="46">
        <f t="shared" ca="1" si="32"/>
        <v>-423</v>
      </c>
      <c r="P348" s="10"/>
      <c r="Q348" s="7" t="s">
        <v>50</v>
      </c>
      <c r="R348" s="7" t="s">
        <v>50</v>
      </c>
      <c r="S348" s="7"/>
      <c r="T348" s="7"/>
      <c r="U348" s="7" t="s">
        <v>50</v>
      </c>
      <c r="V348" s="15" t="s">
        <v>50</v>
      </c>
      <c r="W348" s="7"/>
      <c r="X348" s="7" t="s">
        <v>50</v>
      </c>
      <c r="Y348" s="7"/>
      <c r="Z348" s="7"/>
      <c r="AA348" s="7"/>
      <c r="AB348" s="7"/>
      <c r="AC348" s="7"/>
      <c r="AD348" s="7" t="s">
        <v>50</v>
      </c>
      <c r="AE348" s="7"/>
      <c r="AF348" s="7"/>
      <c r="AG348" s="7" t="s">
        <v>50</v>
      </c>
      <c r="AH348" s="7" t="s">
        <v>50</v>
      </c>
      <c r="AI348" s="7"/>
      <c r="AJ348" s="7"/>
      <c r="AK348" s="7"/>
      <c r="AL348" s="7"/>
      <c r="AM348" s="7"/>
      <c r="AN348" s="7"/>
      <c r="AO348" s="7"/>
      <c r="AP348" s="7"/>
      <c r="AQ348" s="7" t="s">
        <v>50</v>
      </c>
      <c r="AR348" s="7" t="s">
        <v>50</v>
      </c>
      <c r="AS348" s="7" t="s">
        <v>50</v>
      </c>
      <c r="AT348" s="7"/>
      <c r="AU348" s="7"/>
    </row>
    <row r="349" spans="1:47" hidden="1" x14ac:dyDescent="0.25">
      <c r="A349" s="50">
        <v>344</v>
      </c>
      <c r="B349" s="367" t="s">
        <v>47</v>
      </c>
      <c r="C349" s="45" t="s">
        <v>622</v>
      </c>
      <c r="D349" s="45" t="s">
        <v>623</v>
      </c>
      <c r="E349" s="45" t="s">
        <v>624</v>
      </c>
      <c r="F349" s="483"/>
      <c r="G349" s="7"/>
      <c r="H349" s="45"/>
      <c r="I349" s="45" t="s">
        <v>555</v>
      </c>
      <c r="J349" s="7"/>
      <c r="K349" s="180"/>
      <c r="L349" s="51">
        <v>45758</v>
      </c>
      <c r="M349" s="45">
        <f>125+30+30</f>
        <v>185</v>
      </c>
      <c r="N349" s="52">
        <f t="shared" si="33"/>
        <v>45942</v>
      </c>
      <c r="O349" s="10">
        <f t="shared" ca="1" si="32"/>
        <v>-261</v>
      </c>
      <c r="P349" s="10"/>
      <c r="Q349" s="7" t="s">
        <v>50</v>
      </c>
      <c r="R349" s="7" t="s">
        <v>50</v>
      </c>
      <c r="S349" s="7">
        <v>0</v>
      </c>
      <c r="T349" s="67"/>
      <c r="U349" s="67" t="s">
        <v>50</v>
      </c>
      <c r="V349" s="485" t="s">
        <v>50</v>
      </c>
      <c r="W349" s="67"/>
      <c r="X349" s="67" t="s">
        <v>50</v>
      </c>
      <c r="Y349" s="67" t="s">
        <v>50</v>
      </c>
      <c r="Z349" s="484" t="s">
        <v>50</v>
      </c>
      <c r="AA349" s="67" t="s">
        <v>50</v>
      </c>
      <c r="AB349" s="67" t="s">
        <v>50</v>
      </c>
      <c r="AC349" s="67"/>
      <c r="AD349" s="512" t="s">
        <v>50</v>
      </c>
      <c r="AE349" s="7">
        <v>0</v>
      </c>
      <c r="AF349" s="517" t="s">
        <v>625</v>
      </c>
      <c r="AG349" s="7" t="s">
        <v>50</v>
      </c>
      <c r="AH349" s="7" t="s">
        <v>50</v>
      </c>
      <c r="AI349" s="67" t="s">
        <v>50</v>
      </c>
      <c r="AJ349" s="67" t="s">
        <v>50</v>
      </c>
      <c r="AK349" s="7">
        <v>0</v>
      </c>
      <c r="AL349" s="7"/>
      <c r="AM349" s="67" t="s">
        <v>50</v>
      </c>
      <c r="AN349" s="67" t="s">
        <v>50</v>
      </c>
      <c r="AO349" s="67" t="s">
        <v>50</v>
      </c>
      <c r="AP349" s="7"/>
      <c r="AQ349" s="7" t="s">
        <v>50</v>
      </c>
      <c r="AR349" s="7" t="s">
        <v>50</v>
      </c>
      <c r="AS349" s="7" t="s">
        <v>50</v>
      </c>
      <c r="AT349" s="7" t="s">
        <v>50</v>
      </c>
      <c r="AU349" s="7"/>
    </row>
    <row r="350" spans="1:47" hidden="1" x14ac:dyDescent="0.25">
      <c r="A350" s="151">
        <v>345</v>
      </c>
      <c r="B350" s="352" t="s">
        <v>47</v>
      </c>
      <c r="C350" s="45" t="s">
        <v>626</v>
      </c>
      <c r="D350" s="45" t="s">
        <v>627</v>
      </c>
      <c r="E350" s="45" t="s">
        <v>345</v>
      </c>
      <c r="F350" s="45">
        <v>122838.84</v>
      </c>
      <c r="G350" s="45">
        <v>4231.9799999999996</v>
      </c>
      <c r="H350" s="45"/>
      <c r="I350" s="45">
        <v>210</v>
      </c>
      <c r="J350" s="45"/>
      <c r="K350" s="179">
        <v>45761</v>
      </c>
      <c r="L350" s="51">
        <v>45660</v>
      </c>
      <c r="M350" s="45">
        <v>125</v>
      </c>
      <c r="N350" s="52">
        <f t="shared" si="33"/>
        <v>45784</v>
      </c>
      <c r="O350" s="46">
        <f t="shared" ca="1" si="32"/>
        <v>-419</v>
      </c>
      <c r="P350" s="10"/>
      <c r="Q350" s="7" t="s">
        <v>50</v>
      </c>
      <c r="R350" s="7" t="s">
        <v>50</v>
      </c>
      <c r="S350" s="7"/>
      <c r="T350" s="7" t="s">
        <v>56</v>
      </c>
      <c r="U350" s="7" t="s">
        <v>50</v>
      </c>
      <c r="V350" s="15" t="s">
        <v>56</v>
      </c>
      <c r="W350" s="7"/>
      <c r="X350" s="7" t="s">
        <v>50</v>
      </c>
      <c r="Y350" s="7" t="s">
        <v>50</v>
      </c>
      <c r="Z350" s="7"/>
      <c r="AA350" s="7"/>
      <c r="AB350" s="7"/>
      <c r="AC350" s="7"/>
      <c r="AD350" s="7" t="s">
        <v>50</v>
      </c>
      <c r="AE350" s="7"/>
      <c r="AF350" s="7"/>
      <c r="AG350" s="7"/>
      <c r="AH350" s="7" t="s">
        <v>50</v>
      </c>
      <c r="AI350" s="7"/>
      <c r="AJ350" s="7"/>
      <c r="AK350" s="7"/>
      <c r="AL350" s="7"/>
      <c r="AM350" s="7"/>
      <c r="AN350" s="7"/>
      <c r="AO350" s="7"/>
      <c r="AP350" s="7"/>
      <c r="AQ350" s="7" t="s">
        <v>50</v>
      </c>
      <c r="AR350" s="7" t="s">
        <v>50</v>
      </c>
      <c r="AS350" s="7" t="s">
        <v>50</v>
      </c>
      <c r="AT350" s="7"/>
      <c r="AU350" s="7"/>
    </row>
    <row r="351" spans="1:47" s="106" customFormat="1" hidden="1" x14ac:dyDescent="0.25">
      <c r="A351" s="151">
        <v>346</v>
      </c>
      <c r="B351" s="352" t="s">
        <v>47</v>
      </c>
      <c r="C351" s="47" t="s">
        <v>628</v>
      </c>
      <c r="D351" s="47" t="s">
        <v>629</v>
      </c>
      <c r="E351" s="47" t="s">
        <v>478</v>
      </c>
      <c r="F351" s="47"/>
      <c r="G351" s="47"/>
      <c r="H351" s="47"/>
      <c r="I351" s="47"/>
      <c r="J351" s="47"/>
      <c r="K351" s="258"/>
      <c r="L351" s="94">
        <v>45663</v>
      </c>
      <c r="M351" s="47">
        <v>125</v>
      </c>
      <c r="N351" s="104">
        <f t="shared" si="33"/>
        <v>45787</v>
      </c>
      <c r="O351" s="60">
        <f t="shared" ca="1" si="32"/>
        <v>-416</v>
      </c>
      <c r="P351" s="60"/>
      <c r="Q351" s="47"/>
      <c r="R351" s="47"/>
      <c r="S351" s="47"/>
      <c r="T351" s="47"/>
      <c r="U351" s="47"/>
      <c r="V351" s="105"/>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row>
    <row r="352" spans="1:47" s="106" customFormat="1" hidden="1" x14ac:dyDescent="0.25">
      <c r="A352" s="151">
        <v>347</v>
      </c>
      <c r="B352" s="352" t="s">
        <v>47</v>
      </c>
      <c r="C352" s="47" t="s">
        <v>630</v>
      </c>
      <c r="D352" s="47" t="s">
        <v>631</v>
      </c>
      <c r="E352" s="47" t="s">
        <v>478</v>
      </c>
      <c r="F352" s="47"/>
      <c r="G352" s="47"/>
      <c r="H352" s="47"/>
      <c r="I352" s="47"/>
      <c r="J352" s="47"/>
      <c r="K352" s="258"/>
      <c r="L352" s="94">
        <v>45663</v>
      </c>
      <c r="M352" s="47">
        <v>125</v>
      </c>
      <c r="N352" s="104">
        <f t="shared" si="33"/>
        <v>45787</v>
      </c>
      <c r="O352" s="60">
        <f t="shared" ca="1" si="32"/>
        <v>-416</v>
      </c>
      <c r="P352" s="60"/>
      <c r="Q352" s="47"/>
      <c r="R352" s="47"/>
      <c r="S352" s="47"/>
      <c r="T352" s="47"/>
      <c r="U352" s="47"/>
      <c r="V352" s="105"/>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row>
    <row r="353" spans="1:47" s="106" customFormat="1" hidden="1" x14ac:dyDescent="0.25">
      <c r="A353" s="151">
        <v>348</v>
      </c>
      <c r="B353" s="352" t="s">
        <v>47</v>
      </c>
      <c r="C353" s="47" t="s">
        <v>632</v>
      </c>
      <c r="D353" s="47" t="s">
        <v>633</v>
      </c>
      <c r="E353" s="47" t="s">
        <v>478</v>
      </c>
      <c r="F353" s="47"/>
      <c r="G353" s="47"/>
      <c r="H353" s="47"/>
      <c r="I353" s="47"/>
      <c r="J353" s="47"/>
      <c r="K353" s="258"/>
      <c r="L353" s="94">
        <v>45663</v>
      </c>
      <c r="M353" s="47">
        <v>125</v>
      </c>
      <c r="N353" s="104">
        <f t="shared" si="33"/>
        <v>45787</v>
      </c>
      <c r="O353" s="60">
        <f t="shared" ca="1" si="32"/>
        <v>-416</v>
      </c>
      <c r="P353" s="60"/>
      <c r="Q353" s="47"/>
      <c r="R353" s="47"/>
      <c r="S353" s="47"/>
      <c r="T353" s="47"/>
      <c r="U353" s="47"/>
      <c r="V353" s="105"/>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row>
    <row r="354" spans="1:47" s="106" customFormat="1" hidden="1" x14ac:dyDescent="0.25">
      <c r="A354" s="151">
        <v>349</v>
      </c>
      <c r="B354" s="352" t="s">
        <v>47</v>
      </c>
      <c r="C354" s="47" t="s">
        <v>634</v>
      </c>
      <c r="D354" s="47"/>
      <c r="E354" s="47" t="s">
        <v>368</v>
      </c>
      <c r="F354" s="47"/>
      <c r="G354" s="47"/>
      <c r="H354" s="47"/>
      <c r="I354" s="47"/>
      <c r="J354" s="47"/>
      <c r="K354" s="47"/>
      <c r="L354" s="94">
        <v>45664</v>
      </c>
      <c r="M354" s="47">
        <v>125</v>
      </c>
      <c r="N354" s="104">
        <f t="shared" si="33"/>
        <v>45788</v>
      </c>
      <c r="O354" s="60">
        <f t="shared" ca="1" si="32"/>
        <v>-415</v>
      </c>
      <c r="P354" s="60"/>
      <c r="Q354" s="47"/>
      <c r="R354" s="47"/>
      <c r="S354" s="47"/>
      <c r="T354" s="47"/>
      <c r="U354" s="47"/>
      <c r="V354" s="105"/>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row>
    <row r="355" spans="1:47" hidden="1" x14ac:dyDescent="0.25">
      <c r="A355" s="151">
        <v>350</v>
      </c>
      <c r="B355" s="352" t="s">
        <v>47</v>
      </c>
      <c r="C355" s="71" t="s">
        <v>635</v>
      </c>
      <c r="D355" s="45" t="s">
        <v>636</v>
      </c>
      <c r="E355" s="45" t="s">
        <v>601</v>
      </c>
      <c r="F355" s="45">
        <v>77929.759999999995</v>
      </c>
      <c r="G355" s="45">
        <v>2243.56</v>
      </c>
      <c r="H355" s="45"/>
      <c r="I355" s="45">
        <v>0</v>
      </c>
      <c r="J355" s="7"/>
      <c r="K355" s="179">
        <v>45751</v>
      </c>
      <c r="L355" s="8">
        <v>45663</v>
      </c>
      <c r="M355" s="7">
        <f>95+30</f>
        <v>125</v>
      </c>
      <c r="N355" s="9">
        <f t="shared" si="33"/>
        <v>45787</v>
      </c>
      <c r="O355" s="10">
        <f t="shared" ca="1" si="32"/>
        <v>-416</v>
      </c>
      <c r="P355" s="10"/>
      <c r="Q355" s="7" t="s">
        <v>50</v>
      </c>
      <c r="R355" s="7" t="s">
        <v>50</v>
      </c>
      <c r="S355" s="7">
        <v>0</v>
      </c>
      <c r="T355" s="7" t="s">
        <v>50</v>
      </c>
      <c r="U355" s="7" t="s">
        <v>50</v>
      </c>
      <c r="V355" s="15" t="s">
        <v>50</v>
      </c>
      <c r="W355" s="7">
        <v>0</v>
      </c>
      <c r="X355" s="7">
        <v>0</v>
      </c>
      <c r="Y355" s="7" t="s">
        <v>50</v>
      </c>
      <c r="Z355" s="7">
        <v>0</v>
      </c>
      <c r="AA355" s="7" t="s">
        <v>50</v>
      </c>
      <c r="AB355" s="7">
        <v>0</v>
      </c>
      <c r="AC355" s="7">
        <v>0</v>
      </c>
      <c r="AD355" s="7" t="s">
        <v>50</v>
      </c>
      <c r="AE355" s="7">
        <v>0</v>
      </c>
      <c r="AF355" s="7">
        <v>0</v>
      </c>
      <c r="AG355" s="7">
        <v>0</v>
      </c>
      <c r="AH355" s="7">
        <v>0</v>
      </c>
      <c r="AI355" s="7">
        <v>0</v>
      </c>
      <c r="AJ355" s="7">
        <v>0</v>
      </c>
      <c r="AK355" s="7">
        <v>0</v>
      </c>
      <c r="AL355" s="7">
        <v>0</v>
      </c>
      <c r="AM355" s="7">
        <v>0</v>
      </c>
      <c r="AN355" s="7">
        <v>0</v>
      </c>
      <c r="AO355" s="7">
        <v>0</v>
      </c>
      <c r="AP355" s="7">
        <v>0</v>
      </c>
      <c r="AQ355" s="7" t="s">
        <v>50</v>
      </c>
      <c r="AR355" s="7" t="s">
        <v>50</v>
      </c>
      <c r="AS355" s="7" t="s">
        <v>50</v>
      </c>
      <c r="AT355" s="7"/>
      <c r="AU355" s="7"/>
    </row>
    <row r="356" spans="1:47" hidden="1" x14ac:dyDescent="0.25">
      <c r="A356" s="245">
        <v>351</v>
      </c>
      <c r="B356" s="352" t="s">
        <v>47</v>
      </c>
      <c r="C356" s="45" t="s">
        <v>637</v>
      </c>
      <c r="D356" s="45" t="s">
        <v>638</v>
      </c>
      <c r="E356" s="45" t="s">
        <v>345</v>
      </c>
      <c r="F356" s="45">
        <v>119924.3</v>
      </c>
      <c r="G356" s="45">
        <v>4210.2</v>
      </c>
      <c r="H356" s="45"/>
      <c r="I356" s="45">
        <v>0</v>
      </c>
      <c r="J356" s="45"/>
      <c r="K356" s="179">
        <v>45807</v>
      </c>
      <c r="L356" s="51">
        <v>45667</v>
      </c>
      <c r="M356" s="45">
        <f>125+30</f>
        <v>155</v>
      </c>
      <c r="N356" s="52">
        <f t="shared" si="33"/>
        <v>45821</v>
      </c>
      <c r="O356" s="46">
        <f t="shared" ca="1" si="32"/>
        <v>-382</v>
      </c>
      <c r="P356" s="10"/>
      <c r="Q356" s="7" t="s">
        <v>50</v>
      </c>
      <c r="R356" s="7" t="s">
        <v>50</v>
      </c>
      <c r="S356" s="7">
        <v>0</v>
      </c>
      <c r="T356" s="7">
        <v>0</v>
      </c>
      <c r="U356" s="7"/>
      <c r="V356" s="15"/>
      <c r="W356" s="7"/>
      <c r="X356" s="7" t="s">
        <v>50</v>
      </c>
      <c r="Y356" s="7">
        <v>0</v>
      </c>
      <c r="Z356" s="7"/>
      <c r="AA356" s="7">
        <v>0</v>
      </c>
      <c r="AB356" s="7" t="s">
        <v>50</v>
      </c>
      <c r="AC356" s="7">
        <v>0</v>
      </c>
      <c r="AD356" s="7" t="s">
        <v>56</v>
      </c>
      <c r="AE356" s="7">
        <v>0</v>
      </c>
      <c r="AF356" s="7">
        <v>0</v>
      </c>
      <c r="AG356" s="7">
        <v>0</v>
      </c>
      <c r="AH356" s="7">
        <v>0</v>
      </c>
      <c r="AI356" s="7">
        <v>0</v>
      </c>
      <c r="AJ356" s="7">
        <v>0</v>
      </c>
      <c r="AK356" s="7">
        <v>0</v>
      </c>
      <c r="AL356" s="7">
        <v>0</v>
      </c>
      <c r="AM356" s="7">
        <v>0</v>
      </c>
      <c r="AN356" s="7">
        <v>0</v>
      </c>
      <c r="AO356" s="7">
        <v>0</v>
      </c>
      <c r="AP356" s="7">
        <v>0</v>
      </c>
      <c r="AQ356" s="7" t="s">
        <v>50</v>
      </c>
      <c r="AR356" s="7" t="s">
        <v>50</v>
      </c>
      <c r="AS356" s="7" t="s">
        <v>50</v>
      </c>
      <c r="AT356" s="7"/>
      <c r="AU356" s="7"/>
    </row>
    <row r="357" spans="1:47" hidden="1" x14ac:dyDescent="0.25">
      <c r="A357" s="245">
        <v>352</v>
      </c>
      <c r="B357" s="352" t="s">
        <v>47</v>
      </c>
      <c r="C357" s="63" t="s">
        <v>639</v>
      </c>
      <c r="D357" s="45" t="s">
        <v>640</v>
      </c>
      <c r="E357" s="45" t="s">
        <v>566</v>
      </c>
      <c r="F357" s="45">
        <v>82896.509999999995</v>
      </c>
      <c r="G357" s="45">
        <v>3781.78</v>
      </c>
      <c r="H357" s="45"/>
      <c r="I357" s="45">
        <v>210</v>
      </c>
      <c r="J357" s="7"/>
      <c r="K357" s="179">
        <v>45755</v>
      </c>
      <c r="L357" s="8">
        <v>45673</v>
      </c>
      <c r="M357" s="7">
        <v>125</v>
      </c>
      <c r="N357" s="9">
        <f t="shared" si="33"/>
        <v>45797</v>
      </c>
      <c r="O357" s="10">
        <f t="shared" ca="1" si="32"/>
        <v>-406</v>
      </c>
      <c r="P357" s="10"/>
      <c r="Q357" s="7" t="s">
        <v>50</v>
      </c>
      <c r="R357" s="7" t="s">
        <v>50</v>
      </c>
      <c r="S357" s="7" t="s">
        <v>50</v>
      </c>
      <c r="T357" s="7" t="s">
        <v>50</v>
      </c>
      <c r="U357" s="7" t="s">
        <v>50</v>
      </c>
      <c r="V357" s="7" t="s">
        <v>50</v>
      </c>
      <c r="W357" s="7">
        <v>0</v>
      </c>
      <c r="X357" s="7" t="s">
        <v>50</v>
      </c>
      <c r="Y357" s="7" t="s">
        <v>50</v>
      </c>
      <c r="Z357" s="7">
        <v>0</v>
      </c>
      <c r="AA357" s="7">
        <v>0</v>
      </c>
      <c r="AB357" s="7">
        <v>0</v>
      </c>
      <c r="AC357" s="7">
        <v>0</v>
      </c>
      <c r="AD357" s="15" t="s">
        <v>50</v>
      </c>
      <c r="AE357" s="7">
        <v>0</v>
      </c>
      <c r="AF357" s="7">
        <v>0</v>
      </c>
      <c r="AG357" s="7"/>
      <c r="AH357" s="7" t="s">
        <v>50</v>
      </c>
      <c r="AI357" s="7">
        <v>0</v>
      </c>
      <c r="AJ357" s="7">
        <v>0</v>
      </c>
      <c r="AK357" s="7">
        <v>0</v>
      </c>
      <c r="AL357" s="7">
        <v>0</v>
      </c>
      <c r="AM357" s="7"/>
      <c r="AN357" s="7" t="s">
        <v>50</v>
      </c>
      <c r="AO357" s="7">
        <v>0</v>
      </c>
      <c r="AP357" s="7">
        <v>0</v>
      </c>
      <c r="AQ357" s="7" t="s">
        <v>50</v>
      </c>
      <c r="AR357" s="7" t="s">
        <v>50</v>
      </c>
      <c r="AS357" s="7" t="s">
        <v>50</v>
      </c>
      <c r="AT357" s="7"/>
      <c r="AU357" s="7"/>
    </row>
    <row r="358" spans="1:47" hidden="1" x14ac:dyDescent="0.25">
      <c r="A358" s="245">
        <v>353</v>
      </c>
      <c r="B358" s="352" t="s">
        <v>47</v>
      </c>
      <c r="C358" s="63" t="s">
        <v>641</v>
      </c>
      <c r="D358" s="45" t="s">
        <v>642</v>
      </c>
      <c r="E358" s="45" t="s">
        <v>515</v>
      </c>
      <c r="F358" s="45">
        <v>212820</v>
      </c>
      <c r="G358" s="45">
        <v>10065.34</v>
      </c>
      <c r="H358" s="45"/>
      <c r="I358" s="45">
        <v>0</v>
      </c>
      <c r="J358" s="7"/>
      <c r="K358" s="179">
        <v>45743</v>
      </c>
      <c r="L358" s="8">
        <v>45664</v>
      </c>
      <c r="M358" s="7">
        <v>125</v>
      </c>
      <c r="N358" s="9">
        <f t="shared" si="33"/>
        <v>45788</v>
      </c>
      <c r="O358" s="10">
        <f t="shared" ca="1" si="32"/>
        <v>-415</v>
      </c>
      <c r="P358" s="10"/>
      <c r="Q358" s="7" t="s">
        <v>50</v>
      </c>
      <c r="R358" s="7" t="s">
        <v>50</v>
      </c>
      <c r="S358" s="7">
        <v>0</v>
      </c>
      <c r="T358" s="7" t="s">
        <v>56</v>
      </c>
      <c r="U358" s="7" t="s">
        <v>50</v>
      </c>
      <c r="V358" s="15" t="s">
        <v>50</v>
      </c>
      <c r="W358" s="7">
        <v>0</v>
      </c>
      <c r="X358" s="7" t="s">
        <v>50</v>
      </c>
      <c r="Y358" s="7" t="s">
        <v>50</v>
      </c>
      <c r="Z358" s="7" t="s">
        <v>50</v>
      </c>
      <c r="AA358" s="7">
        <v>0</v>
      </c>
      <c r="AB358" s="7">
        <v>0</v>
      </c>
      <c r="AC358" s="7">
        <v>0</v>
      </c>
      <c r="AD358" s="7" t="s">
        <v>50</v>
      </c>
      <c r="AE358" s="7">
        <v>0</v>
      </c>
      <c r="AF358" s="7">
        <v>0</v>
      </c>
      <c r="AG358" s="7">
        <v>0</v>
      </c>
      <c r="AH358" s="7">
        <v>0</v>
      </c>
      <c r="AI358" s="7">
        <v>0</v>
      </c>
      <c r="AJ358" s="7">
        <v>0</v>
      </c>
      <c r="AK358" s="7">
        <v>0</v>
      </c>
      <c r="AL358" s="7">
        <v>0</v>
      </c>
      <c r="AM358" s="7">
        <v>0</v>
      </c>
      <c r="AN358" s="7">
        <v>0</v>
      </c>
      <c r="AO358" s="7">
        <v>0</v>
      </c>
      <c r="AP358" s="7">
        <v>0</v>
      </c>
      <c r="AQ358" s="7" t="s">
        <v>50</v>
      </c>
      <c r="AR358" s="7" t="s">
        <v>50</v>
      </c>
      <c r="AS358" s="7" t="s">
        <v>50</v>
      </c>
      <c r="AT358" s="7"/>
      <c r="AU358" s="7"/>
    </row>
    <row r="359" spans="1:47" hidden="1" x14ac:dyDescent="0.25">
      <c r="A359" s="245">
        <v>354</v>
      </c>
      <c r="B359" s="432" t="s">
        <v>47</v>
      </c>
      <c r="C359" s="45" t="s">
        <v>643</v>
      </c>
      <c r="D359" s="45" t="s">
        <v>644</v>
      </c>
      <c r="E359" s="45" t="s">
        <v>236</v>
      </c>
      <c r="F359" s="45">
        <v>145683.15</v>
      </c>
      <c r="G359" s="45">
        <v>5065.34</v>
      </c>
      <c r="H359" s="45"/>
      <c r="I359" s="45">
        <v>0</v>
      </c>
      <c r="J359" s="45">
        <v>65.34</v>
      </c>
      <c r="K359" s="179">
        <v>45755</v>
      </c>
      <c r="L359" s="51">
        <v>45664</v>
      </c>
      <c r="M359" s="45">
        <v>125</v>
      </c>
      <c r="N359" s="52">
        <f t="shared" si="33"/>
        <v>45788</v>
      </c>
      <c r="O359" s="46">
        <f t="shared" ca="1" si="32"/>
        <v>-415</v>
      </c>
      <c r="P359" s="10" t="s">
        <v>50</v>
      </c>
      <c r="Q359" s="7" t="s">
        <v>50</v>
      </c>
      <c r="R359" s="7" t="s">
        <v>50</v>
      </c>
      <c r="S359" s="7">
        <v>0</v>
      </c>
      <c r="T359" s="7" t="s">
        <v>50</v>
      </c>
      <c r="U359" s="7" t="s">
        <v>50</v>
      </c>
      <c r="V359" s="15" t="s">
        <v>50</v>
      </c>
      <c r="W359" s="7">
        <v>0</v>
      </c>
      <c r="X359" s="7" t="s">
        <v>50</v>
      </c>
      <c r="Y359" s="7" t="s">
        <v>56</v>
      </c>
      <c r="Z359" s="7">
        <v>0</v>
      </c>
      <c r="AA359" s="7">
        <v>0</v>
      </c>
      <c r="AB359" s="7">
        <v>0</v>
      </c>
      <c r="AC359" s="7">
        <v>0</v>
      </c>
      <c r="AD359" s="7" t="s">
        <v>50</v>
      </c>
      <c r="AE359" s="7">
        <v>0</v>
      </c>
      <c r="AF359" s="7">
        <v>0</v>
      </c>
      <c r="AG359" s="7">
        <v>0</v>
      </c>
      <c r="AH359" s="7">
        <v>0</v>
      </c>
      <c r="AI359" s="7">
        <v>0</v>
      </c>
      <c r="AJ359" s="7">
        <v>0</v>
      </c>
      <c r="AK359" s="7">
        <v>0</v>
      </c>
      <c r="AL359" s="7">
        <v>0</v>
      </c>
      <c r="AM359" s="7">
        <v>0</v>
      </c>
      <c r="AN359" s="7">
        <v>0</v>
      </c>
      <c r="AO359" s="7">
        <v>0</v>
      </c>
      <c r="AP359" s="7">
        <v>0</v>
      </c>
      <c r="AQ359" s="7" t="s">
        <v>50</v>
      </c>
      <c r="AR359" s="7" t="s">
        <v>50</v>
      </c>
      <c r="AS359" s="7" t="s">
        <v>50</v>
      </c>
      <c r="AT359" s="7"/>
      <c r="AU359" s="7"/>
    </row>
    <row r="360" spans="1:47" hidden="1" x14ac:dyDescent="0.25">
      <c r="A360" s="245">
        <v>355</v>
      </c>
      <c r="B360" s="432" t="s">
        <v>47</v>
      </c>
      <c r="C360" s="63" t="s">
        <v>645</v>
      </c>
      <c r="D360" s="45" t="s">
        <v>646</v>
      </c>
      <c r="E360" s="45" t="s">
        <v>91</v>
      </c>
      <c r="F360" s="474">
        <v>173855.71</v>
      </c>
      <c r="G360" s="45">
        <v>6603.56</v>
      </c>
      <c r="H360" s="45"/>
      <c r="I360" s="45">
        <v>290</v>
      </c>
      <c r="J360" s="7"/>
      <c r="K360" s="179">
        <v>45838</v>
      </c>
      <c r="L360" s="8">
        <v>45664</v>
      </c>
      <c r="M360" s="7">
        <f>125+30+30+11</f>
        <v>196</v>
      </c>
      <c r="N360" s="9">
        <f t="shared" si="33"/>
        <v>45859</v>
      </c>
      <c r="O360" s="10">
        <f t="shared" ca="1" si="32"/>
        <v>-344</v>
      </c>
      <c r="P360" s="10"/>
      <c r="Q360" s="7" t="s">
        <v>50</v>
      </c>
      <c r="R360" s="7" t="s">
        <v>50</v>
      </c>
      <c r="S360" s="7" t="s">
        <v>50</v>
      </c>
      <c r="T360" s="7" t="s">
        <v>50</v>
      </c>
      <c r="U360" s="7" t="s">
        <v>50</v>
      </c>
      <c r="V360" s="15" t="s">
        <v>50</v>
      </c>
      <c r="W360" s="7">
        <v>0</v>
      </c>
      <c r="X360" s="7" t="s">
        <v>50</v>
      </c>
      <c r="Y360" s="7" t="s">
        <v>50</v>
      </c>
      <c r="Z360" s="7">
        <v>0</v>
      </c>
      <c r="AA360" s="7">
        <v>0</v>
      </c>
      <c r="AB360" s="7">
        <v>0</v>
      </c>
      <c r="AC360" s="7">
        <v>0</v>
      </c>
      <c r="AD360" s="7" t="s">
        <v>50</v>
      </c>
      <c r="AE360" s="7">
        <v>0</v>
      </c>
      <c r="AF360" s="7">
        <v>0</v>
      </c>
      <c r="AG360" s="7">
        <v>0</v>
      </c>
      <c r="AH360" s="7">
        <v>0</v>
      </c>
      <c r="AI360" s="7">
        <v>0</v>
      </c>
      <c r="AJ360" s="7">
        <v>0</v>
      </c>
      <c r="AK360" s="7">
        <v>0</v>
      </c>
      <c r="AL360" s="7">
        <v>0</v>
      </c>
      <c r="AM360" s="7" t="s">
        <v>50</v>
      </c>
      <c r="AN360" s="7" t="s">
        <v>50</v>
      </c>
      <c r="AO360" s="7">
        <v>0</v>
      </c>
      <c r="AP360" s="7">
        <v>0</v>
      </c>
      <c r="AQ360" s="7" t="s">
        <v>50</v>
      </c>
      <c r="AR360" s="7" t="s">
        <v>50</v>
      </c>
      <c r="AS360" s="7" t="s">
        <v>50</v>
      </c>
      <c r="AT360" s="7" t="s">
        <v>50</v>
      </c>
      <c r="AU360" s="7"/>
    </row>
    <row r="361" spans="1:47" hidden="1" x14ac:dyDescent="0.25">
      <c r="A361" s="461">
        <v>356</v>
      </c>
      <c r="B361" s="460" t="s">
        <v>47</v>
      </c>
      <c r="C361" s="63" t="s">
        <v>647</v>
      </c>
      <c r="D361" s="45" t="s">
        <v>648</v>
      </c>
      <c r="E361" s="45" t="s">
        <v>91</v>
      </c>
      <c r="F361" s="45">
        <v>172440.49</v>
      </c>
      <c r="G361" s="45">
        <v>5043.5600000000004</v>
      </c>
      <c r="H361" s="45"/>
      <c r="I361" s="45">
        <v>0</v>
      </c>
      <c r="J361" s="7"/>
      <c r="K361" s="179">
        <v>45807</v>
      </c>
      <c r="L361" s="8">
        <v>45664</v>
      </c>
      <c r="M361" s="7">
        <f>125+30</f>
        <v>155</v>
      </c>
      <c r="N361" s="9">
        <f t="shared" ref="N361:N392" si="34">IF(OR(ISBLANK(L361),ISBLANK(M361)),"",L361+M361-1)</f>
        <v>45818</v>
      </c>
      <c r="O361" s="10">
        <f t="shared" ca="1" si="32"/>
        <v>-385</v>
      </c>
      <c r="P361" s="10"/>
      <c r="Q361" s="7" t="s">
        <v>50</v>
      </c>
      <c r="R361" s="7" t="s">
        <v>50</v>
      </c>
      <c r="S361" s="7" t="s">
        <v>50</v>
      </c>
      <c r="T361" s="7" t="s">
        <v>50</v>
      </c>
      <c r="U361" s="7" t="s">
        <v>50</v>
      </c>
      <c r="V361" s="15" t="s">
        <v>50</v>
      </c>
      <c r="W361" s="7">
        <v>0</v>
      </c>
      <c r="X361" s="7" t="s">
        <v>50</v>
      </c>
      <c r="Y361" s="7" t="s">
        <v>50</v>
      </c>
      <c r="Z361" s="7">
        <v>0</v>
      </c>
      <c r="AA361" s="7">
        <v>0</v>
      </c>
      <c r="AB361" s="7">
        <v>0</v>
      </c>
      <c r="AC361" s="7">
        <v>0</v>
      </c>
      <c r="AD361" s="7" t="s">
        <v>56</v>
      </c>
      <c r="AE361" s="7">
        <v>0</v>
      </c>
      <c r="AF361" s="7">
        <v>0</v>
      </c>
      <c r="AG361" s="7"/>
      <c r="AH361" s="7">
        <v>0</v>
      </c>
      <c r="AI361" s="7">
        <v>0</v>
      </c>
      <c r="AJ361" s="7">
        <v>0</v>
      </c>
      <c r="AK361" s="7">
        <v>0</v>
      </c>
      <c r="AL361" s="7">
        <v>0</v>
      </c>
      <c r="AM361" s="7" t="s">
        <v>50</v>
      </c>
      <c r="AN361" s="7" t="s">
        <v>50</v>
      </c>
      <c r="AO361" s="7">
        <v>0</v>
      </c>
      <c r="AP361" s="7">
        <v>0</v>
      </c>
      <c r="AQ361" s="7" t="s">
        <v>50</v>
      </c>
      <c r="AR361" s="7" t="s">
        <v>50</v>
      </c>
      <c r="AS361" s="7" t="s">
        <v>50</v>
      </c>
      <c r="AT361" s="7" t="s">
        <v>50</v>
      </c>
      <c r="AU361" s="7"/>
    </row>
    <row r="362" spans="1:47" hidden="1" x14ac:dyDescent="0.25">
      <c r="A362" s="245">
        <v>357</v>
      </c>
      <c r="B362" s="382" t="s">
        <v>47</v>
      </c>
      <c r="C362" s="63" t="s">
        <v>649</v>
      </c>
      <c r="D362" s="45" t="s">
        <v>650</v>
      </c>
      <c r="E362" s="45" t="s">
        <v>406</v>
      </c>
      <c r="F362" s="45">
        <v>112038.67</v>
      </c>
      <c r="G362" s="45">
        <v>5021.78</v>
      </c>
      <c r="H362" s="45"/>
      <c r="I362" s="45">
        <v>0</v>
      </c>
      <c r="J362" s="7"/>
      <c r="K362" s="179">
        <v>45743</v>
      </c>
      <c r="L362" s="8">
        <v>45673</v>
      </c>
      <c r="M362" s="7">
        <v>95</v>
      </c>
      <c r="N362" s="9">
        <f t="shared" si="34"/>
        <v>45767</v>
      </c>
      <c r="O362" s="10">
        <f t="shared" ca="1" si="32"/>
        <v>-436</v>
      </c>
      <c r="P362" s="10" t="s">
        <v>50</v>
      </c>
      <c r="Q362" s="7" t="s">
        <v>50</v>
      </c>
      <c r="R362" s="7" t="s">
        <v>50</v>
      </c>
      <c r="S362" s="7" t="s">
        <v>50</v>
      </c>
      <c r="T362" s="7" t="s">
        <v>50</v>
      </c>
      <c r="U362" s="7" t="s">
        <v>50</v>
      </c>
      <c r="V362" s="15" t="s">
        <v>50</v>
      </c>
      <c r="W362" s="7"/>
      <c r="X362" s="7" t="s">
        <v>50</v>
      </c>
      <c r="Y362" s="7" t="s">
        <v>50</v>
      </c>
      <c r="Z362" s="7">
        <v>0</v>
      </c>
      <c r="AA362" s="7">
        <v>0</v>
      </c>
      <c r="AB362" s="7">
        <v>0</v>
      </c>
      <c r="AC362" s="7">
        <v>0</v>
      </c>
      <c r="AD362" s="7" t="s">
        <v>50</v>
      </c>
      <c r="AE362" s="7">
        <v>0</v>
      </c>
      <c r="AF362" s="7">
        <v>0</v>
      </c>
      <c r="AG362" s="7" t="s">
        <v>50</v>
      </c>
      <c r="AH362" s="7">
        <v>0</v>
      </c>
      <c r="AI362" s="7" t="s">
        <v>50</v>
      </c>
      <c r="AJ362" s="7">
        <v>0</v>
      </c>
      <c r="AK362" s="7">
        <v>0</v>
      </c>
      <c r="AL362" s="7">
        <v>0</v>
      </c>
      <c r="AM362" s="7" t="s">
        <v>50</v>
      </c>
      <c r="AN362" s="7">
        <v>0</v>
      </c>
      <c r="AO362" s="7">
        <v>0</v>
      </c>
      <c r="AP362" s="7">
        <v>0</v>
      </c>
      <c r="AQ362" s="7" t="s">
        <v>50</v>
      </c>
      <c r="AR362" s="7" t="s">
        <v>50</v>
      </c>
      <c r="AS362" s="7" t="s">
        <v>50</v>
      </c>
      <c r="AT362" s="7"/>
      <c r="AU362" s="7"/>
    </row>
    <row r="363" spans="1:47" hidden="1" x14ac:dyDescent="0.25">
      <c r="A363" s="5">
        <v>358</v>
      </c>
      <c r="B363" s="432" t="s">
        <v>47</v>
      </c>
      <c r="C363" s="63" t="s">
        <v>651</v>
      </c>
      <c r="D363" s="45" t="s">
        <v>652</v>
      </c>
      <c r="E363" s="45" t="s">
        <v>406</v>
      </c>
      <c r="F363" s="45">
        <v>88482.57</v>
      </c>
      <c r="G363" s="45">
        <v>2321.7800000000002</v>
      </c>
      <c r="H363" s="45"/>
      <c r="I363" s="45">
        <v>0</v>
      </c>
      <c r="J363" s="7"/>
      <c r="K363" s="179">
        <v>45747</v>
      </c>
      <c r="L363" s="8">
        <v>45678</v>
      </c>
      <c r="M363" s="7">
        <v>125</v>
      </c>
      <c r="N363" s="9">
        <f t="shared" si="34"/>
        <v>45802</v>
      </c>
      <c r="O363" s="10">
        <f t="shared" ca="1" si="32"/>
        <v>-401</v>
      </c>
      <c r="P363" s="10"/>
      <c r="Q363" s="7" t="s">
        <v>50</v>
      </c>
      <c r="R363" s="7" t="s">
        <v>50</v>
      </c>
      <c r="S363" s="7" t="s">
        <v>50</v>
      </c>
      <c r="T363" s="7" t="s">
        <v>50</v>
      </c>
      <c r="U363" s="7" t="s">
        <v>50</v>
      </c>
      <c r="V363" s="15" t="s">
        <v>50</v>
      </c>
      <c r="X363" s="7" t="s">
        <v>50</v>
      </c>
      <c r="Y363" s="7" t="s">
        <v>50</v>
      </c>
      <c r="Z363">
        <v>0</v>
      </c>
      <c r="AA363" s="7">
        <v>0</v>
      </c>
      <c r="AB363" s="7">
        <v>0</v>
      </c>
      <c r="AC363" s="7">
        <v>0</v>
      </c>
      <c r="AD363" s="7" t="s">
        <v>50</v>
      </c>
      <c r="AE363" s="7">
        <v>0</v>
      </c>
      <c r="AF363" s="7">
        <v>0</v>
      </c>
      <c r="AG363" s="7">
        <v>0</v>
      </c>
      <c r="AH363" s="7">
        <v>0</v>
      </c>
      <c r="AI363" s="7">
        <v>0</v>
      </c>
      <c r="AJ363" s="7">
        <v>0</v>
      </c>
      <c r="AK363" s="7">
        <v>0</v>
      </c>
      <c r="AL363" s="7">
        <v>0</v>
      </c>
      <c r="AM363" s="7">
        <v>0</v>
      </c>
      <c r="AN363" s="7">
        <v>0</v>
      </c>
      <c r="AO363" s="7">
        <v>0</v>
      </c>
      <c r="AP363" s="7">
        <v>0</v>
      </c>
      <c r="AQ363" s="7" t="s">
        <v>50</v>
      </c>
      <c r="AR363" s="7" t="s">
        <v>50</v>
      </c>
      <c r="AS363" s="7" t="s">
        <v>50</v>
      </c>
      <c r="AT363" s="7"/>
      <c r="AU363" s="7"/>
    </row>
    <row r="364" spans="1:47" hidden="1" x14ac:dyDescent="0.25">
      <c r="A364" s="458">
        <v>359</v>
      </c>
      <c r="B364" s="460" t="s">
        <v>47</v>
      </c>
      <c r="C364" s="63" t="s">
        <v>653</v>
      </c>
      <c r="D364" s="45" t="s">
        <v>654</v>
      </c>
      <c r="E364" s="45" t="s">
        <v>406</v>
      </c>
      <c r="F364" s="45">
        <v>67167.03</v>
      </c>
      <c r="G364" s="45">
        <v>3903.56</v>
      </c>
      <c r="H364" s="45"/>
      <c r="I364" s="45" t="s">
        <v>655</v>
      </c>
      <c r="J364" s="7"/>
      <c r="K364" s="179">
        <v>45755</v>
      </c>
      <c r="L364" s="8">
        <v>45678</v>
      </c>
      <c r="M364" s="7">
        <v>125</v>
      </c>
      <c r="N364" s="9">
        <f t="shared" si="34"/>
        <v>45802</v>
      </c>
      <c r="O364" s="10">
        <f t="shared" ca="1" si="32"/>
        <v>-401</v>
      </c>
      <c r="P364" s="10"/>
      <c r="Q364" s="7" t="s">
        <v>50</v>
      </c>
      <c r="R364" s="7" t="s">
        <v>50</v>
      </c>
      <c r="S364" s="7" t="s">
        <v>50</v>
      </c>
      <c r="T364" s="7" t="s">
        <v>50</v>
      </c>
      <c r="U364" s="7" t="s">
        <v>50</v>
      </c>
      <c r="V364" s="15" t="s">
        <v>50</v>
      </c>
      <c r="W364" s="7"/>
      <c r="X364" s="7" t="s">
        <v>50</v>
      </c>
      <c r="Y364" s="7" t="s">
        <v>50</v>
      </c>
      <c r="Z364" s="7">
        <v>0</v>
      </c>
      <c r="AA364" s="7">
        <v>0</v>
      </c>
      <c r="AB364" s="7">
        <v>0</v>
      </c>
      <c r="AC364" s="7">
        <v>0</v>
      </c>
      <c r="AD364" s="7" t="s">
        <v>50</v>
      </c>
      <c r="AE364" s="7">
        <v>0</v>
      </c>
      <c r="AF364" s="7">
        <v>0</v>
      </c>
      <c r="AG364">
        <v>0</v>
      </c>
      <c r="AH364" s="7" t="s">
        <v>50</v>
      </c>
      <c r="AI364" s="7">
        <v>0</v>
      </c>
      <c r="AJ364" s="7">
        <v>0</v>
      </c>
      <c r="AK364" s="7">
        <v>0</v>
      </c>
      <c r="AL364" s="7">
        <v>0</v>
      </c>
      <c r="AM364" s="7">
        <v>0</v>
      </c>
      <c r="AN364" s="7">
        <v>0</v>
      </c>
      <c r="AO364" s="7">
        <v>0</v>
      </c>
      <c r="AP364" s="7">
        <v>0</v>
      </c>
      <c r="AQ364" s="7" t="s">
        <v>50</v>
      </c>
      <c r="AR364" s="7" t="s">
        <v>50</v>
      </c>
      <c r="AS364" s="7" t="s">
        <v>50</v>
      </c>
      <c r="AT364" s="7"/>
      <c r="AU364" s="7"/>
    </row>
    <row r="365" spans="1:47" hidden="1" x14ac:dyDescent="0.25">
      <c r="A365" s="458">
        <v>360</v>
      </c>
      <c r="B365" s="460" t="s">
        <v>47</v>
      </c>
      <c r="C365" s="63" t="s">
        <v>656</v>
      </c>
      <c r="D365" s="45" t="s">
        <v>657</v>
      </c>
      <c r="E365" s="45" t="s">
        <v>406</v>
      </c>
      <c r="F365" s="45">
        <v>239592.74</v>
      </c>
      <c r="G365" s="45">
        <v>10043.56</v>
      </c>
      <c r="H365" s="45"/>
      <c r="I365" s="45">
        <v>0</v>
      </c>
      <c r="J365" s="7"/>
      <c r="K365" s="179">
        <v>45765</v>
      </c>
      <c r="L365" s="51">
        <v>45679</v>
      </c>
      <c r="M365" s="7">
        <v>125</v>
      </c>
      <c r="N365" s="9">
        <f t="shared" si="34"/>
        <v>45803</v>
      </c>
      <c r="O365" s="10">
        <f t="shared" ca="1" si="32"/>
        <v>-400</v>
      </c>
      <c r="P365" s="10"/>
      <c r="Q365" s="7" t="s">
        <v>50</v>
      </c>
      <c r="R365" s="7" t="s">
        <v>50</v>
      </c>
      <c r="S365" s="7" t="s">
        <v>50</v>
      </c>
      <c r="T365" s="7" t="s">
        <v>50</v>
      </c>
      <c r="U365" s="7" t="s">
        <v>50</v>
      </c>
      <c r="V365" s="15" t="s">
        <v>50</v>
      </c>
      <c r="W365" s="7"/>
      <c r="X365" s="7" t="s">
        <v>50</v>
      </c>
      <c r="Y365" s="7" t="s">
        <v>50</v>
      </c>
      <c r="Z365" s="7">
        <v>0</v>
      </c>
      <c r="AA365" s="7">
        <v>0</v>
      </c>
      <c r="AB365" s="7">
        <v>0</v>
      </c>
      <c r="AC365" s="7">
        <v>0</v>
      </c>
      <c r="AD365" s="7" t="s">
        <v>50</v>
      </c>
      <c r="AE365" s="7">
        <v>0</v>
      </c>
      <c r="AF365" s="7">
        <v>0</v>
      </c>
      <c r="AG365" s="7">
        <v>0</v>
      </c>
      <c r="AH365" s="7">
        <v>0</v>
      </c>
      <c r="AI365" s="7">
        <v>0</v>
      </c>
      <c r="AJ365" s="7">
        <v>0</v>
      </c>
      <c r="AK365" s="7">
        <v>0</v>
      </c>
      <c r="AL365" s="7">
        <v>0</v>
      </c>
      <c r="AM365" s="7" t="s">
        <v>50</v>
      </c>
      <c r="AN365" s="7" t="s">
        <v>50</v>
      </c>
      <c r="AO365" s="7" t="s">
        <v>50</v>
      </c>
      <c r="AP365" s="7">
        <v>0</v>
      </c>
      <c r="AQ365" s="7" t="s">
        <v>50</v>
      </c>
      <c r="AR365" s="7" t="s">
        <v>50</v>
      </c>
      <c r="AS365" s="7" t="s">
        <v>50</v>
      </c>
      <c r="AT365" s="7"/>
      <c r="AU365" s="7"/>
    </row>
    <row r="366" spans="1:47" hidden="1" x14ac:dyDescent="0.25">
      <c r="A366" s="151">
        <v>361</v>
      </c>
      <c r="B366" s="352" t="s">
        <v>47</v>
      </c>
      <c r="C366" s="63" t="s">
        <v>658</v>
      </c>
      <c r="D366" s="45" t="s">
        <v>659</v>
      </c>
      <c r="E366" s="45" t="s">
        <v>456</v>
      </c>
      <c r="F366" s="45">
        <v>50573.55</v>
      </c>
      <c r="G366" s="45">
        <v>3881.78</v>
      </c>
      <c r="H366" s="45"/>
      <c r="I366" s="45">
        <v>210</v>
      </c>
      <c r="J366" s="7"/>
      <c r="K366" s="179">
        <v>45838</v>
      </c>
      <c r="L366" s="8">
        <v>45699</v>
      </c>
      <c r="M366" s="7">
        <f>95+30</f>
        <v>125</v>
      </c>
      <c r="N366" s="9">
        <f t="shared" si="34"/>
        <v>45823</v>
      </c>
      <c r="O366" s="10">
        <f t="shared" ca="1" si="32"/>
        <v>-380</v>
      </c>
      <c r="P366" s="10" t="s">
        <v>50</v>
      </c>
      <c r="Q366" s="7" t="s">
        <v>50</v>
      </c>
      <c r="R366" s="7" t="s">
        <v>50</v>
      </c>
      <c r="S366" s="7" t="s">
        <v>50</v>
      </c>
      <c r="T366" s="7" t="s">
        <v>50</v>
      </c>
      <c r="U366" s="7" t="s">
        <v>50</v>
      </c>
      <c r="V366" s="15" t="s">
        <v>50</v>
      </c>
      <c r="W366" s="7" t="s">
        <v>50</v>
      </c>
      <c r="X366" s="7" t="s">
        <v>50</v>
      </c>
      <c r="Y366" s="7" t="s">
        <v>50</v>
      </c>
      <c r="Z366" s="7">
        <v>0</v>
      </c>
      <c r="AA366" s="7">
        <v>0</v>
      </c>
      <c r="AB366" s="7">
        <v>0</v>
      </c>
      <c r="AC366" s="7">
        <v>0</v>
      </c>
      <c r="AD366" s="7" t="s">
        <v>50</v>
      </c>
      <c r="AE366" s="7">
        <v>0</v>
      </c>
      <c r="AF366" s="7">
        <v>0</v>
      </c>
      <c r="AG366" s="7">
        <v>0</v>
      </c>
      <c r="AH366" s="7">
        <v>0</v>
      </c>
      <c r="AI366" s="7">
        <v>0</v>
      </c>
      <c r="AJ366" s="7">
        <v>0</v>
      </c>
      <c r="AK366" s="7">
        <v>0</v>
      </c>
      <c r="AL366" s="7">
        <v>0</v>
      </c>
      <c r="AM366" s="7">
        <v>0</v>
      </c>
      <c r="AN366" s="7">
        <v>0</v>
      </c>
      <c r="AO366" s="7">
        <v>0</v>
      </c>
      <c r="AP366" s="7">
        <v>0</v>
      </c>
      <c r="AQ366" s="7" t="s">
        <v>50</v>
      </c>
      <c r="AR366" s="7" t="s">
        <v>50</v>
      </c>
      <c r="AS366" s="7" t="s">
        <v>50</v>
      </c>
      <c r="AT366" s="7" t="s">
        <v>50</v>
      </c>
      <c r="AU366" s="7"/>
    </row>
    <row r="367" spans="1:47" hidden="1" x14ac:dyDescent="0.25">
      <c r="A367" s="151">
        <v>362</v>
      </c>
      <c r="B367" s="323" t="s">
        <v>47</v>
      </c>
      <c r="C367" s="63" t="s">
        <v>660</v>
      </c>
      <c r="D367" s="45" t="s">
        <v>661</v>
      </c>
      <c r="E367" s="45" t="s">
        <v>236</v>
      </c>
      <c r="F367" s="45">
        <v>132148.5</v>
      </c>
      <c r="G367" s="45">
        <v>6581.78</v>
      </c>
      <c r="H367" s="45"/>
      <c r="I367" s="45" t="s">
        <v>662</v>
      </c>
      <c r="J367" s="7"/>
      <c r="K367" s="179">
        <v>45896</v>
      </c>
      <c r="L367" s="8">
        <v>45705</v>
      </c>
      <c r="M367" s="7">
        <f>125+30+30+30</f>
        <v>215</v>
      </c>
      <c r="N367" s="9">
        <f t="shared" si="34"/>
        <v>45919</v>
      </c>
      <c r="O367" s="10">
        <f t="shared" ref="O367:O430" ca="1" si="35">IF(OR(ISBLANK(L367),ISBLANK(M367)),"",N367-TODAY())</f>
        <v>-284</v>
      </c>
      <c r="P367" s="10" t="s">
        <v>50</v>
      </c>
      <c r="Q367" s="7" t="s">
        <v>50</v>
      </c>
      <c r="R367" s="7" t="s">
        <v>50</v>
      </c>
      <c r="S367" s="15" t="s">
        <v>50</v>
      </c>
      <c r="T367" s="15" t="s">
        <v>50</v>
      </c>
      <c r="U367" s="15" t="s">
        <v>50</v>
      </c>
      <c r="V367" s="15" t="s">
        <v>50</v>
      </c>
      <c r="W367" s="7" t="s">
        <v>50</v>
      </c>
      <c r="X367" s="7" t="s">
        <v>50</v>
      </c>
      <c r="Y367" s="7" t="s">
        <v>50</v>
      </c>
      <c r="Z367" s="7" t="s">
        <v>50</v>
      </c>
      <c r="AA367" s="7" t="s">
        <v>50</v>
      </c>
      <c r="AB367" s="7">
        <v>0</v>
      </c>
      <c r="AC367" s="7">
        <v>0</v>
      </c>
      <c r="AD367" s="7" t="s">
        <v>56</v>
      </c>
      <c r="AE367" s="7" t="s">
        <v>50</v>
      </c>
      <c r="AF367" s="7">
        <v>0</v>
      </c>
      <c r="AG367" s="7" t="s">
        <v>56</v>
      </c>
      <c r="AH367" s="7" t="s">
        <v>56</v>
      </c>
      <c r="AI367" s="7">
        <v>0</v>
      </c>
      <c r="AJ367" s="7" t="s">
        <v>50</v>
      </c>
      <c r="AK367" s="7">
        <v>0</v>
      </c>
      <c r="AL367" s="7">
        <v>0</v>
      </c>
      <c r="AM367" s="7">
        <v>0</v>
      </c>
      <c r="AN367" s="7">
        <v>0</v>
      </c>
      <c r="AO367" s="7">
        <v>0</v>
      </c>
      <c r="AP367" s="7">
        <v>0</v>
      </c>
      <c r="AQ367" s="7" t="s">
        <v>50</v>
      </c>
      <c r="AR367" s="7" t="s">
        <v>50</v>
      </c>
      <c r="AS367" s="7" t="s">
        <v>50</v>
      </c>
      <c r="AT367" s="7" t="s">
        <v>50</v>
      </c>
      <c r="AU367" s="7"/>
    </row>
    <row r="368" spans="1:47" s="53" customFormat="1" x14ac:dyDescent="0.25">
      <c r="A368" s="180">
        <v>363</v>
      </c>
      <c r="B368" s="367" t="s">
        <v>663</v>
      </c>
      <c r="C368" s="45" t="s">
        <v>664</v>
      </c>
      <c r="D368" s="45" t="s">
        <v>665</v>
      </c>
      <c r="E368" s="45" t="s">
        <v>462</v>
      </c>
      <c r="F368" s="45">
        <v>3800</v>
      </c>
      <c r="G368" s="45"/>
      <c r="H368" s="45"/>
      <c r="I368" s="45"/>
      <c r="J368" s="45"/>
      <c r="K368" s="180"/>
      <c r="L368" s="51">
        <v>45702</v>
      </c>
      <c r="M368" s="45">
        <v>125</v>
      </c>
      <c r="N368" s="52">
        <f t="shared" si="34"/>
        <v>45826</v>
      </c>
      <c r="O368" s="46">
        <f t="shared" ca="1" si="35"/>
        <v>-377</v>
      </c>
      <c r="P368" s="46"/>
      <c r="Q368" s="45"/>
      <c r="R368" s="45"/>
      <c r="S368" s="45"/>
      <c r="T368" s="45"/>
      <c r="U368" s="45"/>
      <c r="V368" s="56"/>
      <c r="W368" s="45"/>
      <c r="X368" s="45"/>
      <c r="Y368" s="45"/>
      <c r="Z368" s="45"/>
      <c r="AA368" s="45"/>
      <c r="AB368" s="45"/>
      <c r="AC368" s="45"/>
      <c r="AD368" s="45"/>
      <c r="AE368" s="45"/>
      <c r="AF368" s="45"/>
      <c r="AG368" s="45"/>
      <c r="AH368" s="45"/>
      <c r="AI368" s="45"/>
      <c r="AJ368" s="45"/>
      <c r="AK368" s="45"/>
      <c r="AL368" s="45"/>
      <c r="AM368" s="45"/>
      <c r="AN368" s="45"/>
      <c r="AO368" s="45"/>
      <c r="AP368" s="45"/>
      <c r="AQ368" s="45" t="s">
        <v>50</v>
      </c>
      <c r="AR368" s="45"/>
      <c r="AS368" s="45"/>
      <c r="AT368" s="45"/>
      <c r="AU368" s="45"/>
    </row>
    <row r="369" spans="1:47" s="106" customFormat="1" hidden="1" x14ac:dyDescent="0.25">
      <c r="A369" s="273">
        <v>364</v>
      </c>
      <c r="B369" s="459" t="s">
        <v>47</v>
      </c>
      <c r="C369" s="67" t="s">
        <v>666</v>
      </c>
      <c r="D369" s="67" t="s">
        <v>667</v>
      </c>
      <c r="E369" s="67" t="s">
        <v>161</v>
      </c>
      <c r="F369" s="47"/>
      <c r="G369" s="47"/>
      <c r="H369" s="47"/>
      <c r="I369" s="47"/>
      <c r="J369" s="47"/>
      <c r="K369" s="47"/>
      <c r="L369" s="94">
        <v>45701</v>
      </c>
      <c r="M369" s="47">
        <v>125</v>
      </c>
      <c r="N369" s="104">
        <f t="shared" si="34"/>
        <v>45825</v>
      </c>
      <c r="O369" s="60">
        <f t="shared" ca="1" si="35"/>
        <v>-378</v>
      </c>
      <c r="P369" s="60"/>
      <c r="Q369" s="47"/>
      <c r="R369" s="47"/>
      <c r="S369" s="47"/>
      <c r="T369" s="47"/>
      <c r="U369" s="47"/>
      <c r="V369" s="105"/>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row>
    <row r="370" spans="1:47" s="106" customFormat="1" hidden="1" x14ac:dyDescent="0.25">
      <c r="A370" s="273">
        <v>365</v>
      </c>
      <c r="B370" s="459" t="s">
        <v>47</v>
      </c>
      <c r="C370" s="67" t="s">
        <v>666</v>
      </c>
      <c r="D370" s="67" t="s">
        <v>668</v>
      </c>
      <c r="E370" s="67" t="s">
        <v>161</v>
      </c>
      <c r="F370" s="47"/>
      <c r="G370" s="47"/>
      <c r="H370" s="47"/>
      <c r="I370" s="47"/>
      <c r="J370" s="47"/>
      <c r="K370" s="47"/>
      <c r="L370" s="94">
        <v>45701</v>
      </c>
      <c r="M370" s="47">
        <v>125</v>
      </c>
      <c r="N370" s="104">
        <f t="shared" si="34"/>
        <v>45825</v>
      </c>
      <c r="O370" s="60">
        <f t="shared" ca="1" si="35"/>
        <v>-378</v>
      </c>
      <c r="P370" s="60"/>
      <c r="Q370" s="47"/>
      <c r="R370" s="47"/>
      <c r="S370" s="47"/>
      <c r="T370" s="47"/>
      <c r="U370" s="47"/>
      <c r="V370" s="105"/>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row>
    <row r="371" spans="1:47" s="53" customFormat="1" hidden="1" x14ac:dyDescent="0.25">
      <c r="A371" s="273"/>
      <c r="B371" s="479" t="s">
        <v>47</v>
      </c>
      <c r="C371" s="67" t="s">
        <v>669</v>
      </c>
      <c r="D371" s="67" t="s">
        <v>670</v>
      </c>
      <c r="E371" s="67" t="s">
        <v>671</v>
      </c>
      <c r="F371" s="45"/>
      <c r="G371" s="45"/>
      <c r="H371" s="45"/>
      <c r="I371" s="45"/>
      <c r="J371" s="45"/>
      <c r="K371" s="45"/>
      <c r="L371" s="51">
        <v>45707</v>
      </c>
      <c r="M371" s="45">
        <f>30+30+30</f>
        <v>90</v>
      </c>
      <c r="N371" s="52">
        <f t="shared" si="34"/>
        <v>45796</v>
      </c>
      <c r="O371" s="46">
        <f t="shared" ca="1" si="35"/>
        <v>-407</v>
      </c>
      <c r="P371" s="46"/>
      <c r="Q371" s="45"/>
      <c r="R371" s="45"/>
      <c r="S371" s="45"/>
      <c r="T371" s="45"/>
      <c r="U371" s="45"/>
      <c r="V371" s="56"/>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c r="AS371" s="45"/>
      <c r="AT371" s="45"/>
      <c r="AU371" s="45"/>
    </row>
    <row r="372" spans="1:47" s="106" customFormat="1" hidden="1" x14ac:dyDescent="0.25">
      <c r="A372" s="273">
        <v>366</v>
      </c>
      <c r="B372" s="459" t="s">
        <v>47</v>
      </c>
      <c r="C372" s="67" t="s">
        <v>672</v>
      </c>
      <c r="D372" s="67" t="s">
        <v>673</v>
      </c>
      <c r="E372" s="67" t="s">
        <v>161</v>
      </c>
      <c r="F372" s="47"/>
      <c r="G372" s="47"/>
      <c r="H372" s="47"/>
      <c r="I372" s="47"/>
      <c r="J372" s="47"/>
      <c r="K372" s="47"/>
      <c r="L372" s="94">
        <v>45716</v>
      </c>
      <c r="M372" s="47">
        <v>125</v>
      </c>
      <c r="N372" s="104">
        <f t="shared" si="34"/>
        <v>45840</v>
      </c>
      <c r="O372" s="60">
        <f t="shared" ca="1" si="35"/>
        <v>-363</v>
      </c>
      <c r="P372" s="60"/>
      <c r="Q372" s="47"/>
      <c r="R372" s="47"/>
      <c r="S372" s="47"/>
      <c r="T372" s="47"/>
      <c r="U372" s="47"/>
      <c r="V372" s="105"/>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row>
    <row r="373" spans="1:47" hidden="1" x14ac:dyDescent="0.25">
      <c r="A373" s="273"/>
      <c r="B373" s="459" t="s">
        <v>47</v>
      </c>
      <c r="C373" s="244" t="s">
        <v>674</v>
      </c>
      <c r="D373" s="67" t="s">
        <v>675</v>
      </c>
      <c r="E373" s="67" t="s">
        <v>341</v>
      </c>
      <c r="F373" s="45"/>
      <c r="G373" s="45"/>
      <c r="H373" s="45"/>
      <c r="I373" s="45"/>
      <c r="J373" s="7"/>
      <c r="K373" s="179">
        <v>45750</v>
      </c>
      <c r="L373" s="8">
        <v>45715</v>
      </c>
      <c r="M373" s="7">
        <v>60</v>
      </c>
      <c r="N373" s="9">
        <f t="shared" si="34"/>
        <v>45774</v>
      </c>
      <c r="O373" s="250">
        <f t="shared" ca="1" si="35"/>
        <v>-429</v>
      </c>
      <c r="P373" s="10"/>
      <c r="Q373" s="7"/>
      <c r="R373" s="7"/>
      <c r="S373" s="7"/>
      <c r="T373" s="7"/>
      <c r="U373" s="7"/>
      <c r="V373" s="15"/>
      <c r="W373" s="7"/>
      <c r="X373" s="7"/>
      <c r="Y373" s="7"/>
      <c r="Z373" s="7"/>
      <c r="AA373" s="7"/>
      <c r="AB373" s="7"/>
      <c r="AC373" s="7"/>
      <c r="AD373" s="7"/>
      <c r="AE373" s="7"/>
      <c r="AF373" s="7"/>
      <c r="AG373" s="7"/>
      <c r="AH373" s="7"/>
      <c r="AI373" s="7"/>
      <c r="AJ373" s="7"/>
      <c r="AK373" s="7"/>
      <c r="AL373" s="7"/>
      <c r="AM373" s="7"/>
      <c r="AN373" s="7"/>
      <c r="AO373" s="7"/>
      <c r="AP373" s="7"/>
      <c r="AQ373" s="7" t="s">
        <v>50</v>
      </c>
      <c r="AR373" s="7" t="s">
        <v>50</v>
      </c>
      <c r="AS373" s="7" t="s">
        <v>50</v>
      </c>
      <c r="AT373" s="7"/>
      <c r="AU373" s="7"/>
    </row>
    <row r="374" spans="1:47" hidden="1" x14ac:dyDescent="0.25">
      <c r="A374" s="273">
        <v>367</v>
      </c>
      <c r="B374" s="459" t="s">
        <v>47</v>
      </c>
      <c r="C374" s="67" t="s">
        <v>676</v>
      </c>
      <c r="D374" s="67" t="s">
        <v>677</v>
      </c>
      <c r="E374" s="67" t="s">
        <v>406</v>
      </c>
      <c r="F374" s="7"/>
      <c r="G374" s="7">
        <v>4000</v>
      </c>
      <c r="H374" s="7"/>
      <c r="I374" s="7"/>
      <c r="J374" s="7"/>
      <c r="K374" s="171">
        <v>45838</v>
      </c>
      <c r="L374" s="8">
        <v>45728</v>
      </c>
      <c r="M374" s="7">
        <v>90</v>
      </c>
      <c r="N374" s="9">
        <f t="shared" si="34"/>
        <v>45817</v>
      </c>
      <c r="O374" s="10">
        <f t="shared" ca="1" si="35"/>
        <v>-386</v>
      </c>
      <c r="P374" s="10" t="s">
        <v>50</v>
      </c>
      <c r="Q374" s="7" t="s">
        <v>50</v>
      </c>
      <c r="R374" s="7" t="s">
        <v>50</v>
      </c>
      <c r="S374" s="7">
        <v>0</v>
      </c>
      <c r="T374" s="7" t="s">
        <v>50</v>
      </c>
      <c r="U374" s="7" t="s">
        <v>50</v>
      </c>
      <c r="V374" s="470" t="s">
        <v>56</v>
      </c>
      <c r="W374" s="7" t="s">
        <v>50</v>
      </c>
      <c r="X374" s="7" t="s">
        <v>50</v>
      </c>
      <c r="Y374" s="7" t="s">
        <v>50</v>
      </c>
      <c r="Z374" s="7">
        <v>0</v>
      </c>
      <c r="AA374" s="7">
        <v>0</v>
      </c>
      <c r="AB374" s="7">
        <v>0</v>
      </c>
      <c r="AC374" s="7">
        <v>0</v>
      </c>
      <c r="AD374" s="7" t="s">
        <v>50</v>
      </c>
      <c r="AE374" s="7">
        <v>0</v>
      </c>
      <c r="AF374" s="7">
        <v>0</v>
      </c>
      <c r="AG374" s="7" t="s">
        <v>50</v>
      </c>
      <c r="AH374" s="7">
        <v>0</v>
      </c>
      <c r="AI374" s="7">
        <v>0</v>
      </c>
      <c r="AJ374" s="7">
        <v>0</v>
      </c>
      <c r="AK374" s="7">
        <v>0</v>
      </c>
      <c r="AL374" s="7">
        <v>0</v>
      </c>
      <c r="AM374" s="7">
        <v>0</v>
      </c>
      <c r="AN374" s="7">
        <v>0</v>
      </c>
      <c r="AO374" s="7">
        <v>0</v>
      </c>
      <c r="AP374" s="7">
        <v>0</v>
      </c>
      <c r="AQ374" s="7" t="s">
        <v>56</v>
      </c>
      <c r="AR374" s="7" t="s">
        <v>50</v>
      </c>
      <c r="AS374" s="7" t="s">
        <v>56</v>
      </c>
      <c r="AT374" s="7" t="s">
        <v>56</v>
      </c>
      <c r="AU374" s="7"/>
    </row>
    <row r="375" spans="1:47" hidden="1" x14ac:dyDescent="0.25">
      <c r="A375" s="273">
        <v>368</v>
      </c>
      <c r="B375" s="459" t="s">
        <v>47</v>
      </c>
      <c r="C375" s="67" t="s">
        <v>678</v>
      </c>
      <c r="D375" s="67" t="s">
        <v>679</v>
      </c>
      <c r="E375" s="67" t="s">
        <v>406</v>
      </c>
      <c r="F375" s="7"/>
      <c r="G375" s="7">
        <v>3000</v>
      </c>
      <c r="H375" s="7"/>
      <c r="I375" s="45"/>
      <c r="J375" s="7"/>
      <c r="K375" s="179">
        <v>45833</v>
      </c>
      <c r="L375" s="8">
        <v>45720</v>
      </c>
      <c r="M375" s="7">
        <v>90</v>
      </c>
      <c r="N375" s="9">
        <f t="shared" si="34"/>
        <v>45809</v>
      </c>
      <c r="O375" s="10">
        <f t="shared" ca="1" si="35"/>
        <v>-394</v>
      </c>
      <c r="P375" s="10" t="s">
        <v>50</v>
      </c>
      <c r="Q375" s="7" t="s">
        <v>50</v>
      </c>
      <c r="R375" s="7" t="s">
        <v>50</v>
      </c>
      <c r="S375" s="7">
        <v>0</v>
      </c>
      <c r="T375" s="7" t="s">
        <v>50</v>
      </c>
      <c r="U375" s="7" t="s">
        <v>50</v>
      </c>
      <c r="V375" s="470">
        <v>0</v>
      </c>
      <c r="W375" s="7">
        <v>0</v>
      </c>
      <c r="X375" s="7" t="s">
        <v>50</v>
      </c>
      <c r="Y375" s="7" t="s">
        <v>50</v>
      </c>
      <c r="Z375" s="7">
        <v>0</v>
      </c>
      <c r="AA375" s="7">
        <v>0</v>
      </c>
      <c r="AB375" s="7">
        <v>0</v>
      </c>
      <c r="AC375" s="7">
        <v>0</v>
      </c>
      <c r="AD375" s="7" t="s">
        <v>50</v>
      </c>
      <c r="AE375" s="7">
        <v>0</v>
      </c>
      <c r="AF375" s="7">
        <v>0</v>
      </c>
      <c r="AG375" s="7" t="s">
        <v>50</v>
      </c>
      <c r="AH375" s="7">
        <v>0</v>
      </c>
      <c r="AI375" s="7">
        <v>0</v>
      </c>
      <c r="AJ375" s="7">
        <v>0</v>
      </c>
      <c r="AK375" s="7" t="s">
        <v>50</v>
      </c>
      <c r="AL375" s="7">
        <v>0</v>
      </c>
      <c r="AM375" s="7">
        <v>0</v>
      </c>
      <c r="AN375" s="7">
        <v>0</v>
      </c>
      <c r="AO375" s="7">
        <v>0</v>
      </c>
      <c r="AP375" s="7">
        <v>0</v>
      </c>
      <c r="AQ375" s="7" t="s">
        <v>56</v>
      </c>
      <c r="AR375" s="7" t="s">
        <v>50</v>
      </c>
      <c r="AS375" s="7" t="s">
        <v>50</v>
      </c>
      <c r="AT375" s="7" t="s">
        <v>50</v>
      </c>
      <c r="AU375" s="7"/>
    </row>
    <row r="376" spans="1:47" hidden="1" x14ac:dyDescent="0.25">
      <c r="A376" s="273">
        <v>369</v>
      </c>
      <c r="B376" s="459" t="s">
        <v>47</v>
      </c>
      <c r="C376" s="67" t="s">
        <v>680</v>
      </c>
      <c r="D376" s="67" t="s">
        <v>681</v>
      </c>
      <c r="E376" s="67" t="s">
        <v>406</v>
      </c>
      <c r="F376" s="7"/>
      <c r="G376" s="7">
        <v>3000</v>
      </c>
      <c r="H376" s="7"/>
      <c r="I376" s="45"/>
      <c r="J376" s="7"/>
      <c r="K376" s="179">
        <v>45842</v>
      </c>
      <c r="L376" s="8">
        <v>45712</v>
      </c>
      <c r="M376" s="7">
        <v>90</v>
      </c>
      <c r="N376" s="9">
        <f t="shared" si="34"/>
        <v>45801</v>
      </c>
      <c r="O376" s="10">
        <f t="shared" ca="1" si="35"/>
        <v>-402</v>
      </c>
      <c r="P376" s="10" t="s">
        <v>50</v>
      </c>
      <c r="Q376" s="7" t="s">
        <v>50</v>
      </c>
      <c r="R376" s="7" t="s">
        <v>50</v>
      </c>
      <c r="S376" s="7">
        <v>0</v>
      </c>
      <c r="T376" s="7" t="s">
        <v>50</v>
      </c>
      <c r="U376" s="7" t="s">
        <v>50</v>
      </c>
      <c r="V376" s="470" t="s">
        <v>56</v>
      </c>
      <c r="W376" s="7" t="s">
        <v>50</v>
      </c>
      <c r="X376" s="7" t="s">
        <v>50</v>
      </c>
      <c r="Y376" s="7" t="s">
        <v>50</v>
      </c>
      <c r="Z376" s="7">
        <v>0</v>
      </c>
      <c r="AA376" s="7">
        <v>0</v>
      </c>
      <c r="AB376" s="7">
        <v>0</v>
      </c>
      <c r="AC376" s="7">
        <v>0</v>
      </c>
      <c r="AD376" s="7" t="s">
        <v>50</v>
      </c>
      <c r="AE376" s="7">
        <v>0</v>
      </c>
      <c r="AF376" s="7">
        <v>0</v>
      </c>
      <c r="AG376" s="7" t="s">
        <v>50</v>
      </c>
      <c r="AH376" s="7">
        <v>0</v>
      </c>
      <c r="AI376" s="7">
        <v>0</v>
      </c>
      <c r="AJ376" s="7">
        <v>0</v>
      </c>
      <c r="AK376" s="7">
        <v>0</v>
      </c>
      <c r="AL376" s="7">
        <v>0</v>
      </c>
      <c r="AM376" s="7">
        <v>0</v>
      </c>
      <c r="AN376" s="7">
        <v>0</v>
      </c>
      <c r="AO376" s="7">
        <v>0</v>
      </c>
      <c r="AP376" s="7">
        <v>0</v>
      </c>
      <c r="AQ376" s="7" t="s">
        <v>50</v>
      </c>
      <c r="AR376" s="7" t="s">
        <v>50</v>
      </c>
      <c r="AS376" s="7" t="s">
        <v>50</v>
      </c>
      <c r="AT376" s="7" t="s">
        <v>50</v>
      </c>
      <c r="AU376" s="7"/>
    </row>
    <row r="377" spans="1:47" x14ac:dyDescent="0.25">
      <c r="A377" s="151">
        <v>370</v>
      </c>
      <c r="B377" s="352" t="s">
        <v>682</v>
      </c>
      <c r="C377" s="63" t="s">
        <v>683</v>
      </c>
      <c r="D377" s="7" t="s">
        <v>684</v>
      </c>
      <c r="E377" s="7" t="s">
        <v>462</v>
      </c>
      <c r="F377" s="7">
        <v>121376.85</v>
      </c>
      <c r="G377" s="7"/>
      <c r="H377" s="7"/>
      <c r="I377" s="7">
        <v>0</v>
      </c>
      <c r="J377" s="7"/>
      <c r="K377" s="151"/>
      <c r="L377" s="8">
        <v>45749</v>
      </c>
      <c r="M377" s="7">
        <f>100+30</f>
        <v>130</v>
      </c>
      <c r="N377" s="9">
        <f t="shared" si="34"/>
        <v>45878</v>
      </c>
      <c r="O377" s="10">
        <f t="shared" ca="1" si="35"/>
        <v>-325</v>
      </c>
      <c r="P377" s="10"/>
      <c r="Q377" s="7"/>
      <c r="R377" s="7"/>
      <c r="S377" s="7"/>
      <c r="T377" s="7"/>
      <c r="U377" s="7"/>
      <c r="V377" s="15"/>
      <c r="W377" s="7"/>
      <c r="Z377" s="7"/>
      <c r="AA377" s="7"/>
      <c r="AB377" s="7"/>
      <c r="AC377" s="7"/>
      <c r="AD377" s="7"/>
      <c r="AE377" s="7"/>
      <c r="AF377" s="7"/>
      <c r="AG377" s="7"/>
      <c r="AH377" s="7"/>
      <c r="AI377" s="7"/>
      <c r="AJ377" s="7"/>
      <c r="AK377" s="7"/>
      <c r="AL377" s="7"/>
      <c r="AM377" s="7"/>
      <c r="AN377" s="7"/>
      <c r="AO377" s="7"/>
      <c r="AP377" s="7"/>
      <c r="AQ377" s="7"/>
      <c r="AR377" s="7"/>
      <c r="AS377" s="7"/>
      <c r="AT377" s="7"/>
      <c r="AU377" s="7"/>
    </row>
    <row r="378" spans="1:47" hidden="1" x14ac:dyDescent="0.25">
      <c r="A378" s="151">
        <v>371</v>
      </c>
      <c r="B378" s="352" t="s">
        <v>47</v>
      </c>
      <c r="C378" s="63" t="s">
        <v>685</v>
      </c>
      <c r="D378" s="45" t="s">
        <v>686</v>
      </c>
      <c r="E378" s="45" t="s">
        <v>515</v>
      </c>
      <c r="F378" s="45">
        <v>119642.34</v>
      </c>
      <c r="G378" s="53">
        <v>6581.78</v>
      </c>
      <c r="H378" s="45"/>
      <c r="I378" s="45">
        <v>300</v>
      </c>
      <c r="J378" s="7"/>
      <c r="K378" s="180"/>
      <c r="L378" s="8">
        <v>45762</v>
      </c>
      <c r="M378" s="7">
        <f>125+30+30+30</f>
        <v>215</v>
      </c>
      <c r="N378" s="9">
        <f t="shared" si="34"/>
        <v>45976</v>
      </c>
      <c r="O378" s="10">
        <f t="shared" ca="1" si="35"/>
        <v>-227</v>
      </c>
      <c r="P378" s="10">
        <v>0</v>
      </c>
      <c r="Q378" s="7" t="s">
        <v>50</v>
      </c>
      <c r="R378" s="7" t="s">
        <v>50</v>
      </c>
      <c r="S378" s="7" t="s">
        <v>50</v>
      </c>
      <c r="T378" s="7" t="s">
        <v>50</v>
      </c>
      <c r="U378" s="7" t="s">
        <v>50</v>
      </c>
      <c r="V378" s="15" t="s">
        <v>56</v>
      </c>
      <c r="W378" s="7">
        <v>0</v>
      </c>
      <c r="X378" s="67" t="s">
        <v>50</v>
      </c>
      <c r="Y378" s="67" t="s">
        <v>50</v>
      </c>
      <c r="Z378" s="67" t="s">
        <v>56</v>
      </c>
      <c r="AA378" s="67" t="s">
        <v>50</v>
      </c>
      <c r="AB378" s="7">
        <v>0</v>
      </c>
      <c r="AC378" s="7">
        <v>0</v>
      </c>
      <c r="AD378" s="67" t="s">
        <v>50</v>
      </c>
      <c r="AE378" s="7">
        <v>0</v>
      </c>
      <c r="AF378" s="7">
        <v>0</v>
      </c>
      <c r="AG378" s="88"/>
      <c r="AH378" s="67"/>
      <c r="AI378" s="67" t="s">
        <v>50</v>
      </c>
      <c r="AJ378" s="67" t="s">
        <v>50</v>
      </c>
      <c r="AK378" s="7">
        <v>0</v>
      </c>
      <c r="AL378" s="7">
        <v>0</v>
      </c>
      <c r="AM378" s="7">
        <v>0</v>
      </c>
      <c r="AN378" s="7">
        <v>0</v>
      </c>
      <c r="AO378" s="7">
        <v>0</v>
      </c>
      <c r="AP378" s="7">
        <v>0</v>
      </c>
      <c r="AQ378" s="7" t="s">
        <v>50</v>
      </c>
      <c r="AR378" s="7" t="s">
        <v>50</v>
      </c>
      <c r="AS378" s="7" t="s">
        <v>50</v>
      </c>
      <c r="AT378" s="7" t="s">
        <v>50</v>
      </c>
      <c r="AU378" s="7"/>
    </row>
    <row r="379" spans="1:47" s="106" customFormat="1" hidden="1" x14ac:dyDescent="0.25">
      <c r="A379" s="258">
        <v>372</v>
      </c>
      <c r="B379" s="330" t="s">
        <v>47</v>
      </c>
      <c r="C379" s="47" t="s">
        <v>687</v>
      </c>
      <c r="D379" s="47" t="s">
        <v>688</v>
      </c>
      <c r="E379" s="47" t="s">
        <v>689</v>
      </c>
      <c r="F379" s="47"/>
      <c r="G379" s="47"/>
      <c r="H379" s="47"/>
      <c r="I379" s="47"/>
      <c r="J379" s="47"/>
      <c r="K379" s="47"/>
      <c r="L379" s="466">
        <v>45776</v>
      </c>
      <c r="M379" s="467">
        <v>90</v>
      </c>
      <c r="N379" s="104">
        <f t="shared" si="34"/>
        <v>45865</v>
      </c>
      <c r="O379" s="60">
        <f t="shared" ca="1" si="35"/>
        <v>-338</v>
      </c>
      <c r="P379" s="60"/>
      <c r="Q379" s="47"/>
      <c r="R379" s="47"/>
      <c r="S379" s="47"/>
      <c r="T379" s="47"/>
      <c r="U379" s="47"/>
      <c r="V379" s="105"/>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row>
    <row r="380" spans="1:47" hidden="1" x14ac:dyDescent="0.25">
      <c r="A380" s="151">
        <v>373</v>
      </c>
      <c r="B380" s="323" t="s">
        <v>47</v>
      </c>
      <c r="C380" s="49" t="s">
        <v>690</v>
      </c>
      <c r="D380" s="7" t="s">
        <v>688</v>
      </c>
      <c r="E380" s="7" t="s">
        <v>406</v>
      </c>
      <c r="F380" s="7"/>
      <c r="G380" s="7">
        <v>4000</v>
      </c>
      <c r="H380" s="7"/>
      <c r="I380" s="7"/>
      <c r="J380" s="7"/>
      <c r="K380" s="171">
        <v>45930</v>
      </c>
      <c r="L380" s="111">
        <v>45783</v>
      </c>
      <c r="M380" s="110">
        <v>83</v>
      </c>
      <c r="N380" s="112">
        <f t="shared" si="34"/>
        <v>45865</v>
      </c>
      <c r="O380" s="10">
        <f t="shared" ca="1" si="35"/>
        <v>-338</v>
      </c>
      <c r="P380" s="10" t="s">
        <v>50</v>
      </c>
      <c r="Q380" s="7" t="s">
        <v>50</v>
      </c>
      <c r="R380" s="7" t="s">
        <v>50</v>
      </c>
      <c r="S380" s="7" t="s">
        <v>50</v>
      </c>
      <c r="T380" s="7" t="s">
        <v>50</v>
      </c>
      <c r="U380" s="7" t="s">
        <v>50</v>
      </c>
      <c r="V380" s="15">
        <v>0</v>
      </c>
      <c r="W380" s="7" t="s">
        <v>50</v>
      </c>
      <c r="X380" s="7" t="s">
        <v>50</v>
      </c>
      <c r="Y380" s="7" t="s">
        <v>50</v>
      </c>
      <c r="Z380" s="7">
        <v>0</v>
      </c>
      <c r="AA380" s="7" t="s">
        <v>50</v>
      </c>
      <c r="AB380" s="7">
        <v>0</v>
      </c>
      <c r="AC380" s="7">
        <v>0</v>
      </c>
      <c r="AD380" s="7" t="s">
        <v>50</v>
      </c>
      <c r="AE380" s="7">
        <v>0</v>
      </c>
      <c r="AF380" s="7" t="s">
        <v>56</v>
      </c>
      <c r="AG380" s="7" t="s">
        <v>50</v>
      </c>
      <c r="AH380" s="7">
        <v>0</v>
      </c>
      <c r="AI380" s="7">
        <v>0</v>
      </c>
      <c r="AJ380" s="7" t="s">
        <v>50</v>
      </c>
      <c r="AK380" s="7" t="s">
        <v>50</v>
      </c>
      <c r="AL380" s="7">
        <v>0</v>
      </c>
      <c r="AM380" s="7">
        <v>0</v>
      </c>
      <c r="AN380" s="7">
        <v>0</v>
      </c>
      <c r="AO380" s="7">
        <v>0</v>
      </c>
      <c r="AP380" s="7" t="s">
        <v>50</v>
      </c>
      <c r="AQ380" s="7" t="s">
        <v>50</v>
      </c>
      <c r="AR380" s="7" t="s">
        <v>50</v>
      </c>
      <c r="AS380" s="7" t="s">
        <v>50</v>
      </c>
      <c r="AT380" s="7" t="s">
        <v>50</v>
      </c>
      <c r="AU380" s="7"/>
    </row>
    <row r="381" spans="1:47" hidden="1" x14ac:dyDescent="0.25">
      <c r="A381" s="151">
        <v>374</v>
      </c>
      <c r="B381" s="323" t="s">
        <v>47</v>
      </c>
      <c r="C381" s="63" t="s">
        <v>691</v>
      </c>
      <c r="D381" s="45" t="s">
        <v>692</v>
      </c>
      <c r="E381" s="45" t="s">
        <v>446</v>
      </c>
      <c r="F381" s="45">
        <v>359120.79</v>
      </c>
      <c r="G381" s="45">
        <v>12570.89</v>
      </c>
      <c r="H381" s="45"/>
      <c r="I381" s="45">
        <v>460</v>
      </c>
      <c r="J381" s="7"/>
      <c r="K381" s="180"/>
      <c r="L381" s="8">
        <v>45785</v>
      </c>
      <c r="M381" s="7">
        <f>125+30+30+30+30</f>
        <v>245</v>
      </c>
      <c r="N381" s="9">
        <f t="shared" si="34"/>
        <v>46029</v>
      </c>
      <c r="O381" s="10">
        <f t="shared" ca="1" si="35"/>
        <v>-174</v>
      </c>
      <c r="P381" s="10"/>
      <c r="Q381" s="67" t="s">
        <v>50</v>
      </c>
      <c r="R381" s="67" t="s">
        <v>50</v>
      </c>
      <c r="S381" s="7" t="s">
        <v>50</v>
      </c>
      <c r="T381" s="67" t="s">
        <v>50</v>
      </c>
      <c r="U381" s="67" t="s">
        <v>50</v>
      </c>
      <c r="V381" s="485" t="s">
        <v>50</v>
      </c>
      <c r="W381" s="67" t="s">
        <v>50</v>
      </c>
      <c r="X381" s="7" t="s">
        <v>50</v>
      </c>
      <c r="Y381" s="67" t="s">
        <v>50</v>
      </c>
      <c r="Z381" s="7">
        <v>0</v>
      </c>
      <c r="AA381" s="7" t="s">
        <v>50</v>
      </c>
      <c r="AB381" s="7">
        <v>0</v>
      </c>
      <c r="AC381" s="7">
        <v>0</v>
      </c>
      <c r="AD381" s="67" t="s">
        <v>50</v>
      </c>
      <c r="AE381" s="67" t="s">
        <v>50</v>
      </c>
      <c r="AF381" s="7"/>
      <c r="AG381" s="67" t="s">
        <v>50</v>
      </c>
      <c r="AH381" s="67" t="s">
        <v>50</v>
      </c>
      <c r="AI381" s="7">
        <v>0</v>
      </c>
      <c r="AJ381" s="67" t="s">
        <v>50</v>
      </c>
      <c r="AK381" s="7">
        <v>0</v>
      </c>
      <c r="AL381" s="7"/>
      <c r="AM381" s="7">
        <v>0</v>
      </c>
      <c r="AN381" s="7">
        <v>0</v>
      </c>
      <c r="AO381" s="7"/>
      <c r="AP381" s="7"/>
      <c r="AQ381" s="7" t="s">
        <v>50</v>
      </c>
      <c r="AR381" s="7" t="s">
        <v>50</v>
      </c>
      <c r="AS381" s="7" t="s">
        <v>50</v>
      </c>
      <c r="AT381" s="7" t="s">
        <v>50</v>
      </c>
      <c r="AU381" s="7"/>
    </row>
    <row r="382" spans="1:47" hidden="1" x14ac:dyDescent="0.25">
      <c r="A382" s="151">
        <v>375</v>
      </c>
      <c r="B382" s="323" t="s">
        <v>47</v>
      </c>
      <c r="C382" s="63" t="s">
        <v>693</v>
      </c>
      <c r="D382" s="45" t="s">
        <v>694</v>
      </c>
      <c r="E382" s="45" t="s">
        <v>345</v>
      </c>
      <c r="F382" s="45">
        <v>101000</v>
      </c>
      <c r="G382" s="45">
        <v>5065.34</v>
      </c>
      <c r="H382" s="45"/>
      <c r="I382" s="45"/>
      <c r="J382" s="7"/>
      <c r="K382" s="179">
        <v>45898</v>
      </c>
      <c r="L382" s="8">
        <v>45789</v>
      </c>
      <c r="M382" s="7">
        <v>125</v>
      </c>
      <c r="N382" s="9">
        <f t="shared" si="34"/>
        <v>45913</v>
      </c>
      <c r="O382" s="10">
        <f t="shared" ca="1" si="35"/>
        <v>-290</v>
      </c>
      <c r="P382" s="10" t="s">
        <v>50</v>
      </c>
      <c r="Q382" s="7" t="s">
        <v>50</v>
      </c>
      <c r="R382" s="7" t="s">
        <v>50</v>
      </c>
      <c r="S382" s="7"/>
      <c r="T382" s="7" t="s">
        <v>50</v>
      </c>
      <c r="U382" s="7"/>
      <c r="V382" s="15"/>
      <c r="W382" s="7"/>
      <c r="X382" s="7" t="s">
        <v>50</v>
      </c>
      <c r="Y382" s="7"/>
      <c r="Z382" s="7">
        <v>0</v>
      </c>
      <c r="AA382" s="7" t="s">
        <v>50</v>
      </c>
      <c r="AB382" s="7">
        <v>0</v>
      </c>
      <c r="AC382" s="7">
        <v>0</v>
      </c>
      <c r="AD382" s="7" t="s">
        <v>50</v>
      </c>
      <c r="AE382" s="7">
        <v>0</v>
      </c>
      <c r="AF382" s="7">
        <v>0</v>
      </c>
      <c r="AG382" s="7">
        <v>0</v>
      </c>
      <c r="AH382" s="7">
        <v>0</v>
      </c>
      <c r="AI382" s="7">
        <v>0</v>
      </c>
      <c r="AJ382" s="7">
        <v>0</v>
      </c>
      <c r="AK382" s="7">
        <v>0</v>
      </c>
      <c r="AL382" s="7">
        <v>0</v>
      </c>
      <c r="AM382" s="7">
        <v>0</v>
      </c>
      <c r="AN382" s="7">
        <v>0</v>
      </c>
      <c r="AO382" s="7">
        <v>0</v>
      </c>
      <c r="AP382" s="7">
        <v>0</v>
      </c>
      <c r="AQ382" s="7" t="s">
        <v>50</v>
      </c>
      <c r="AR382" s="7" t="s">
        <v>50</v>
      </c>
      <c r="AS382" s="7" t="s">
        <v>50</v>
      </c>
      <c r="AT382" s="7" t="s">
        <v>50</v>
      </c>
      <c r="AU382" s="7"/>
    </row>
    <row r="383" spans="1:47" hidden="1" x14ac:dyDescent="0.25">
      <c r="A383" s="151">
        <v>376</v>
      </c>
      <c r="B383" s="459" t="s">
        <v>47</v>
      </c>
      <c r="C383" s="7" t="s">
        <v>695</v>
      </c>
      <c r="D383" s="7" t="s">
        <v>696</v>
      </c>
      <c r="E383" s="7" t="s">
        <v>697</v>
      </c>
      <c r="G383" s="7"/>
      <c r="H383" s="7"/>
      <c r="I383" s="7">
        <v>0</v>
      </c>
      <c r="J383" s="7"/>
      <c r="K383" s="151"/>
      <c r="L383" s="8">
        <v>45818</v>
      </c>
      <c r="M383" s="7">
        <f>125+17+30+30+30+30+30+21</f>
        <v>313</v>
      </c>
      <c r="N383" s="9">
        <f t="shared" si="34"/>
        <v>46130</v>
      </c>
      <c r="O383" s="10">
        <f t="shared" ca="1" si="35"/>
        <v>-73</v>
      </c>
      <c r="P383" s="10" t="s">
        <v>50</v>
      </c>
      <c r="Q383" s="7" t="s">
        <v>56</v>
      </c>
      <c r="R383" s="7" t="s">
        <v>50</v>
      </c>
      <c r="S383" s="7">
        <v>0</v>
      </c>
      <c r="T383" s="15" t="s">
        <v>56</v>
      </c>
      <c r="U383" s="15" t="s">
        <v>56</v>
      </c>
      <c r="V383" s="15" t="s">
        <v>56</v>
      </c>
      <c r="W383" s="7" t="s">
        <v>56</v>
      </c>
      <c r="X383" s="7" t="s">
        <v>50</v>
      </c>
      <c r="Y383" s="7" t="s">
        <v>50</v>
      </c>
      <c r="Z383" s="7" t="s">
        <v>50</v>
      </c>
      <c r="AA383" s="7" t="s">
        <v>50</v>
      </c>
      <c r="AB383" s="7" t="s">
        <v>50</v>
      </c>
      <c r="AC383" s="7">
        <v>0</v>
      </c>
      <c r="AD383" s="67"/>
      <c r="AE383" s="7">
        <v>0</v>
      </c>
      <c r="AF383" s="7" t="s">
        <v>56</v>
      </c>
      <c r="AG383" s="7"/>
      <c r="AH383" s="7"/>
      <c r="AI383" s="7" t="s">
        <v>50</v>
      </c>
      <c r="AJ383" s="7" t="s">
        <v>56</v>
      </c>
      <c r="AK383" s="7">
        <v>0</v>
      </c>
      <c r="AL383" s="7" t="s">
        <v>50</v>
      </c>
      <c r="AM383" s="7" t="s">
        <v>50</v>
      </c>
      <c r="AN383" s="7" t="s">
        <v>50</v>
      </c>
      <c r="AO383" s="7" t="s">
        <v>50</v>
      </c>
      <c r="AP383" s="7" t="s">
        <v>50</v>
      </c>
      <c r="AQ383" s="7"/>
      <c r="AR383" s="7"/>
      <c r="AS383" s="7" t="s">
        <v>50</v>
      </c>
      <c r="AT383" s="7" t="s">
        <v>50</v>
      </c>
      <c r="AU383" s="7"/>
    </row>
    <row r="384" spans="1:47" hidden="1" x14ac:dyDescent="0.25">
      <c r="A384" s="151">
        <v>377</v>
      </c>
      <c r="B384" s="459" t="s">
        <v>47</v>
      </c>
      <c r="C384" s="7" t="s">
        <v>695</v>
      </c>
      <c r="D384" s="7" t="s">
        <v>698</v>
      </c>
      <c r="E384" s="7" t="s">
        <v>697</v>
      </c>
      <c r="G384" s="7"/>
      <c r="H384" s="7"/>
      <c r="I384" s="7">
        <v>0</v>
      </c>
      <c r="J384" s="7"/>
      <c r="K384" s="151"/>
      <c r="L384" s="8">
        <v>45818</v>
      </c>
      <c r="M384" s="7">
        <f>100+17+30+30+30+30+30+30+16</f>
        <v>313</v>
      </c>
      <c r="N384" s="9">
        <f t="shared" si="34"/>
        <v>46130</v>
      </c>
      <c r="O384" s="10">
        <f t="shared" ca="1" si="35"/>
        <v>-73</v>
      </c>
      <c r="P384" s="10"/>
      <c r="Q384" s="7" t="s">
        <v>56</v>
      </c>
      <c r="R384" s="7" t="s">
        <v>50</v>
      </c>
      <c r="S384" s="7"/>
      <c r="T384" s="7"/>
      <c r="U384" s="67"/>
      <c r="V384" s="485"/>
      <c r="W384" s="67"/>
      <c r="X384" s="67" t="s">
        <v>50</v>
      </c>
      <c r="Y384" s="67" t="s">
        <v>50</v>
      </c>
      <c r="Z384" s="7" t="s">
        <v>50</v>
      </c>
      <c r="AA384" s="7" t="s">
        <v>50</v>
      </c>
      <c r="AB384" s="67" t="s">
        <v>56</v>
      </c>
      <c r="AC384" s="7"/>
      <c r="AD384" s="7"/>
      <c r="AE384" s="7"/>
      <c r="AF384" s="7">
        <v>1</v>
      </c>
      <c r="AG384" s="7"/>
      <c r="AH384" s="7"/>
      <c r="AI384" s="7">
        <v>0</v>
      </c>
      <c r="AJ384" s="7">
        <v>0</v>
      </c>
      <c r="AK384" s="7"/>
      <c r="AL384" s="7"/>
      <c r="AM384" s="7">
        <v>0</v>
      </c>
      <c r="AN384" s="7">
        <v>0</v>
      </c>
      <c r="AO384" s="7">
        <v>0</v>
      </c>
      <c r="AP384" s="7">
        <v>0</v>
      </c>
      <c r="AQ384" s="7"/>
      <c r="AR384" s="7"/>
      <c r="AS384" s="7" t="s">
        <v>50</v>
      </c>
      <c r="AT384" s="7" t="s">
        <v>50</v>
      </c>
      <c r="AU384" s="7"/>
    </row>
    <row r="385" spans="1:47" x14ac:dyDescent="0.25">
      <c r="A385" s="151">
        <v>388</v>
      </c>
      <c r="B385" s="323" t="s">
        <v>699</v>
      </c>
      <c r="C385" s="49" t="s">
        <v>666</v>
      </c>
      <c r="D385" s="63" t="s">
        <v>668</v>
      </c>
      <c r="E385" s="67" t="s">
        <v>700</v>
      </c>
      <c r="F385" s="45"/>
      <c r="G385" s="45">
        <v>8000</v>
      </c>
      <c r="H385" s="45"/>
      <c r="I385" s="45">
        <v>0</v>
      </c>
      <c r="J385" s="7"/>
      <c r="K385" s="179">
        <v>45899</v>
      </c>
      <c r="L385" s="51">
        <v>45833</v>
      </c>
      <c r="M385" s="45">
        <v>79</v>
      </c>
      <c r="N385" s="52">
        <f t="shared" si="34"/>
        <v>45911</v>
      </c>
      <c r="O385" s="46">
        <f t="shared" ca="1" si="35"/>
        <v>-292</v>
      </c>
      <c r="P385" s="46" t="s">
        <v>50</v>
      </c>
      <c r="Q385" s="45" t="s">
        <v>50</v>
      </c>
      <c r="R385" s="45" t="s">
        <v>50</v>
      </c>
      <c r="S385" s="45">
        <v>0</v>
      </c>
      <c r="T385" s="45">
        <v>0</v>
      </c>
      <c r="U385" s="7" t="s">
        <v>56</v>
      </c>
      <c r="V385" s="15" t="s">
        <v>56</v>
      </c>
      <c r="W385" s="7" t="s">
        <v>56</v>
      </c>
      <c r="X385" s="7" t="s">
        <v>50</v>
      </c>
      <c r="Y385" s="7" t="s">
        <v>50</v>
      </c>
      <c r="Z385" s="7" t="s">
        <v>50</v>
      </c>
      <c r="AA385" s="7" t="s">
        <v>50</v>
      </c>
      <c r="AB385" s="7">
        <v>0</v>
      </c>
      <c r="AC385" s="7">
        <v>0</v>
      </c>
      <c r="AD385" s="7"/>
      <c r="AE385" s="7">
        <v>0</v>
      </c>
      <c r="AF385" s="7" t="s">
        <v>56</v>
      </c>
      <c r="AG385" s="7" t="s">
        <v>50</v>
      </c>
      <c r="AH385" s="7">
        <v>0</v>
      </c>
      <c r="AI385" s="7">
        <v>0</v>
      </c>
      <c r="AJ385" s="7">
        <v>0</v>
      </c>
      <c r="AK385" s="7">
        <v>0</v>
      </c>
      <c r="AL385" s="7">
        <v>0</v>
      </c>
      <c r="AM385" s="7">
        <v>0</v>
      </c>
      <c r="AN385" s="7">
        <v>0</v>
      </c>
      <c r="AO385" s="7">
        <v>0</v>
      </c>
      <c r="AP385" s="7">
        <v>0</v>
      </c>
      <c r="AQ385" s="7"/>
      <c r="AR385" s="7"/>
      <c r="AS385" s="7"/>
      <c r="AT385" s="7"/>
      <c r="AU385" s="7"/>
    </row>
    <row r="386" spans="1:47" hidden="1" x14ac:dyDescent="0.25">
      <c r="A386" s="151">
        <v>389</v>
      </c>
      <c r="B386" s="323" t="s">
        <v>47</v>
      </c>
      <c r="C386" s="63" t="s">
        <v>701</v>
      </c>
      <c r="D386" s="45" t="s">
        <v>702</v>
      </c>
      <c r="E386" s="45" t="s">
        <v>515</v>
      </c>
      <c r="F386" s="45">
        <v>593713.87</v>
      </c>
      <c r="G386" s="45">
        <v>11000</v>
      </c>
      <c r="H386" s="45"/>
      <c r="I386" s="45">
        <v>0</v>
      </c>
      <c r="J386" s="7"/>
      <c r="K386" s="179">
        <v>45952</v>
      </c>
      <c r="L386" s="8">
        <v>45841</v>
      </c>
      <c r="M386" s="7">
        <v>125</v>
      </c>
      <c r="N386" s="9">
        <f t="shared" si="34"/>
        <v>45965</v>
      </c>
      <c r="O386" s="10">
        <f t="shared" ca="1" si="35"/>
        <v>-238</v>
      </c>
      <c r="P386" s="10">
        <v>0</v>
      </c>
      <c r="Q386" s="7" t="s">
        <v>50</v>
      </c>
      <c r="R386" s="7" t="s">
        <v>50</v>
      </c>
      <c r="S386" s="7" t="s">
        <v>50</v>
      </c>
      <c r="T386" s="67" t="s">
        <v>50</v>
      </c>
      <c r="U386" s="7" t="s">
        <v>50</v>
      </c>
      <c r="V386" s="15" t="s">
        <v>50</v>
      </c>
      <c r="W386" s="7">
        <v>0</v>
      </c>
      <c r="X386" s="67" t="s">
        <v>50</v>
      </c>
      <c r="Y386" s="67" t="s">
        <v>50</v>
      </c>
      <c r="Z386" s="67" t="s">
        <v>50</v>
      </c>
      <c r="AA386" s="67" t="s">
        <v>50</v>
      </c>
      <c r="AB386" s="7">
        <v>0</v>
      </c>
      <c r="AC386" s="7">
        <v>0</v>
      </c>
      <c r="AD386" s="67" t="s">
        <v>50</v>
      </c>
      <c r="AE386" s="7">
        <v>0</v>
      </c>
      <c r="AF386" s="7">
        <v>0</v>
      </c>
      <c r="AG386" s="7">
        <v>0</v>
      </c>
      <c r="AH386" s="7">
        <v>0</v>
      </c>
      <c r="AI386" s="67" t="s">
        <v>50</v>
      </c>
      <c r="AJ386" s="67" t="s">
        <v>50</v>
      </c>
      <c r="AK386" s="7">
        <v>0</v>
      </c>
      <c r="AL386" s="7">
        <v>0</v>
      </c>
      <c r="AM386" s="7" t="s">
        <v>50</v>
      </c>
      <c r="AN386" s="7">
        <v>0</v>
      </c>
      <c r="AO386" s="67" t="s">
        <v>50</v>
      </c>
      <c r="AP386" s="7">
        <v>0</v>
      </c>
      <c r="AQ386" s="7" t="s">
        <v>50</v>
      </c>
      <c r="AR386" s="7" t="s">
        <v>50</v>
      </c>
      <c r="AS386" s="7" t="s">
        <v>50</v>
      </c>
      <c r="AT386" s="7" t="s">
        <v>50</v>
      </c>
      <c r="AU386" s="7"/>
    </row>
    <row r="387" spans="1:47" hidden="1" x14ac:dyDescent="0.25">
      <c r="A387" s="151">
        <v>390</v>
      </c>
      <c r="B387" s="323" t="s">
        <v>47</v>
      </c>
      <c r="C387" s="49" t="s">
        <v>703</v>
      </c>
      <c r="D387" s="45" t="s">
        <v>704</v>
      </c>
      <c r="E387" s="7" t="s">
        <v>515</v>
      </c>
      <c r="F387" s="45"/>
      <c r="G387" s="45">
        <v>3500</v>
      </c>
      <c r="H387" s="45"/>
      <c r="I387" s="45">
        <v>0</v>
      </c>
      <c r="J387" s="7"/>
      <c r="K387" s="179">
        <v>45930</v>
      </c>
      <c r="L387" s="8">
        <v>45855</v>
      </c>
      <c r="M387" s="7">
        <v>90</v>
      </c>
      <c r="N387" s="9">
        <f t="shared" si="34"/>
        <v>45944</v>
      </c>
      <c r="O387" s="10">
        <f t="shared" ca="1" si="35"/>
        <v>-259</v>
      </c>
      <c r="P387" s="10">
        <v>0</v>
      </c>
      <c r="Q387" s="7" t="s">
        <v>50</v>
      </c>
      <c r="R387" s="7" t="s">
        <v>50</v>
      </c>
      <c r="S387" s="7" t="s">
        <v>50</v>
      </c>
      <c r="T387" s="67" t="s">
        <v>50</v>
      </c>
      <c r="U387" s="7" t="s">
        <v>50</v>
      </c>
      <c r="V387" s="15" t="s">
        <v>50</v>
      </c>
      <c r="W387" s="67" t="s">
        <v>50</v>
      </c>
      <c r="X387" s="67" t="s">
        <v>50</v>
      </c>
      <c r="Y387" s="67" t="s">
        <v>50</v>
      </c>
      <c r="Z387" s="67" t="s">
        <v>50</v>
      </c>
      <c r="AA387" s="67" t="s">
        <v>50</v>
      </c>
      <c r="AB387" s="7">
        <v>0</v>
      </c>
      <c r="AC387" s="7">
        <v>0</v>
      </c>
      <c r="AD387" s="67" t="s">
        <v>50</v>
      </c>
      <c r="AE387" s="7">
        <v>0</v>
      </c>
      <c r="AF387" s="7">
        <v>0</v>
      </c>
      <c r="AG387" s="7">
        <v>0</v>
      </c>
      <c r="AH387" s="7">
        <v>0</v>
      </c>
      <c r="AI387" s="7">
        <v>0</v>
      </c>
      <c r="AJ387" s="7">
        <v>0</v>
      </c>
      <c r="AK387" s="7">
        <v>0</v>
      </c>
      <c r="AL387" s="7">
        <v>0</v>
      </c>
      <c r="AM387" s="67" t="s">
        <v>50</v>
      </c>
      <c r="AN387" s="67" t="s">
        <v>50</v>
      </c>
      <c r="AO387" s="7">
        <v>0</v>
      </c>
      <c r="AP387" s="7">
        <v>0</v>
      </c>
      <c r="AQ387" s="7" t="s">
        <v>56</v>
      </c>
      <c r="AR387" s="7" t="s">
        <v>50</v>
      </c>
      <c r="AS387" s="7" t="s">
        <v>50</v>
      </c>
      <c r="AT387" s="7" t="s">
        <v>56</v>
      </c>
      <c r="AU387" s="7"/>
    </row>
    <row r="388" spans="1:47" hidden="1" x14ac:dyDescent="0.25">
      <c r="A388" s="151">
        <v>391</v>
      </c>
      <c r="B388" s="323" t="s">
        <v>47</v>
      </c>
      <c r="C388" s="53" t="s">
        <v>705</v>
      </c>
      <c r="D388" s="45" t="s">
        <v>706</v>
      </c>
      <c r="E388" s="45" t="s">
        <v>236</v>
      </c>
      <c r="F388" s="45">
        <v>142939.76</v>
      </c>
      <c r="G388" s="45">
        <v>5000</v>
      </c>
      <c r="H388" s="45"/>
      <c r="I388" s="45"/>
      <c r="J388" s="7"/>
      <c r="K388" s="179">
        <v>45958</v>
      </c>
      <c r="L388" s="8">
        <v>45863</v>
      </c>
      <c r="M388" s="7">
        <v>125</v>
      </c>
      <c r="N388" s="9">
        <f t="shared" si="34"/>
        <v>45987</v>
      </c>
      <c r="O388" s="10">
        <f t="shared" ca="1" si="35"/>
        <v>-216</v>
      </c>
      <c r="P388" s="10">
        <v>0</v>
      </c>
      <c r="Q388" s="7" t="s">
        <v>50</v>
      </c>
      <c r="R388" s="7" t="s">
        <v>50</v>
      </c>
      <c r="S388" s="7">
        <v>0</v>
      </c>
      <c r="T388" s="7">
        <v>0</v>
      </c>
      <c r="U388" s="7" t="s">
        <v>50</v>
      </c>
      <c r="V388" s="15" t="s">
        <v>50</v>
      </c>
      <c r="W388" s="7">
        <v>0</v>
      </c>
      <c r="X388" s="7" t="s">
        <v>50</v>
      </c>
      <c r="Y388" s="7" t="s">
        <v>50</v>
      </c>
      <c r="Z388" s="7" t="s">
        <v>50</v>
      </c>
      <c r="AA388" s="7" t="s">
        <v>50</v>
      </c>
      <c r="AB388" s="7" t="s">
        <v>50</v>
      </c>
      <c r="AC388" s="7">
        <v>0</v>
      </c>
      <c r="AD388" s="7" t="s">
        <v>50</v>
      </c>
      <c r="AE388" s="7">
        <v>0</v>
      </c>
      <c r="AF388" s="7">
        <v>0</v>
      </c>
      <c r="AG388" s="7">
        <v>0</v>
      </c>
      <c r="AH388" s="7">
        <v>0</v>
      </c>
      <c r="AI388" s="7">
        <v>0</v>
      </c>
      <c r="AJ388" s="7">
        <v>0</v>
      </c>
      <c r="AK388" s="7">
        <v>0</v>
      </c>
      <c r="AL388" s="7">
        <v>0</v>
      </c>
      <c r="AM388" s="7">
        <v>0</v>
      </c>
      <c r="AN388" s="7">
        <v>0</v>
      </c>
      <c r="AO388" s="7">
        <v>0</v>
      </c>
      <c r="AP388" s="7">
        <v>0</v>
      </c>
      <c r="AQ388" s="7" t="s">
        <v>50</v>
      </c>
      <c r="AR388" s="7" t="s">
        <v>50</v>
      </c>
      <c r="AS388" s="7" t="s">
        <v>50</v>
      </c>
      <c r="AT388" s="7" t="s">
        <v>50</v>
      </c>
      <c r="AU388" s="7"/>
    </row>
    <row r="389" spans="1:47" hidden="1" x14ac:dyDescent="0.25">
      <c r="A389" s="151">
        <v>392</v>
      </c>
      <c r="B389" s="323" t="s">
        <v>47</v>
      </c>
      <c r="C389" s="63" t="s">
        <v>707</v>
      </c>
      <c r="D389" s="45" t="s">
        <v>708</v>
      </c>
      <c r="E389" s="45" t="s">
        <v>709</v>
      </c>
      <c r="F389" s="45">
        <v>489279.32</v>
      </c>
      <c r="G389" s="45">
        <v>11000</v>
      </c>
      <c r="H389" s="45"/>
      <c r="I389" s="45">
        <v>0</v>
      </c>
      <c r="J389" s="7"/>
      <c r="K389" s="180"/>
      <c r="L389" s="8">
        <v>45867</v>
      </c>
      <c r="M389" s="7">
        <f>125+30+30</f>
        <v>185</v>
      </c>
      <c r="N389" s="9">
        <f t="shared" si="34"/>
        <v>46051</v>
      </c>
      <c r="O389" s="10">
        <f t="shared" ca="1" si="35"/>
        <v>-152</v>
      </c>
      <c r="P389" s="10">
        <v>0</v>
      </c>
      <c r="Q389" s="7" t="s">
        <v>50</v>
      </c>
      <c r="R389" s="7" t="s">
        <v>50</v>
      </c>
      <c r="S389" s="7" t="s">
        <v>50</v>
      </c>
      <c r="T389" s="7" t="s">
        <v>50</v>
      </c>
      <c r="U389" s="7" t="s">
        <v>50</v>
      </c>
      <c r="V389" s="15" t="s">
        <v>50</v>
      </c>
      <c r="W389" s="7">
        <v>0</v>
      </c>
      <c r="X389" s="7" t="s">
        <v>50</v>
      </c>
      <c r="Y389" s="7">
        <v>0</v>
      </c>
      <c r="Z389" s="7" t="s">
        <v>50</v>
      </c>
      <c r="AA389" s="7" t="s">
        <v>50</v>
      </c>
      <c r="AB389" s="7">
        <v>0</v>
      </c>
      <c r="AC389" s="7">
        <v>0</v>
      </c>
      <c r="AD389" s="67" t="s">
        <v>56</v>
      </c>
      <c r="AE389" s="7">
        <v>0</v>
      </c>
      <c r="AF389" s="7">
        <v>0</v>
      </c>
      <c r="AG389" s="7">
        <v>0</v>
      </c>
      <c r="AH389" s="7">
        <v>0</v>
      </c>
      <c r="AI389" s="7" t="s">
        <v>50</v>
      </c>
      <c r="AJ389" s="67" t="s">
        <v>50</v>
      </c>
      <c r="AK389" s="7">
        <v>0</v>
      </c>
      <c r="AL389" s="67" t="s">
        <v>50</v>
      </c>
      <c r="AM389" s="7">
        <v>0</v>
      </c>
      <c r="AN389" s="7">
        <v>0</v>
      </c>
      <c r="AO389" s="7" t="s">
        <v>50</v>
      </c>
      <c r="AP389" s="7">
        <v>0</v>
      </c>
      <c r="AQ389" s="7" t="s">
        <v>50</v>
      </c>
      <c r="AR389" s="7" t="s">
        <v>50</v>
      </c>
      <c r="AS389" s="7" t="s">
        <v>50</v>
      </c>
      <c r="AT389" s="7" t="s">
        <v>50</v>
      </c>
      <c r="AU389" s="7"/>
    </row>
    <row r="390" spans="1:47" hidden="1" x14ac:dyDescent="0.25">
      <c r="A390" s="180">
        <v>393</v>
      </c>
      <c r="B390" s="367" t="s">
        <v>47</v>
      </c>
      <c r="C390" s="45" t="s">
        <v>710</v>
      </c>
      <c r="D390" s="45" t="s">
        <v>711</v>
      </c>
      <c r="E390" s="45" t="s">
        <v>712</v>
      </c>
      <c r="F390" s="7">
        <v>552352.89</v>
      </c>
      <c r="G390" s="45">
        <v>12560</v>
      </c>
      <c r="H390" s="45"/>
      <c r="I390" s="45">
        <v>500</v>
      </c>
      <c r="J390" s="7"/>
      <c r="K390" s="180"/>
      <c r="L390" s="8">
        <v>45867</v>
      </c>
      <c r="M390" s="7">
        <f>125+30+30+30+30</f>
        <v>245</v>
      </c>
      <c r="N390" s="9">
        <f t="shared" si="34"/>
        <v>46111</v>
      </c>
      <c r="O390" s="10">
        <f t="shared" ca="1" si="35"/>
        <v>-92</v>
      </c>
      <c r="P390" s="10" t="s">
        <v>50</v>
      </c>
      <c r="Q390" s="7" t="s">
        <v>50</v>
      </c>
      <c r="R390" s="7" t="s">
        <v>50</v>
      </c>
      <c r="S390" s="7" t="s">
        <v>50</v>
      </c>
      <c r="T390" s="7" t="s">
        <v>50</v>
      </c>
      <c r="U390" s="7" t="s">
        <v>50</v>
      </c>
      <c r="V390" s="15" t="s">
        <v>50</v>
      </c>
      <c r="W390" s="7" t="s">
        <v>56</v>
      </c>
      <c r="X390" s="7" t="s">
        <v>50</v>
      </c>
      <c r="Y390" s="7" t="s">
        <v>50</v>
      </c>
      <c r="Z390" s="7" t="s">
        <v>50</v>
      </c>
      <c r="AA390" s="7" t="s">
        <v>50</v>
      </c>
      <c r="AB390" s="7">
        <v>0</v>
      </c>
      <c r="AC390" s="7">
        <v>0</v>
      </c>
      <c r="AD390" s="67" t="s">
        <v>50</v>
      </c>
      <c r="AE390" s="7">
        <v>0</v>
      </c>
      <c r="AF390" s="7">
        <v>0</v>
      </c>
      <c r="AG390" s="7" t="s">
        <v>50</v>
      </c>
      <c r="AH390" s="7"/>
      <c r="AI390" s="7">
        <v>0</v>
      </c>
      <c r="AJ390" s="7" t="s">
        <v>50</v>
      </c>
      <c r="AK390" s="7">
        <v>0</v>
      </c>
      <c r="AL390" s="7" t="s">
        <v>50</v>
      </c>
      <c r="AM390" s="7">
        <v>0</v>
      </c>
      <c r="AN390" s="7">
        <v>0</v>
      </c>
      <c r="AO390" s="7" t="s">
        <v>50</v>
      </c>
      <c r="AP390" s="7" t="s">
        <v>50</v>
      </c>
      <c r="AQ390" s="7" t="s">
        <v>50</v>
      </c>
      <c r="AR390" s="7" t="s">
        <v>50</v>
      </c>
      <c r="AS390" s="7" t="s">
        <v>50</v>
      </c>
      <c r="AT390" s="7" t="s">
        <v>50</v>
      </c>
      <c r="AU390" s="7"/>
    </row>
    <row r="391" spans="1:47" hidden="1" x14ac:dyDescent="0.25">
      <c r="A391" s="151">
        <v>394</v>
      </c>
      <c r="B391" s="323" t="s">
        <v>47</v>
      </c>
      <c r="C391" s="63" t="s">
        <v>713</v>
      </c>
      <c r="D391" s="45" t="s">
        <v>714</v>
      </c>
      <c r="E391" s="45" t="s">
        <v>456</v>
      </c>
      <c r="F391" s="45">
        <v>154459.26</v>
      </c>
      <c r="G391" s="45">
        <v>5000</v>
      </c>
      <c r="H391" s="45"/>
      <c r="I391" s="45">
        <v>0</v>
      </c>
      <c r="J391" s="7"/>
      <c r="K391" s="179">
        <v>45991</v>
      </c>
      <c r="L391" s="8">
        <v>45857</v>
      </c>
      <c r="M391" s="7">
        <v>125</v>
      </c>
      <c r="N391" s="9">
        <f t="shared" si="34"/>
        <v>45981</v>
      </c>
      <c r="O391" s="10">
        <f t="shared" ca="1" si="35"/>
        <v>-222</v>
      </c>
      <c r="P391" s="10" t="s">
        <v>50</v>
      </c>
      <c r="Q391" s="7" t="s">
        <v>50</v>
      </c>
      <c r="R391" s="7" t="s">
        <v>50</v>
      </c>
      <c r="S391" s="7" t="s">
        <v>50</v>
      </c>
      <c r="T391" s="7" t="s">
        <v>50</v>
      </c>
      <c r="U391" s="7" t="s">
        <v>50</v>
      </c>
      <c r="V391" s="15" t="s">
        <v>50</v>
      </c>
      <c r="W391" s="7">
        <v>0</v>
      </c>
      <c r="X391" s="7" t="s">
        <v>50</v>
      </c>
      <c r="Y391" s="7" t="s">
        <v>50</v>
      </c>
      <c r="Z391" s="7" t="s">
        <v>50</v>
      </c>
      <c r="AA391" s="7" t="s">
        <v>50</v>
      </c>
      <c r="AB391" s="7">
        <v>0</v>
      </c>
      <c r="AC391" s="7">
        <v>0</v>
      </c>
      <c r="AD391" s="7" t="s">
        <v>50</v>
      </c>
      <c r="AE391" s="7">
        <v>0</v>
      </c>
      <c r="AF391" s="7">
        <v>0</v>
      </c>
      <c r="AG391" s="7">
        <v>0</v>
      </c>
      <c r="AH391" s="7">
        <v>0</v>
      </c>
      <c r="AI391" s="7">
        <v>0</v>
      </c>
      <c r="AJ391" s="7">
        <v>0</v>
      </c>
      <c r="AK391" s="7">
        <v>0</v>
      </c>
      <c r="AL391" s="7">
        <v>0</v>
      </c>
      <c r="AM391" s="7">
        <v>0</v>
      </c>
      <c r="AN391" s="7">
        <v>0</v>
      </c>
      <c r="AO391" s="7" t="s">
        <v>50</v>
      </c>
      <c r="AP391" s="7">
        <v>0</v>
      </c>
      <c r="AQ391" s="7" t="s">
        <v>50</v>
      </c>
      <c r="AR391" s="7" t="s">
        <v>50</v>
      </c>
      <c r="AS391" s="7" t="s">
        <v>50</v>
      </c>
      <c r="AT391" s="7" t="s">
        <v>50</v>
      </c>
      <c r="AU391" s="7"/>
    </row>
    <row r="392" spans="1:47" hidden="1" x14ac:dyDescent="0.25">
      <c r="A392" s="180">
        <v>395</v>
      </c>
      <c r="B392" s="367" t="s">
        <v>47</v>
      </c>
      <c r="C392" s="45" t="s">
        <v>715</v>
      </c>
      <c r="D392" s="45" t="s">
        <v>716</v>
      </c>
      <c r="E392" s="45" t="s">
        <v>515</v>
      </c>
      <c r="F392" s="45">
        <v>285218.65999999997</v>
      </c>
      <c r="G392" s="45">
        <v>10647.12</v>
      </c>
      <c r="H392" s="45"/>
      <c r="I392" s="45">
        <v>460</v>
      </c>
      <c r="J392" s="7"/>
      <c r="K392" s="180"/>
      <c r="L392" s="8">
        <v>45867</v>
      </c>
      <c r="M392" s="7">
        <f>125+30+30</f>
        <v>185</v>
      </c>
      <c r="N392" s="9">
        <f t="shared" si="34"/>
        <v>46051</v>
      </c>
      <c r="O392" s="10">
        <f t="shared" ca="1" si="35"/>
        <v>-152</v>
      </c>
      <c r="P392" s="10" t="s">
        <v>50</v>
      </c>
      <c r="Q392" s="7" t="s">
        <v>50</v>
      </c>
      <c r="R392" s="7" t="s">
        <v>50</v>
      </c>
      <c r="S392" s="7" t="s">
        <v>50</v>
      </c>
      <c r="T392" s="7" t="s">
        <v>50</v>
      </c>
      <c r="U392" s="7" t="s">
        <v>50</v>
      </c>
      <c r="V392" s="15" t="s">
        <v>50</v>
      </c>
      <c r="W392" s="7">
        <v>0</v>
      </c>
      <c r="X392" s="7" t="s">
        <v>50</v>
      </c>
      <c r="Y392" s="7" t="s">
        <v>50</v>
      </c>
      <c r="Z392" s="7" t="s">
        <v>50</v>
      </c>
      <c r="AA392" s="7" t="s">
        <v>50</v>
      </c>
      <c r="AB392" s="7">
        <v>0</v>
      </c>
      <c r="AC392" s="7">
        <v>0</v>
      </c>
      <c r="AD392" s="67" t="s">
        <v>56</v>
      </c>
      <c r="AE392" s="7">
        <v>0</v>
      </c>
      <c r="AF392" s="7">
        <v>0</v>
      </c>
      <c r="AG392" s="67" t="s">
        <v>50</v>
      </c>
      <c r="AH392" s="67" t="s">
        <v>50</v>
      </c>
      <c r="AI392" s="7" t="s">
        <v>50</v>
      </c>
      <c r="AJ392" s="7">
        <v>0</v>
      </c>
      <c r="AK392" s="7">
        <v>0</v>
      </c>
      <c r="AL392" s="7">
        <v>0</v>
      </c>
      <c r="AM392" s="67" t="s">
        <v>50</v>
      </c>
      <c r="AN392" s="7">
        <v>0</v>
      </c>
      <c r="AO392" s="7">
        <v>0</v>
      </c>
      <c r="AP392" s="7">
        <v>0</v>
      </c>
      <c r="AQ392" s="7" t="s">
        <v>50</v>
      </c>
      <c r="AR392" s="7" t="s">
        <v>50</v>
      </c>
      <c r="AS392" s="7" t="s">
        <v>50</v>
      </c>
      <c r="AT392" s="7" t="s">
        <v>50</v>
      </c>
      <c r="AU392" s="7"/>
    </row>
    <row r="393" spans="1:47" hidden="1" x14ac:dyDescent="0.25">
      <c r="A393" s="151">
        <v>396</v>
      </c>
      <c r="B393" s="323" t="s">
        <v>47</v>
      </c>
      <c r="C393" s="63" t="s">
        <v>717</v>
      </c>
      <c r="D393" s="45" t="s">
        <v>718</v>
      </c>
      <c r="E393" s="45" t="s">
        <v>515</v>
      </c>
      <c r="F393" s="45">
        <v>426599</v>
      </c>
      <c r="G393" s="45">
        <v>13114.45</v>
      </c>
      <c r="H393" s="45"/>
      <c r="I393" s="45">
        <v>460</v>
      </c>
      <c r="J393" s="7"/>
      <c r="K393" s="180"/>
      <c r="L393" s="8">
        <v>45867</v>
      </c>
      <c r="M393" s="7">
        <f>125+30+30+30</f>
        <v>215</v>
      </c>
      <c r="N393" s="9">
        <f t="shared" ref="N393:N424" si="36">IF(OR(ISBLANK(L393),ISBLANK(M393)),"",L393+M393-1)</f>
        <v>46081</v>
      </c>
      <c r="O393" s="10">
        <f t="shared" ca="1" si="35"/>
        <v>-122</v>
      </c>
      <c r="P393" s="10" t="s">
        <v>50</v>
      </c>
      <c r="Q393" s="7" t="s">
        <v>50</v>
      </c>
      <c r="R393" s="7" t="s">
        <v>50</v>
      </c>
      <c r="S393" s="7" t="s">
        <v>50</v>
      </c>
      <c r="T393" s="7" t="s">
        <v>50</v>
      </c>
      <c r="U393" s="7" t="s">
        <v>56</v>
      </c>
      <c r="V393" s="15" t="s">
        <v>56</v>
      </c>
      <c r="W393" s="7">
        <v>0</v>
      </c>
      <c r="X393" s="67" t="s">
        <v>50</v>
      </c>
      <c r="Y393" s="67" t="s">
        <v>50</v>
      </c>
      <c r="Z393" s="67" t="s">
        <v>50</v>
      </c>
      <c r="AA393" s="67" t="s">
        <v>50</v>
      </c>
      <c r="AB393" s="7">
        <v>0</v>
      </c>
      <c r="AC393" s="7">
        <v>0</v>
      </c>
      <c r="AD393" s="67" t="s">
        <v>56</v>
      </c>
      <c r="AE393" s="7">
        <v>0</v>
      </c>
      <c r="AF393" s="7">
        <v>0</v>
      </c>
      <c r="AG393" s="67" t="s">
        <v>50</v>
      </c>
      <c r="AH393" s="67" t="s">
        <v>50</v>
      </c>
      <c r="AI393" s="67" t="s">
        <v>50</v>
      </c>
      <c r="AJ393" s="67" t="s">
        <v>50</v>
      </c>
      <c r="AK393" s="7">
        <v>0</v>
      </c>
      <c r="AL393" s="7">
        <v>0</v>
      </c>
      <c r="AM393" s="67" t="s">
        <v>50</v>
      </c>
      <c r="AN393" s="7">
        <v>0</v>
      </c>
      <c r="AO393" s="7">
        <v>0</v>
      </c>
      <c r="AP393" s="7">
        <v>0</v>
      </c>
      <c r="AQ393" s="7" t="s">
        <v>56</v>
      </c>
      <c r="AR393" s="7" t="s">
        <v>50</v>
      </c>
      <c r="AS393" s="7" t="s">
        <v>56</v>
      </c>
      <c r="AT393" s="7" t="s">
        <v>56</v>
      </c>
      <c r="AU393" s="7"/>
    </row>
    <row r="394" spans="1:47" hidden="1" x14ac:dyDescent="0.25">
      <c r="A394" s="151">
        <v>397</v>
      </c>
      <c r="B394" s="323" t="s">
        <v>47</v>
      </c>
      <c r="C394" s="63" t="s">
        <v>719</v>
      </c>
      <c r="D394" s="45" t="s">
        <v>720</v>
      </c>
      <c r="E394" s="45" t="s">
        <v>515</v>
      </c>
      <c r="F394" s="45">
        <v>353702.23</v>
      </c>
      <c r="G394" s="45">
        <v>1565.34</v>
      </c>
      <c r="H394" s="45"/>
      <c r="I394" s="45">
        <v>0</v>
      </c>
      <c r="J394" s="7"/>
      <c r="K394" s="179">
        <v>45932</v>
      </c>
      <c r="L394" s="51">
        <v>45874</v>
      </c>
      <c r="M394" s="7">
        <v>125</v>
      </c>
      <c r="N394" s="9">
        <f t="shared" si="36"/>
        <v>45998</v>
      </c>
      <c r="O394" s="10">
        <f t="shared" ca="1" si="35"/>
        <v>-205</v>
      </c>
      <c r="P394" s="10"/>
      <c r="Q394" s="7" t="s">
        <v>50</v>
      </c>
      <c r="R394" s="7" t="s">
        <v>50</v>
      </c>
      <c r="S394" s="7">
        <v>0</v>
      </c>
      <c r="T394" s="67" t="s">
        <v>50</v>
      </c>
      <c r="U394" s="7" t="s">
        <v>50</v>
      </c>
      <c r="V394" s="15"/>
      <c r="W394" s="7">
        <v>0</v>
      </c>
      <c r="X394" s="7" t="s">
        <v>50</v>
      </c>
      <c r="Y394" s="7" t="s">
        <v>50</v>
      </c>
      <c r="Z394" s="7" t="s">
        <v>50</v>
      </c>
      <c r="AA394" s="7" t="s">
        <v>50</v>
      </c>
      <c r="AB394" s="7">
        <v>0</v>
      </c>
      <c r="AC394" s="7">
        <v>0</v>
      </c>
      <c r="AD394" s="67" t="s">
        <v>50</v>
      </c>
      <c r="AE394" s="7">
        <v>0</v>
      </c>
      <c r="AF394" s="7">
        <v>0</v>
      </c>
      <c r="AG394" s="7">
        <v>0</v>
      </c>
      <c r="AH394" s="7">
        <v>0</v>
      </c>
      <c r="AI394" s="7">
        <v>0</v>
      </c>
      <c r="AJ394" s="7">
        <v>0</v>
      </c>
      <c r="AK394" s="7">
        <v>0</v>
      </c>
      <c r="AL394" s="7">
        <v>0</v>
      </c>
      <c r="AM394" s="7">
        <v>0</v>
      </c>
      <c r="AN394" s="7" t="s">
        <v>50</v>
      </c>
      <c r="AO394" s="7">
        <v>0</v>
      </c>
      <c r="AP394" s="7">
        <v>0</v>
      </c>
      <c r="AQ394" s="7" t="s">
        <v>50</v>
      </c>
      <c r="AR394" s="7" t="s">
        <v>50</v>
      </c>
      <c r="AS394" s="7" t="s">
        <v>50</v>
      </c>
      <c r="AT394" s="7" t="s">
        <v>50</v>
      </c>
      <c r="AU394" s="7"/>
    </row>
    <row r="395" spans="1:47" hidden="1" x14ac:dyDescent="0.25">
      <c r="A395" s="151">
        <v>398</v>
      </c>
      <c r="B395" s="323" t="s">
        <v>47</v>
      </c>
      <c r="C395" s="63" t="s">
        <v>721</v>
      </c>
      <c r="D395" s="45" t="s">
        <v>722</v>
      </c>
      <c r="E395" s="45" t="s">
        <v>406</v>
      </c>
      <c r="F395" s="45">
        <v>287352.09999999998</v>
      </c>
      <c r="G395" s="45">
        <v>10636.23</v>
      </c>
      <c r="H395" s="45"/>
      <c r="I395" s="45">
        <v>460</v>
      </c>
      <c r="J395" s="7"/>
      <c r="K395" s="179">
        <v>45991</v>
      </c>
      <c r="L395" s="8">
        <v>45874</v>
      </c>
      <c r="M395" s="7">
        <f>125+30</f>
        <v>155</v>
      </c>
      <c r="N395" s="9">
        <f t="shared" si="36"/>
        <v>46028</v>
      </c>
      <c r="O395" s="10">
        <f t="shared" ca="1" si="35"/>
        <v>-175</v>
      </c>
      <c r="P395" s="10">
        <v>0</v>
      </c>
      <c r="Q395" s="7" t="s">
        <v>50</v>
      </c>
      <c r="R395" s="7" t="s">
        <v>50</v>
      </c>
      <c r="S395" s="7" t="s">
        <v>50</v>
      </c>
      <c r="T395" s="7" t="s">
        <v>50</v>
      </c>
      <c r="U395" s="7" t="s">
        <v>50</v>
      </c>
      <c r="V395" s="15" t="s">
        <v>50</v>
      </c>
      <c r="W395" s="7">
        <v>0</v>
      </c>
      <c r="X395" s="7" t="s">
        <v>50</v>
      </c>
      <c r="Y395" s="7" t="s">
        <v>50</v>
      </c>
      <c r="Z395" s="7">
        <v>0</v>
      </c>
      <c r="AA395" s="7" t="s">
        <v>50</v>
      </c>
      <c r="AB395" s="7">
        <v>0</v>
      </c>
      <c r="AC395" s="7">
        <v>0</v>
      </c>
      <c r="AD395" s="7" t="s">
        <v>56</v>
      </c>
      <c r="AE395" s="7">
        <v>0</v>
      </c>
      <c r="AF395" s="7">
        <v>0</v>
      </c>
      <c r="AG395" s="7">
        <v>0</v>
      </c>
      <c r="AH395" s="7" t="s">
        <v>50</v>
      </c>
      <c r="AI395" s="7">
        <v>0</v>
      </c>
      <c r="AJ395" s="7" t="s">
        <v>50</v>
      </c>
      <c r="AK395" s="7">
        <v>0</v>
      </c>
      <c r="AL395" s="7">
        <v>0</v>
      </c>
      <c r="AM395" s="7">
        <v>0</v>
      </c>
      <c r="AN395" s="7">
        <v>0</v>
      </c>
      <c r="AO395" s="7">
        <v>0</v>
      </c>
      <c r="AP395" s="7">
        <v>0</v>
      </c>
      <c r="AQ395" s="7" t="s">
        <v>50</v>
      </c>
      <c r="AR395" s="7" t="s">
        <v>50</v>
      </c>
      <c r="AS395" s="7" t="s">
        <v>50</v>
      </c>
      <c r="AT395" s="7" t="s">
        <v>50</v>
      </c>
      <c r="AU395" s="7"/>
    </row>
    <row r="396" spans="1:47" hidden="1" x14ac:dyDescent="0.25">
      <c r="A396" s="151">
        <v>399</v>
      </c>
      <c r="B396" s="323" t="s">
        <v>47</v>
      </c>
      <c r="C396" s="63" t="s">
        <v>723</v>
      </c>
      <c r="D396" s="45" t="s">
        <v>724</v>
      </c>
      <c r="E396" s="45" t="s">
        <v>345</v>
      </c>
      <c r="F396" s="45">
        <v>126816</v>
      </c>
      <c r="G396" s="45">
        <v>6303.56</v>
      </c>
      <c r="H396" s="45"/>
      <c r="I396" s="45">
        <v>400</v>
      </c>
      <c r="J396" s="7"/>
      <c r="K396" s="180"/>
      <c r="L396" s="8">
        <v>45874</v>
      </c>
      <c r="M396" s="7">
        <f>125+30</f>
        <v>155</v>
      </c>
      <c r="N396" s="9">
        <f t="shared" si="36"/>
        <v>46028</v>
      </c>
      <c r="O396" s="10">
        <f t="shared" ca="1" si="35"/>
        <v>-175</v>
      </c>
      <c r="P396" s="10"/>
      <c r="Q396" s="7" t="s">
        <v>50</v>
      </c>
      <c r="R396" s="7" t="s">
        <v>50</v>
      </c>
      <c r="S396" s="7" t="s">
        <v>50</v>
      </c>
      <c r="T396" s="7" t="s">
        <v>50</v>
      </c>
      <c r="U396" s="7" t="s">
        <v>50</v>
      </c>
      <c r="V396" s="15" t="s">
        <v>50</v>
      </c>
      <c r="W396" s="7">
        <v>0</v>
      </c>
      <c r="X396" s="7" t="s">
        <v>56</v>
      </c>
      <c r="Y396" s="7" t="s">
        <v>56</v>
      </c>
      <c r="Z396" s="7">
        <v>0</v>
      </c>
      <c r="AA396" s="7" t="s">
        <v>50</v>
      </c>
      <c r="AB396" s="7">
        <v>0</v>
      </c>
      <c r="AC396" s="7">
        <v>0</v>
      </c>
      <c r="AD396" s="7" t="s">
        <v>56</v>
      </c>
      <c r="AE396" s="7">
        <v>0</v>
      </c>
      <c r="AF396" s="7">
        <v>0</v>
      </c>
      <c r="AG396" s="7" t="s">
        <v>50</v>
      </c>
      <c r="AH396" s="7" t="s">
        <v>50</v>
      </c>
      <c r="AI396" s="7">
        <v>0</v>
      </c>
      <c r="AJ396" s="7" t="s">
        <v>50</v>
      </c>
      <c r="AK396" s="7">
        <v>0</v>
      </c>
      <c r="AL396" s="7" t="s">
        <v>50</v>
      </c>
      <c r="AM396" s="7" t="s">
        <v>50</v>
      </c>
      <c r="AN396" s="7">
        <v>0</v>
      </c>
      <c r="AO396" s="7">
        <v>0</v>
      </c>
      <c r="AP396" s="7">
        <v>0</v>
      </c>
      <c r="AQ396" s="7" t="s">
        <v>50</v>
      </c>
      <c r="AR396" s="7" t="s">
        <v>50</v>
      </c>
      <c r="AS396" s="7" t="s">
        <v>50</v>
      </c>
      <c r="AT396" s="7" t="s">
        <v>50</v>
      </c>
      <c r="AU396" s="7"/>
    </row>
    <row r="397" spans="1:47" hidden="1" x14ac:dyDescent="0.25">
      <c r="A397" s="151">
        <v>400</v>
      </c>
      <c r="B397" s="323" t="s">
        <v>47</v>
      </c>
      <c r="C397" s="63" t="s">
        <v>725</v>
      </c>
      <c r="D397" s="45" t="s">
        <v>726</v>
      </c>
      <c r="E397" s="45" t="s">
        <v>406</v>
      </c>
      <c r="F397" s="45">
        <v>279239.40000000002</v>
      </c>
      <c r="G397" s="45">
        <v>11560</v>
      </c>
      <c r="H397" s="45"/>
      <c r="I397" s="45">
        <v>400</v>
      </c>
      <c r="J397" s="7"/>
      <c r="K397" s="180"/>
      <c r="L397" s="51">
        <v>45875</v>
      </c>
      <c r="M397" s="45">
        <v>125</v>
      </c>
      <c r="N397" s="52">
        <f t="shared" si="36"/>
        <v>45999</v>
      </c>
      <c r="O397" s="46">
        <f t="shared" ca="1" si="35"/>
        <v>-204</v>
      </c>
      <c r="P397" s="46">
        <v>0</v>
      </c>
      <c r="Q397" s="7" t="s">
        <v>50</v>
      </c>
      <c r="R397" s="7" t="s">
        <v>50</v>
      </c>
      <c r="S397" s="7" t="s">
        <v>50</v>
      </c>
      <c r="T397" s="7" t="s">
        <v>50</v>
      </c>
      <c r="U397" s="7" t="s">
        <v>50</v>
      </c>
      <c r="V397" s="15" t="s">
        <v>50</v>
      </c>
      <c r="W397" s="7">
        <v>0</v>
      </c>
      <c r="X397" s="7" t="s">
        <v>50</v>
      </c>
      <c r="Y397" s="7" t="s">
        <v>50</v>
      </c>
      <c r="Z397" s="7">
        <v>0</v>
      </c>
      <c r="AA397" s="7" t="s">
        <v>50</v>
      </c>
      <c r="AB397" s="7">
        <v>0</v>
      </c>
      <c r="AC397" s="7">
        <v>0</v>
      </c>
      <c r="AD397" s="7" t="s">
        <v>50</v>
      </c>
      <c r="AE397" s="7">
        <v>0</v>
      </c>
      <c r="AF397" s="7">
        <v>0</v>
      </c>
      <c r="AG397" s="7">
        <v>0</v>
      </c>
      <c r="AH397" s="7" t="s">
        <v>50</v>
      </c>
      <c r="AI397" s="7">
        <v>0</v>
      </c>
      <c r="AJ397" s="7" t="s">
        <v>50</v>
      </c>
      <c r="AK397" s="7">
        <v>0</v>
      </c>
      <c r="AL397" s="7">
        <v>0</v>
      </c>
      <c r="AM397" s="7">
        <v>0</v>
      </c>
      <c r="AN397" s="7" t="s">
        <v>50</v>
      </c>
      <c r="AO397" s="7">
        <v>0</v>
      </c>
      <c r="AP397" s="7">
        <v>0</v>
      </c>
      <c r="AQ397" s="7" t="s">
        <v>50</v>
      </c>
      <c r="AR397" s="7" t="s">
        <v>50</v>
      </c>
      <c r="AS397" s="7" t="s">
        <v>50</v>
      </c>
      <c r="AT397" s="7" t="s">
        <v>50</v>
      </c>
      <c r="AU397" s="7"/>
    </row>
    <row r="398" spans="1:47" hidden="1" x14ac:dyDescent="0.25">
      <c r="A398" s="151">
        <v>401</v>
      </c>
      <c r="B398" s="323" t="s">
        <v>47</v>
      </c>
      <c r="C398" s="63" t="s">
        <v>727</v>
      </c>
      <c r="D398" s="45" t="s">
        <v>728</v>
      </c>
      <c r="E398" s="45" t="s">
        <v>729</v>
      </c>
      <c r="F398" s="45">
        <v>353390.13</v>
      </c>
      <c r="G398" s="45">
        <v>12625.34</v>
      </c>
      <c r="H398" s="45"/>
      <c r="I398" s="45">
        <v>460</v>
      </c>
      <c r="J398" s="7"/>
      <c r="K398" s="180"/>
      <c r="L398" s="8">
        <v>45875</v>
      </c>
      <c r="M398" s="7">
        <f>125+30</f>
        <v>155</v>
      </c>
      <c r="N398" s="9">
        <f t="shared" si="36"/>
        <v>46029</v>
      </c>
      <c r="O398" s="10">
        <f t="shared" ca="1" si="35"/>
        <v>-174</v>
      </c>
      <c r="P398" s="10"/>
      <c r="Q398" s="7" t="s">
        <v>50</v>
      </c>
      <c r="R398" s="7" t="s">
        <v>50</v>
      </c>
      <c r="S398" s="7" t="s">
        <v>50</v>
      </c>
      <c r="T398" s="7" t="s">
        <v>50</v>
      </c>
      <c r="U398" s="7" t="s">
        <v>50</v>
      </c>
      <c r="V398" s="15" t="s">
        <v>50</v>
      </c>
      <c r="W398" s="7">
        <v>0</v>
      </c>
      <c r="X398" s="7" t="s">
        <v>50</v>
      </c>
      <c r="Y398" s="7" t="s">
        <v>50</v>
      </c>
      <c r="Z398" s="7" t="s">
        <v>50</v>
      </c>
      <c r="AA398" s="7" t="s">
        <v>50</v>
      </c>
      <c r="AB398" s="7">
        <v>0</v>
      </c>
      <c r="AC398" s="7">
        <v>0</v>
      </c>
      <c r="AD398" s="7" t="s">
        <v>56</v>
      </c>
      <c r="AE398" s="7">
        <v>0</v>
      </c>
      <c r="AF398" s="7">
        <v>0</v>
      </c>
      <c r="AG398" s="7" t="s">
        <v>50</v>
      </c>
      <c r="AH398" s="7" t="s">
        <v>50</v>
      </c>
      <c r="AI398" s="7">
        <v>0</v>
      </c>
      <c r="AJ398" s="7" t="s">
        <v>50</v>
      </c>
      <c r="AK398" s="7">
        <v>0</v>
      </c>
      <c r="AL398" s="7">
        <v>0</v>
      </c>
      <c r="AM398" s="7">
        <v>0</v>
      </c>
      <c r="AN398" s="7" t="s">
        <v>50</v>
      </c>
      <c r="AO398" s="7">
        <v>0</v>
      </c>
      <c r="AP398" s="7">
        <v>0</v>
      </c>
      <c r="AQ398" s="7" t="s">
        <v>50</v>
      </c>
      <c r="AR398" s="7" t="s">
        <v>50</v>
      </c>
      <c r="AS398" s="7" t="s">
        <v>50</v>
      </c>
      <c r="AT398" s="7" t="s">
        <v>50</v>
      </c>
      <c r="AU398" s="7"/>
    </row>
    <row r="399" spans="1:47" hidden="1" x14ac:dyDescent="0.25">
      <c r="A399" s="151">
        <v>402</v>
      </c>
      <c r="B399" s="323" t="s">
        <v>47</v>
      </c>
      <c r="C399" s="63" t="s">
        <v>730</v>
      </c>
      <c r="D399" s="45" t="s">
        <v>731</v>
      </c>
      <c r="E399" s="45" t="s">
        <v>515</v>
      </c>
      <c r="F399" s="45">
        <v>122233.07</v>
      </c>
      <c r="G399" s="45">
        <v>4743.5600000000004</v>
      </c>
      <c r="H399" s="45"/>
      <c r="I399" s="45">
        <v>0</v>
      </c>
      <c r="J399" s="7"/>
      <c r="K399" s="180"/>
      <c r="L399" s="51">
        <v>45880</v>
      </c>
      <c r="M399" s="45">
        <v>95</v>
      </c>
      <c r="N399" s="52">
        <f t="shared" si="36"/>
        <v>45974</v>
      </c>
      <c r="O399" s="46">
        <f t="shared" ca="1" si="35"/>
        <v>-229</v>
      </c>
      <c r="P399" s="46"/>
      <c r="Q399" s="7" t="s">
        <v>50</v>
      </c>
      <c r="R399" s="7" t="s">
        <v>50</v>
      </c>
      <c r="S399" s="7">
        <v>0</v>
      </c>
      <c r="T399" s="7" t="s">
        <v>50</v>
      </c>
      <c r="U399" s="7" t="s">
        <v>50</v>
      </c>
      <c r="V399" s="15"/>
      <c r="W399" s="7">
        <v>0</v>
      </c>
      <c r="X399" s="7" t="s">
        <v>50</v>
      </c>
      <c r="Y399" s="7" t="s">
        <v>50</v>
      </c>
      <c r="Z399" s="7" t="s">
        <v>50</v>
      </c>
      <c r="AA399" s="7" t="s">
        <v>50</v>
      </c>
      <c r="AB399" s="7">
        <v>0</v>
      </c>
      <c r="AC399" s="7">
        <v>0</v>
      </c>
      <c r="AD399" s="67" t="s">
        <v>50</v>
      </c>
      <c r="AE399" s="7">
        <v>0</v>
      </c>
      <c r="AF399" s="7">
        <v>0</v>
      </c>
      <c r="AG399" s="7">
        <v>0</v>
      </c>
      <c r="AH399" s="7">
        <v>0</v>
      </c>
      <c r="AI399" s="7">
        <v>0</v>
      </c>
      <c r="AJ399" s="7">
        <v>0</v>
      </c>
      <c r="AK399" s="7">
        <v>0</v>
      </c>
      <c r="AL399" s="7">
        <v>0</v>
      </c>
      <c r="AM399" s="7">
        <v>0</v>
      </c>
      <c r="AN399" s="7">
        <v>0</v>
      </c>
      <c r="AO399" s="7">
        <v>0</v>
      </c>
      <c r="AP399" s="7">
        <v>0</v>
      </c>
      <c r="AQ399" s="7" t="s">
        <v>50</v>
      </c>
      <c r="AR399" s="7" t="s">
        <v>50</v>
      </c>
      <c r="AS399" s="7" t="s">
        <v>56</v>
      </c>
      <c r="AT399" s="7" t="s">
        <v>56</v>
      </c>
      <c r="AU399" s="7"/>
    </row>
    <row r="400" spans="1:47" hidden="1" x14ac:dyDescent="0.25">
      <c r="A400" s="151">
        <v>403</v>
      </c>
      <c r="B400" s="323" t="s">
        <v>47</v>
      </c>
      <c r="C400" s="49" t="s">
        <v>732</v>
      </c>
      <c r="D400" s="63" t="s">
        <v>733</v>
      </c>
      <c r="E400" s="67" t="s">
        <v>236</v>
      </c>
      <c r="F400" s="7"/>
      <c r="G400" s="7">
        <v>1833</v>
      </c>
      <c r="H400" s="45"/>
      <c r="I400" s="45"/>
      <c r="J400" s="7"/>
      <c r="K400" s="180"/>
      <c r="L400" s="8">
        <v>45881</v>
      </c>
      <c r="M400" s="7">
        <v>90</v>
      </c>
      <c r="N400" s="9">
        <f t="shared" si="36"/>
        <v>45970</v>
      </c>
      <c r="O400" s="10">
        <f t="shared" ca="1" si="35"/>
        <v>-233</v>
      </c>
      <c r="P400" s="10">
        <v>0</v>
      </c>
      <c r="Q400" s="7" t="s">
        <v>50</v>
      </c>
      <c r="R400" s="7" t="s">
        <v>50</v>
      </c>
      <c r="S400" s="7">
        <v>0</v>
      </c>
      <c r="T400" s="15" t="s">
        <v>50</v>
      </c>
      <c r="U400" s="7" t="s">
        <v>50</v>
      </c>
      <c r="V400" s="7">
        <v>0</v>
      </c>
      <c r="W400" s="7">
        <v>0</v>
      </c>
      <c r="X400" s="7" t="s">
        <v>50</v>
      </c>
      <c r="Y400" s="7" t="s">
        <v>50</v>
      </c>
      <c r="Z400" s="7">
        <v>0</v>
      </c>
      <c r="AA400" s="7" t="s">
        <v>50</v>
      </c>
      <c r="AB400" s="7">
        <v>0</v>
      </c>
      <c r="AC400" s="7">
        <v>0</v>
      </c>
      <c r="AD400" s="7" t="s">
        <v>50</v>
      </c>
      <c r="AE400" s="7">
        <v>0</v>
      </c>
      <c r="AF400" s="7">
        <v>0</v>
      </c>
      <c r="AG400" s="7">
        <v>0</v>
      </c>
      <c r="AH400" s="7">
        <v>0</v>
      </c>
      <c r="AI400" s="7">
        <v>0</v>
      </c>
      <c r="AJ400" s="7" t="s">
        <v>50</v>
      </c>
      <c r="AK400" s="7">
        <v>0</v>
      </c>
      <c r="AL400" s="7">
        <v>0</v>
      </c>
      <c r="AM400" s="7">
        <v>0</v>
      </c>
      <c r="AN400" s="7">
        <v>0</v>
      </c>
      <c r="AO400" s="7">
        <v>0</v>
      </c>
      <c r="AP400" s="7">
        <v>0</v>
      </c>
      <c r="AQ400" s="7" t="s">
        <v>50</v>
      </c>
      <c r="AR400" s="7" t="s">
        <v>50</v>
      </c>
      <c r="AS400" s="7" t="s">
        <v>50</v>
      </c>
      <c r="AT400" s="7" t="s">
        <v>50</v>
      </c>
      <c r="AU400" s="7"/>
    </row>
    <row r="401" spans="1:47" hidden="1" x14ac:dyDescent="0.25">
      <c r="A401" s="151">
        <v>404</v>
      </c>
      <c r="B401" s="323" t="s">
        <v>47</v>
      </c>
      <c r="C401" s="49" t="s">
        <v>734</v>
      </c>
      <c r="D401" s="45" t="s">
        <v>735</v>
      </c>
      <c r="E401" s="45" t="s">
        <v>236</v>
      </c>
      <c r="F401" s="45"/>
      <c r="G401" s="45">
        <v>1833</v>
      </c>
      <c r="H401" s="45"/>
      <c r="I401" s="45"/>
      <c r="J401" s="7"/>
      <c r="K401" s="179">
        <v>45974</v>
      </c>
      <c r="L401" s="8">
        <v>45881</v>
      </c>
      <c r="M401" s="7">
        <v>90</v>
      </c>
      <c r="N401" s="9">
        <f t="shared" si="36"/>
        <v>45970</v>
      </c>
      <c r="O401" s="10">
        <f t="shared" ca="1" si="35"/>
        <v>-233</v>
      </c>
      <c r="P401" s="10">
        <v>0</v>
      </c>
      <c r="Q401" s="7" t="s">
        <v>50</v>
      </c>
      <c r="R401" s="7" t="s">
        <v>50</v>
      </c>
      <c r="S401" s="7">
        <v>0</v>
      </c>
      <c r="T401" s="15" t="s">
        <v>50</v>
      </c>
      <c r="U401" s="15" t="s">
        <v>50</v>
      </c>
      <c r="V401" s="7">
        <v>0</v>
      </c>
      <c r="W401" s="7">
        <v>0</v>
      </c>
      <c r="X401" s="7" t="s">
        <v>50</v>
      </c>
      <c r="Y401" s="7" t="s">
        <v>50</v>
      </c>
      <c r="Z401" s="7">
        <v>0</v>
      </c>
      <c r="AA401" s="7">
        <v>0</v>
      </c>
      <c r="AB401" s="7">
        <v>0</v>
      </c>
      <c r="AC401" s="7">
        <v>0</v>
      </c>
      <c r="AD401" s="7" t="s">
        <v>50</v>
      </c>
      <c r="AE401" s="7">
        <v>0</v>
      </c>
      <c r="AF401" s="7">
        <v>0</v>
      </c>
      <c r="AG401" s="7">
        <v>0</v>
      </c>
      <c r="AH401" s="7">
        <v>0</v>
      </c>
      <c r="AI401" s="7">
        <v>0</v>
      </c>
      <c r="AJ401" s="7">
        <v>0</v>
      </c>
      <c r="AK401" s="7">
        <v>0</v>
      </c>
      <c r="AL401" s="7">
        <v>0</v>
      </c>
      <c r="AM401" s="7">
        <v>0</v>
      </c>
      <c r="AN401" s="7">
        <v>0</v>
      </c>
      <c r="AO401" s="7">
        <v>0</v>
      </c>
      <c r="AP401" s="7">
        <v>0</v>
      </c>
      <c r="AQ401" s="7" t="s">
        <v>50</v>
      </c>
      <c r="AR401" s="7" t="s">
        <v>50</v>
      </c>
      <c r="AS401" s="7" t="s">
        <v>50</v>
      </c>
      <c r="AT401" s="7" t="s">
        <v>50</v>
      </c>
      <c r="AU401" s="7"/>
    </row>
    <row r="402" spans="1:47" hidden="1" x14ac:dyDescent="0.25">
      <c r="A402" s="151">
        <v>405</v>
      </c>
      <c r="B402" s="323" t="s">
        <v>47</v>
      </c>
      <c r="C402" s="49" t="s">
        <v>736</v>
      </c>
      <c r="D402" s="45" t="s">
        <v>737</v>
      </c>
      <c r="E402" s="45" t="s">
        <v>236</v>
      </c>
      <c r="F402" s="45"/>
      <c r="G402" s="45">
        <v>1833</v>
      </c>
      <c r="H402" s="45"/>
      <c r="I402" s="45"/>
      <c r="J402" s="7"/>
      <c r="K402" s="180"/>
      <c r="L402" s="8">
        <v>45881</v>
      </c>
      <c r="M402" s="7">
        <v>90</v>
      </c>
      <c r="N402" s="9">
        <f t="shared" si="36"/>
        <v>45970</v>
      </c>
      <c r="O402" s="10">
        <f t="shared" ca="1" si="35"/>
        <v>-233</v>
      </c>
      <c r="P402" s="10">
        <v>0</v>
      </c>
      <c r="Q402" s="7" t="s">
        <v>50</v>
      </c>
      <c r="R402" s="7" t="s">
        <v>50</v>
      </c>
      <c r="S402" s="7">
        <v>0</v>
      </c>
      <c r="T402" s="15" t="s">
        <v>50</v>
      </c>
      <c r="U402" s="15" t="s">
        <v>50</v>
      </c>
      <c r="V402" s="7">
        <v>0</v>
      </c>
      <c r="W402" s="7">
        <v>0</v>
      </c>
      <c r="X402" s="7" t="s">
        <v>50</v>
      </c>
      <c r="Y402" s="7">
        <v>0</v>
      </c>
      <c r="Z402" s="7">
        <v>0</v>
      </c>
      <c r="AA402" s="7">
        <v>0</v>
      </c>
      <c r="AB402" s="7">
        <v>0</v>
      </c>
      <c r="AC402" s="7">
        <v>0</v>
      </c>
      <c r="AD402" s="7" t="s">
        <v>50</v>
      </c>
      <c r="AE402" s="7">
        <v>0</v>
      </c>
      <c r="AF402" s="7">
        <v>0</v>
      </c>
      <c r="AG402" s="7">
        <v>0</v>
      </c>
      <c r="AH402" s="7">
        <v>0</v>
      </c>
      <c r="AI402" s="7">
        <v>0</v>
      </c>
      <c r="AJ402" s="7">
        <v>0</v>
      </c>
      <c r="AK402" s="7">
        <v>0</v>
      </c>
      <c r="AL402" s="7">
        <v>0</v>
      </c>
      <c r="AM402" s="7">
        <v>0</v>
      </c>
      <c r="AN402" s="7">
        <v>0</v>
      </c>
      <c r="AO402" s="7">
        <v>0</v>
      </c>
      <c r="AP402" s="7">
        <v>0</v>
      </c>
      <c r="AQ402" s="7" t="s">
        <v>56</v>
      </c>
      <c r="AR402" s="7" t="s">
        <v>50</v>
      </c>
      <c r="AS402" s="7" t="s">
        <v>56</v>
      </c>
      <c r="AT402" s="7" t="s">
        <v>56</v>
      </c>
      <c r="AU402" s="7"/>
    </row>
    <row r="403" spans="1:47" hidden="1" x14ac:dyDescent="0.25">
      <c r="A403" s="151">
        <v>406</v>
      </c>
      <c r="B403" s="323" t="s">
        <v>47</v>
      </c>
      <c r="C403" s="49" t="s">
        <v>738</v>
      </c>
      <c r="D403" s="45" t="s">
        <v>739</v>
      </c>
      <c r="E403" s="45" t="s">
        <v>236</v>
      </c>
      <c r="F403" s="45"/>
      <c r="G403" s="45">
        <v>1833</v>
      </c>
      <c r="H403" s="45"/>
      <c r="I403" s="45"/>
      <c r="J403" s="7"/>
      <c r="K403" s="180"/>
      <c r="L403" s="8">
        <v>45881</v>
      </c>
      <c r="M403" s="7">
        <v>90</v>
      </c>
      <c r="N403" s="9">
        <f t="shared" si="36"/>
        <v>45970</v>
      </c>
      <c r="O403" s="10">
        <f t="shared" ca="1" si="35"/>
        <v>-233</v>
      </c>
      <c r="P403" s="10">
        <v>0</v>
      </c>
      <c r="Q403" s="7" t="s">
        <v>50</v>
      </c>
      <c r="R403" s="7" t="s">
        <v>50</v>
      </c>
      <c r="S403" s="7">
        <v>0</v>
      </c>
      <c r="T403" s="15" t="s">
        <v>50</v>
      </c>
      <c r="U403" s="15" t="s">
        <v>50</v>
      </c>
      <c r="V403" s="7">
        <v>0</v>
      </c>
      <c r="W403" s="7">
        <v>0</v>
      </c>
      <c r="X403" s="7" t="s">
        <v>50</v>
      </c>
      <c r="Y403" s="7">
        <v>0</v>
      </c>
      <c r="Z403" s="7">
        <v>0</v>
      </c>
      <c r="AA403" s="7">
        <v>0</v>
      </c>
      <c r="AB403" s="7">
        <v>0</v>
      </c>
      <c r="AC403" s="7">
        <v>0</v>
      </c>
      <c r="AD403" s="7" t="s">
        <v>56</v>
      </c>
      <c r="AE403" s="7">
        <v>0</v>
      </c>
      <c r="AF403" s="7">
        <v>0</v>
      </c>
      <c r="AG403" s="7">
        <v>0</v>
      </c>
      <c r="AH403" s="7">
        <v>0</v>
      </c>
      <c r="AI403" s="7">
        <v>0</v>
      </c>
      <c r="AJ403" s="7" t="s">
        <v>50</v>
      </c>
      <c r="AK403" s="7">
        <v>0</v>
      </c>
      <c r="AL403" s="7">
        <v>0</v>
      </c>
      <c r="AM403" s="7">
        <v>0</v>
      </c>
      <c r="AN403" s="7">
        <v>0</v>
      </c>
      <c r="AO403" s="7">
        <v>0</v>
      </c>
      <c r="AP403" s="7">
        <v>0</v>
      </c>
      <c r="AQ403" s="7" t="s">
        <v>50</v>
      </c>
      <c r="AR403" s="7" t="s">
        <v>50</v>
      </c>
      <c r="AS403" s="7" t="s">
        <v>56</v>
      </c>
      <c r="AT403" s="7" t="s">
        <v>56</v>
      </c>
      <c r="AU403" s="7"/>
    </row>
    <row r="404" spans="1:47" hidden="1" x14ac:dyDescent="0.25">
      <c r="A404" s="151">
        <v>407</v>
      </c>
      <c r="B404" s="323" t="s">
        <v>47</v>
      </c>
      <c r="C404" s="49" t="s">
        <v>740</v>
      </c>
      <c r="D404" s="45" t="s">
        <v>741</v>
      </c>
      <c r="E404" s="45" t="s">
        <v>236</v>
      </c>
      <c r="F404" s="45"/>
      <c r="G404" s="45">
        <v>1833</v>
      </c>
      <c r="H404" s="45"/>
      <c r="I404" s="45"/>
      <c r="J404" s="7"/>
      <c r="K404" s="179">
        <v>45932</v>
      </c>
      <c r="L404" s="8">
        <v>45881</v>
      </c>
      <c r="M404" s="7">
        <v>90</v>
      </c>
      <c r="N404" s="9">
        <f t="shared" si="36"/>
        <v>45970</v>
      </c>
      <c r="O404" s="10">
        <f t="shared" ca="1" si="35"/>
        <v>-233</v>
      </c>
      <c r="P404" s="10">
        <v>0</v>
      </c>
      <c r="Q404" s="7" t="s">
        <v>50</v>
      </c>
      <c r="R404" s="7" t="s">
        <v>50</v>
      </c>
      <c r="S404" s="7">
        <v>0</v>
      </c>
      <c r="T404" s="15" t="s">
        <v>50</v>
      </c>
      <c r="U404" s="15" t="s">
        <v>50</v>
      </c>
      <c r="V404" s="7">
        <v>0</v>
      </c>
      <c r="W404" s="7">
        <v>0</v>
      </c>
      <c r="X404" s="7" t="s">
        <v>50</v>
      </c>
      <c r="Y404" s="7">
        <v>0</v>
      </c>
      <c r="Z404" s="7">
        <v>0</v>
      </c>
      <c r="AA404" s="7">
        <v>0</v>
      </c>
      <c r="AB404" s="7">
        <v>0</v>
      </c>
      <c r="AC404" s="7">
        <v>0</v>
      </c>
      <c r="AD404" s="7" t="s">
        <v>50</v>
      </c>
      <c r="AE404" s="7">
        <v>0</v>
      </c>
      <c r="AF404" s="7">
        <v>0</v>
      </c>
      <c r="AG404" s="7">
        <v>0</v>
      </c>
      <c r="AH404" s="7">
        <v>0</v>
      </c>
      <c r="AI404" s="7">
        <v>0</v>
      </c>
      <c r="AJ404" s="7">
        <v>0</v>
      </c>
      <c r="AK404" s="7">
        <v>0</v>
      </c>
      <c r="AL404" s="7">
        <v>0</v>
      </c>
      <c r="AM404" s="7">
        <v>0</v>
      </c>
      <c r="AN404" s="7">
        <v>0</v>
      </c>
      <c r="AO404" s="7">
        <v>0</v>
      </c>
      <c r="AP404" s="7">
        <v>0</v>
      </c>
      <c r="AQ404" s="7" t="s">
        <v>50</v>
      </c>
      <c r="AR404" s="7" t="s">
        <v>50</v>
      </c>
      <c r="AS404" s="7" t="s">
        <v>50</v>
      </c>
      <c r="AT404" s="7" t="s">
        <v>56</v>
      </c>
      <c r="AU404" s="7"/>
    </row>
    <row r="405" spans="1:47" hidden="1" x14ac:dyDescent="0.25">
      <c r="A405" s="151">
        <v>408</v>
      </c>
      <c r="B405" s="323" t="s">
        <v>47</v>
      </c>
      <c r="C405" s="49" t="s">
        <v>742</v>
      </c>
      <c r="D405" s="45" t="s">
        <v>743</v>
      </c>
      <c r="E405" s="45" t="s">
        <v>236</v>
      </c>
      <c r="F405" s="45"/>
      <c r="G405" s="45">
        <v>1833</v>
      </c>
      <c r="H405" s="45"/>
      <c r="I405" s="45"/>
      <c r="J405" s="7"/>
      <c r="K405" s="180"/>
      <c r="L405" s="8">
        <v>45881</v>
      </c>
      <c r="M405" s="7">
        <v>90</v>
      </c>
      <c r="N405" s="9">
        <f t="shared" si="36"/>
        <v>45970</v>
      </c>
      <c r="O405" s="10">
        <f t="shared" ca="1" si="35"/>
        <v>-233</v>
      </c>
      <c r="P405" s="10" t="s">
        <v>50</v>
      </c>
      <c r="Q405" s="7" t="s">
        <v>50</v>
      </c>
      <c r="R405" s="7" t="s">
        <v>50</v>
      </c>
      <c r="S405" s="7">
        <v>0</v>
      </c>
      <c r="T405" s="7">
        <v>0</v>
      </c>
      <c r="U405" s="15" t="s">
        <v>50</v>
      </c>
      <c r="V405" s="7">
        <v>0</v>
      </c>
      <c r="W405" s="7">
        <v>0</v>
      </c>
      <c r="X405" s="7">
        <v>0</v>
      </c>
      <c r="Y405" s="7">
        <v>0</v>
      </c>
      <c r="Z405" s="7">
        <v>0</v>
      </c>
      <c r="AA405" s="7">
        <v>0</v>
      </c>
      <c r="AB405" s="7">
        <v>0</v>
      </c>
      <c r="AC405" s="7">
        <v>0</v>
      </c>
      <c r="AD405" s="7">
        <v>0</v>
      </c>
      <c r="AE405" s="7">
        <v>0</v>
      </c>
      <c r="AF405" s="7">
        <v>0</v>
      </c>
      <c r="AG405" s="7">
        <v>0</v>
      </c>
      <c r="AH405" s="7">
        <v>0</v>
      </c>
      <c r="AI405" s="7">
        <v>0</v>
      </c>
      <c r="AJ405" s="7">
        <v>0</v>
      </c>
      <c r="AK405" s="7">
        <v>0</v>
      </c>
      <c r="AL405" s="7">
        <v>0</v>
      </c>
      <c r="AM405" s="7">
        <v>0</v>
      </c>
      <c r="AN405" s="7">
        <v>0</v>
      </c>
      <c r="AO405" s="7">
        <v>0</v>
      </c>
      <c r="AP405" s="7">
        <v>0</v>
      </c>
      <c r="AQ405" s="7" t="s">
        <v>56</v>
      </c>
      <c r="AR405" s="7" t="s">
        <v>50</v>
      </c>
      <c r="AS405" s="7" t="s">
        <v>50</v>
      </c>
      <c r="AT405" s="7" t="s">
        <v>56</v>
      </c>
      <c r="AU405" s="7"/>
    </row>
    <row r="406" spans="1:47" hidden="1" x14ac:dyDescent="0.25">
      <c r="A406" s="180">
        <v>409</v>
      </c>
      <c r="B406" s="367" t="s">
        <v>47</v>
      </c>
      <c r="C406" s="45" t="s">
        <v>744</v>
      </c>
      <c r="D406" s="45" t="s">
        <v>745</v>
      </c>
      <c r="E406" s="45" t="s">
        <v>345</v>
      </c>
      <c r="F406" s="45">
        <v>531213.80000000005</v>
      </c>
      <c r="G406" s="45">
        <v>11000</v>
      </c>
      <c r="H406" s="45"/>
      <c r="I406" s="45">
        <v>0</v>
      </c>
      <c r="J406" s="7"/>
      <c r="K406" s="180"/>
      <c r="L406" s="51">
        <v>45889</v>
      </c>
      <c r="M406" s="45">
        <f>100+30+30+30+30</f>
        <v>220</v>
      </c>
      <c r="N406" s="52">
        <f t="shared" si="36"/>
        <v>46108</v>
      </c>
      <c r="O406" s="46">
        <f t="shared" ca="1" si="35"/>
        <v>-95</v>
      </c>
      <c r="P406" s="46"/>
      <c r="Q406" s="45" t="s">
        <v>50</v>
      </c>
      <c r="R406" s="7" t="s">
        <v>50</v>
      </c>
      <c r="S406" s="7">
        <v>0</v>
      </c>
      <c r="T406" s="7">
        <v>0</v>
      </c>
      <c r="U406" s="7" t="s">
        <v>56</v>
      </c>
      <c r="V406" s="15" t="s">
        <v>56</v>
      </c>
      <c r="W406" s="7">
        <v>0</v>
      </c>
      <c r="X406" s="7" t="s">
        <v>50</v>
      </c>
      <c r="Y406" s="7" t="s">
        <v>50</v>
      </c>
      <c r="Z406" s="7" t="s">
        <v>50</v>
      </c>
      <c r="AA406" s="7" t="s">
        <v>50</v>
      </c>
      <c r="AB406" s="7">
        <v>0</v>
      </c>
      <c r="AC406" s="7">
        <v>0</v>
      </c>
      <c r="AD406" s="7">
        <v>0</v>
      </c>
      <c r="AE406" s="7">
        <v>0</v>
      </c>
      <c r="AF406" s="67">
        <v>3</v>
      </c>
      <c r="AG406" s="7">
        <v>0</v>
      </c>
      <c r="AH406" s="7">
        <v>0</v>
      </c>
      <c r="AI406" s="7">
        <v>0</v>
      </c>
      <c r="AJ406" s="7">
        <v>0</v>
      </c>
      <c r="AK406" s="7">
        <v>0</v>
      </c>
      <c r="AL406" s="7">
        <v>0</v>
      </c>
      <c r="AM406" s="7">
        <v>0</v>
      </c>
      <c r="AN406" s="7">
        <v>0</v>
      </c>
      <c r="AO406" s="7">
        <v>0</v>
      </c>
      <c r="AP406" s="7">
        <v>0</v>
      </c>
      <c r="AQ406" s="7" t="s">
        <v>50</v>
      </c>
      <c r="AR406" s="7" t="s">
        <v>50</v>
      </c>
      <c r="AS406" s="7" t="s">
        <v>50</v>
      </c>
      <c r="AT406" s="7" t="s">
        <v>50</v>
      </c>
      <c r="AU406" s="7"/>
    </row>
    <row r="407" spans="1:47" x14ac:dyDescent="0.25">
      <c r="A407" s="151">
        <v>410</v>
      </c>
      <c r="B407" s="352" t="s">
        <v>746</v>
      </c>
      <c r="C407" s="63" t="s">
        <v>747</v>
      </c>
      <c r="D407" s="7" t="s">
        <v>748</v>
      </c>
      <c r="E407" s="7" t="s">
        <v>345</v>
      </c>
      <c r="F407" s="7"/>
      <c r="G407" s="7">
        <v>9000</v>
      </c>
      <c r="H407" s="7"/>
      <c r="I407" s="7">
        <v>0</v>
      </c>
      <c r="J407" s="7"/>
      <c r="K407" s="151"/>
      <c r="L407" s="8">
        <v>46126</v>
      </c>
      <c r="M407" s="7">
        <f>125</f>
        <v>125</v>
      </c>
      <c r="N407" s="9">
        <f t="shared" si="36"/>
        <v>46250</v>
      </c>
      <c r="O407" s="10">
        <f t="shared" ca="1" si="35"/>
        <v>47</v>
      </c>
      <c r="P407" s="10"/>
      <c r="Q407" s="7" t="s">
        <v>50</v>
      </c>
      <c r="R407" s="7" t="s">
        <v>50</v>
      </c>
      <c r="S407" s="7">
        <v>0</v>
      </c>
      <c r="T407" s="7">
        <v>0</v>
      </c>
      <c r="U407" s="7" t="s">
        <v>50</v>
      </c>
      <c r="V407" s="15" t="s">
        <v>50</v>
      </c>
      <c r="W407" s="7">
        <v>0</v>
      </c>
      <c r="X407" s="7" t="s">
        <v>50</v>
      </c>
      <c r="Y407" s="7" t="s">
        <v>50</v>
      </c>
      <c r="Z407" s="7" t="s">
        <v>50</v>
      </c>
      <c r="AA407" s="7" t="s">
        <v>50</v>
      </c>
      <c r="AB407" s="7" t="s">
        <v>50</v>
      </c>
      <c r="AC407" s="7">
        <v>0</v>
      </c>
      <c r="AD407" s="7" t="s">
        <v>56</v>
      </c>
      <c r="AE407" s="7">
        <v>0</v>
      </c>
      <c r="AF407" s="7" t="s">
        <v>56</v>
      </c>
      <c r="AG407" s="7">
        <v>0</v>
      </c>
      <c r="AH407" s="7">
        <v>0</v>
      </c>
      <c r="AI407" s="7" t="s">
        <v>50</v>
      </c>
      <c r="AJ407" s="7" t="s">
        <v>56</v>
      </c>
      <c r="AK407" s="7">
        <v>0</v>
      </c>
      <c r="AL407" s="7">
        <v>0</v>
      </c>
      <c r="AM407" s="7"/>
      <c r="AN407" s="7">
        <v>0</v>
      </c>
      <c r="AO407" s="7">
        <v>0</v>
      </c>
      <c r="AP407" s="7">
        <v>0</v>
      </c>
      <c r="AQ407" s="7"/>
      <c r="AR407" s="7"/>
      <c r="AS407" s="7"/>
      <c r="AT407" s="7"/>
      <c r="AU407" s="7"/>
    </row>
    <row r="408" spans="1:47" x14ac:dyDescent="0.25">
      <c r="A408" s="151">
        <v>411</v>
      </c>
      <c r="B408" s="352" t="s">
        <v>749</v>
      </c>
      <c r="C408" s="87" t="s">
        <v>750</v>
      </c>
      <c r="D408" s="7" t="s">
        <v>751</v>
      </c>
      <c r="E408" t="s">
        <v>406</v>
      </c>
      <c r="F408" s="7">
        <v>674328.69</v>
      </c>
      <c r="G408" s="7">
        <v>11000</v>
      </c>
      <c r="H408" s="7"/>
      <c r="I408" s="7">
        <v>0</v>
      </c>
      <c r="J408" s="7"/>
      <c r="K408" s="151"/>
      <c r="L408" s="8">
        <v>46128</v>
      </c>
      <c r="M408" s="7">
        <v>125</v>
      </c>
      <c r="N408" s="9">
        <f t="shared" si="36"/>
        <v>46252</v>
      </c>
      <c r="O408" s="10">
        <f t="shared" ca="1" si="35"/>
        <v>49</v>
      </c>
      <c r="P408" s="10">
        <v>0</v>
      </c>
      <c r="Q408" s="7" t="s">
        <v>50</v>
      </c>
      <c r="R408" s="7" t="s">
        <v>50</v>
      </c>
      <c r="S408" s="7">
        <v>0</v>
      </c>
      <c r="T408" s="7"/>
      <c r="U408" s="7"/>
      <c r="V408" s="15"/>
      <c r="W408" s="7">
        <v>0</v>
      </c>
      <c r="X408" s="7" t="s">
        <v>50</v>
      </c>
      <c r="Y408" s="7" t="s">
        <v>50</v>
      </c>
      <c r="Z408" s="7" t="s">
        <v>50</v>
      </c>
      <c r="AA408" s="7" t="s">
        <v>50</v>
      </c>
      <c r="AB408" s="7" t="s">
        <v>50</v>
      </c>
      <c r="AC408" s="7">
        <v>0</v>
      </c>
      <c r="AD408" s="7" t="s">
        <v>56</v>
      </c>
      <c r="AE408" s="7">
        <v>0</v>
      </c>
      <c r="AF408" s="7" t="s">
        <v>56</v>
      </c>
      <c r="AG408" s="7"/>
      <c r="AH408" s="7">
        <v>0</v>
      </c>
      <c r="AI408" s="7">
        <v>0</v>
      </c>
      <c r="AJ408" s="7" t="s">
        <v>50</v>
      </c>
      <c r="AK408" s="7">
        <v>0</v>
      </c>
      <c r="AL408" s="7">
        <v>0</v>
      </c>
      <c r="AM408" s="7">
        <v>0</v>
      </c>
      <c r="AN408" s="7">
        <v>0</v>
      </c>
      <c r="AO408" s="7" t="s">
        <v>50</v>
      </c>
      <c r="AP408" s="7" t="s">
        <v>50</v>
      </c>
      <c r="AQ408" s="7"/>
      <c r="AR408" s="7"/>
      <c r="AS408" s="7"/>
      <c r="AT408" s="7"/>
      <c r="AU408" s="7"/>
    </row>
    <row r="409" spans="1:47" x14ac:dyDescent="0.25">
      <c r="A409" s="151">
        <v>412</v>
      </c>
      <c r="B409" s="323" t="s">
        <v>752</v>
      </c>
      <c r="C409" s="63" t="s">
        <v>753</v>
      </c>
      <c r="D409" s="45" t="s">
        <v>754</v>
      </c>
      <c r="E409" s="45" t="s">
        <v>446</v>
      </c>
      <c r="F409" s="45"/>
      <c r="G409" s="45"/>
      <c r="H409" s="45"/>
      <c r="I409" s="45">
        <v>0</v>
      </c>
      <c r="J409" s="7"/>
      <c r="K409" s="180"/>
      <c r="L409" s="51">
        <v>45974</v>
      </c>
      <c r="M409" s="45">
        <f>125+30+30+30+30</f>
        <v>245</v>
      </c>
      <c r="N409" s="52">
        <f t="shared" si="36"/>
        <v>46218</v>
      </c>
      <c r="O409" s="46">
        <f t="shared" ca="1" si="35"/>
        <v>15</v>
      </c>
      <c r="P409" s="46"/>
      <c r="Q409" s="45" t="s">
        <v>50</v>
      </c>
      <c r="R409" s="45" t="s">
        <v>50</v>
      </c>
      <c r="S409" s="45">
        <v>0</v>
      </c>
      <c r="T409" s="45"/>
      <c r="U409" s="67" t="s">
        <v>50</v>
      </c>
      <c r="V409" s="485" t="s">
        <v>50</v>
      </c>
      <c r="W409" s="67"/>
      <c r="X409" s="67" t="s">
        <v>50</v>
      </c>
      <c r="Y409" s="67" t="s">
        <v>50</v>
      </c>
      <c r="Z409" s="67" t="s">
        <v>50</v>
      </c>
      <c r="AA409" s="67" t="s">
        <v>50</v>
      </c>
      <c r="AB409" s="67" t="s">
        <v>50</v>
      </c>
      <c r="AC409" s="7"/>
      <c r="AD409" s="67" t="s">
        <v>50</v>
      </c>
      <c r="AE409" s="7">
        <v>0</v>
      </c>
      <c r="AF409" s="67">
        <v>1</v>
      </c>
      <c r="AG409" s="7">
        <v>0</v>
      </c>
      <c r="AH409" s="7">
        <v>0</v>
      </c>
      <c r="AI409" s="7"/>
      <c r="AJ409" s="7"/>
      <c r="AK409" s="7"/>
      <c r="AL409" s="7"/>
      <c r="AM409" s="7"/>
      <c r="AN409" s="7"/>
      <c r="AO409" s="7"/>
      <c r="AP409" s="7"/>
      <c r="AQ409" s="7" t="s">
        <v>50</v>
      </c>
      <c r="AR409" s="7" t="s">
        <v>50</v>
      </c>
      <c r="AS409" s="7" t="s">
        <v>56</v>
      </c>
      <c r="AT409" s="7" t="s">
        <v>56</v>
      </c>
      <c r="AU409" s="7"/>
    </row>
    <row r="410" spans="1:47" hidden="1" x14ac:dyDescent="0.25">
      <c r="A410" s="151">
        <v>413</v>
      </c>
      <c r="B410" s="323" t="s">
        <v>47</v>
      </c>
      <c r="C410" s="63" t="s">
        <v>755</v>
      </c>
      <c r="D410" s="45" t="s">
        <v>756</v>
      </c>
      <c r="E410" s="45" t="s">
        <v>406</v>
      </c>
      <c r="F410" s="45">
        <v>135651.07</v>
      </c>
      <c r="G410" s="45">
        <v>6303.56</v>
      </c>
      <c r="H410" s="45"/>
      <c r="I410" s="45">
        <v>400</v>
      </c>
      <c r="J410" s="7"/>
      <c r="K410" s="180"/>
      <c r="L410" s="8">
        <v>45974</v>
      </c>
      <c r="M410" s="7">
        <v>125</v>
      </c>
      <c r="N410" s="9">
        <f t="shared" si="36"/>
        <v>46098</v>
      </c>
      <c r="O410" s="10">
        <f t="shared" ca="1" si="35"/>
        <v>-105</v>
      </c>
      <c r="P410" s="10" t="s">
        <v>50</v>
      </c>
      <c r="Q410" s="7" t="s">
        <v>50</v>
      </c>
      <c r="R410" s="7" t="s">
        <v>50</v>
      </c>
      <c r="S410" s="7" t="s">
        <v>50</v>
      </c>
      <c r="T410" s="7" t="s">
        <v>50</v>
      </c>
      <c r="U410" s="7" t="s">
        <v>50</v>
      </c>
      <c r="V410" s="15" t="s">
        <v>50</v>
      </c>
      <c r="W410" s="7" t="s">
        <v>50</v>
      </c>
      <c r="X410" s="7" t="s">
        <v>50</v>
      </c>
      <c r="Y410" s="7" t="s">
        <v>50</v>
      </c>
      <c r="Z410" s="7">
        <v>0</v>
      </c>
      <c r="AA410" s="7" t="s">
        <v>50</v>
      </c>
      <c r="AB410" s="7">
        <v>0</v>
      </c>
      <c r="AC410" s="7">
        <v>0</v>
      </c>
      <c r="AD410" s="7" t="s">
        <v>56</v>
      </c>
      <c r="AE410" s="7">
        <v>0</v>
      </c>
      <c r="AF410" s="7">
        <v>0</v>
      </c>
      <c r="AG410" s="7">
        <v>0</v>
      </c>
      <c r="AH410" s="7" t="s">
        <v>50</v>
      </c>
      <c r="AI410" s="7">
        <v>0</v>
      </c>
      <c r="AJ410" s="7">
        <v>0</v>
      </c>
      <c r="AK410" s="7">
        <v>0</v>
      </c>
      <c r="AL410" s="7">
        <v>0</v>
      </c>
      <c r="AM410" s="7">
        <v>0</v>
      </c>
      <c r="AN410" s="7">
        <v>0</v>
      </c>
      <c r="AO410" s="7">
        <v>0</v>
      </c>
      <c r="AP410" s="7">
        <v>0</v>
      </c>
      <c r="AQ410" s="7" t="s">
        <v>56</v>
      </c>
      <c r="AR410" s="7" t="s">
        <v>50</v>
      </c>
      <c r="AS410" s="7" t="s">
        <v>56</v>
      </c>
      <c r="AT410" s="7" t="s">
        <v>56</v>
      </c>
      <c r="AU410" s="7"/>
    </row>
    <row r="411" spans="1:47" hidden="1" x14ac:dyDescent="0.25">
      <c r="A411" s="180">
        <v>414</v>
      </c>
      <c r="B411" s="367" t="s">
        <v>47</v>
      </c>
      <c r="C411" s="45" t="s">
        <v>757</v>
      </c>
      <c r="D411" s="45" t="s">
        <v>758</v>
      </c>
      <c r="E411" s="45" t="s">
        <v>345</v>
      </c>
      <c r="F411" s="45">
        <v>149016.82999999999</v>
      </c>
      <c r="G411" s="45">
        <v>4721.78</v>
      </c>
      <c r="H411" s="45"/>
      <c r="I411" s="45">
        <v>0</v>
      </c>
      <c r="J411" s="45"/>
      <c r="K411" s="180"/>
      <c r="L411" s="51">
        <v>45974</v>
      </c>
      <c r="M411" s="45">
        <v>95</v>
      </c>
      <c r="N411" s="52">
        <f t="shared" si="36"/>
        <v>46068</v>
      </c>
      <c r="O411" s="46">
        <f t="shared" ca="1" si="35"/>
        <v>-135</v>
      </c>
      <c r="P411" s="10" t="s">
        <v>50</v>
      </c>
      <c r="Q411" s="7" t="s">
        <v>50</v>
      </c>
      <c r="R411" s="7" t="s">
        <v>50</v>
      </c>
      <c r="S411" s="7" t="s">
        <v>50</v>
      </c>
      <c r="T411" s="7" t="s">
        <v>50</v>
      </c>
      <c r="U411" s="7" t="s">
        <v>50</v>
      </c>
      <c r="V411" s="15" t="s">
        <v>56</v>
      </c>
      <c r="W411" s="7">
        <v>0</v>
      </c>
      <c r="X411" s="7" t="s">
        <v>50</v>
      </c>
      <c r="Y411" s="7" t="s">
        <v>56</v>
      </c>
      <c r="Z411" s="7">
        <v>0</v>
      </c>
      <c r="AA411" s="7" t="s">
        <v>50</v>
      </c>
      <c r="AB411" s="7">
        <v>0</v>
      </c>
      <c r="AC411" s="7">
        <v>0</v>
      </c>
      <c r="AD411" s="7" t="s">
        <v>56</v>
      </c>
      <c r="AE411" s="7">
        <v>0</v>
      </c>
      <c r="AF411" s="7">
        <v>0</v>
      </c>
      <c r="AG411" s="7" t="s">
        <v>50</v>
      </c>
      <c r="AH411" s="7"/>
      <c r="AI411" s="7">
        <v>0</v>
      </c>
      <c r="AJ411" s="7">
        <v>0</v>
      </c>
      <c r="AK411" s="7">
        <v>0</v>
      </c>
      <c r="AL411" s="7">
        <v>0</v>
      </c>
      <c r="AM411" s="7">
        <v>0</v>
      </c>
      <c r="AN411" s="7" t="s">
        <v>50</v>
      </c>
      <c r="AO411" s="7">
        <v>0</v>
      </c>
      <c r="AP411" s="7">
        <v>0</v>
      </c>
      <c r="AQ411" s="7"/>
      <c r="AR411" s="7"/>
      <c r="AS411" s="7"/>
      <c r="AT411" s="7"/>
      <c r="AU411" s="7"/>
    </row>
    <row r="412" spans="1:47" hidden="1" x14ac:dyDescent="0.25">
      <c r="A412" s="180">
        <v>415</v>
      </c>
      <c r="B412" s="367" t="s">
        <v>47</v>
      </c>
      <c r="C412" s="45" t="s">
        <v>759</v>
      </c>
      <c r="D412" s="45" t="s">
        <v>760</v>
      </c>
      <c r="E412" s="45" t="s">
        <v>446</v>
      </c>
      <c r="F412" s="7">
        <v>160436.51</v>
      </c>
      <c r="G412" s="45">
        <v>4700</v>
      </c>
      <c r="H412" s="45"/>
      <c r="I412" s="45">
        <v>0</v>
      </c>
      <c r="J412" s="7"/>
      <c r="K412" s="180"/>
      <c r="L412" s="51">
        <v>45974</v>
      </c>
      <c r="M412" s="45">
        <v>125</v>
      </c>
      <c r="N412" s="52">
        <f t="shared" si="36"/>
        <v>46098</v>
      </c>
      <c r="O412" s="46">
        <f t="shared" ca="1" si="35"/>
        <v>-105</v>
      </c>
      <c r="P412" s="46">
        <v>0</v>
      </c>
      <c r="Q412" s="45" t="s">
        <v>50</v>
      </c>
      <c r="R412" s="7" t="s">
        <v>50</v>
      </c>
      <c r="S412" s="67" t="s">
        <v>50</v>
      </c>
      <c r="T412" s="67" t="s">
        <v>50</v>
      </c>
      <c r="U412" s="67" t="s">
        <v>50</v>
      </c>
      <c r="V412" s="485" t="s">
        <v>50</v>
      </c>
      <c r="W412" s="67" t="s">
        <v>50</v>
      </c>
      <c r="X412" s="67" t="s">
        <v>50</v>
      </c>
      <c r="Y412" s="67" t="s">
        <v>50</v>
      </c>
      <c r="Z412" s="7">
        <v>0</v>
      </c>
      <c r="AA412" s="7">
        <v>0</v>
      </c>
      <c r="AB412" s="7">
        <v>0</v>
      </c>
      <c r="AC412" s="7">
        <v>0</v>
      </c>
      <c r="AD412" s="67" t="s">
        <v>50</v>
      </c>
      <c r="AE412" s="7">
        <v>0</v>
      </c>
      <c r="AF412" s="7">
        <v>0</v>
      </c>
      <c r="AG412" s="7">
        <v>0</v>
      </c>
      <c r="AH412" s="7">
        <v>0</v>
      </c>
      <c r="AI412" s="7">
        <v>0</v>
      </c>
      <c r="AJ412" s="7">
        <v>0</v>
      </c>
      <c r="AK412" s="7">
        <v>0</v>
      </c>
      <c r="AL412" s="7">
        <v>0</v>
      </c>
      <c r="AM412" s="7">
        <v>0</v>
      </c>
      <c r="AN412" s="7">
        <v>0</v>
      </c>
      <c r="AO412" s="7">
        <v>0</v>
      </c>
      <c r="AP412" s="7">
        <v>0</v>
      </c>
      <c r="AQ412" s="7" t="s">
        <v>50</v>
      </c>
      <c r="AR412" s="7" t="s">
        <v>50</v>
      </c>
      <c r="AS412" s="7" t="s">
        <v>50</v>
      </c>
      <c r="AT412" s="7" t="s">
        <v>50</v>
      </c>
      <c r="AU412" s="7"/>
    </row>
    <row r="413" spans="1:47" hidden="1" x14ac:dyDescent="0.25">
      <c r="A413" s="180">
        <v>416</v>
      </c>
      <c r="B413" s="367" t="s">
        <v>47</v>
      </c>
      <c r="C413" s="45" t="s">
        <v>761</v>
      </c>
      <c r="D413" s="45" t="s">
        <v>762</v>
      </c>
      <c r="E413" s="45" t="s">
        <v>729</v>
      </c>
      <c r="F413" s="7">
        <v>165123.18</v>
      </c>
      <c r="G413" s="45">
        <v>6260</v>
      </c>
      <c r="H413" s="45"/>
      <c r="I413" s="45" t="s">
        <v>763</v>
      </c>
      <c r="J413" s="7"/>
      <c r="K413" s="180"/>
      <c r="L413" s="51">
        <v>45975</v>
      </c>
      <c r="M413" s="45">
        <f>95+30</f>
        <v>125</v>
      </c>
      <c r="N413" s="52">
        <f t="shared" si="36"/>
        <v>46099</v>
      </c>
      <c r="O413" s="46">
        <f t="shared" ca="1" si="35"/>
        <v>-104</v>
      </c>
      <c r="P413" s="46" t="s">
        <v>50</v>
      </c>
      <c r="Q413" s="7" t="s">
        <v>50</v>
      </c>
      <c r="R413" s="7" t="s">
        <v>50</v>
      </c>
      <c r="S413" s="7" t="s">
        <v>50</v>
      </c>
      <c r="T413" s="7" t="s">
        <v>50</v>
      </c>
      <c r="U413" s="7" t="s">
        <v>50</v>
      </c>
      <c r="V413" s="15" t="s">
        <v>50</v>
      </c>
      <c r="W413" s="7">
        <v>0</v>
      </c>
      <c r="X413" s="7" t="s">
        <v>50</v>
      </c>
      <c r="Y413" s="7" t="s">
        <v>50</v>
      </c>
      <c r="Z413" s="7" t="s">
        <v>50</v>
      </c>
      <c r="AA413" s="7" t="s">
        <v>50</v>
      </c>
      <c r="AB413" s="7">
        <v>0</v>
      </c>
      <c r="AC413" s="7">
        <v>0</v>
      </c>
      <c r="AD413" s="7" t="s">
        <v>50</v>
      </c>
      <c r="AE413" s="7" t="s">
        <v>50</v>
      </c>
      <c r="AF413" s="7">
        <v>0</v>
      </c>
      <c r="AG413" s="7" t="s">
        <v>50</v>
      </c>
      <c r="AH413" s="7" t="s">
        <v>50</v>
      </c>
      <c r="AI413" s="7">
        <v>0</v>
      </c>
      <c r="AJ413" s="7" t="s">
        <v>50</v>
      </c>
      <c r="AK413" s="7">
        <v>0</v>
      </c>
      <c r="AL413" s="7">
        <v>0</v>
      </c>
      <c r="AM413" s="7">
        <v>0</v>
      </c>
      <c r="AN413" s="7">
        <v>0</v>
      </c>
      <c r="AO413" s="7">
        <v>0</v>
      </c>
      <c r="AP413" s="7">
        <v>0</v>
      </c>
      <c r="AQ413" s="7" t="s">
        <v>56</v>
      </c>
      <c r="AR413" s="7" t="s">
        <v>50</v>
      </c>
      <c r="AS413" s="7" t="s">
        <v>56</v>
      </c>
      <c r="AT413" s="7" t="s">
        <v>56</v>
      </c>
      <c r="AU413" s="7"/>
    </row>
    <row r="414" spans="1:47" x14ac:dyDescent="0.25">
      <c r="A414" s="151">
        <v>417</v>
      </c>
      <c r="B414" s="352" t="s">
        <v>764</v>
      </c>
      <c r="C414" s="7" t="s">
        <v>765</v>
      </c>
      <c r="D414" s="7" t="s">
        <v>766</v>
      </c>
      <c r="E414" s="110" t="s">
        <v>767</v>
      </c>
      <c r="F414" s="7"/>
      <c r="G414" s="7"/>
      <c r="H414" s="7"/>
      <c r="I414" s="7">
        <v>0</v>
      </c>
      <c r="J414" s="7"/>
      <c r="K414" s="151"/>
      <c r="L414" s="8">
        <v>45987</v>
      </c>
      <c r="M414" s="7">
        <v>247</v>
      </c>
      <c r="N414" s="9">
        <f t="shared" si="36"/>
        <v>46233</v>
      </c>
      <c r="O414" s="10">
        <f t="shared" ca="1" si="35"/>
        <v>30</v>
      </c>
      <c r="P414" s="10"/>
      <c r="Q414" s="7"/>
      <c r="R414" s="7"/>
      <c r="S414" s="7"/>
      <c r="T414" s="7" t="s">
        <v>50</v>
      </c>
      <c r="U414" s="7"/>
      <c r="V414" s="15"/>
      <c r="W414" s="7"/>
      <c r="X414" s="7" t="s">
        <v>50</v>
      </c>
      <c r="Y414" s="7" t="s">
        <v>50</v>
      </c>
      <c r="Z414" s="7" t="s">
        <v>50</v>
      </c>
      <c r="AA414" s="7" t="s">
        <v>50</v>
      </c>
      <c r="AB414" s="7">
        <v>0</v>
      </c>
      <c r="AC414" s="7" t="s">
        <v>56</v>
      </c>
      <c r="AD414" s="7" t="s">
        <v>56</v>
      </c>
      <c r="AE414" s="7"/>
      <c r="AF414" s="7"/>
      <c r="AG414" s="7">
        <v>0</v>
      </c>
      <c r="AH414" s="7">
        <v>0</v>
      </c>
      <c r="AI414" s="7" t="s">
        <v>50</v>
      </c>
      <c r="AJ414" s="7" t="s">
        <v>56</v>
      </c>
      <c r="AK414" s="7">
        <v>0</v>
      </c>
      <c r="AL414" s="7">
        <v>0</v>
      </c>
      <c r="AM414" s="7">
        <v>0</v>
      </c>
      <c r="AN414" s="7">
        <v>0</v>
      </c>
      <c r="AO414" s="7">
        <v>0</v>
      </c>
      <c r="AP414" s="7">
        <v>0</v>
      </c>
      <c r="AQ414" s="7"/>
      <c r="AR414" s="7"/>
      <c r="AS414" s="7"/>
      <c r="AT414" s="7"/>
      <c r="AU414" s="7"/>
    </row>
    <row r="415" spans="1:47" x14ac:dyDescent="0.25">
      <c r="A415" s="151">
        <v>418</v>
      </c>
      <c r="B415" s="323" t="s">
        <v>768</v>
      </c>
      <c r="C415" s="63" t="s">
        <v>769</v>
      </c>
      <c r="D415" s="7" t="s">
        <v>770</v>
      </c>
      <c r="E415" s="7" t="s">
        <v>91</v>
      </c>
      <c r="F415" s="7">
        <v>239279.04</v>
      </c>
      <c r="G415" s="7">
        <v>9000</v>
      </c>
      <c r="H415" s="7"/>
      <c r="I415" s="7">
        <v>0</v>
      </c>
      <c r="J415" s="7"/>
      <c r="K415" s="151"/>
      <c r="L415" s="8">
        <v>46003</v>
      </c>
      <c r="M415" s="7">
        <f>100+30+30+30+30</f>
        <v>220</v>
      </c>
      <c r="N415" s="9">
        <f t="shared" si="36"/>
        <v>46222</v>
      </c>
      <c r="O415" s="10">
        <f t="shared" ca="1" si="35"/>
        <v>19</v>
      </c>
      <c r="P415" s="10"/>
      <c r="Q415" s="7"/>
      <c r="R415" s="7"/>
      <c r="S415" s="7"/>
      <c r="T415" s="7"/>
      <c r="U415" s="7"/>
      <c r="V415" s="15"/>
      <c r="W415" s="7"/>
      <c r="X415" s="7" t="s">
        <v>50</v>
      </c>
      <c r="Y415" s="7" t="s">
        <v>50</v>
      </c>
      <c r="Z415" s="7">
        <v>0</v>
      </c>
      <c r="AA415" s="7">
        <v>0</v>
      </c>
      <c r="AB415" s="7">
        <v>0</v>
      </c>
      <c r="AC415" s="7"/>
      <c r="AD415" s="7">
        <v>0</v>
      </c>
      <c r="AE415" s="7">
        <v>0</v>
      </c>
      <c r="AF415" s="7" t="s">
        <v>56</v>
      </c>
      <c r="AG415" s="7" t="s">
        <v>50</v>
      </c>
      <c r="AH415" s="7">
        <v>0</v>
      </c>
      <c r="AI415" s="7">
        <v>0</v>
      </c>
      <c r="AJ415" s="7">
        <v>0</v>
      </c>
      <c r="AK415" s="7">
        <v>0</v>
      </c>
      <c r="AL415" s="7">
        <v>0</v>
      </c>
      <c r="AM415" s="7">
        <v>0</v>
      </c>
      <c r="AN415" s="7">
        <v>0</v>
      </c>
      <c r="AO415" s="7">
        <v>0</v>
      </c>
      <c r="AP415" s="7">
        <v>0</v>
      </c>
      <c r="AQ415" s="7"/>
      <c r="AR415" s="7"/>
      <c r="AS415" s="7"/>
      <c r="AT415" s="7"/>
      <c r="AU415" s="7"/>
    </row>
    <row r="416" spans="1:47" s="53" customFormat="1" hidden="1" x14ac:dyDescent="0.25">
      <c r="A416" s="206">
        <v>419</v>
      </c>
      <c r="B416" s="367" t="s">
        <v>47</v>
      </c>
      <c r="C416" s="379" t="s">
        <v>771</v>
      </c>
      <c r="D416" s="45" t="s">
        <v>646</v>
      </c>
      <c r="E416" s="45" t="s">
        <v>75</v>
      </c>
      <c r="F416" s="45"/>
      <c r="G416" s="45"/>
      <c r="H416" s="45"/>
      <c r="I416" s="45"/>
      <c r="J416" s="45"/>
      <c r="K416" s="180"/>
      <c r="L416" s="51">
        <v>46122</v>
      </c>
      <c r="M416" s="45">
        <f>30+30</f>
        <v>60</v>
      </c>
      <c r="N416" s="52">
        <f t="shared" si="36"/>
        <v>46181</v>
      </c>
      <c r="O416" s="46">
        <f t="shared" ca="1" si="35"/>
        <v>-22</v>
      </c>
      <c r="P416" s="46"/>
      <c r="Q416" s="45"/>
      <c r="R416" s="45"/>
      <c r="S416" s="45"/>
      <c r="T416" s="45"/>
      <c r="U416" s="45"/>
      <c r="V416" s="56"/>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row>
    <row r="417" spans="1:47" s="53" customFormat="1" hidden="1" x14ac:dyDescent="0.25">
      <c r="A417" s="180">
        <v>420</v>
      </c>
      <c r="B417" s="367" t="s">
        <v>47</v>
      </c>
      <c r="C417" s="45" t="s">
        <v>772</v>
      </c>
      <c r="D417" s="45" t="s">
        <v>648</v>
      </c>
      <c r="E417" s="45" t="s">
        <v>773</v>
      </c>
      <c r="F417" s="45"/>
      <c r="G417" s="45"/>
      <c r="H417" s="45"/>
      <c r="I417" s="45"/>
      <c r="J417" s="45"/>
      <c r="K417" s="180"/>
      <c r="L417" s="51">
        <v>46122</v>
      </c>
      <c r="M417" s="45">
        <f>30+30</f>
        <v>60</v>
      </c>
      <c r="N417" s="52">
        <f t="shared" si="36"/>
        <v>46181</v>
      </c>
      <c r="O417" s="46">
        <f t="shared" ca="1" si="35"/>
        <v>-22</v>
      </c>
      <c r="P417" s="46"/>
      <c r="Q417" s="45"/>
      <c r="R417" s="45"/>
      <c r="S417" s="45"/>
      <c r="T417" s="45"/>
      <c r="U417" s="45"/>
      <c r="V417" s="56"/>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row>
    <row r="418" spans="1:47" s="53" customFormat="1" hidden="1" x14ac:dyDescent="0.25">
      <c r="A418" s="180">
        <v>421</v>
      </c>
      <c r="B418" s="367" t="s">
        <v>47</v>
      </c>
      <c r="C418" s="45" t="s">
        <v>774</v>
      </c>
      <c r="D418" s="45" t="s">
        <v>760</v>
      </c>
      <c r="E418" s="45" t="s">
        <v>775</v>
      </c>
      <c r="F418" s="45"/>
      <c r="G418" s="45"/>
      <c r="H418" s="45"/>
      <c r="I418" s="45"/>
      <c r="J418" s="45"/>
      <c r="K418" s="180"/>
      <c r="L418" s="51">
        <v>46122</v>
      </c>
      <c r="M418" s="45">
        <f>30+30</f>
        <v>60</v>
      </c>
      <c r="N418" s="52">
        <f t="shared" si="36"/>
        <v>46181</v>
      </c>
      <c r="O418" s="46">
        <f t="shared" ca="1" si="35"/>
        <v>-22</v>
      </c>
      <c r="P418" s="46"/>
      <c r="Q418" s="45"/>
      <c r="R418" s="45"/>
      <c r="S418" s="45"/>
      <c r="T418" s="45"/>
      <c r="U418" s="45"/>
      <c r="V418" s="56"/>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row>
    <row r="419" spans="1:47" s="53" customFormat="1" hidden="1" x14ac:dyDescent="0.25">
      <c r="A419" s="180">
        <v>422</v>
      </c>
      <c r="B419" s="367" t="s">
        <v>47</v>
      </c>
      <c r="C419" s="45" t="s">
        <v>701</v>
      </c>
      <c r="D419" s="45" t="s">
        <v>702</v>
      </c>
      <c r="E419" s="45" t="s">
        <v>173</v>
      </c>
      <c r="F419" s="45"/>
      <c r="G419" s="45"/>
      <c r="H419" s="45"/>
      <c r="I419" s="45"/>
      <c r="J419" s="45"/>
      <c r="K419" s="180"/>
      <c r="L419" s="51">
        <v>46122</v>
      </c>
      <c r="M419" s="45">
        <f>30+30</f>
        <v>60</v>
      </c>
      <c r="N419" s="52">
        <f t="shared" si="36"/>
        <v>46181</v>
      </c>
      <c r="O419" s="46">
        <f t="shared" ca="1" si="35"/>
        <v>-22</v>
      </c>
      <c r="P419" s="46"/>
      <c r="Q419" s="45"/>
      <c r="R419" s="45"/>
      <c r="S419" s="45"/>
      <c r="T419" s="45"/>
      <c r="U419" s="45"/>
      <c r="V419" s="56"/>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row>
    <row r="420" spans="1:47" hidden="1" x14ac:dyDescent="0.25">
      <c r="A420" s="180">
        <v>423</v>
      </c>
      <c r="B420" s="367" t="s">
        <v>47</v>
      </c>
      <c r="C420" s="45" t="s">
        <v>707</v>
      </c>
      <c r="D420" s="45" t="s">
        <v>708</v>
      </c>
      <c r="E420" s="45" t="s">
        <v>117</v>
      </c>
      <c r="F420" s="45"/>
      <c r="G420" s="45"/>
      <c r="H420" s="45"/>
      <c r="I420" s="45"/>
      <c r="J420" s="7"/>
      <c r="K420" s="180"/>
      <c r="L420" s="51">
        <v>46122</v>
      </c>
      <c r="M420" s="45">
        <f>30+30</f>
        <v>60</v>
      </c>
      <c r="N420" s="52">
        <f t="shared" si="36"/>
        <v>46181</v>
      </c>
      <c r="O420" s="46">
        <f t="shared" ca="1" si="35"/>
        <v>-22</v>
      </c>
      <c r="P420" s="46"/>
      <c r="Q420" s="45"/>
      <c r="R420" s="45"/>
      <c r="S420" s="45"/>
      <c r="T420" s="45"/>
      <c r="U420" s="45"/>
      <c r="V420" s="56"/>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7" t="s">
        <v>50</v>
      </c>
      <c r="AS420" s="45"/>
      <c r="AT420" s="45"/>
      <c r="AU420" s="45"/>
    </row>
    <row r="421" spans="1:47" x14ac:dyDescent="0.25">
      <c r="A421" s="151">
        <v>424</v>
      </c>
      <c r="B421" s="323" t="s">
        <v>776</v>
      </c>
      <c r="C421" s="7" t="s">
        <v>777</v>
      </c>
      <c r="D421" s="7" t="s">
        <v>778</v>
      </c>
      <c r="E421" s="7" t="s">
        <v>779</v>
      </c>
      <c r="F421" s="7"/>
      <c r="G421" s="7">
        <v>11500</v>
      </c>
      <c r="H421" s="7"/>
      <c r="I421" s="7"/>
      <c r="J421" s="7"/>
      <c r="K421" s="151"/>
      <c r="L421" s="8">
        <v>46129</v>
      </c>
      <c r="M421" s="7">
        <v>180</v>
      </c>
      <c r="N421" s="9">
        <f t="shared" si="36"/>
        <v>46308</v>
      </c>
      <c r="O421" s="10">
        <f t="shared" ca="1" si="35"/>
        <v>105</v>
      </c>
      <c r="P421" s="10"/>
      <c r="Q421" s="7"/>
      <c r="R421" s="7"/>
      <c r="S421" s="7"/>
      <c r="T421" s="7" t="s">
        <v>56</v>
      </c>
      <c r="U421" s="7"/>
      <c r="V421" s="15"/>
      <c r="W421" s="7">
        <v>0</v>
      </c>
      <c r="X421" s="7" t="s">
        <v>56</v>
      </c>
      <c r="Y421" s="7" t="s">
        <v>56</v>
      </c>
      <c r="Z421" s="7" t="s">
        <v>56</v>
      </c>
      <c r="AA421" s="7" t="s">
        <v>50</v>
      </c>
      <c r="AB421" s="7" t="s">
        <v>56</v>
      </c>
      <c r="AC421" s="7" t="s">
        <v>56</v>
      </c>
      <c r="AD421" s="7" t="s">
        <v>56</v>
      </c>
      <c r="AE421" s="7" t="s">
        <v>50</v>
      </c>
      <c r="AF421" s="7" t="s">
        <v>56</v>
      </c>
      <c r="AG421" s="7">
        <v>0</v>
      </c>
      <c r="AH421" s="7">
        <v>0</v>
      </c>
      <c r="AI421" s="7" t="s">
        <v>50</v>
      </c>
      <c r="AJ421" s="7">
        <v>0</v>
      </c>
      <c r="AK421" s="7">
        <v>0</v>
      </c>
      <c r="AL421" s="7">
        <v>0</v>
      </c>
      <c r="AM421" s="7">
        <v>0</v>
      </c>
      <c r="AN421" s="7">
        <v>0</v>
      </c>
      <c r="AO421" s="7">
        <v>0</v>
      </c>
      <c r="AP421" s="7" t="s">
        <v>56</v>
      </c>
      <c r="AQ421" s="7"/>
      <c r="AR421" s="7"/>
      <c r="AS421" s="7"/>
      <c r="AT421" s="7"/>
      <c r="AU421" s="7"/>
    </row>
    <row r="422" spans="1:47" hidden="1" x14ac:dyDescent="0.25">
      <c r="A422" s="180">
        <v>425</v>
      </c>
      <c r="B422" s="367" t="s">
        <v>47</v>
      </c>
      <c r="C422" s="45" t="s">
        <v>780</v>
      </c>
      <c r="D422" s="45" t="s">
        <v>758</v>
      </c>
      <c r="E422" s="45" t="s">
        <v>775</v>
      </c>
      <c r="F422" s="45"/>
      <c r="G422" s="45"/>
      <c r="H422" s="45"/>
      <c r="I422" s="45"/>
      <c r="J422" s="7"/>
      <c r="K422" s="180"/>
      <c r="L422" s="51">
        <v>46140</v>
      </c>
      <c r="M422" s="45">
        <v>30</v>
      </c>
      <c r="N422" s="52">
        <f t="shared" si="36"/>
        <v>46169</v>
      </c>
      <c r="O422" s="46">
        <f t="shared" ca="1" si="35"/>
        <v>-34</v>
      </c>
      <c r="P422" s="46"/>
      <c r="Q422" s="45"/>
      <c r="R422" s="45"/>
      <c r="S422" s="45"/>
      <c r="T422" s="45"/>
      <c r="U422" s="45"/>
      <c r="V422" s="56"/>
      <c r="W422" s="45"/>
      <c r="X422" s="45"/>
      <c r="Y422" s="45"/>
      <c r="Z422" s="45"/>
      <c r="AA422" s="45"/>
      <c r="AB422" s="45"/>
      <c r="AC422" s="45"/>
      <c r="AD422" s="45"/>
      <c r="AE422" s="45"/>
      <c r="AF422" s="45"/>
      <c r="AG422" s="45"/>
      <c r="AH422" s="45"/>
      <c r="AI422" s="45"/>
      <c r="AJ422" s="45"/>
      <c r="AK422" s="45"/>
      <c r="AL422" s="45"/>
      <c r="AM422" s="45"/>
      <c r="AN422" s="45"/>
      <c r="AO422" s="45"/>
      <c r="AP422" s="45"/>
      <c r="AQ422" s="45">
        <v>0</v>
      </c>
      <c r="AR422" s="7" t="s">
        <v>50</v>
      </c>
      <c r="AS422" s="7" t="s">
        <v>56</v>
      </c>
      <c r="AT422" s="7" t="s">
        <v>56</v>
      </c>
      <c r="AU422" s="7"/>
    </row>
    <row r="423" spans="1:47" s="53" customFormat="1" hidden="1" x14ac:dyDescent="0.25">
      <c r="A423" s="180">
        <v>426</v>
      </c>
      <c r="B423" s="367" t="s">
        <v>47</v>
      </c>
      <c r="C423" s="45" t="s">
        <v>717</v>
      </c>
      <c r="D423" s="45" t="s">
        <v>718</v>
      </c>
      <c r="E423" s="45" t="s">
        <v>781</v>
      </c>
      <c r="F423" s="45"/>
      <c r="G423" s="45"/>
      <c r="H423" s="45"/>
      <c r="I423" s="45"/>
      <c r="J423" s="45"/>
      <c r="K423" s="180"/>
      <c r="L423" s="51">
        <v>46140</v>
      </c>
      <c r="M423" s="45">
        <f>30+15</f>
        <v>45</v>
      </c>
      <c r="N423" s="52">
        <f t="shared" si="36"/>
        <v>46184</v>
      </c>
      <c r="O423" s="46">
        <f t="shared" ca="1" si="35"/>
        <v>-19</v>
      </c>
      <c r="P423" s="46"/>
      <c r="Q423" s="45"/>
      <c r="R423" s="45"/>
      <c r="S423" s="45"/>
      <c r="T423" s="45"/>
      <c r="U423" s="45"/>
      <c r="V423" s="56"/>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c r="AT423" s="45"/>
      <c r="AU423" s="45"/>
    </row>
    <row r="424" spans="1:47" s="53" customFormat="1" hidden="1" x14ac:dyDescent="0.25">
      <c r="A424" s="180">
        <v>427</v>
      </c>
      <c r="B424" s="367" t="s">
        <v>47</v>
      </c>
      <c r="C424" s="45" t="s">
        <v>715</v>
      </c>
      <c r="D424" s="45" t="s">
        <v>716</v>
      </c>
      <c r="E424" s="45" t="s">
        <v>446</v>
      </c>
      <c r="F424" s="45"/>
      <c r="G424" s="45"/>
      <c r="H424" s="45"/>
      <c r="I424" s="45"/>
      <c r="J424" s="45"/>
      <c r="K424" s="180"/>
      <c r="L424" s="51">
        <v>46140</v>
      </c>
      <c r="M424" s="45">
        <f>30+15</f>
        <v>45</v>
      </c>
      <c r="N424" s="52">
        <f t="shared" si="36"/>
        <v>46184</v>
      </c>
      <c r="O424" s="46">
        <f t="shared" ca="1" si="35"/>
        <v>-19</v>
      </c>
      <c r="P424" s="46"/>
      <c r="Q424" s="45"/>
      <c r="R424" s="45"/>
      <c r="S424" s="45"/>
      <c r="T424" s="45"/>
      <c r="U424" s="45"/>
      <c r="V424" s="56"/>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c r="AT424" s="45"/>
      <c r="AU424" s="45"/>
    </row>
    <row r="425" spans="1:47" s="53" customFormat="1" hidden="1" x14ac:dyDescent="0.25">
      <c r="A425" s="180">
        <v>428</v>
      </c>
      <c r="B425" s="367" t="s">
        <v>47</v>
      </c>
      <c r="C425" s="45" t="s">
        <v>719</v>
      </c>
      <c r="D425" s="45" t="s">
        <v>720</v>
      </c>
      <c r="E425" s="45" t="s">
        <v>117</v>
      </c>
      <c r="F425" s="45"/>
      <c r="G425" s="45"/>
      <c r="H425" s="45"/>
      <c r="I425" s="45"/>
      <c r="J425" s="45"/>
      <c r="K425" s="180"/>
      <c r="L425" s="51">
        <v>46140</v>
      </c>
      <c r="M425" s="45">
        <v>30</v>
      </c>
      <c r="N425" s="52">
        <f t="shared" ref="N425:N456" si="37">IF(OR(ISBLANK(L425),ISBLANK(M425)),"",L425+M425-1)</f>
        <v>46169</v>
      </c>
      <c r="O425" s="46">
        <f t="shared" ca="1" si="35"/>
        <v>-34</v>
      </c>
      <c r="P425" s="46"/>
      <c r="Q425" s="45"/>
      <c r="R425" s="45"/>
      <c r="S425" s="45"/>
      <c r="T425" s="45"/>
      <c r="U425" s="45"/>
      <c r="V425" s="56"/>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c r="AT425" s="45"/>
      <c r="AU425" s="45"/>
    </row>
    <row r="426" spans="1:47" x14ac:dyDescent="0.25">
      <c r="A426" s="151">
        <v>429</v>
      </c>
      <c r="B426" s="323" t="s">
        <v>782</v>
      </c>
      <c r="C426" s="7" t="s">
        <v>783</v>
      </c>
      <c r="D426" s="7" t="s">
        <v>784</v>
      </c>
      <c r="E426" s="7" t="s">
        <v>775</v>
      </c>
      <c r="F426" s="7"/>
      <c r="G426" s="7">
        <v>8980</v>
      </c>
      <c r="H426" s="7"/>
      <c r="I426" s="7"/>
      <c r="J426" s="7"/>
      <c r="K426" s="151"/>
      <c r="L426" s="8">
        <v>46146</v>
      </c>
      <c r="M426" s="7">
        <v>113</v>
      </c>
      <c r="N426" s="9">
        <f t="shared" si="37"/>
        <v>46258</v>
      </c>
      <c r="O426" s="10">
        <f t="shared" ca="1" si="35"/>
        <v>55</v>
      </c>
      <c r="P426" s="10"/>
      <c r="Q426" s="7"/>
      <c r="R426" s="7"/>
      <c r="S426" s="7"/>
      <c r="T426" s="7"/>
      <c r="U426" s="7"/>
      <c r="V426" s="15"/>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row>
    <row r="427" spans="1:47" s="53" customFormat="1" hidden="1" x14ac:dyDescent="0.25">
      <c r="A427" s="180">
        <v>430</v>
      </c>
      <c r="B427" s="367" t="s">
        <v>47</v>
      </c>
      <c r="C427" s="45" t="s">
        <v>785</v>
      </c>
      <c r="D427" s="45" t="s">
        <v>786</v>
      </c>
      <c r="E427" s="45" t="s">
        <v>775</v>
      </c>
      <c r="F427" s="45"/>
      <c r="G427" s="45">
        <v>1</v>
      </c>
      <c r="H427" s="45"/>
      <c r="I427" s="45"/>
      <c r="J427" s="45"/>
      <c r="K427" s="180"/>
      <c r="L427" s="51">
        <v>46139</v>
      </c>
      <c r="M427" s="45">
        <f>30+30</f>
        <v>60</v>
      </c>
      <c r="N427" s="52">
        <f t="shared" si="37"/>
        <v>46198</v>
      </c>
      <c r="O427" s="46">
        <f t="shared" ca="1" si="35"/>
        <v>-5</v>
      </c>
      <c r="P427" s="46"/>
      <c r="Q427" s="45"/>
      <c r="R427" s="45"/>
      <c r="S427" s="45"/>
      <c r="T427" s="45"/>
      <c r="U427" s="45"/>
      <c r="V427" s="56"/>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row>
    <row r="428" spans="1:47" s="53" customFormat="1" hidden="1" x14ac:dyDescent="0.25">
      <c r="A428" s="180">
        <v>431</v>
      </c>
      <c r="B428" s="367" t="s">
        <v>47</v>
      </c>
      <c r="C428" s="45" t="s">
        <v>787</v>
      </c>
      <c r="D428" s="45" t="s">
        <v>788</v>
      </c>
      <c r="E428" s="45" t="s">
        <v>781</v>
      </c>
      <c r="F428" s="45"/>
      <c r="G428" s="45">
        <v>1</v>
      </c>
      <c r="H428" s="45"/>
      <c r="I428" s="45"/>
      <c r="J428" s="45"/>
      <c r="K428" s="180"/>
      <c r="L428" s="51">
        <v>46139</v>
      </c>
      <c r="M428" s="45">
        <f>30+30</f>
        <v>60</v>
      </c>
      <c r="N428" s="52">
        <f t="shared" si="37"/>
        <v>46198</v>
      </c>
      <c r="O428" s="46">
        <f t="shared" ca="1" si="35"/>
        <v>-5</v>
      </c>
      <c r="P428" s="46"/>
      <c r="Q428" s="45"/>
      <c r="R428" s="45"/>
      <c r="S428" s="45"/>
      <c r="T428" s="45"/>
      <c r="U428" s="45"/>
      <c r="V428" s="56"/>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row>
    <row r="429" spans="1:47" s="53" customFormat="1" x14ac:dyDescent="0.25">
      <c r="A429" s="180">
        <v>432</v>
      </c>
      <c r="B429" s="367" t="s">
        <v>789</v>
      </c>
      <c r="C429" s="45" t="s">
        <v>602</v>
      </c>
      <c r="D429" s="45" t="s">
        <v>603</v>
      </c>
      <c r="E429" s="45" t="s">
        <v>574</v>
      </c>
      <c r="F429" s="45"/>
      <c r="G429" s="45">
        <v>1000</v>
      </c>
      <c r="H429" s="45"/>
      <c r="I429" s="45"/>
      <c r="J429" s="45"/>
      <c r="K429" s="180"/>
      <c r="L429" s="51">
        <v>46148</v>
      </c>
      <c r="M429" s="45">
        <f>30+30+30</f>
        <v>90</v>
      </c>
      <c r="N429" s="52">
        <f t="shared" si="37"/>
        <v>46237</v>
      </c>
      <c r="O429" s="46">
        <f t="shared" ca="1" si="35"/>
        <v>34</v>
      </c>
      <c r="P429" s="46"/>
      <c r="Q429" s="45"/>
      <c r="R429" s="45"/>
      <c r="S429" s="45"/>
      <c r="T429" s="45"/>
      <c r="U429" s="45"/>
      <c r="V429" s="56"/>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row>
    <row r="430" spans="1:47" x14ac:dyDescent="0.25">
      <c r="A430" s="151">
        <v>433</v>
      </c>
      <c r="B430" s="323" t="s">
        <v>790</v>
      </c>
      <c r="C430" s="63" t="s">
        <v>744</v>
      </c>
      <c r="D430" s="7" t="s">
        <v>791</v>
      </c>
      <c r="E430" s="7" t="s">
        <v>91</v>
      </c>
      <c r="F430" s="7"/>
      <c r="G430" s="7"/>
      <c r="H430" s="7"/>
      <c r="I430" s="7"/>
      <c r="J430" s="7"/>
      <c r="K430" s="151"/>
      <c r="L430" s="8">
        <v>46170</v>
      </c>
      <c r="M430" s="7">
        <v>30</v>
      </c>
      <c r="N430" s="9">
        <f t="shared" si="37"/>
        <v>46199</v>
      </c>
      <c r="O430" s="10">
        <f t="shared" ca="1" si="35"/>
        <v>-4</v>
      </c>
      <c r="P430" s="10"/>
      <c r="Q430" s="7"/>
      <c r="R430" s="7"/>
      <c r="S430" s="7"/>
      <c r="T430" s="7"/>
      <c r="U430" s="7"/>
      <c r="V430" s="15"/>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row>
    <row r="431" spans="1:47" x14ac:dyDescent="0.25">
      <c r="A431" s="151">
        <v>434</v>
      </c>
      <c r="B431" s="323" t="s">
        <v>792</v>
      </c>
      <c r="C431" s="7" t="s">
        <v>793</v>
      </c>
      <c r="D431" s="7" t="s">
        <v>794</v>
      </c>
      <c r="E431" s="7" t="s">
        <v>795</v>
      </c>
      <c r="F431" s="7"/>
      <c r="G431" s="7"/>
      <c r="H431" s="7"/>
      <c r="I431" s="7"/>
      <c r="J431" s="7"/>
      <c r="K431" s="151"/>
      <c r="L431" s="7"/>
      <c r="M431" s="7"/>
      <c r="N431" s="9" t="str">
        <f t="shared" si="37"/>
        <v/>
      </c>
      <c r="O431" s="10" t="str">
        <f t="shared" ref="O431:O477" ca="1" si="38">IF(OR(ISBLANK(L431),ISBLANK(M431)),"",N431-TODAY())</f>
        <v/>
      </c>
      <c r="P431" s="10"/>
      <c r="Q431" s="7"/>
      <c r="R431" s="7"/>
      <c r="S431" s="7"/>
      <c r="T431" s="7"/>
      <c r="U431" s="7"/>
      <c r="V431" s="15"/>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row>
    <row r="432" spans="1:47" x14ac:dyDescent="0.25">
      <c r="A432" s="151">
        <v>435</v>
      </c>
      <c r="B432" s="323" t="s">
        <v>796</v>
      </c>
      <c r="C432" s="7" t="s">
        <v>797</v>
      </c>
      <c r="D432" s="7" t="s">
        <v>798</v>
      </c>
      <c r="E432" s="7" t="s">
        <v>795</v>
      </c>
      <c r="F432" s="7"/>
      <c r="G432" s="7"/>
      <c r="H432" s="7"/>
      <c r="I432" s="7"/>
      <c r="J432" s="7"/>
      <c r="K432" s="151"/>
      <c r="L432" s="7"/>
      <c r="M432" s="7"/>
      <c r="N432" s="9" t="str">
        <f t="shared" si="37"/>
        <v/>
      </c>
      <c r="O432" s="10" t="str">
        <f t="shared" ca="1" si="38"/>
        <v/>
      </c>
      <c r="P432" s="10"/>
      <c r="Q432" s="7"/>
      <c r="R432" s="7"/>
      <c r="S432" s="7"/>
      <c r="T432" s="7"/>
      <c r="U432" s="7"/>
      <c r="V432" s="15"/>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row>
    <row r="433" spans="1:47" x14ac:dyDescent="0.25">
      <c r="A433" s="151">
        <v>436</v>
      </c>
      <c r="B433" s="323" t="s">
        <v>799</v>
      </c>
      <c r="C433" s="7" t="s">
        <v>800</v>
      </c>
      <c r="D433" s="7" t="s">
        <v>801</v>
      </c>
      <c r="E433" s="67" t="s">
        <v>781</v>
      </c>
      <c r="F433" s="7"/>
      <c r="G433" s="7"/>
      <c r="H433" s="7"/>
      <c r="I433" s="7"/>
      <c r="J433" s="7"/>
      <c r="K433" s="151"/>
      <c r="L433" s="8">
        <v>46177</v>
      </c>
      <c r="M433" s="7">
        <v>113</v>
      </c>
      <c r="N433" s="9">
        <f t="shared" si="37"/>
        <v>46289</v>
      </c>
      <c r="O433" s="10">
        <f t="shared" ca="1" si="38"/>
        <v>86</v>
      </c>
      <c r="P433" s="10"/>
      <c r="Q433" s="7"/>
      <c r="R433" s="7"/>
      <c r="S433" s="7"/>
      <c r="T433" s="7"/>
      <c r="U433" s="7"/>
      <c r="V433" s="15"/>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row>
    <row r="434" spans="1:47" x14ac:dyDescent="0.25">
      <c r="A434" s="151">
        <v>437</v>
      </c>
      <c r="B434" s="323" t="s">
        <v>802</v>
      </c>
      <c r="C434" s="7" t="s">
        <v>803</v>
      </c>
      <c r="D434" s="7" t="s">
        <v>804</v>
      </c>
      <c r="E434" s="67" t="s">
        <v>75</v>
      </c>
      <c r="F434" s="7"/>
      <c r="G434" s="7">
        <v>28200</v>
      </c>
      <c r="H434" s="7"/>
      <c r="I434" s="7"/>
      <c r="J434" s="7"/>
      <c r="K434" s="151"/>
      <c r="L434" s="8">
        <v>46177</v>
      </c>
      <c r="M434" s="7">
        <v>113</v>
      </c>
      <c r="N434" s="9">
        <f t="shared" si="37"/>
        <v>46289</v>
      </c>
      <c r="O434" s="10">
        <f t="shared" ca="1" si="38"/>
        <v>86</v>
      </c>
      <c r="P434" s="10"/>
      <c r="Q434" s="7"/>
      <c r="R434" s="7"/>
      <c r="S434" s="7"/>
      <c r="T434" s="7"/>
      <c r="U434" s="7"/>
      <c r="V434" s="15"/>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row>
    <row r="435" spans="1:47" x14ac:dyDescent="0.25">
      <c r="A435" s="151">
        <v>438</v>
      </c>
      <c r="B435" s="323" t="s">
        <v>805</v>
      </c>
      <c r="C435" s="7" t="s">
        <v>806</v>
      </c>
      <c r="D435" s="7" t="s">
        <v>807</v>
      </c>
      <c r="E435" s="67" t="s">
        <v>775</v>
      </c>
      <c r="F435" s="7"/>
      <c r="G435" s="7">
        <v>33450</v>
      </c>
      <c r="H435" s="7"/>
      <c r="I435" s="7"/>
      <c r="J435" s="7"/>
      <c r="K435" s="151"/>
      <c r="L435" s="8">
        <v>46177</v>
      </c>
      <c r="M435" s="7">
        <v>113</v>
      </c>
      <c r="N435" s="9">
        <f t="shared" si="37"/>
        <v>46289</v>
      </c>
      <c r="O435" s="10">
        <f t="shared" ca="1" si="38"/>
        <v>86</v>
      </c>
      <c r="P435" s="10"/>
      <c r="Q435" s="7"/>
      <c r="R435" s="7"/>
      <c r="S435" s="7"/>
      <c r="T435" s="7"/>
      <c r="U435" s="7"/>
      <c r="V435" s="15"/>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row>
    <row r="436" spans="1:47" hidden="1" x14ac:dyDescent="0.25">
      <c r="A436" s="151"/>
      <c r="B436" s="175" t="s">
        <v>47</v>
      </c>
      <c r="C436" s="7"/>
      <c r="D436" s="7"/>
      <c r="E436" s="7"/>
      <c r="F436" s="7"/>
      <c r="G436" s="7"/>
      <c r="H436" s="7"/>
      <c r="I436" s="7"/>
      <c r="J436" s="7"/>
      <c r="K436" s="151"/>
      <c r="L436" s="7" t="s">
        <v>808</v>
      </c>
      <c r="M436" s="7" t="s">
        <v>808</v>
      </c>
      <c r="N436" s="9" t="e">
        <f t="shared" si="37"/>
        <v>#VALUE!</v>
      </c>
      <c r="O436" s="10" t="e">
        <f t="shared" ca="1" si="38"/>
        <v>#VALUE!</v>
      </c>
      <c r="P436" s="10"/>
      <c r="Q436" s="7"/>
      <c r="R436" s="7"/>
      <c r="S436" s="7"/>
      <c r="T436" s="7"/>
      <c r="U436" s="7"/>
      <c r="V436" s="15"/>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row>
    <row r="437" spans="1:47" x14ac:dyDescent="0.25">
      <c r="A437" s="151">
        <v>440</v>
      </c>
      <c r="B437" s="323" t="s">
        <v>809</v>
      </c>
      <c r="C437" s="7" t="s">
        <v>810</v>
      </c>
      <c r="D437" s="7" t="s">
        <v>811</v>
      </c>
      <c r="E437" s="67" t="s">
        <v>446</v>
      </c>
      <c r="F437" s="7"/>
      <c r="G437" s="7">
        <v>32435</v>
      </c>
      <c r="H437" s="7"/>
      <c r="I437" s="7"/>
      <c r="J437" s="7"/>
      <c r="K437" s="151"/>
      <c r="L437" s="8">
        <v>46176</v>
      </c>
      <c r="M437" s="7">
        <v>113</v>
      </c>
      <c r="N437" s="9">
        <f t="shared" si="37"/>
        <v>46288</v>
      </c>
      <c r="O437" s="10">
        <f t="shared" ca="1" si="38"/>
        <v>85</v>
      </c>
      <c r="P437" s="10"/>
      <c r="Q437" s="7" t="s">
        <v>56</v>
      </c>
      <c r="R437" s="67" t="s">
        <v>56</v>
      </c>
      <c r="S437" s="67"/>
      <c r="T437" s="67"/>
      <c r="U437" s="67"/>
      <c r="V437" s="485"/>
      <c r="W437" s="67"/>
      <c r="X437" s="67"/>
      <c r="Y437" s="67"/>
      <c r="Z437" s="7"/>
      <c r="AA437" s="67"/>
      <c r="AB437" s="7"/>
      <c r="AC437" s="7"/>
      <c r="AD437" s="7"/>
      <c r="AE437" s="7">
        <v>0</v>
      </c>
      <c r="AF437" s="7"/>
      <c r="AG437" s="7"/>
      <c r="AH437" s="7"/>
      <c r="AI437" s="7"/>
      <c r="AJ437" s="67"/>
      <c r="AK437" s="7"/>
      <c r="AL437" s="7"/>
      <c r="AM437" s="7"/>
      <c r="AN437" s="7"/>
      <c r="AO437" s="7"/>
      <c r="AP437" s="7"/>
      <c r="AQ437" s="7"/>
      <c r="AR437" s="7"/>
      <c r="AS437" s="7"/>
      <c r="AT437" s="7"/>
      <c r="AU437" s="7"/>
    </row>
    <row r="438" spans="1:47" x14ac:dyDescent="0.25">
      <c r="A438" s="151">
        <v>441</v>
      </c>
      <c r="B438" s="323" t="s">
        <v>812</v>
      </c>
      <c r="C438" s="7" t="s">
        <v>813</v>
      </c>
      <c r="D438" s="7" t="s">
        <v>814</v>
      </c>
      <c r="E438" s="67" t="s">
        <v>2008</v>
      </c>
      <c r="F438" s="7"/>
      <c r="G438" s="7">
        <v>26450</v>
      </c>
      <c r="H438" s="7"/>
      <c r="I438" s="7"/>
      <c r="J438" s="7"/>
      <c r="K438" s="151"/>
      <c r="L438" s="8">
        <v>46176</v>
      </c>
      <c r="M438" s="7">
        <v>113</v>
      </c>
      <c r="N438" s="9">
        <f t="shared" si="37"/>
        <v>46288</v>
      </c>
      <c r="O438" s="10">
        <f t="shared" ca="1" si="38"/>
        <v>85</v>
      </c>
      <c r="P438" s="10"/>
      <c r="Q438" s="7"/>
      <c r="R438" s="7"/>
      <c r="S438" s="7"/>
      <c r="T438" s="7"/>
      <c r="U438" s="7"/>
      <c r="V438" s="15"/>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row>
    <row r="439" spans="1:47" x14ac:dyDescent="0.25">
      <c r="A439" s="151">
        <v>442</v>
      </c>
      <c r="B439" s="323" t="s">
        <v>816</v>
      </c>
      <c r="C439" s="7" t="s">
        <v>817</v>
      </c>
      <c r="D439" t="s">
        <v>818</v>
      </c>
      <c r="E439" s="67" t="s">
        <v>819</v>
      </c>
      <c r="F439" s="7"/>
      <c r="G439" s="7">
        <v>28270</v>
      </c>
      <c r="H439" s="7"/>
      <c r="I439" s="7"/>
      <c r="J439" s="7"/>
      <c r="K439" s="151"/>
      <c r="L439" s="8">
        <v>46176</v>
      </c>
      <c r="M439" s="7">
        <v>113</v>
      </c>
      <c r="N439" s="9">
        <f t="shared" si="37"/>
        <v>46288</v>
      </c>
      <c r="O439" s="10">
        <f t="shared" ca="1" si="38"/>
        <v>85</v>
      </c>
      <c r="P439" s="10"/>
      <c r="Q439" s="7"/>
      <c r="R439" s="7"/>
      <c r="S439" s="7"/>
      <c r="T439" s="7"/>
      <c r="U439" s="7"/>
      <c r="V439" s="15"/>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row>
    <row r="440" spans="1:47" x14ac:dyDescent="0.25">
      <c r="A440" s="151">
        <v>443</v>
      </c>
      <c r="B440" s="323" t="s">
        <v>820</v>
      </c>
      <c r="C440" s="7" t="s">
        <v>821</v>
      </c>
      <c r="D440" s="7" t="s">
        <v>822</v>
      </c>
      <c r="E440" s="7" t="s">
        <v>815</v>
      </c>
      <c r="F440" s="7"/>
      <c r="G440" s="7"/>
      <c r="H440" s="7"/>
      <c r="I440" s="7"/>
      <c r="J440" s="7"/>
      <c r="K440" s="151"/>
      <c r="L440" s="8">
        <v>46185</v>
      </c>
      <c r="M440" s="7">
        <v>113</v>
      </c>
      <c r="N440" s="9">
        <f t="shared" si="37"/>
        <v>46297</v>
      </c>
      <c r="O440" s="10">
        <f t="shared" ca="1" si="38"/>
        <v>94</v>
      </c>
      <c r="P440" s="10"/>
      <c r="Q440" s="7"/>
      <c r="R440" s="7"/>
      <c r="S440" s="7"/>
      <c r="T440" s="7"/>
      <c r="U440" s="7"/>
      <c r="V440" s="15"/>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row>
    <row r="441" spans="1:47" x14ac:dyDescent="0.25">
      <c r="A441" s="151">
        <v>444</v>
      </c>
      <c r="B441" s="323" t="s">
        <v>823</v>
      </c>
      <c r="C441" s="7" t="s">
        <v>824</v>
      </c>
      <c r="D441" s="7" t="s">
        <v>825</v>
      </c>
      <c r="E441" s="67" t="s">
        <v>2009</v>
      </c>
      <c r="F441" s="7"/>
      <c r="G441" s="7"/>
      <c r="H441" s="7"/>
      <c r="I441" s="7"/>
      <c r="J441" s="7"/>
      <c r="K441" s="151"/>
      <c r="L441" s="8">
        <v>46185</v>
      </c>
      <c r="M441" s="7">
        <v>113</v>
      </c>
      <c r="N441" s="9">
        <f t="shared" si="37"/>
        <v>46297</v>
      </c>
      <c r="O441" s="10">
        <f t="shared" ca="1" si="38"/>
        <v>94</v>
      </c>
      <c r="P441" s="10"/>
      <c r="Q441" s="7"/>
      <c r="R441" s="7"/>
      <c r="S441" s="7"/>
      <c r="T441" s="7"/>
      <c r="U441" s="7"/>
      <c r="V441" s="15"/>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row>
    <row r="442" spans="1:47" x14ac:dyDescent="0.25">
      <c r="A442" s="151">
        <v>445</v>
      </c>
      <c r="B442" s="323" t="s">
        <v>826</v>
      </c>
      <c r="C442" s="7" t="s">
        <v>827</v>
      </c>
      <c r="D442" s="7" t="s">
        <v>828</v>
      </c>
      <c r="E442" s="7" t="s">
        <v>829</v>
      </c>
      <c r="F442" s="7"/>
      <c r="G442" s="7"/>
      <c r="H442" s="7"/>
      <c r="I442" s="7"/>
      <c r="J442" s="7"/>
      <c r="K442" s="151"/>
      <c r="L442" s="8">
        <v>46185</v>
      </c>
      <c r="M442" s="7">
        <v>113</v>
      </c>
      <c r="N442" s="9">
        <f t="shared" si="37"/>
        <v>46297</v>
      </c>
      <c r="O442" s="10">
        <f t="shared" ca="1" si="38"/>
        <v>94</v>
      </c>
      <c r="P442" s="10"/>
      <c r="Q442" s="7" t="s">
        <v>56</v>
      </c>
      <c r="R442" s="67"/>
      <c r="S442" s="67"/>
      <c r="T442" s="67"/>
      <c r="U442" s="67"/>
      <c r="V442" s="485"/>
      <c r="W442" s="67"/>
      <c r="X442" s="67"/>
      <c r="Y442" s="67"/>
      <c r="Z442" s="7"/>
      <c r="AA442" s="7"/>
      <c r="AB442" s="7"/>
      <c r="AC442" s="7"/>
      <c r="AD442" s="7"/>
      <c r="AE442" s="7"/>
      <c r="AF442" s="7"/>
      <c r="AG442" s="7"/>
      <c r="AH442" s="7"/>
      <c r="AI442" s="7"/>
      <c r="AJ442" s="7"/>
      <c r="AK442" s="7"/>
      <c r="AL442" s="7"/>
      <c r="AM442" s="7"/>
      <c r="AN442" s="7"/>
      <c r="AO442" s="7"/>
      <c r="AP442" s="7"/>
      <c r="AQ442" s="7"/>
      <c r="AR442" s="7"/>
      <c r="AS442" s="7"/>
      <c r="AT442" s="7"/>
      <c r="AU442" s="7"/>
    </row>
    <row r="443" spans="1:47" x14ac:dyDescent="0.25">
      <c r="A443" s="151">
        <v>446</v>
      </c>
      <c r="B443" s="323" t="s">
        <v>830</v>
      </c>
      <c r="C443" s="7" t="s">
        <v>831</v>
      </c>
      <c r="D443" s="7" t="s">
        <v>832</v>
      </c>
      <c r="E443" s="47" t="s">
        <v>2011</v>
      </c>
      <c r="F443" s="7"/>
      <c r="G443" s="7"/>
      <c r="H443" s="7"/>
      <c r="I443" s="7"/>
      <c r="J443" s="7"/>
      <c r="K443" s="151"/>
      <c r="L443" s="8">
        <v>46185</v>
      </c>
      <c r="M443" s="7">
        <v>113</v>
      </c>
      <c r="N443" s="9">
        <f t="shared" si="37"/>
        <v>46297</v>
      </c>
      <c r="O443" s="10">
        <f t="shared" ca="1" si="38"/>
        <v>94</v>
      </c>
      <c r="P443" s="10"/>
      <c r="Q443" s="7"/>
      <c r="R443" s="7"/>
      <c r="S443" s="7"/>
      <c r="T443" s="7"/>
      <c r="U443" s="7"/>
      <c r="V443" s="15"/>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row>
    <row r="444" spans="1:47" x14ac:dyDescent="0.25">
      <c r="A444" s="151">
        <v>447</v>
      </c>
      <c r="B444" s="323" t="s">
        <v>833</v>
      </c>
      <c r="C444" s="7" t="s">
        <v>834</v>
      </c>
      <c r="D444" s="7" t="s">
        <v>835</v>
      </c>
      <c r="E444" s="7" t="s">
        <v>2012</v>
      </c>
      <c r="F444" s="7"/>
      <c r="G444" s="7"/>
      <c r="H444" s="7"/>
      <c r="I444" s="7"/>
      <c r="J444" s="7"/>
      <c r="K444" s="151"/>
      <c r="L444" s="8">
        <v>46185</v>
      </c>
      <c r="M444" s="7">
        <v>113</v>
      </c>
      <c r="N444" s="9">
        <f t="shared" si="37"/>
        <v>46297</v>
      </c>
      <c r="O444" s="10">
        <f t="shared" ca="1" si="38"/>
        <v>94</v>
      </c>
      <c r="P444" s="10"/>
      <c r="Q444" s="7"/>
      <c r="R444" s="7"/>
      <c r="S444" s="7"/>
      <c r="T444" s="7"/>
      <c r="U444" s="7"/>
      <c r="V444" s="15"/>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row>
    <row r="445" spans="1:47" x14ac:dyDescent="0.25">
      <c r="A445" s="151">
        <v>448</v>
      </c>
      <c r="B445" s="323" t="s">
        <v>836</v>
      </c>
      <c r="C445" s="7" t="s">
        <v>837</v>
      </c>
      <c r="D445" s="7" t="s">
        <v>838</v>
      </c>
      <c r="E445" s="67" t="s">
        <v>2010</v>
      </c>
      <c r="F445" s="7"/>
      <c r="G445" s="7"/>
      <c r="H445" s="7"/>
      <c r="I445" s="7"/>
      <c r="J445" s="7"/>
      <c r="K445" s="151"/>
      <c r="L445" s="8">
        <v>46185</v>
      </c>
      <c r="M445" s="7">
        <v>113</v>
      </c>
      <c r="N445" s="9">
        <f t="shared" si="37"/>
        <v>46297</v>
      </c>
      <c r="O445" s="10">
        <f t="shared" ca="1" si="38"/>
        <v>94</v>
      </c>
      <c r="P445" s="10"/>
      <c r="Q445" s="7"/>
      <c r="R445" s="7"/>
      <c r="S445" s="7"/>
      <c r="T445" s="7"/>
      <c r="U445" s="7"/>
      <c r="V445" s="15"/>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row>
    <row r="446" spans="1:47" x14ac:dyDescent="0.25">
      <c r="A446" s="151">
        <v>449</v>
      </c>
      <c r="B446" s="323" t="s">
        <v>839</v>
      </c>
      <c r="C446" s="7" t="s">
        <v>840</v>
      </c>
      <c r="D446" s="7" t="s">
        <v>841</v>
      </c>
      <c r="E446" s="7" t="s">
        <v>2013</v>
      </c>
      <c r="F446" s="7"/>
      <c r="G446" s="7"/>
      <c r="H446" s="7"/>
      <c r="I446" s="7"/>
      <c r="J446" s="7"/>
      <c r="K446" s="151"/>
      <c r="L446" s="8">
        <v>46185</v>
      </c>
      <c r="M446" s="7">
        <v>113</v>
      </c>
      <c r="N446" s="9">
        <f t="shared" si="37"/>
        <v>46297</v>
      </c>
      <c r="O446" s="10">
        <f t="shared" ca="1" si="38"/>
        <v>94</v>
      </c>
      <c r="P446" s="10"/>
      <c r="Q446" s="7"/>
      <c r="R446" s="7"/>
      <c r="S446" s="7"/>
      <c r="T446" s="7"/>
      <c r="U446" s="7"/>
      <c r="V446" s="15"/>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row>
    <row r="447" spans="1:47" x14ac:dyDescent="0.25">
      <c r="A447" s="151">
        <v>450</v>
      </c>
      <c r="B447" s="323" t="s">
        <v>842</v>
      </c>
      <c r="C447" s="7" t="s">
        <v>843</v>
      </c>
      <c r="D447" s="7" t="s">
        <v>844</v>
      </c>
      <c r="E447" s="7" t="s">
        <v>829</v>
      </c>
      <c r="F447" s="7"/>
      <c r="G447" s="7"/>
      <c r="H447" s="7"/>
      <c r="I447" s="7"/>
      <c r="J447" s="7"/>
      <c r="K447" s="151"/>
      <c r="L447" s="8">
        <v>46188</v>
      </c>
      <c r="M447" s="7">
        <v>113</v>
      </c>
      <c r="N447" s="9">
        <f t="shared" si="37"/>
        <v>46300</v>
      </c>
      <c r="O447" s="10">
        <f t="shared" ca="1" si="38"/>
        <v>97</v>
      </c>
      <c r="P447" s="10"/>
      <c r="Q447" s="7" t="s">
        <v>56</v>
      </c>
      <c r="R447" s="67"/>
      <c r="S447" s="67"/>
      <c r="T447" s="67"/>
      <c r="U447" s="67"/>
      <c r="V447" s="485"/>
      <c r="W447" s="67"/>
      <c r="X447" s="67"/>
      <c r="Y447" s="67"/>
      <c r="Z447" s="7"/>
      <c r="AA447" s="7"/>
      <c r="AB447" s="7"/>
      <c r="AC447" s="7"/>
      <c r="AD447" s="7"/>
      <c r="AE447" s="7"/>
      <c r="AF447" s="7"/>
      <c r="AG447" s="7"/>
      <c r="AH447" s="7"/>
      <c r="AI447" s="7"/>
      <c r="AJ447" s="7"/>
      <c r="AK447" s="7"/>
      <c r="AL447" s="7"/>
      <c r="AM447" s="7"/>
      <c r="AN447" s="7"/>
      <c r="AO447" s="7"/>
      <c r="AP447" s="7"/>
      <c r="AQ447" s="7"/>
      <c r="AR447" s="7"/>
      <c r="AS447" s="7"/>
      <c r="AT447" s="7"/>
      <c r="AU447" s="7"/>
    </row>
    <row r="448" spans="1:47" x14ac:dyDescent="0.25">
      <c r="A448" s="151">
        <v>451</v>
      </c>
      <c r="B448" s="323" t="s">
        <v>842</v>
      </c>
      <c r="C448" s="7" t="s">
        <v>845</v>
      </c>
      <c r="D448" s="7" t="s">
        <v>846</v>
      </c>
      <c r="E448" s="7" t="s">
        <v>2013</v>
      </c>
      <c r="F448" s="7"/>
      <c r="G448" s="7"/>
      <c r="H448" s="7"/>
      <c r="I448" s="7"/>
      <c r="J448" s="7"/>
      <c r="K448" s="151"/>
      <c r="L448" s="8">
        <v>46188</v>
      </c>
      <c r="M448" s="7">
        <v>113</v>
      </c>
      <c r="N448" s="9">
        <f t="shared" si="37"/>
        <v>46300</v>
      </c>
      <c r="O448" s="10">
        <f t="shared" ca="1" si="38"/>
        <v>97</v>
      </c>
      <c r="P448" s="10"/>
      <c r="Q448" s="7"/>
      <c r="R448" s="7"/>
      <c r="S448" s="7"/>
      <c r="T448" s="7"/>
      <c r="U448" s="7"/>
      <c r="V448" s="15"/>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row>
    <row r="449" spans="1:47" ht="14.25" customHeight="1" x14ac:dyDescent="0.25">
      <c r="A449" s="151">
        <v>452</v>
      </c>
      <c r="B449" s="323" t="s">
        <v>1880</v>
      </c>
      <c r="C449" s="7" t="s">
        <v>1995</v>
      </c>
      <c r="D449" s="7" t="s">
        <v>1996</v>
      </c>
      <c r="E449" s="7" t="s">
        <v>2017</v>
      </c>
      <c r="F449" s="7"/>
      <c r="G449" s="7"/>
      <c r="H449" s="7"/>
      <c r="I449" s="7"/>
      <c r="J449" s="7"/>
      <c r="K449" s="151"/>
      <c r="L449" s="7"/>
      <c r="M449" s="7"/>
      <c r="N449" s="9" t="str">
        <f t="shared" si="37"/>
        <v/>
      </c>
      <c r="O449" s="10" t="str">
        <f t="shared" ca="1" si="38"/>
        <v/>
      </c>
      <c r="P449" s="10"/>
      <c r="Q449" s="7"/>
      <c r="R449" s="7"/>
      <c r="S449" s="7"/>
      <c r="T449" s="7"/>
      <c r="U449" s="7"/>
      <c r="V449" s="15"/>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row>
    <row r="450" spans="1:47" ht="14.25" customHeight="1" x14ac:dyDescent="0.25">
      <c r="A450" s="151">
        <v>453</v>
      </c>
      <c r="B450" s="323" t="s">
        <v>1883</v>
      </c>
      <c r="C450" s="7" t="s">
        <v>1998</v>
      </c>
      <c r="D450" s="7" t="s">
        <v>1997</v>
      </c>
      <c r="E450" s="7" t="s">
        <v>2018</v>
      </c>
      <c r="F450" s="7"/>
      <c r="G450" s="7"/>
      <c r="H450" s="7"/>
      <c r="I450" s="7"/>
      <c r="J450" s="7"/>
      <c r="K450" s="151"/>
      <c r="L450" s="7"/>
      <c r="M450" s="7"/>
      <c r="N450" s="9" t="str">
        <f t="shared" si="37"/>
        <v/>
      </c>
      <c r="O450" s="10" t="str">
        <f t="shared" ca="1" si="38"/>
        <v/>
      </c>
      <c r="P450" s="10"/>
      <c r="Q450" s="7"/>
      <c r="R450" s="7"/>
      <c r="S450" s="7"/>
      <c r="T450" s="7"/>
      <c r="U450" s="7"/>
      <c r="V450" s="15"/>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row>
    <row r="451" spans="1:47" ht="16.5" customHeight="1" x14ac:dyDescent="0.25">
      <c r="A451" s="151">
        <v>454</v>
      </c>
      <c r="B451" s="323" t="s">
        <v>1886</v>
      </c>
      <c r="C451" s="7" t="s">
        <v>2000</v>
      </c>
      <c r="D451" s="7" t="s">
        <v>1999</v>
      </c>
      <c r="E451" s="7" t="s">
        <v>2017</v>
      </c>
      <c r="F451" s="7"/>
      <c r="G451" s="7"/>
      <c r="H451" s="7"/>
      <c r="I451" s="7"/>
      <c r="J451" s="7"/>
      <c r="K451" s="151"/>
      <c r="L451" s="7"/>
      <c r="M451" s="7"/>
      <c r="N451" s="9" t="str">
        <f t="shared" si="37"/>
        <v/>
      </c>
      <c r="O451" s="10" t="str">
        <f t="shared" ca="1" si="38"/>
        <v/>
      </c>
      <c r="P451" s="10"/>
      <c r="Q451" s="7"/>
      <c r="R451" s="7"/>
      <c r="S451" s="7"/>
      <c r="T451" s="7"/>
      <c r="U451" s="7"/>
      <c r="V451" s="15"/>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row>
    <row r="452" spans="1:47" ht="18" customHeight="1" x14ac:dyDescent="0.25">
      <c r="A452" s="151">
        <v>455</v>
      </c>
      <c r="B452" s="323" t="s">
        <v>2007</v>
      </c>
      <c r="C452" s="7" t="s">
        <v>2002</v>
      </c>
      <c r="D452" s="7" t="s">
        <v>2001</v>
      </c>
      <c r="E452" s="7" t="s">
        <v>2017</v>
      </c>
      <c r="F452" s="7"/>
      <c r="G452" s="7"/>
      <c r="H452" s="7"/>
      <c r="I452" s="7"/>
      <c r="J452" s="7"/>
      <c r="K452" s="151"/>
      <c r="L452" s="7"/>
      <c r="M452" s="7"/>
      <c r="N452" s="9" t="str">
        <f t="shared" si="37"/>
        <v/>
      </c>
      <c r="O452" s="10" t="str">
        <f t="shared" ca="1" si="38"/>
        <v/>
      </c>
      <c r="P452" s="10"/>
      <c r="Q452" s="7"/>
      <c r="R452" s="7"/>
      <c r="S452" s="7"/>
      <c r="T452" s="7"/>
      <c r="U452" s="7"/>
      <c r="V452" s="15"/>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row>
    <row r="453" spans="1:47" x14ac:dyDescent="0.25">
      <c r="A453" s="151">
        <v>456</v>
      </c>
      <c r="B453" s="323" t="s">
        <v>1891</v>
      </c>
      <c r="C453" s="7" t="s">
        <v>2004</v>
      </c>
      <c r="D453" s="7" t="s">
        <v>2003</v>
      </c>
      <c r="E453" s="7" t="s">
        <v>2017</v>
      </c>
      <c r="F453" s="7"/>
      <c r="G453" s="7"/>
      <c r="H453" s="7"/>
      <c r="I453" s="7"/>
      <c r="J453" s="7"/>
      <c r="K453" s="151"/>
      <c r="L453" s="7"/>
      <c r="M453" s="7"/>
      <c r="N453" s="9" t="str">
        <f t="shared" si="37"/>
        <v/>
      </c>
      <c r="O453" s="10" t="str">
        <f t="shared" ca="1" si="38"/>
        <v/>
      </c>
      <c r="P453" s="10"/>
      <c r="Q453" s="7"/>
      <c r="R453" s="7"/>
      <c r="S453" s="7"/>
      <c r="T453" s="7"/>
      <c r="U453" s="7"/>
      <c r="V453" s="15"/>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row>
    <row r="454" spans="1:47" x14ac:dyDescent="0.25">
      <c r="A454" s="151">
        <v>457</v>
      </c>
      <c r="B454" s="323" t="s">
        <v>1894</v>
      </c>
      <c r="C454" s="7" t="s">
        <v>2006</v>
      </c>
      <c r="D454" s="7" t="s">
        <v>2005</v>
      </c>
      <c r="E454" s="7" t="s">
        <v>2017</v>
      </c>
      <c r="F454" s="7"/>
      <c r="G454" s="7"/>
      <c r="H454" s="7"/>
      <c r="I454" s="7"/>
      <c r="J454" s="7"/>
      <c r="K454" s="151"/>
      <c r="L454" s="7"/>
      <c r="M454" s="7"/>
      <c r="N454" s="9" t="str">
        <f t="shared" si="37"/>
        <v/>
      </c>
      <c r="O454" s="10" t="str">
        <f t="shared" ca="1" si="38"/>
        <v/>
      </c>
      <c r="P454" s="10"/>
      <c r="Q454" s="7"/>
      <c r="R454" s="7"/>
      <c r="S454" s="7"/>
      <c r="T454" s="7"/>
      <c r="U454" s="7"/>
      <c r="V454" s="15"/>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row>
    <row r="455" spans="1:47" x14ac:dyDescent="0.25">
      <c r="A455" s="151">
        <v>458</v>
      </c>
      <c r="B455" s="323" t="s">
        <v>2020</v>
      </c>
      <c r="C455" s="7" t="s">
        <v>2021</v>
      </c>
      <c r="D455" s="7" t="s">
        <v>2019</v>
      </c>
      <c r="E455" s="7" t="s">
        <v>2031</v>
      </c>
      <c r="F455" s="7"/>
      <c r="G455" s="7"/>
      <c r="H455" s="7"/>
      <c r="I455" s="7"/>
      <c r="J455" s="7"/>
      <c r="K455" s="151"/>
      <c r="L455" s="7"/>
      <c r="M455" s="7"/>
      <c r="N455" s="9" t="str">
        <f t="shared" si="37"/>
        <v/>
      </c>
      <c r="O455" s="10" t="str">
        <f t="shared" ca="1" si="38"/>
        <v/>
      </c>
      <c r="P455" s="10"/>
      <c r="Q455" s="7"/>
      <c r="R455" s="7"/>
      <c r="S455" s="7"/>
      <c r="T455" s="7"/>
      <c r="U455" s="7"/>
      <c r="V455" s="15"/>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row>
    <row r="456" spans="1:47" x14ac:dyDescent="0.25">
      <c r="A456" s="151">
        <v>459</v>
      </c>
      <c r="B456" s="323" t="s">
        <v>2026</v>
      </c>
      <c r="C456" s="7" t="s">
        <v>2030</v>
      </c>
      <c r="D456" s="7" t="s">
        <v>2022</v>
      </c>
      <c r="E456" s="7" t="s">
        <v>173</v>
      </c>
      <c r="F456" s="7"/>
      <c r="G456" s="7"/>
      <c r="H456" s="7"/>
      <c r="I456" s="7"/>
      <c r="J456" s="7"/>
      <c r="K456" s="151"/>
      <c r="L456" s="7"/>
      <c r="M456" s="7"/>
      <c r="N456" s="9" t="str">
        <f t="shared" si="37"/>
        <v/>
      </c>
      <c r="O456" s="10" t="str">
        <f t="shared" ca="1" si="38"/>
        <v/>
      </c>
      <c r="P456" s="10"/>
      <c r="Q456" s="7"/>
      <c r="R456" s="7"/>
      <c r="S456" s="7"/>
      <c r="T456" s="7"/>
      <c r="U456" s="7"/>
      <c r="V456" s="15"/>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row>
    <row r="457" spans="1:47" x14ac:dyDescent="0.25">
      <c r="A457" s="151">
        <v>460</v>
      </c>
      <c r="B457" s="323" t="s">
        <v>2027</v>
      </c>
      <c r="C457" s="7" t="s">
        <v>2032</v>
      </c>
      <c r="D457" s="7" t="s">
        <v>2023</v>
      </c>
      <c r="E457" s="7" t="s">
        <v>2031</v>
      </c>
      <c r="F457" s="7"/>
      <c r="G457" s="7"/>
      <c r="H457" s="7"/>
      <c r="I457" s="7"/>
      <c r="J457" s="7"/>
      <c r="K457" s="151"/>
      <c r="L457" s="7"/>
      <c r="M457" s="7"/>
      <c r="N457" s="9" t="str">
        <f t="shared" ref="N457:N477" si="39">IF(OR(ISBLANK(L457),ISBLANK(M457)),"",L457+M457-1)</f>
        <v/>
      </c>
      <c r="O457" s="10" t="str">
        <f t="shared" ca="1" si="38"/>
        <v/>
      </c>
      <c r="P457" s="10"/>
      <c r="Q457" s="7"/>
      <c r="R457" s="7"/>
      <c r="S457" s="7"/>
      <c r="T457" s="7"/>
      <c r="U457" s="7"/>
      <c r="V457" s="15"/>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row>
    <row r="458" spans="1:47" x14ac:dyDescent="0.25">
      <c r="A458" s="151">
        <v>461</v>
      </c>
      <c r="B458" s="323" t="s">
        <v>2028</v>
      </c>
      <c r="C458" s="7" t="s">
        <v>2033</v>
      </c>
      <c r="D458" s="7" t="s">
        <v>2024</v>
      </c>
      <c r="E458" s="7" t="s">
        <v>2035</v>
      </c>
      <c r="F458" s="7"/>
      <c r="G458" s="7"/>
      <c r="H458" s="7"/>
      <c r="I458" s="7"/>
      <c r="J458" s="7"/>
      <c r="K458" s="151"/>
      <c r="L458" s="7"/>
      <c r="M458" s="7"/>
      <c r="N458" s="9" t="str">
        <f t="shared" si="39"/>
        <v/>
      </c>
      <c r="O458" s="10" t="str">
        <f t="shared" ca="1" si="38"/>
        <v/>
      </c>
      <c r="P458" s="10"/>
      <c r="Q458" s="7"/>
      <c r="R458" s="7"/>
      <c r="S458" s="7"/>
      <c r="T458" s="7"/>
      <c r="U458" s="7"/>
      <c r="V458" s="15"/>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row>
    <row r="459" spans="1:47" x14ac:dyDescent="0.25">
      <c r="A459" s="151">
        <v>462</v>
      </c>
      <c r="B459" s="323" t="s">
        <v>2029</v>
      </c>
      <c r="C459" s="7" t="s">
        <v>2036</v>
      </c>
      <c r="D459" s="7" t="s">
        <v>2025</v>
      </c>
      <c r="E459" s="7" t="s">
        <v>2034</v>
      </c>
      <c r="F459" s="7"/>
      <c r="G459" s="7"/>
      <c r="H459" s="7"/>
      <c r="I459" s="7"/>
      <c r="J459" s="7"/>
      <c r="K459" s="151"/>
      <c r="L459" s="7"/>
      <c r="M459" s="7"/>
      <c r="N459" s="9" t="str">
        <f t="shared" si="39"/>
        <v/>
      </c>
      <c r="O459" s="10" t="str">
        <f t="shared" ca="1" si="38"/>
        <v/>
      </c>
      <c r="P459" s="10"/>
      <c r="Q459" s="7"/>
      <c r="R459" s="7"/>
      <c r="S459" s="7"/>
      <c r="T459" s="7"/>
      <c r="U459" s="7"/>
      <c r="V459" s="15"/>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row>
    <row r="460" spans="1:47" x14ac:dyDescent="0.25">
      <c r="A460" s="151"/>
      <c r="B460" s="175"/>
      <c r="C460" s="7"/>
      <c r="D460" s="7"/>
      <c r="E460" s="7"/>
      <c r="F460" s="7"/>
      <c r="G460" s="7"/>
      <c r="H460" s="7"/>
      <c r="I460" s="7"/>
      <c r="J460" s="7"/>
      <c r="K460" s="151"/>
      <c r="L460" s="7"/>
      <c r="M460" s="7"/>
      <c r="N460" s="9" t="str">
        <f t="shared" si="39"/>
        <v/>
      </c>
      <c r="O460" s="10" t="str">
        <f t="shared" ca="1" si="38"/>
        <v/>
      </c>
      <c r="P460" s="10"/>
      <c r="Q460" s="7"/>
      <c r="R460" s="7"/>
      <c r="S460" s="7"/>
      <c r="T460" s="7"/>
      <c r="U460" s="7"/>
      <c r="V460" s="15"/>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row>
    <row r="461" spans="1:47" x14ac:dyDescent="0.25">
      <c r="A461" s="151"/>
      <c r="B461" s="175"/>
      <c r="C461" s="7"/>
      <c r="D461" s="7"/>
      <c r="E461" s="7"/>
      <c r="F461" s="7"/>
      <c r="G461" s="7"/>
      <c r="H461" s="7"/>
      <c r="I461" s="7"/>
      <c r="J461" s="7"/>
      <c r="K461" s="151"/>
      <c r="L461" s="7"/>
      <c r="M461" s="7"/>
      <c r="N461" s="9" t="str">
        <f t="shared" si="39"/>
        <v/>
      </c>
      <c r="O461" s="10" t="str">
        <f t="shared" ca="1" si="38"/>
        <v/>
      </c>
      <c r="P461" s="10"/>
      <c r="Q461" s="7"/>
      <c r="R461" s="7"/>
      <c r="S461" s="7"/>
      <c r="T461" s="7"/>
      <c r="U461" s="7"/>
      <c r="V461" s="15"/>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row>
    <row r="462" spans="1:47" x14ac:dyDescent="0.25">
      <c r="A462" s="151"/>
      <c r="B462" s="175"/>
      <c r="C462" s="7"/>
      <c r="D462" s="7"/>
      <c r="E462" s="7"/>
      <c r="F462" s="7"/>
      <c r="G462" s="7"/>
      <c r="H462" s="7"/>
      <c r="I462" s="7"/>
      <c r="J462" s="7"/>
      <c r="K462" s="151"/>
      <c r="L462" s="7"/>
      <c r="M462" s="7"/>
      <c r="N462" s="9" t="str">
        <f t="shared" si="39"/>
        <v/>
      </c>
      <c r="O462" s="10" t="str">
        <f t="shared" ca="1" si="38"/>
        <v/>
      </c>
      <c r="P462" s="10"/>
      <c r="Q462" s="7"/>
      <c r="R462" s="7"/>
      <c r="S462" s="7"/>
      <c r="T462" s="7"/>
      <c r="U462" s="7"/>
      <c r="V462" s="15"/>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row>
    <row r="463" spans="1:47" x14ac:dyDescent="0.25">
      <c r="A463" s="151"/>
      <c r="B463" s="175"/>
      <c r="C463" s="7"/>
      <c r="D463" s="7"/>
      <c r="E463" s="7"/>
      <c r="F463" s="7"/>
      <c r="G463" s="7"/>
      <c r="H463" s="7"/>
      <c r="I463" s="7"/>
      <c r="J463" s="7"/>
      <c r="K463" s="151"/>
      <c r="L463" s="7"/>
      <c r="M463" s="7"/>
      <c r="N463" s="9" t="str">
        <f t="shared" si="39"/>
        <v/>
      </c>
      <c r="O463" s="10" t="str">
        <f t="shared" ca="1" si="38"/>
        <v/>
      </c>
      <c r="P463" s="10"/>
      <c r="Q463" s="7"/>
      <c r="R463" s="7"/>
      <c r="S463" s="7"/>
      <c r="T463" s="7"/>
      <c r="U463" s="7"/>
      <c r="V463" s="15"/>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row>
    <row r="464" spans="1:47" x14ac:dyDescent="0.25">
      <c r="A464" s="151"/>
      <c r="B464" s="175"/>
      <c r="C464" s="7"/>
      <c r="D464" s="7"/>
      <c r="E464" s="7"/>
      <c r="F464" s="7"/>
      <c r="G464" s="7"/>
      <c r="H464" s="7"/>
      <c r="I464" s="7"/>
      <c r="J464" s="7"/>
      <c r="K464" s="151"/>
      <c r="L464" s="7"/>
      <c r="M464" s="7"/>
      <c r="N464" s="9" t="str">
        <f t="shared" si="39"/>
        <v/>
      </c>
      <c r="O464" s="10" t="str">
        <f t="shared" ca="1" si="38"/>
        <v/>
      </c>
      <c r="P464" s="10"/>
      <c r="Q464" s="7"/>
      <c r="R464" s="7"/>
      <c r="S464" s="7"/>
      <c r="T464" s="7"/>
      <c r="U464" s="7"/>
      <c r="V464" s="15"/>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row>
    <row r="465" spans="1:47" x14ac:dyDescent="0.25">
      <c r="A465" s="151"/>
      <c r="B465" s="175"/>
      <c r="C465" s="7"/>
      <c r="D465" s="7"/>
      <c r="E465" s="7"/>
      <c r="F465" s="7"/>
      <c r="G465" s="7"/>
      <c r="H465" s="7"/>
      <c r="I465" s="7"/>
      <c r="J465" s="7"/>
      <c r="K465" s="151"/>
      <c r="L465" s="7"/>
      <c r="M465" s="7"/>
      <c r="N465" s="9" t="str">
        <f t="shared" si="39"/>
        <v/>
      </c>
      <c r="O465" s="10" t="str">
        <f t="shared" ca="1" si="38"/>
        <v/>
      </c>
      <c r="P465" s="10"/>
      <c r="Q465" s="7"/>
      <c r="R465" s="7"/>
      <c r="S465" s="7"/>
      <c r="T465" s="7"/>
      <c r="U465" s="7"/>
      <c r="V465" s="15"/>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row>
    <row r="466" spans="1:47" x14ac:dyDescent="0.25">
      <c r="A466" s="151"/>
      <c r="B466" s="175"/>
      <c r="C466" s="7"/>
      <c r="D466" s="7"/>
      <c r="E466" s="7"/>
      <c r="F466" s="7"/>
      <c r="G466" s="7"/>
      <c r="H466" s="7"/>
      <c r="I466" s="7"/>
      <c r="J466" s="7"/>
      <c r="K466" s="151"/>
      <c r="L466" s="7"/>
      <c r="M466" s="7"/>
      <c r="N466" s="9" t="str">
        <f t="shared" si="39"/>
        <v/>
      </c>
      <c r="O466" s="10" t="str">
        <f t="shared" ca="1" si="38"/>
        <v/>
      </c>
      <c r="P466" s="10"/>
      <c r="Q466" s="7"/>
      <c r="R466" s="7"/>
      <c r="S466" s="7"/>
      <c r="T466" s="7"/>
      <c r="U466" s="7"/>
      <c r="V466" s="15"/>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row>
    <row r="467" spans="1:47" x14ac:dyDescent="0.25">
      <c r="A467" s="151"/>
      <c r="B467" s="175"/>
      <c r="C467" s="7"/>
      <c r="D467" s="7"/>
      <c r="E467" s="7"/>
      <c r="F467" s="7"/>
      <c r="G467" s="7"/>
      <c r="H467" s="7"/>
      <c r="I467" s="7"/>
      <c r="J467" s="7"/>
      <c r="K467" s="151"/>
      <c r="L467" s="7"/>
      <c r="M467" s="7"/>
      <c r="N467" s="9" t="str">
        <f t="shared" si="39"/>
        <v/>
      </c>
      <c r="O467" s="10" t="str">
        <f t="shared" ca="1" si="38"/>
        <v/>
      </c>
      <c r="P467" s="10"/>
      <c r="Q467" s="7"/>
      <c r="R467" s="7"/>
      <c r="S467" s="7"/>
      <c r="T467" s="7"/>
      <c r="U467" s="7"/>
      <c r="V467" s="15"/>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row>
    <row r="468" spans="1:47" x14ac:dyDescent="0.25">
      <c r="A468" s="151"/>
      <c r="B468" s="175"/>
      <c r="C468" s="7"/>
      <c r="D468" s="7"/>
      <c r="E468" s="7"/>
      <c r="F468" s="7"/>
      <c r="G468" s="7"/>
      <c r="H468" s="7"/>
      <c r="I468" s="7"/>
      <c r="J468" s="7"/>
      <c r="K468" s="151"/>
      <c r="L468" s="7"/>
      <c r="M468" s="7"/>
      <c r="N468" s="9" t="str">
        <f t="shared" si="39"/>
        <v/>
      </c>
      <c r="O468" s="10" t="str">
        <f t="shared" ca="1" si="38"/>
        <v/>
      </c>
      <c r="P468" s="10"/>
      <c r="Q468" s="7"/>
      <c r="R468" s="7"/>
      <c r="S468" s="7"/>
      <c r="T468" s="7"/>
      <c r="U468" s="7"/>
      <c r="V468" s="15"/>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row>
    <row r="469" spans="1:47" x14ac:dyDescent="0.25">
      <c r="A469" s="151"/>
      <c r="B469" s="175"/>
      <c r="C469" s="7"/>
      <c r="D469" s="7"/>
      <c r="E469" s="7"/>
      <c r="F469" s="7"/>
      <c r="G469" s="7"/>
      <c r="H469" s="7"/>
      <c r="I469" s="7"/>
      <c r="J469" s="7"/>
      <c r="K469" s="151"/>
      <c r="L469" s="7"/>
      <c r="M469" s="7"/>
      <c r="N469" s="9" t="str">
        <f t="shared" si="39"/>
        <v/>
      </c>
      <c r="O469" s="10" t="str">
        <f t="shared" ca="1" si="38"/>
        <v/>
      </c>
      <c r="P469" s="10"/>
      <c r="Q469" s="7"/>
      <c r="R469" s="7"/>
      <c r="S469" s="7"/>
      <c r="T469" s="7"/>
      <c r="U469" s="7"/>
      <c r="V469" s="15"/>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row>
    <row r="470" spans="1:47" x14ac:dyDescent="0.25">
      <c r="A470" s="151"/>
      <c r="B470" s="175"/>
      <c r="C470" s="7"/>
      <c r="D470" s="7"/>
      <c r="E470" s="7"/>
      <c r="F470" s="7"/>
      <c r="G470" s="7"/>
      <c r="H470" s="7"/>
      <c r="I470" s="7"/>
      <c r="J470" s="7"/>
      <c r="K470" s="151"/>
      <c r="L470" s="7"/>
      <c r="M470" s="7"/>
      <c r="N470" s="9" t="str">
        <f t="shared" si="39"/>
        <v/>
      </c>
      <c r="O470" s="10" t="str">
        <f t="shared" ca="1" si="38"/>
        <v/>
      </c>
      <c r="P470" s="10"/>
      <c r="Q470" s="7"/>
      <c r="R470" s="7"/>
      <c r="S470" s="7"/>
      <c r="T470" s="7"/>
      <c r="U470" s="7"/>
      <c r="V470" s="15"/>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row>
    <row r="471" spans="1:47" x14ac:dyDescent="0.25">
      <c r="A471" s="151"/>
      <c r="B471" s="175"/>
      <c r="C471" s="7"/>
      <c r="D471" s="7"/>
      <c r="E471" s="7"/>
      <c r="F471" s="7"/>
      <c r="G471" s="7"/>
      <c r="H471" s="7"/>
      <c r="I471" s="7"/>
      <c r="J471" s="7"/>
      <c r="K471" s="151"/>
      <c r="L471" s="7"/>
      <c r="M471" s="7"/>
      <c r="N471" s="9" t="str">
        <f t="shared" si="39"/>
        <v/>
      </c>
      <c r="O471" s="10" t="str">
        <f t="shared" ca="1" si="38"/>
        <v/>
      </c>
      <c r="P471" s="10"/>
      <c r="Q471" s="7"/>
      <c r="R471" s="7"/>
      <c r="S471" s="7"/>
      <c r="T471" s="7"/>
      <c r="U471" s="7"/>
      <c r="V471" s="15"/>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row>
    <row r="472" spans="1:47" x14ac:dyDescent="0.25">
      <c r="A472" s="151"/>
      <c r="B472" s="175"/>
      <c r="C472" s="7"/>
      <c r="D472" s="7"/>
      <c r="E472" s="7"/>
      <c r="F472" s="7"/>
      <c r="G472" s="7"/>
      <c r="H472" s="7"/>
      <c r="I472" s="7"/>
      <c r="J472" s="7"/>
      <c r="K472" s="151"/>
      <c r="L472" s="7"/>
      <c r="M472" s="7"/>
      <c r="N472" s="9" t="str">
        <f t="shared" si="39"/>
        <v/>
      </c>
      <c r="O472" s="10" t="str">
        <f t="shared" ca="1" si="38"/>
        <v/>
      </c>
      <c r="P472" s="10"/>
      <c r="Q472" s="7"/>
      <c r="R472" s="7"/>
      <c r="S472" s="7"/>
      <c r="T472" s="7"/>
      <c r="U472" s="7"/>
      <c r="V472" s="15"/>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row>
    <row r="473" spans="1:47" x14ac:dyDescent="0.25">
      <c r="A473" s="151"/>
      <c r="B473" s="175"/>
      <c r="C473" s="7"/>
      <c r="D473" s="7"/>
      <c r="E473" s="7"/>
      <c r="F473" s="7"/>
      <c r="G473" s="7"/>
      <c r="H473" s="7"/>
      <c r="I473" s="7"/>
      <c r="J473" s="7"/>
      <c r="K473" s="151"/>
      <c r="L473" s="7"/>
      <c r="M473" s="7"/>
      <c r="N473" s="9" t="str">
        <f t="shared" si="39"/>
        <v/>
      </c>
      <c r="O473" s="10" t="str">
        <f t="shared" ca="1" si="38"/>
        <v/>
      </c>
      <c r="P473" s="10"/>
      <c r="Q473" s="7"/>
      <c r="R473" s="7"/>
      <c r="S473" s="7"/>
      <c r="T473" s="7"/>
      <c r="U473" s="7"/>
      <c r="V473" s="15"/>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row>
    <row r="474" spans="1:47" x14ac:dyDescent="0.25">
      <c r="A474" s="151"/>
      <c r="B474" s="175"/>
      <c r="C474" s="7"/>
      <c r="D474" s="7"/>
      <c r="E474" s="7"/>
      <c r="F474" s="7"/>
      <c r="G474" s="7"/>
      <c r="H474" s="7"/>
      <c r="I474" s="7"/>
      <c r="J474" s="7"/>
      <c r="K474" s="151"/>
      <c r="L474" s="7"/>
      <c r="M474" s="7"/>
      <c r="N474" s="9" t="str">
        <f t="shared" si="39"/>
        <v/>
      </c>
      <c r="O474" s="10" t="str">
        <f t="shared" ca="1" si="38"/>
        <v/>
      </c>
      <c r="P474" s="10"/>
      <c r="Q474" s="7"/>
      <c r="R474" s="7"/>
      <c r="S474" s="7"/>
      <c r="T474" s="7"/>
      <c r="U474" s="7"/>
      <c r="V474" s="15"/>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row>
    <row r="475" spans="1:47" x14ac:dyDescent="0.25">
      <c r="A475" s="151"/>
      <c r="B475" s="175"/>
      <c r="C475" s="7"/>
      <c r="D475" s="7"/>
      <c r="E475" s="7"/>
      <c r="F475" s="7"/>
      <c r="G475" s="7"/>
      <c r="H475" s="7"/>
      <c r="I475" s="7"/>
      <c r="J475" s="7"/>
      <c r="K475" s="151"/>
      <c r="L475" s="7"/>
      <c r="M475" s="7"/>
      <c r="N475" s="9" t="str">
        <f t="shared" si="39"/>
        <v/>
      </c>
      <c r="O475" s="10" t="str">
        <f t="shared" ca="1" si="38"/>
        <v/>
      </c>
      <c r="P475" s="10"/>
      <c r="Q475" s="7"/>
      <c r="R475" s="7"/>
      <c r="S475" s="7"/>
      <c r="T475" s="7"/>
      <c r="U475" s="7"/>
      <c r="V475" s="15"/>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row>
    <row r="476" spans="1:47" x14ac:dyDescent="0.25">
      <c r="A476" s="151"/>
      <c r="B476" s="175"/>
      <c r="C476" s="7"/>
      <c r="D476" s="7"/>
      <c r="E476" s="7"/>
      <c r="F476" s="7"/>
      <c r="G476" s="7"/>
      <c r="H476" s="7"/>
      <c r="I476" s="7"/>
      <c r="J476" s="7"/>
      <c r="K476" s="151"/>
      <c r="L476" s="7"/>
      <c r="M476" s="7"/>
      <c r="N476" s="9" t="str">
        <f t="shared" si="39"/>
        <v/>
      </c>
      <c r="O476" s="10" t="str">
        <f t="shared" ca="1" si="38"/>
        <v/>
      </c>
      <c r="P476" s="10"/>
      <c r="Q476" s="7"/>
      <c r="R476" s="7"/>
      <c r="S476" s="7"/>
      <c r="T476" s="7"/>
      <c r="U476" s="7"/>
      <c r="V476" s="15"/>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row>
    <row r="477" spans="1:47" x14ac:dyDescent="0.25">
      <c r="A477" s="151"/>
      <c r="B477" s="175"/>
      <c r="C477" s="7"/>
      <c r="D477" s="7"/>
      <c r="E477" s="7"/>
      <c r="F477" s="7"/>
      <c r="G477" s="7"/>
      <c r="H477" s="7"/>
      <c r="I477" s="7"/>
      <c r="J477" s="7"/>
      <c r="K477" s="151"/>
      <c r="L477" s="7"/>
      <c r="M477" s="7"/>
      <c r="N477" s="9" t="str">
        <f t="shared" si="39"/>
        <v/>
      </c>
      <c r="O477" s="10" t="str">
        <f t="shared" ca="1" si="38"/>
        <v/>
      </c>
      <c r="P477" s="10"/>
      <c r="Q477" s="7"/>
      <c r="R477" s="7"/>
      <c r="S477" s="7"/>
      <c r="T477" s="7"/>
      <c r="U477" s="7"/>
      <c r="V477" s="15"/>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row>
    <row r="478" spans="1:47" x14ac:dyDescent="0.25">
      <c r="A478" s="151"/>
      <c r="B478" s="175"/>
      <c r="C478" s="7"/>
      <c r="D478" s="7"/>
      <c r="E478" s="7"/>
      <c r="F478" s="7"/>
      <c r="G478" s="7"/>
      <c r="H478" s="7"/>
      <c r="I478" s="7"/>
      <c r="J478" s="7"/>
      <c r="K478" s="151"/>
      <c r="L478" s="7"/>
      <c r="M478" s="7"/>
      <c r="N478" s="26"/>
      <c r="O478" s="26"/>
      <c r="P478" s="26"/>
      <c r="Q478" s="7"/>
      <c r="R478" s="7"/>
      <c r="S478" s="7"/>
      <c r="T478" s="7"/>
      <c r="U478" s="7"/>
      <c r="V478" s="15"/>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row>
    <row r="479" spans="1:47" x14ac:dyDescent="0.25">
      <c r="A479" s="151"/>
      <c r="B479" s="175"/>
      <c r="C479" s="7"/>
      <c r="D479" s="7"/>
      <c r="E479" s="7"/>
      <c r="F479" s="7"/>
      <c r="G479" s="7"/>
      <c r="H479" s="7"/>
      <c r="I479" s="7"/>
      <c r="J479" s="7"/>
      <c r="K479" s="151"/>
      <c r="L479" s="7"/>
      <c r="M479" s="7"/>
      <c r="N479" s="26"/>
      <c r="O479" s="26"/>
      <c r="P479" s="26"/>
      <c r="Q479" s="7"/>
      <c r="R479" s="7"/>
      <c r="S479" s="7"/>
      <c r="T479" s="7"/>
      <c r="U479" s="7"/>
      <c r="V479" s="15"/>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row>
    <row r="480" spans="1:47" x14ac:dyDescent="0.25">
      <c r="A480" s="151"/>
      <c r="B480" s="175"/>
      <c r="C480" s="7"/>
      <c r="D480" s="7"/>
      <c r="E480" s="7"/>
      <c r="F480" s="7"/>
      <c r="G480" s="7"/>
      <c r="H480" s="7"/>
      <c r="I480" s="7"/>
      <c r="J480" s="7"/>
      <c r="K480" s="151"/>
      <c r="L480" s="7"/>
      <c r="M480" s="7"/>
      <c r="N480" s="26"/>
      <c r="O480" s="26"/>
      <c r="P480" s="26"/>
      <c r="Q480" s="7"/>
      <c r="R480" s="7"/>
      <c r="S480" s="7"/>
      <c r="T480" s="7"/>
      <c r="U480" s="7"/>
      <c r="V480" s="15"/>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row>
    <row r="481" spans="1:47" x14ac:dyDescent="0.25">
      <c r="A481" s="151"/>
      <c r="B481" s="175"/>
      <c r="C481" s="7"/>
      <c r="D481" s="7"/>
      <c r="E481" s="7"/>
      <c r="F481" s="7"/>
      <c r="G481" s="7"/>
      <c r="H481" s="7"/>
      <c r="I481" s="7"/>
      <c r="J481" s="7"/>
      <c r="K481" s="151"/>
      <c r="L481" s="7"/>
      <c r="M481" s="7"/>
      <c r="N481" s="26"/>
      <c r="O481" s="26"/>
      <c r="P481" s="26"/>
      <c r="Q481" s="7"/>
      <c r="R481" s="7"/>
      <c r="S481" s="7"/>
      <c r="T481" s="7"/>
      <c r="U481" s="7"/>
      <c r="V481" s="15"/>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row>
    <row r="482" spans="1:47" x14ac:dyDescent="0.25">
      <c r="A482" s="151"/>
      <c r="B482" s="175"/>
      <c r="C482" s="7"/>
      <c r="D482" s="7"/>
      <c r="E482" s="7"/>
      <c r="F482" s="7"/>
      <c r="G482" s="7"/>
      <c r="H482" s="7"/>
      <c r="I482" s="7"/>
      <c r="J482" s="7"/>
      <c r="K482" s="151"/>
      <c r="L482" s="7"/>
      <c r="M482" s="7"/>
      <c r="N482" s="26"/>
      <c r="O482" s="26"/>
      <c r="P482" s="26"/>
      <c r="Q482" s="7"/>
      <c r="R482" s="7"/>
      <c r="S482" s="7"/>
      <c r="T482" s="7"/>
      <c r="U482" s="7"/>
      <c r="V482" s="15"/>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row>
    <row r="483" spans="1:47" x14ac:dyDescent="0.25">
      <c r="A483" s="151"/>
      <c r="B483" s="175"/>
      <c r="C483" s="7"/>
      <c r="D483" s="7"/>
      <c r="E483" s="7"/>
      <c r="F483" s="7"/>
      <c r="G483" s="7"/>
      <c r="H483" s="7"/>
      <c r="I483" s="7"/>
      <c r="J483" s="7"/>
      <c r="K483" s="151"/>
      <c r="L483" s="7"/>
      <c r="M483" s="7"/>
      <c r="N483" s="26"/>
      <c r="O483" s="26"/>
      <c r="P483" s="26"/>
      <c r="Q483" s="7"/>
      <c r="R483" s="7"/>
      <c r="S483" s="7"/>
      <c r="T483" s="7"/>
      <c r="U483" s="7"/>
      <c r="V483" s="15"/>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row>
    <row r="484" spans="1:47" x14ac:dyDescent="0.25">
      <c r="A484" s="151"/>
      <c r="B484" s="175"/>
      <c r="C484" s="7"/>
      <c r="D484" s="7"/>
      <c r="E484" s="7"/>
      <c r="F484" s="7"/>
      <c r="G484" s="7"/>
      <c r="H484" s="7"/>
      <c r="I484" s="7"/>
      <c r="J484" s="7"/>
      <c r="K484" s="151"/>
      <c r="L484" s="7"/>
      <c r="M484" s="7"/>
      <c r="N484" s="26"/>
      <c r="O484" s="26"/>
      <c r="P484" s="26"/>
      <c r="Q484" s="7"/>
      <c r="R484" s="7"/>
      <c r="S484" s="7"/>
      <c r="T484" s="7"/>
      <c r="U484" s="7"/>
      <c r="V484" s="15"/>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row>
    <row r="485" spans="1:47" x14ac:dyDescent="0.25">
      <c r="A485" s="151"/>
      <c r="B485" s="175"/>
      <c r="C485" s="7"/>
      <c r="D485" s="7"/>
      <c r="E485" s="7"/>
      <c r="F485" s="7"/>
      <c r="G485" s="7"/>
      <c r="H485" s="7"/>
      <c r="I485" s="7"/>
      <c r="J485" s="7"/>
      <c r="K485" s="151"/>
      <c r="L485" s="7"/>
      <c r="M485" s="7"/>
      <c r="N485" s="26"/>
      <c r="O485" s="26"/>
      <c r="P485" s="26"/>
      <c r="Q485" s="7"/>
      <c r="R485" s="7"/>
      <c r="S485" s="7"/>
      <c r="T485" s="7"/>
      <c r="U485" s="7"/>
      <c r="V485" s="15"/>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row>
    <row r="486" spans="1:47" x14ac:dyDescent="0.25">
      <c r="A486" s="151"/>
      <c r="B486" s="175"/>
      <c r="C486" s="7"/>
      <c r="D486" s="7"/>
      <c r="E486" s="7"/>
      <c r="F486" s="7"/>
      <c r="G486" s="7"/>
      <c r="H486" s="7"/>
      <c r="I486" s="7"/>
      <c r="J486" s="7"/>
      <c r="K486" s="151"/>
      <c r="L486" s="7"/>
      <c r="M486" s="7"/>
      <c r="N486" s="26"/>
      <c r="O486" s="26"/>
      <c r="P486" s="26"/>
      <c r="Q486" s="7"/>
      <c r="R486" s="7"/>
      <c r="S486" s="7"/>
      <c r="T486" s="7"/>
      <c r="U486" s="7"/>
      <c r="V486" s="15"/>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row>
    <row r="487" spans="1:47" x14ac:dyDescent="0.25">
      <c r="A487" s="151"/>
      <c r="B487" s="175"/>
      <c r="C487" s="7"/>
      <c r="D487" s="7"/>
      <c r="E487" s="7"/>
      <c r="F487" s="7"/>
      <c r="G487" s="7"/>
      <c r="H487" s="7"/>
      <c r="I487" s="7"/>
      <c r="J487" s="7"/>
      <c r="K487" s="151"/>
      <c r="L487" s="7"/>
      <c r="M487" s="7"/>
      <c r="N487" s="26"/>
      <c r="O487" s="26"/>
      <c r="P487" s="26"/>
      <c r="Q487" s="7"/>
      <c r="R487" s="7"/>
      <c r="S487" s="7"/>
      <c r="T487" s="7"/>
      <c r="U487" s="7"/>
      <c r="V487" s="15"/>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row>
    <row r="488" spans="1:47" x14ac:dyDescent="0.25">
      <c r="A488" s="151"/>
      <c r="B488" s="175"/>
      <c r="C488" s="7"/>
      <c r="D488" s="7"/>
      <c r="E488" s="7"/>
      <c r="F488" s="7"/>
      <c r="G488" s="7"/>
      <c r="H488" s="7"/>
      <c r="I488" s="7"/>
      <c r="J488" s="7"/>
      <c r="K488" s="151"/>
      <c r="L488" s="7"/>
      <c r="M488" s="7"/>
      <c r="N488" s="26"/>
      <c r="O488" s="26"/>
      <c r="P488" s="26"/>
      <c r="Q488" s="7"/>
      <c r="R488" s="7"/>
      <c r="S488" s="7"/>
      <c r="T488" s="7"/>
      <c r="U488" s="7"/>
      <c r="V488" s="15"/>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row>
    <row r="489" spans="1:47" x14ac:dyDescent="0.25">
      <c r="A489" s="151"/>
      <c r="B489" s="175"/>
      <c r="C489" s="7"/>
      <c r="D489" s="7"/>
      <c r="E489" s="7"/>
      <c r="F489" s="7"/>
      <c r="G489" s="7"/>
      <c r="H489" s="7"/>
      <c r="I489" s="7"/>
      <c r="J489" s="7"/>
      <c r="K489" s="151"/>
      <c r="L489" s="7"/>
      <c r="M489" s="7"/>
      <c r="N489" s="26"/>
      <c r="O489" s="26"/>
      <c r="P489" s="26"/>
      <c r="Q489" s="7"/>
      <c r="R489" s="7"/>
      <c r="S489" s="7"/>
      <c r="T489" s="7"/>
      <c r="U489" s="7"/>
      <c r="V489" s="15"/>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row>
    <row r="490" spans="1:47" x14ac:dyDescent="0.25">
      <c r="A490" s="151"/>
      <c r="B490" s="175"/>
      <c r="C490" s="7"/>
      <c r="D490" s="7"/>
      <c r="E490" s="7"/>
      <c r="F490" s="7"/>
      <c r="G490" s="7"/>
      <c r="H490" s="7"/>
      <c r="I490" s="7"/>
      <c r="J490" s="7"/>
      <c r="K490" s="151"/>
      <c r="L490" s="7"/>
      <c r="M490" s="7"/>
      <c r="N490" s="26"/>
      <c r="O490" s="26"/>
      <c r="P490" s="26"/>
      <c r="Q490" s="7"/>
      <c r="R490" s="7"/>
      <c r="S490" s="7"/>
      <c r="T490" s="7"/>
      <c r="U490" s="7"/>
      <c r="V490" s="15"/>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row>
    <row r="491" spans="1:47" x14ac:dyDescent="0.25">
      <c r="A491" s="151"/>
      <c r="B491" s="175"/>
      <c r="C491" s="7"/>
      <c r="D491" s="7"/>
      <c r="E491" s="7"/>
      <c r="F491" s="7"/>
      <c r="G491" s="7"/>
      <c r="H491" s="7"/>
      <c r="I491" s="7"/>
      <c r="J491" s="7"/>
      <c r="K491" s="151"/>
      <c r="L491" s="7"/>
      <c r="M491" s="7"/>
      <c r="N491" s="26"/>
      <c r="O491" s="26"/>
      <c r="P491" s="26"/>
      <c r="Q491" s="7"/>
      <c r="R491" s="7"/>
      <c r="S491" s="7"/>
      <c r="T491" s="7"/>
      <c r="U491" s="7"/>
      <c r="V491" s="15"/>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row>
    <row r="492" spans="1:47" x14ac:dyDescent="0.25">
      <c r="A492" s="151"/>
      <c r="B492" s="175"/>
      <c r="C492" s="7"/>
      <c r="D492" s="7"/>
      <c r="E492" s="7"/>
      <c r="F492" s="7"/>
      <c r="G492" s="7"/>
      <c r="H492" s="7"/>
      <c r="I492" s="7"/>
      <c r="J492" s="7"/>
      <c r="K492" s="151"/>
      <c r="L492" s="7"/>
      <c r="M492" s="7"/>
      <c r="N492" s="26"/>
      <c r="O492" s="26"/>
      <c r="P492" s="26"/>
      <c r="Q492" s="7"/>
      <c r="R492" s="7"/>
      <c r="S492" s="7"/>
      <c r="T492" s="7"/>
      <c r="U492" s="7"/>
      <c r="V492" s="15"/>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row>
    <row r="493" spans="1:47" x14ac:dyDescent="0.25">
      <c r="A493" s="151"/>
      <c r="B493" s="175"/>
      <c r="C493" s="7"/>
      <c r="D493" s="7"/>
      <c r="E493" s="7"/>
      <c r="F493" s="7"/>
      <c r="G493" s="7"/>
      <c r="H493" s="7"/>
      <c r="I493" s="7"/>
      <c r="J493" s="7"/>
      <c r="K493" s="151"/>
      <c r="L493" s="7"/>
      <c r="M493" s="7"/>
      <c r="N493" s="26"/>
      <c r="O493" s="26"/>
      <c r="P493" s="26"/>
      <c r="Q493" s="7"/>
      <c r="R493" s="7"/>
      <c r="S493" s="7"/>
      <c r="T493" s="7"/>
      <c r="U493" s="7"/>
      <c r="V493" s="15"/>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row>
    <row r="494" spans="1:47" x14ac:dyDescent="0.25">
      <c r="A494" s="151"/>
      <c r="B494" s="175"/>
      <c r="C494" s="7"/>
      <c r="D494" s="7"/>
      <c r="E494" s="7"/>
      <c r="F494" s="7"/>
      <c r="G494" s="7"/>
      <c r="H494" s="7"/>
      <c r="I494" s="7"/>
      <c r="J494" s="7"/>
      <c r="K494" s="151"/>
      <c r="L494" s="7"/>
      <c r="M494" s="7"/>
      <c r="N494" s="26"/>
      <c r="O494" s="26"/>
      <c r="P494" s="26"/>
      <c r="Q494" s="7"/>
      <c r="R494" s="7"/>
      <c r="S494" s="7"/>
      <c r="T494" s="7"/>
      <c r="U494" s="7"/>
      <c r="V494" s="15"/>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row>
    <row r="495" spans="1:47" x14ac:dyDescent="0.25">
      <c r="A495" s="151"/>
      <c r="B495" s="175"/>
      <c r="C495" s="7"/>
      <c r="D495" s="7"/>
      <c r="E495" s="7"/>
      <c r="F495" s="7"/>
      <c r="G495" s="7"/>
      <c r="H495" s="7"/>
      <c r="I495" s="7"/>
      <c r="J495" s="7"/>
      <c r="K495" s="151"/>
      <c r="L495" s="7"/>
      <c r="M495" s="7"/>
      <c r="N495" s="26"/>
      <c r="O495" s="26"/>
      <c r="P495" s="26"/>
      <c r="Q495" s="7"/>
      <c r="R495" s="7"/>
      <c r="S495" s="7"/>
      <c r="T495" s="7"/>
      <c r="U495" s="7"/>
      <c r="V495" s="15"/>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row>
    <row r="496" spans="1:47" x14ac:dyDescent="0.25">
      <c r="A496" s="151"/>
      <c r="B496" s="175"/>
      <c r="C496" s="7"/>
      <c r="D496" s="7"/>
      <c r="E496" s="7"/>
      <c r="F496" s="7"/>
      <c r="G496" s="7"/>
      <c r="H496" s="7"/>
      <c r="I496" s="7"/>
      <c r="J496" s="7"/>
      <c r="K496" s="151"/>
      <c r="L496" s="7"/>
      <c r="M496" s="7"/>
      <c r="N496" s="26"/>
      <c r="O496" s="26"/>
      <c r="P496" s="26"/>
      <c r="Q496" s="7"/>
      <c r="R496" s="7"/>
      <c r="S496" s="7"/>
      <c r="T496" s="7"/>
      <c r="U496" s="7"/>
      <c r="V496" s="15"/>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row>
    <row r="497" spans="1:47" x14ac:dyDescent="0.25">
      <c r="A497" s="151"/>
      <c r="B497" s="175"/>
      <c r="C497" s="7"/>
      <c r="D497" s="7"/>
      <c r="E497" s="7"/>
      <c r="F497" s="7"/>
      <c r="G497" s="7"/>
      <c r="H497" s="7"/>
      <c r="I497" s="7"/>
      <c r="J497" s="7"/>
      <c r="K497" s="151"/>
      <c r="L497" s="7"/>
      <c r="M497" s="7"/>
      <c r="N497" s="26"/>
      <c r="O497" s="26"/>
      <c r="P497" s="26"/>
      <c r="Q497" s="7"/>
      <c r="R497" s="7"/>
      <c r="S497" s="7"/>
      <c r="T497" s="7"/>
      <c r="U497" s="7"/>
      <c r="V497" s="15"/>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row>
    <row r="498" spans="1:47" x14ac:dyDescent="0.25">
      <c r="A498" s="151"/>
      <c r="B498" s="175"/>
      <c r="C498" s="7"/>
      <c r="D498" s="7"/>
      <c r="E498" s="7"/>
      <c r="F498" s="7"/>
      <c r="G498" s="7"/>
      <c r="H498" s="7"/>
      <c r="I498" s="7"/>
      <c r="J498" s="7"/>
      <c r="K498" s="151"/>
      <c r="L498" s="7"/>
      <c r="M498" s="7"/>
      <c r="N498" s="26"/>
      <c r="O498" s="26"/>
      <c r="P498" s="26"/>
      <c r="Q498" s="7"/>
      <c r="R498" s="7"/>
      <c r="S498" s="7"/>
      <c r="T498" s="7"/>
      <c r="U498" s="7"/>
      <c r="V498" s="15"/>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row>
    <row r="499" spans="1:47" x14ac:dyDescent="0.25">
      <c r="A499" s="151"/>
      <c r="B499" s="175"/>
      <c r="C499" s="7"/>
      <c r="D499" s="7"/>
      <c r="E499" s="7"/>
      <c r="F499" s="7"/>
      <c r="G499" s="7"/>
      <c r="H499" s="7"/>
      <c r="I499" s="7"/>
      <c r="J499" s="7"/>
      <c r="K499" s="151"/>
      <c r="L499" s="7"/>
      <c r="M499" s="7"/>
      <c r="N499" s="26"/>
      <c r="O499" s="26"/>
      <c r="P499" s="26"/>
      <c r="Q499" s="7"/>
      <c r="R499" s="7"/>
      <c r="S499" s="7"/>
      <c r="T499" s="7"/>
      <c r="U499" s="7"/>
      <c r="V499" s="15"/>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row>
    <row r="500" spans="1:47" x14ac:dyDescent="0.25">
      <c r="A500" s="151"/>
      <c r="B500" s="175"/>
      <c r="C500" s="7"/>
      <c r="D500" s="7"/>
      <c r="E500" s="7"/>
      <c r="F500" s="7"/>
      <c r="G500" s="7"/>
      <c r="H500" s="7"/>
      <c r="I500" s="7"/>
      <c r="J500" s="7"/>
      <c r="K500" s="151"/>
      <c r="L500" s="7"/>
      <c r="M500" s="7"/>
      <c r="N500" s="26"/>
      <c r="O500" s="26"/>
      <c r="P500" s="26"/>
      <c r="Q500" s="7"/>
      <c r="R500" s="7"/>
      <c r="S500" s="7"/>
      <c r="T500" s="7"/>
      <c r="U500" s="7"/>
      <c r="V500" s="15"/>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row>
    <row r="501" spans="1:47" x14ac:dyDescent="0.25">
      <c r="A501" s="151"/>
      <c r="B501" s="175"/>
      <c r="C501" s="7"/>
      <c r="D501" s="7"/>
      <c r="E501" s="7"/>
      <c r="F501" s="7"/>
      <c r="G501" s="7"/>
      <c r="H501" s="7"/>
      <c r="I501" s="7"/>
      <c r="J501" s="7"/>
      <c r="K501" s="151"/>
      <c r="L501" s="7"/>
      <c r="M501" s="7"/>
      <c r="N501" s="26"/>
      <c r="O501" s="26"/>
      <c r="P501" s="26"/>
      <c r="Q501" s="7"/>
      <c r="R501" s="7"/>
      <c r="S501" s="7"/>
      <c r="T501" s="7"/>
      <c r="U501" s="7"/>
      <c r="V501" s="15"/>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row>
    <row r="502" spans="1:47" x14ac:dyDescent="0.25">
      <c r="A502" s="151"/>
      <c r="B502" s="175"/>
      <c r="C502" s="7"/>
      <c r="D502" s="7"/>
      <c r="E502" s="7"/>
      <c r="F502" s="7"/>
      <c r="G502" s="7"/>
      <c r="H502" s="7"/>
      <c r="I502" s="7"/>
      <c r="J502" s="7"/>
      <c r="K502" s="151"/>
      <c r="L502" s="7"/>
      <c r="M502" s="7"/>
      <c r="N502" s="26"/>
      <c r="O502" s="26"/>
      <c r="P502" s="26"/>
      <c r="Q502" s="7"/>
      <c r="R502" s="7"/>
      <c r="S502" s="7"/>
      <c r="T502" s="7"/>
      <c r="U502" s="7"/>
      <c r="V502" s="15"/>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row>
    <row r="503" spans="1:47" x14ac:dyDescent="0.25">
      <c r="A503" s="151"/>
      <c r="B503" s="175"/>
      <c r="C503" s="7"/>
      <c r="D503" s="7"/>
      <c r="E503" s="7"/>
      <c r="F503" s="7"/>
      <c r="G503" s="7"/>
      <c r="H503" s="7"/>
      <c r="I503" s="7"/>
      <c r="J503" s="7"/>
      <c r="K503" s="151"/>
      <c r="L503" s="7"/>
      <c r="M503" s="7"/>
      <c r="N503" s="26"/>
      <c r="O503" s="26"/>
      <c r="P503" s="26"/>
      <c r="Q503" s="7"/>
      <c r="R503" s="7"/>
      <c r="S503" s="7"/>
      <c r="T503" s="7"/>
      <c r="U503" s="7"/>
      <c r="V503" s="15"/>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row>
    <row r="504" spans="1:47" x14ac:dyDescent="0.25">
      <c r="A504" s="151"/>
      <c r="B504" s="175"/>
      <c r="C504" s="7"/>
      <c r="D504" s="7"/>
      <c r="E504" s="7"/>
      <c r="F504" s="7"/>
      <c r="G504" s="7"/>
      <c r="H504" s="7"/>
      <c r="I504" s="7"/>
      <c r="J504" s="7"/>
      <c r="K504" s="151"/>
      <c r="L504" s="7"/>
      <c r="M504" s="7"/>
      <c r="N504" s="26"/>
      <c r="O504" s="26"/>
      <c r="P504" s="26"/>
      <c r="Q504" s="7"/>
      <c r="R504" s="7"/>
      <c r="S504" s="7"/>
      <c r="T504" s="7"/>
      <c r="U504" s="7"/>
      <c r="V504" s="15"/>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row>
    <row r="505" spans="1:47" x14ac:dyDescent="0.25">
      <c r="A505" s="151"/>
      <c r="B505" s="175"/>
      <c r="C505" s="7"/>
      <c r="D505" s="7"/>
      <c r="E505" s="7"/>
      <c r="F505" s="7"/>
      <c r="G505" s="7"/>
      <c r="H505" s="7"/>
      <c r="I505" s="7"/>
      <c r="J505" s="7"/>
      <c r="K505" s="151"/>
      <c r="L505" s="7"/>
      <c r="M505" s="7"/>
      <c r="N505" s="26"/>
      <c r="O505" s="26"/>
      <c r="P505" s="26"/>
      <c r="Q505" s="7"/>
      <c r="R505" s="7"/>
      <c r="S505" s="7"/>
      <c r="T505" s="7"/>
      <c r="U505" s="7"/>
      <c r="V505" s="15"/>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row>
    <row r="506" spans="1:47" x14ac:dyDescent="0.25">
      <c r="A506" s="151"/>
      <c r="B506" s="175"/>
      <c r="C506" s="7"/>
      <c r="D506" s="7"/>
      <c r="E506" s="7"/>
      <c r="F506" s="7"/>
      <c r="G506" s="7"/>
      <c r="H506" s="7"/>
      <c r="I506" s="7"/>
      <c r="J506" s="7"/>
      <c r="K506" s="151"/>
      <c r="L506" s="7"/>
      <c r="M506" s="7"/>
      <c r="N506" s="26"/>
      <c r="O506" s="26"/>
      <c r="P506" s="26"/>
      <c r="Q506" s="7"/>
      <c r="R506" s="7"/>
      <c r="S506" s="7"/>
      <c r="T506" s="7"/>
      <c r="U506" s="7"/>
      <c r="V506" s="15"/>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row>
    <row r="507" spans="1:47" x14ac:dyDescent="0.25">
      <c r="A507" s="151"/>
      <c r="B507" s="175"/>
      <c r="C507" s="7"/>
      <c r="D507" s="7"/>
      <c r="E507" s="7"/>
      <c r="F507" s="7"/>
      <c r="G507" s="7"/>
      <c r="H507" s="7"/>
      <c r="I507" s="7"/>
      <c r="J507" s="7"/>
      <c r="K507" s="151"/>
      <c r="L507" s="7"/>
      <c r="M507" s="7"/>
      <c r="N507" s="26"/>
      <c r="O507" s="26"/>
      <c r="P507" s="26"/>
      <c r="Q507" s="7"/>
      <c r="R507" s="7"/>
      <c r="S507" s="7"/>
      <c r="T507" s="7"/>
      <c r="U507" s="7"/>
      <c r="V507" s="15"/>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row>
    <row r="508" spans="1:47" x14ac:dyDescent="0.25">
      <c r="A508" s="151"/>
      <c r="B508" s="175"/>
      <c r="C508" s="7"/>
      <c r="D508" s="7"/>
      <c r="E508" s="7"/>
      <c r="F508" s="7"/>
      <c r="G508" s="7"/>
      <c r="H508" s="7"/>
      <c r="I508" s="7"/>
      <c r="J508" s="7"/>
      <c r="K508" s="151"/>
      <c r="L508" s="7"/>
      <c r="M508" s="7"/>
      <c r="N508" s="26"/>
      <c r="O508" s="26"/>
      <c r="P508" s="26"/>
      <c r="Q508" s="7"/>
      <c r="R508" s="7"/>
      <c r="S508" s="7"/>
      <c r="T508" s="7"/>
      <c r="U508" s="7"/>
      <c r="V508" s="15"/>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row>
    <row r="509" spans="1:47" x14ac:dyDescent="0.25">
      <c r="A509" s="151"/>
      <c r="B509" s="175"/>
      <c r="C509" s="7"/>
      <c r="D509" s="7"/>
      <c r="E509" s="7"/>
      <c r="F509" s="7"/>
      <c r="G509" s="7"/>
      <c r="H509" s="7"/>
      <c r="I509" s="7"/>
      <c r="J509" s="7"/>
      <c r="K509" s="151"/>
      <c r="L509" s="7"/>
      <c r="M509" s="7"/>
      <c r="N509" s="26"/>
      <c r="O509" s="26"/>
      <c r="P509" s="26"/>
      <c r="Q509" s="7"/>
      <c r="R509" s="7"/>
      <c r="S509" s="7"/>
      <c r="T509" s="7"/>
      <c r="U509" s="7"/>
      <c r="V509" s="15"/>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row>
    <row r="510" spans="1:47" x14ac:dyDescent="0.25">
      <c r="A510" s="151"/>
      <c r="B510" s="175"/>
      <c r="C510" s="7"/>
      <c r="D510" s="7"/>
      <c r="E510" s="7"/>
      <c r="F510" s="7"/>
      <c r="G510" s="7"/>
      <c r="H510" s="7"/>
      <c r="I510" s="7"/>
      <c r="J510" s="7"/>
      <c r="K510" s="151"/>
      <c r="L510" s="7"/>
      <c r="M510" s="7"/>
      <c r="N510" s="26"/>
      <c r="O510" s="26"/>
      <c r="P510" s="26"/>
      <c r="Q510" s="7"/>
      <c r="R510" s="7"/>
      <c r="S510" s="7"/>
      <c r="T510" s="7"/>
      <c r="U510" s="7"/>
      <c r="V510" s="15"/>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row>
    <row r="511" spans="1:47" x14ac:dyDescent="0.25">
      <c r="A511" s="151"/>
      <c r="B511" s="175"/>
      <c r="C511" s="7"/>
      <c r="D511" s="7"/>
      <c r="E511" s="7"/>
      <c r="F511" s="7"/>
      <c r="G511" s="7"/>
      <c r="H511" s="7"/>
      <c r="I511" s="7"/>
      <c r="J511" s="7"/>
      <c r="K511" s="151"/>
      <c r="L511" s="7"/>
      <c r="M511" s="7"/>
      <c r="N511" s="26"/>
      <c r="O511" s="26"/>
      <c r="P511" s="26"/>
      <c r="Q511" s="7"/>
      <c r="R511" s="7"/>
      <c r="S511" s="7"/>
      <c r="T511" s="7"/>
      <c r="U511" s="7"/>
      <c r="V511" s="15"/>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row>
    <row r="512" spans="1:47" x14ac:dyDescent="0.25">
      <c r="A512" s="151"/>
      <c r="B512" s="175"/>
      <c r="C512" s="7"/>
      <c r="D512" s="7"/>
      <c r="E512" s="7"/>
      <c r="F512" s="7"/>
      <c r="G512" s="7"/>
      <c r="H512" s="7"/>
      <c r="I512" s="7"/>
      <c r="J512" s="7"/>
      <c r="K512" s="151"/>
      <c r="L512" s="7"/>
      <c r="M512" s="7"/>
      <c r="N512" s="26"/>
      <c r="O512" s="26"/>
      <c r="P512" s="26"/>
      <c r="Q512" s="7"/>
      <c r="R512" s="7"/>
      <c r="S512" s="7"/>
      <c r="T512" s="7"/>
      <c r="U512" s="7"/>
      <c r="V512" s="15"/>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row>
    <row r="513" spans="1:47" x14ac:dyDescent="0.25">
      <c r="A513" s="151"/>
      <c r="B513" s="175"/>
      <c r="C513" s="7"/>
      <c r="D513" s="7"/>
      <c r="E513" s="7"/>
      <c r="F513" s="7"/>
      <c r="G513" s="7"/>
      <c r="H513" s="7"/>
      <c r="I513" s="7"/>
      <c r="J513" s="7"/>
      <c r="K513" s="151"/>
      <c r="L513" s="7"/>
      <c r="M513" s="7"/>
      <c r="N513" s="26"/>
      <c r="O513" s="26"/>
      <c r="P513" s="26"/>
      <c r="Q513" s="7"/>
      <c r="R513" s="7"/>
      <c r="S513" s="7"/>
      <c r="T513" s="7"/>
      <c r="U513" s="7"/>
      <c r="V513" s="15"/>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row>
    <row r="514" spans="1:47" x14ac:dyDescent="0.25">
      <c r="A514" s="151"/>
      <c r="B514" s="175"/>
      <c r="C514" s="7"/>
      <c r="D514" s="7"/>
      <c r="E514" s="7"/>
      <c r="F514" s="7"/>
      <c r="G514" s="7"/>
      <c r="H514" s="7"/>
      <c r="I514" s="7"/>
      <c r="J514" s="7"/>
      <c r="K514" s="151"/>
      <c r="L514" s="7"/>
      <c r="M514" s="7"/>
      <c r="N514" s="26"/>
      <c r="O514" s="26"/>
      <c r="P514" s="26"/>
      <c r="Q514" s="7"/>
      <c r="R514" s="7"/>
      <c r="S514" s="7"/>
      <c r="T514" s="7"/>
      <c r="U514" s="7"/>
      <c r="V514" s="15"/>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row>
    <row r="515" spans="1:47" x14ac:dyDescent="0.25">
      <c r="A515" s="151"/>
      <c r="B515" s="175"/>
      <c r="C515" s="7"/>
      <c r="D515" s="7"/>
      <c r="E515" s="7"/>
      <c r="F515" s="7"/>
      <c r="G515" s="7"/>
      <c r="H515" s="7"/>
      <c r="I515" s="7"/>
      <c r="J515" s="7"/>
      <c r="K515" s="151"/>
      <c r="L515" s="7"/>
      <c r="M515" s="7"/>
      <c r="N515" s="26"/>
      <c r="O515" s="26"/>
      <c r="P515" s="26"/>
      <c r="Q515" s="7"/>
      <c r="R515" s="7"/>
      <c r="S515" s="7"/>
      <c r="T515" s="7"/>
      <c r="U515" s="7"/>
      <c r="V515" s="15"/>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row>
    <row r="516" spans="1:47" x14ac:dyDescent="0.25">
      <c r="A516" s="151"/>
      <c r="B516" s="175"/>
      <c r="C516" s="7"/>
      <c r="D516" s="7"/>
      <c r="E516" s="7"/>
      <c r="F516" s="7"/>
      <c r="G516" s="7"/>
      <c r="H516" s="7"/>
      <c r="I516" s="7"/>
      <c r="J516" s="7"/>
      <c r="K516" s="151"/>
      <c r="L516" s="7"/>
      <c r="M516" s="7"/>
      <c r="N516" s="26"/>
      <c r="O516" s="26"/>
      <c r="P516" s="26"/>
      <c r="Q516" s="7"/>
      <c r="R516" s="7"/>
      <c r="S516" s="7"/>
      <c r="T516" s="7"/>
      <c r="U516" s="7"/>
      <c r="V516" s="15"/>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row>
    <row r="517" spans="1:47" x14ac:dyDescent="0.25">
      <c r="A517" s="151"/>
      <c r="B517" s="175"/>
      <c r="C517" s="7"/>
      <c r="D517" s="7"/>
      <c r="E517" s="7"/>
      <c r="F517" s="7"/>
      <c r="G517" s="7"/>
      <c r="H517" s="7"/>
      <c r="I517" s="7"/>
      <c r="J517" s="7"/>
      <c r="K517" s="151"/>
      <c r="L517" s="7"/>
      <c r="M517" s="7"/>
      <c r="N517" s="26"/>
      <c r="O517" s="26"/>
      <c r="P517" s="26"/>
      <c r="Q517" s="7"/>
      <c r="R517" s="7"/>
      <c r="S517" s="7"/>
      <c r="T517" s="7"/>
      <c r="U517" s="7"/>
      <c r="V517" s="15"/>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row>
    <row r="518" spans="1:47" x14ac:dyDescent="0.25">
      <c r="A518" s="151"/>
      <c r="B518" s="175"/>
      <c r="C518" s="7"/>
      <c r="D518" s="7"/>
      <c r="E518" s="7"/>
      <c r="F518" s="7"/>
      <c r="G518" s="7"/>
      <c r="H518" s="7"/>
      <c r="I518" s="7"/>
      <c r="J518" s="7"/>
      <c r="K518" s="151"/>
      <c r="L518" s="7"/>
      <c r="M518" s="7"/>
      <c r="N518" s="26"/>
      <c r="O518" s="26"/>
      <c r="P518" s="26"/>
      <c r="Q518" s="7"/>
      <c r="R518" s="7"/>
      <c r="S518" s="7"/>
      <c r="T518" s="7"/>
      <c r="U518" s="7"/>
      <c r="V518" s="15"/>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row>
    <row r="519" spans="1:47" x14ac:dyDescent="0.25">
      <c r="A519" s="151"/>
      <c r="B519" s="175"/>
      <c r="C519" s="7"/>
      <c r="D519" s="7"/>
      <c r="E519" s="7"/>
      <c r="F519" s="7"/>
      <c r="G519" s="7"/>
      <c r="H519" s="7"/>
      <c r="I519" s="7"/>
      <c r="J519" s="7"/>
      <c r="K519" s="151"/>
      <c r="L519" s="7"/>
      <c r="M519" s="7"/>
      <c r="N519" s="26"/>
      <c r="O519" s="26"/>
      <c r="P519" s="26"/>
      <c r="Q519" s="7"/>
      <c r="R519" s="7"/>
      <c r="S519" s="7"/>
      <c r="T519" s="7"/>
      <c r="U519" s="7"/>
      <c r="V519" s="15"/>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row>
    <row r="520" spans="1:47" x14ac:dyDescent="0.25">
      <c r="A520" s="151"/>
      <c r="B520" s="175"/>
      <c r="C520" s="7"/>
      <c r="D520" s="7"/>
      <c r="E520" s="7"/>
      <c r="F520" s="7"/>
      <c r="G520" s="7"/>
      <c r="H520" s="7"/>
      <c r="I520" s="7"/>
      <c r="J520" s="7"/>
      <c r="K520" s="151"/>
      <c r="L520" s="7"/>
      <c r="M520" s="7"/>
      <c r="N520" s="26"/>
      <c r="O520" s="26"/>
      <c r="P520" s="26"/>
      <c r="Q520" s="7"/>
      <c r="R520" s="7"/>
      <c r="S520" s="7"/>
      <c r="T520" s="7"/>
      <c r="U520" s="7"/>
      <c r="V520" s="15"/>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row>
    <row r="521" spans="1:47" x14ac:dyDescent="0.25">
      <c r="A521" s="151"/>
      <c r="B521" s="175"/>
      <c r="C521" s="7"/>
      <c r="D521" s="7"/>
      <c r="E521" s="7"/>
      <c r="F521" s="7"/>
      <c r="G521" s="7"/>
      <c r="H521" s="7"/>
      <c r="I521" s="7"/>
      <c r="J521" s="7"/>
      <c r="K521" s="151"/>
      <c r="L521" s="7"/>
      <c r="M521" s="7"/>
      <c r="N521" s="26"/>
      <c r="O521" s="26"/>
      <c r="P521" s="26"/>
      <c r="Q521" s="7"/>
      <c r="R521" s="7"/>
      <c r="S521" s="7"/>
      <c r="T521" s="7"/>
      <c r="U521" s="7"/>
      <c r="V521" s="15"/>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row>
    <row r="522" spans="1:47" x14ac:dyDescent="0.25">
      <c r="A522" s="151"/>
      <c r="B522" s="175"/>
      <c r="C522" s="7"/>
      <c r="D522" s="7"/>
      <c r="E522" s="7"/>
      <c r="F522" s="7"/>
      <c r="G522" s="7"/>
      <c r="H522" s="7"/>
      <c r="I522" s="7"/>
      <c r="J522" s="7"/>
      <c r="K522" s="151"/>
      <c r="L522" s="7"/>
      <c r="M522" s="7"/>
      <c r="N522" s="26"/>
      <c r="O522" s="26"/>
      <c r="P522" s="26"/>
      <c r="Q522" s="7"/>
      <c r="R522" s="7"/>
      <c r="S522" s="7"/>
      <c r="T522" s="7"/>
      <c r="U522" s="7"/>
      <c r="V522" s="15"/>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row>
    <row r="523" spans="1:47" x14ac:dyDescent="0.25">
      <c r="A523" s="151"/>
      <c r="B523" s="175"/>
      <c r="C523" s="7"/>
      <c r="D523" s="7"/>
      <c r="E523" s="7"/>
      <c r="F523" s="7"/>
      <c r="G523" s="7"/>
      <c r="H523" s="7"/>
      <c r="I523" s="7"/>
      <c r="J523" s="7"/>
      <c r="K523" s="151"/>
      <c r="L523" s="7"/>
      <c r="M523" s="7"/>
      <c r="N523" s="26"/>
      <c r="O523" s="26"/>
      <c r="P523" s="26"/>
      <c r="Q523" s="7"/>
      <c r="R523" s="7"/>
      <c r="S523" s="7"/>
      <c r="T523" s="7"/>
      <c r="U523" s="7"/>
      <c r="V523" s="15"/>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row>
    <row r="524" spans="1:47" x14ac:dyDescent="0.25">
      <c r="A524" s="151"/>
      <c r="B524" s="175"/>
      <c r="C524" s="7"/>
      <c r="D524" s="7"/>
      <c r="E524" s="7"/>
      <c r="F524" s="7"/>
      <c r="G524" s="7"/>
      <c r="H524" s="7"/>
      <c r="I524" s="7"/>
      <c r="J524" s="7"/>
      <c r="K524" s="151"/>
      <c r="L524" s="7"/>
      <c r="M524" s="7"/>
      <c r="N524" s="26"/>
      <c r="O524" s="26"/>
      <c r="P524" s="26"/>
      <c r="Q524" s="7"/>
      <c r="R524" s="7"/>
      <c r="S524" s="7"/>
      <c r="T524" s="7"/>
      <c r="U524" s="7"/>
      <c r="V524" s="15"/>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row>
    <row r="525" spans="1:47" x14ac:dyDescent="0.25">
      <c r="A525" s="151"/>
      <c r="B525" s="175"/>
      <c r="C525" s="7"/>
      <c r="D525" s="7"/>
      <c r="E525" s="7"/>
      <c r="F525" s="7"/>
      <c r="G525" s="7"/>
      <c r="H525" s="7"/>
      <c r="I525" s="7"/>
      <c r="J525" s="7"/>
      <c r="K525" s="151"/>
      <c r="L525" s="7"/>
      <c r="M525" s="7"/>
      <c r="N525" s="26"/>
      <c r="O525" s="26"/>
      <c r="P525" s="26"/>
      <c r="Q525" s="7"/>
      <c r="R525" s="7"/>
      <c r="S525" s="7"/>
      <c r="T525" s="7"/>
      <c r="U525" s="7"/>
      <c r="V525" s="15"/>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row>
    <row r="526" spans="1:47" x14ac:dyDescent="0.25">
      <c r="A526" s="151"/>
      <c r="B526" s="175"/>
      <c r="C526" s="7"/>
      <c r="D526" s="7"/>
      <c r="E526" s="7"/>
      <c r="F526" s="7"/>
      <c r="G526" s="7"/>
      <c r="H526" s="7"/>
      <c r="I526" s="7"/>
      <c r="J526" s="7"/>
      <c r="K526" s="151"/>
      <c r="L526" s="7"/>
      <c r="M526" s="7"/>
      <c r="N526" s="26"/>
      <c r="O526" s="26"/>
      <c r="P526" s="26"/>
      <c r="Q526" s="7"/>
      <c r="R526" s="7"/>
      <c r="S526" s="7"/>
      <c r="T526" s="7"/>
      <c r="U526" s="7"/>
      <c r="V526" s="15"/>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row>
    <row r="527" spans="1:47" x14ac:dyDescent="0.25">
      <c r="A527" s="151"/>
      <c r="B527" s="175"/>
      <c r="C527" s="7"/>
      <c r="D527" s="7"/>
      <c r="E527" s="7"/>
      <c r="F527" s="7"/>
      <c r="G527" s="7"/>
      <c r="H527" s="7"/>
      <c r="I527" s="7"/>
      <c r="J527" s="7"/>
      <c r="K527" s="151"/>
      <c r="L527" s="7"/>
      <c r="M527" s="7"/>
      <c r="N527" s="26"/>
      <c r="O527" s="26"/>
      <c r="P527" s="26"/>
      <c r="Q527" s="7"/>
      <c r="R527" s="7"/>
      <c r="S527" s="7"/>
      <c r="T527" s="7"/>
      <c r="U527" s="7"/>
      <c r="V527" s="15"/>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row>
    <row r="528" spans="1:47" x14ac:dyDescent="0.25">
      <c r="A528" s="151"/>
      <c r="B528" s="175"/>
      <c r="C528" s="7"/>
      <c r="D528" s="7"/>
      <c r="E528" s="7"/>
      <c r="F528" s="7"/>
      <c r="G528" s="7"/>
      <c r="H528" s="7"/>
      <c r="I528" s="7"/>
      <c r="J528" s="7"/>
      <c r="K528" s="151"/>
      <c r="L528" s="7"/>
      <c r="M528" s="7"/>
      <c r="N528" s="26"/>
      <c r="O528" s="26"/>
      <c r="P528" s="26"/>
      <c r="Q528" s="7"/>
      <c r="R528" s="7"/>
      <c r="S528" s="7"/>
      <c r="T528" s="7"/>
      <c r="U528" s="7"/>
      <c r="V528" s="15"/>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row>
    <row r="529" spans="1:47" x14ac:dyDescent="0.25">
      <c r="A529" s="151"/>
      <c r="B529" s="175"/>
      <c r="C529" s="7"/>
      <c r="D529" s="7"/>
      <c r="E529" s="7"/>
      <c r="F529" s="7"/>
      <c r="G529" s="7"/>
      <c r="H529" s="7"/>
      <c r="I529" s="7"/>
      <c r="J529" s="7"/>
      <c r="K529" s="151"/>
      <c r="L529" s="7"/>
      <c r="M529" s="7"/>
      <c r="N529" s="26"/>
      <c r="O529" s="26"/>
      <c r="P529" s="26"/>
      <c r="Q529" s="7"/>
      <c r="R529" s="7"/>
      <c r="S529" s="7"/>
      <c r="T529" s="7"/>
      <c r="U529" s="7"/>
      <c r="V529" s="15"/>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row>
    <row r="530" spans="1:47" x14ac:dyDescent="0.25">
      <c r="A530" s="151"/>
      <c r="B530" s="175"/>
      <c r="C530" s="7"/>
      <c r="D530" s="7"/>
      <c r="E530" s="7"/>
      <c r="F530" s="7"/>
      <c r="G530" s="7"/>
      <c r="H530" s="7"/>
      <c r="I530" s="7"/>
      <c r="J530" s="7"/>
      <c r="K530" s="151"/>
      <c r="L530" s="7"/>
      <c r="M530" s="7"/>
      <c r="N530" s="26"/>
      <c r="O530" s="26"/>
      <c r="P530" s="26"/>
      <c r="Q530" s="7"/>
      <c r="R530" s="7"/>
      <c r="S530" s="7"/>
      <c r="T530" s="7"/>
      <c r="U530" s="7"/>
      <c r="V530" s="15"/>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row>
    <row r="531" spans="1:47" x14ac:dyDescent="0.25">
      <c r="A531" s="151"/>
      <c r="B531" s="175"/>
      <c r="C531" s="7"/>
      <c r="D531" s="7"/>
      <c r="E531" s="7"/>
      <c r="F531" s="7"/>
      <c r="G531" s="7"/>
      <c r="H531" s="7"/>
      <c r="I531" s="7"/>
      <c r="J531" s="7"/>
      <c r="K531" s="151"/>
      <c r="L531" s="7"/>
      <c r="M531" s="7"/>
      <c r="N531" s="26"/>
      <c r="O531" s="26"/>
      <c r="P531" s="26"/>
      <c r="Q531" s="7"/>
      <c r="R531" s="7"/>
      <c r="S531" s="7"/>
      <c r="T531" s="7"/>
      <c r="U531" s="7"/>
      <c r="V531" s="15"/>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row>
    <row r="532" spans="1:47" x14ac:dyDescent="0.25">
      <c r="A532" s="151"/>
      <c r="B532" s="175"/>
      <c r="C532" s="7"/>
      <c r="D532" s="7"/>
      <c r="E532" s="7"/>
      <c r="F532" s="7"/>
      <c r="G532" s="7"/>
      <c r="H532" s="7"/>
      <c r="I532" s="7"/>
      <c r="J532" s="7"/>
      <c r="K532" s="151"/>
      <c r="L532" s="7"/>
      <c r="M532" s="7"/>
      <c r="N532" s="26"/>
      <c r="O532" s="26"/>
      <c r="P532" s="26"/>
      <c r="Q532" s="7"/>
      <c r="R532" s="7"/>
      <c r="S532" s="7"/>
      <c r="T532" s="7"/>
      <c r="U532" s="7"/>
      <c r="V532" s="15"/>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row>
    <row r="533" spans="1:47" x14ac:dyDescent="0.25">
      <c r="A533" s="151"/>
      <c r="B533" s="175"/>
      <c r="C533" s="7"/>
      <c r="D533" s="7"/>
      <c r="E533" s="7"/>
      <c r="F533" s="7"/>
      <c r="G533" s="7"/>
      <c r="H533" s="7"/>
      <c r="I533" s="7"/>
      <c r="J533" s="7"/>
      <c r="K533" s="151"/>
      <c r="L533" s="7"/>
      <c r="M533" s="7"/>
      <c r="N533" s="26"/>
      <c r="O533" s="26"/>
      <c r="P533" s="26"/>
      <c r="Q533" s="7"/>
      <c r="R533" s="7"/>
      <c r="S533" s="7"/>
      <c r="T533" s="7"/>
      <c r="U533" s="7"/>
      <c r="V533" s="15"/>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row>
    <row r="534" spans="1:47" x14ac:dyDescent="0.25">
      <c r="A534" s="151"/>
      <c r="B534" s="175"/>
      <c r="C534" s="7"/>
      <c r="D534" s="7"/>
      <c r="E534" s="7"/>
      <c r="F534" s="7"/>
      <c r="G534" s="7"/>
      <c r="H534" s="7"/>
      <c r="I534" s="7"/>
      <c r="J534" s="7"/>
      <c r="K534" s="151"/>
      <c r="L534" s="7"/>
      <c r="M534" s="7"/>
      <c r="N534" s="26"/>
      <c r="O534" s="26"/>
      <c r="P534" s="26"/>
      <c r="Q534" s="7"/>
      <c r="R534" s="7"/>
      <c r="S534" s="7"/>
      <c r="T534" s="7"/>
      <c r="U534" s="7"/>
      <c r="V534" s="15"/>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row>
    <row r="535" spans="1:47" x14ac:dyDescent="0.25">
      <c r="A535" s="151"/>
      <c r="B535" s="175"/>
      <c r="C535" s="7"/>
      <c r="D535" s="7"/>
      <c r="E535" s="7"/>
      <c r="F535" s="7"/>
      <c r="G535" s="7"/>
      <c r="H535" s="7"/>
      <c r="I535" s="7"/>
      <c r="J535" s="7"/>
      <c r="K535" s="151"/>
      <c r="L535" s="7"/>
      <c r="M535" s="7"/>
      <c r="N535" s="26"/>
      <c r="O535" s="26"/>
      <c r="P535" s="26"/>
      <c r="Q535" s="7"/>
      <c r="R535" s="7"/>
      <c r="S535" s="7"/>
      <c r="T535" s="7"/>
      <c r="U535" s="7"/>
      <c r="V535" s="15"/>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row>
    <row r="536" spans="1:47" x14ac:dyDescent="0.25">
      <c r="A536" s="151"/>
      <c r="B536" s="175"/>
      <c r="C536" s="7"/>
      <c r="D536" s="7"/>
      <c r="E536" s="7"/>
      <c r="F536" s="7"/>
      <c r="G536" s="7"/>
      <c r="H536" s="7"/>
      <c r="I536" s="7"/>
      <c r="J536" s="7"/>
      <c r="K536" s="151"/>
      <c r="L536" s="7"/>
      <c r="M536" s="7"/>
      <c r="N536" s="26"/>
      <c r="O536" s="26"/>
      <c r="P536" s="26"/>
      <c r="Q536" s="7"/>
      <c r="R536" s="7"/>
      <c r="S536" s="7"/>
      <c r="T536" s="7"/>
      <c r="U536" s="7"/>
      <c r="V536" s="15"/>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row>
    <row r="537" spans="1:47" x14ac:dyDescent="0.25">
      <c r="A537" s="151"/>
      <c r="B537" s="175"/>
      <c r="C537" s="7"/>
      <c r="D537" s="7"/>
      <c r="E537" s="7"/>
      <c r="F537" s="7"/>
      <c r="G537" s="7"/>
      <c r="H537" s="7"/>
      <c r="I537" s="7"/>
      <c r="J537" s="7"/>
      <c r="K537" s="151"/>
      <c r="L537" s="7"/>
      <c r="M537" s="7"/>
      <c r="N537" s="26"/>
      <c r="O537" s="26"/>
      <c r="P537" s="26"/>
      <c r="Q537" s="7"/>
      <c r="R537" s="7"/>
      <c r="S537" s="7"/>
      <c r="T537" s="7"/>
      <c r="U537" s="7"/>
      <c r="V537" s="15"/>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row>
    <row r="538" spans="1:47" x14ac:dyDescent="0.25">
      <c r="A538" s="151"/>
      <c r="B538" s="175"/>
      <c r="C538" s="7"/>
      <c r="D538" s="7"/>
      <c r="E538" s="7"/>
      <c r="F538" s="7"/>
      <c r="G538" s="7"/>
      <c r="H538" s="7"/>
      <c r="I538" s="7"/>
      <c r="J538" s="7"/>
      <c r="K538" s="151"/>
      <c r="L538" s="7"/>
      <c r="M538" s="7"/>
      <c r="N538" s="26"/>
      <c r="O538" s="26"/>
      <c r="P538" s="26"/>
      <c r="Q538" s="7"/>
      <c r="R538" s="7"/>
      <c r="S538" s="7"/>
      <c r="T538" s="7"/>
      <c r="U538" s="7"/>
      <c r="V538" s="15"/>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row>
    <row r="539" spans="1:47" x14ac:dyDescent="0.25">
      <c r="A539" s="151"/>
      <c r="B539" s="175"/>
      <c r="C539" s="7"/>
      <c r="D539" s="7"/>
      <c r="E539" s="7"/>
      <c r="F539" s="7"/>
      <c r="G539" s="7"/>
      <c r="H539" s="7"/>
      <c r="I539" s="7"/>
      <c r="J539" s="7"/>
      <c r="K539" s="151"/>
      <c r="L539" s="7"/>
      <c r="M539" s="7"/>
      <c r="N539" s="26"/>
      <c r="O539" s="26"/>
      <c r="P539" s="26"/>
      <c r="Q539" s="7"/>
      <c r="R539" s="7"/>
      <c r="S539" s="7"/>
      <c r="T539" s="7"/>
      <c r="U539" s="7"/>
      <c r="V539" s="15"/>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row>
    <row r="540" spans="1:47" x14ac:dyDescent="0.25">
      <c r="A540" s="151"/>
      <c r="B540" s="175"/>
      <c r="C540" s="7"/>
      <c r="D540" s="7"/>
      <c r="E540" s="7"/>
      <c r="F540" s="7"/>
      <c r="G540" s="7"/>
      <c r="H540" s="7"/>
      <c r="I540" s="7"/>
      <c r="J540" s="7"/>
      <c r="K540" s="151"/>
      <c r="L540" s="7"/>
      <c r="M540" s="7"/>
      <c r="N540" s="26"/>
      <c r="O540" s="26"/>
      <c r="P540" s="26"/>
      <c r="Q540" s="7"/>
      <c r="R540" s="7"/>
      <c r="S540" s="7"/>
      <c r="T540" s="7"/>
      <c r="U540" s="7"/>
      <c r="V540" s="15"/>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row>
    <row r="541" spans="1:47" x14ac:dyDescent="0.25">
      <c r="A541" s="151"/>
      <c r="B541" s="175"/>
      <c r="C541" s="7"/>
      <c r="D541" s="7"/>
      <c r="E541" s="7"/>
      <c r="F541" s="7"/>
      <c r="G541" s="7"/>
      <c r="H541" s="7"/>
      <c r="I541" s="7"/>
      <c r="J541" s="7"/>
      <c r="K541" s="151"/>
      <c r="L541" s="7"/>
      <c r="M541" s="7"/>
      <c r="N541" s="26"/>
      <c r="O541" s="26"/>
      <c r="P541" s="26"/>
      <c r="Q541" s="7"/>
      <c r="R541" s="7"/>
      <c r="S541" s="7"/>
      <c r="T541" s="7"/>
      <c r="U541" s="7"/>
      <c r="V541" s="15"/>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row>
    <row r="542" spans="1:47" x14ac:dyDescent="0.25">
      <c r="A542" s="151"/>
      <c r="B542" s="175"/>
      <c r="C542" s="7"/>
      <c r="D542" s="7"/>
      <c r="E542" s="7"/>
      <c r="F542" s="7"/>
      <c r="G542" s="7"/>
      <c r="H542" s="7"/>
      <c r="I542" s="7"/>
      <c r="J542" s="7"/>
      <c r="K542" s="151"/>
      <c r="L542" s="7"/>
      <c r="M542" s="7"/>
      <c r="N542" s="26"/>
      <c r="O542" s="26"/>
      <c r="P542" s="26"/>
      <c r="Q542" s="7"/>
      <c r="R542" s="7"/>
      <c r="S542" s="7"/>
      <c r="T542" s="7"/>
      <c r="U542" s="7"/>
      <c r="V542" s="15"/>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row>
    <row r="543" spans="1:47" x14ac:dyDescent="0.25">
      <c r="A543" s="151"/>
      <c r="B543" s="175"/>
      <c r="C543" s="7"/>
      <c r="D543" s="7"/>
      <c r="E543" s="7"/>
      <c r="F543" s="7"/>
      <c r="G543" s="7"/>
      <c r="H543" s="7"/>
      <c r="I543" s="7"/>
      <c r="J543" s="7"/>
      <c r="K543" s="151"/>
      <c r="L543" s="7"/>
      <c r="M543" s="7"/>
      <c r="N543" s="26"/>
      <c r="O543" s="26"/>
      <c r="P543" s="26"/>
      <c r="Q543" s="7"/>
      <c r="R543" s="7"/>
      <c r="S543" s="7"/>
      <c r="T543" s="7"/>
      <c r="U543" s="7"/>
      <c r="V543" s="15"/>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row>
    <row r="544" spans="1:47" x14ac:dyDescent="0.25">
      <c r="A544" s="151"/>
      <c r="B544" s="175"/>
      <c r="C544" s="7"/>
      <c r="D544" s="7"/>
      <c r="E544" s="7"/>
      <c r="F544" s="7"/>
      <c r="G544" s="7"/>
      <c r="H544" s="7"/>
      <c r="I544" s="7"/>
      <c r="J544" s="7"/>
      <c r="K544" s="151"/>
      <c r="L544" s="7"/>
      <c r="M544" s="7"/>
      <c r="N544" s="26"/>
      <c r="O544" s="26"/>
      <c r="P544" s="26"/>
      <c r="Q544" s="7"/>
      <c r="R544" s="7"/>
      <c r="S544" s="7"/>
      <c r="T544" s="7"/>
      <c r="U544" s="7"/>
      <c r="V544" s="15"/>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row>
    <row r="545" spans="1:47" x14ac:dyDescent="0.25">
      <c r="A545" s="151"/>
      <c r="B545" s="175"/>
      <c r="C545" s="7"/>
      <c r="D545" s="7"/>
      <c r="E545" s="7"/>
      <c r="F545" s="7"/>
      <c r="G545" s="7"/>
      <c r="H545" s="7"/>
      <c r="I545" s="7"/>
      <c r="J545" s="7"/>
      <c r="K545" s="151"/>
      <c r="L545" s="7"/>
      <c r="M545" s="7"/>
      <c r="N545" s="26"/>
      <c r="O545" s="26"/>
      <c r="P545" s="26"/>
      <c r="Q545" s="7"/>
      <c r="R545" s="7"/>
      <c r="S545" s="7"/>
      <c r="T545" s="7"/>
      <c r="U545" s="7"/>
      <c r="V545" s="15"/>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row>
    <row r="546" spans="1:47" x14ac:dyDescent="0.25">
      <c r="A546" s="151"/>
      <c r="B546" s="175"/>
      <c r="C546" s="7"/>
      <c r="D546" s="7"/>
      <c r="E546" s="7"/>
      <c r="F546" s="7"/>
      <c r="G546" s="7"/>
      <c r="H546" s="7"/>
      <c r="I546" s="7"/>
      <c r="J546" s="7"/>
      <c r="K546" s="151"/>
      <c r="L546" s="7"/>
      <c r="M546" s="7"/>
      <c r="N546" s="26"/>
      <c r="O546" s="26"/>
      <c r="P546" s="26"/>
      <c r="Q546" s="7"/>
      <c r="R546" s="7"/>
      <c r="S546" s="7"/>
      <c r="T546" s="7"/>
      <c r="U546" s="7"/>
      <c r="V546" s="15"/>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row>
    <row r="547" spans="1:47" x14ac:dyDescent="0.25">
      <c r="A547" s="151"/>
      <c r="B547" s="175"/>
      <c r="C547" s="7"/>
      <c r="D547" s="7"/>
      <c r="E547" s="7"/>
      <c r="F547" s="7"/>
      <c r="G547" s="7"/>
      <c r="H547" s="7"/>
      <c r="I547" s="7"/>
      <c r="J547" s="7"/>
      <c r="K547" s="151"/>
      <c r="L547" s="7"/>
      <c r="M547" s="7"/>
      <c r="N547" s="26"/>
      <c r="O547" s="26"/>
      <c r="P547" s="26"/>
      <c r="Q547" s="7"/>
      <c r="R547" s="7"/>
      <c r="S547" s="7"/>
      <c r="T547" s="7"/>
      <c r="U547" s="7"/>
      <c r="V547" s="15"/>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row>
    <row r="548" spans="1:47" x14ac:dyDescent="0.25">
      <c r="A548" s="151"/>
      <c r="B548" s="175"/>
      <c r="C548" s="7"/>
      <c r="D548" s="7"/>
      <c r="E548" s="7"/>
      <c r="F548" s="7"/>
      <c r="G548" s="7"/>
      <c r="H548" s="7"/>
      <c r="I548" s="7"/>
      <c r="J548" s="7"/>
      <c r="K548" s="151"/>
      <c r="L548" s="7"/>
      <c r="M548" s="7"/>
      <c r="N548" s="26"/>
      <c r="O548" s="26"/>
      <c r="P548" s="26"/>
      <c r="Q548" s="7"/>
      <c r="R548" s="7"/>
      <c r="S548" s="7"/>
      <c r="T548" s="7"/>
      <c r="U548" s="7"/>
      <c r="V548" s="15"/>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row>
    <row r="549" spans="1:47" x14ac:dyDescent="0.25">
      <c r="A549" s="151"/>
      <c r="B549" s="175"/>
      <c r="C549" s="7"/>
      <c r="D549" s="7"/>
      <c r="E549" s="7"/>
      <c r="F549" s="7"/>
      <c r="G549" s="7"/>
      <c r="H549" s="7"/>
      <c r="I549" s="7"/>
      <c r="J549" s="7"/>
      <c r="K549" s="151"/>
      <c r="L549" s="7"/>
      <c r="M549" s="7"/>
      <c r="N549" s="26"/>
      <c r="O549" s="26"/>
      <c r="P549" s="26"/>
      <c r="Q549" s="7"/>
      <c r="R549" s="7"/>
      <c r="S549" s="7"/>
      <c r="T549" s="7"/>
      <c r="U549" s="7"/>
      <c r="V549" s="15"/>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row>
    <row r="550" spans="1:47" x14ac:dyDescent="0.25">
      <c r="A550" s="151"/>
      <c r="B550" s="175"/>
      <c r="C550" s="7"/>
      <c r="D550" s="7"/>
      <c r="E550" s="7"/>
      <c r="F550" s="7"/>
      <c r="G550" s="7"/>
      <c r="H550" s="7"/>
      <c r="I550" s="7"/>
      <c r="J550" s="7"/>
      <c r="K550" s="151"/>
      <c r="L550" s="7"/>
      <c r="M550" s="7"/>
      <c r="N550" s="26"/>
      <c r="O550" s="26"/>
      <c r="P550" s="26"/>
      <c r="Q550" s="7"/>
      <c r="R550" s="7"/>
      <c r="S550" s="7"/>
      <c r="T550" s="7"/>
      <c r="U550" s="7"/>
      <c r="V550" s="15"/>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row>
    <row r="551" spans="1:47" x14ac:dyDescent="0.25">
      <c r="A551" s="151"/>
      <c r="B551" s="175"/>
      <c r="C551" s="7"/>
      <c r="D551" s="7"/>
      <c r="E551" s="7"/>
      <c r="F551" s="7"/>
      <c r="G551" s="7"/>
      <c r="H551" s="7"/>
      <c r="I551" s="7"/>
      <c r="J551" s="7"/>
      <c r="K551" s="151"/>
      <c r="L551" s="7"/>
      <c r="M551" s="7"/>
      <c r="N551" s="26"/>
      <c r="O551" s="26"/>
      <c r="P551" s="26"/>
      <c r="Q551" s="7"/>
      <c r="R551" s="7"/>
      <c r="S551" s="7"/>
      <c r="T551" s="7"/>
      <c r="U551" s="7"/>
      <c r="V551" s="15"/>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row>
    <row r="552" spans="1:47" x14ac:dyDescent="0.25">
      <c r="A552" s="151"/>
      <c r="B552" s="175"/>
      <c r="C552" s="7"/>
      <c r="D552" s="7"/>
      <c r="E552" s="7"/>
      <c r="F552" s="7"/>
      <c r="G552" s="7"/>
      <c r="H552" s="7"/>
      <c r="I552" s="7"/>
      <c r="J552" s="7"/>
      <c r="K552" s="151"/>
      <c r="L552" s="7"/>
      <c r="M552" s="7"/>
      <c r="N552" s="26"/>
      <c r="O552" s="26"/>
      <c r="P552" s="26"/>
      <c r="Q552" s="7"/>
      <c r="R552" s="7"/>
      <c r="S552" s="7"/>
      <c r="T552" s="7"/>
      <c r="U552" s="7"/>
      <c r="V552" s="15"/>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row>
    <row r="553" spans="1:47" x14ac:dyDescent="0.25">
      <c r="A553" s="151"/>
      <c r="B553" s="175"/>
      <c r="C553" s="7"/>
      <c r="D553" s="7"/>
      <c r="E553" s="7"/>
      <c r="F553" s="7"/>
      <c r="G553" s="7"/>
      <c r="H553" s="7"/>
      <c r="I553" s="7"/>
      <c r="J553" s="7"/>
      <c r="K553" s="151"/>
      <c r="L553" s="7"/>
      <c r="M553" s="7"/>
      <c r="N553" s="26"/>
      <c r="O553" s="26"/>
      <c r="P553" s="26"/>
      <c r="Q553" s="7"/>
      <c r="R553" s="7"/>
      <c r="S553" s="7"/>
      <c r="T553" s="7"/>
      <c r="U553" s="7"/>
      <c r="V553" s="15"/>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row>
    <row r="554" spans="1:47" x14ac:dyDescent="0.25">
      <c r="A554" s="151"/>
      <c r="B554" s="175"/>
      <c r="C554" s="7"/>
      <c r="D554" s="7"/>
      <c r="E554" s="7"/>
      <c r="F554" s="7"/>
      <c r="G554" s="7"/>
      <c r="H554" s="7"/>
      <c r="I554" s="7"/>
      <c r="J554" s="7"/>
      <c r="K554" s="151"/>
      <c r="L554" s="7"/>
      <c r="M554" s="7"/>
      <c r="N554" s="26"/>
      <c r="O554" s="26"/>
      <c r="P554" s="26"/>
      <c r="Q554" s="7"/>
      <c r="R554" s="7"/>
      <c r="S554" s="7"/>
      <c r="T554" s="7"/>
      <c r="U554" s="7"/>
      <c r="V554" s="15"/>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row>
    <row r="555" spans="1:47" x14ac:dyDescent="0.25">
      <c r="A555" s="151"/>
      <c r="B555" s="175"/>
      <c r="C555" s="7"/>
      <c r="D555" s="7"/>
      <c r="E555" s="7"/>
      <c r="F555" s="7"/>
      <c r="G555" s="7"/>
      <c r="H555" s="7"/>
      <c r="I555" s="7"/>
      <c r="J555" s="7"/>
      <c r="K555" s="151"/>
      <c r="L555" s="7"/>
      <c r="M555" s="7"/>
      <c r="N555" s="26"/>
      <c r="O555" s="26"/>
      <c r="P555" s="26"/>
      <c r="Q555" s="7"/>
      <c r="R555" s="7"/>
      <c r="S555" s="7"/>
      <c r="T555" s="7"/>
      <c r="U555" s="7"/>
      <c r="V555" s="15"/>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row>
    <row r="556" spans="1:47" x14ac:dyDescent="0.25">
      <c r="A556" s="151"/>
      <c r="B556" s="175"/>
      <c r="C556" s="7"/>
      <c r="D556" s="7"/>
      <c r="E556" s="7"/>
      <c r="F556" s="7"/>
      <c r="G556" s="7"/>
      <c r="H556" s="7"/>
      <c r="I556" s="7"/>
      <c r="J556" s="7"/>
      <c r="K556" s="151"/>
      <c r="L556" s="7"/>
      <c r="M556" s="7"/>
      <c r="N556" s="26"/>
      <c r="O556" s="26"/>
      <c r="P556" s="26"/>
      <c r="Q556" s="7"/>
      <c r="R556" s="7"/>
      <c r="S556" s="7"/>
      <c r="T556" s="7"/>
      <c r="U556" s="7"/>
      <c r="V556" s="15"/>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row>
    <row r="557" spans="1:47" x14ac:dyDescent="0.25">
      <c r="A557" s="151"/>
      <c r="B557" s="175"/>
      <c r="C557" s="7"/>
      <c r="D557" s="7"/>
      <c r="E557" s="7"/>
      <c r="F557" s="7"/>
      <c r="G557" s="7"/>
      <c r="H557" s="7"/>
      <c r="I557" s="7"/>
      <c r="J557" s="7"/>
      <c r="K557" s="151"/>
      <c r="L557" s="7"/>
      <c r="M557" s="7"/>
      <c r="N557" s="26"/>
      <c r="O557" s="26"/>
      <c r="P557" s="26"/>
      <c r="Q557" s="7"/>
      <c r="R557" s="7"/>
      <c r="S557" s="7"/>
      <c r="T557" s="7"/>
      <c r="U557" s="7"/>
      <c r="V557" s="15"/>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row>
    <row r="558" spans="1:47" x14ac:dyDescent="0.25">
      <c r="A558" s="151"/>
      <c r="B558" s="175"/>
      <c r="C558" s="7"/>
      <c r="D558" s="7"/>
      <c r="E558" s="7"/>
      <c r="F558" s="7"/>
      <c r="G558" s="7"/>
      <c r="H558" s="7"/>
      <c r="I558" s="7"/>
      <c r="J558" s="7"/>
      <c r="K558" s="151"/>
      <c r="L558" s="7"/>
      <c r="M558" s="7"/>
      <c r="N558" s="26"/>
      <c r="O558" s="26"/>
      <c r="P558" s="26"/>
      <c r="Q558" s="7"/>
      <c r="R558" s="7"/>
      <c r="S558" s="7"/>
      <c r="T558" s="7"/>
      <c r="U558" s="7"/>
      <c r="V558" s="15"/>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row>
    <row r="559" spans="1:47" x14ac:dyDescent="0.25">
      <c r="A559" s="151"/>
      <c r="B559" s="175"/>
      <c r="C559" s="7"/>
      <c r="D559" s="7"/>
      <c r="E559" s="7"/>
      <c r="F559" s="7"/>
      <c r="G559" s="7"/>
      <c r="H559" s="7"/>
      <c r="I559" s="7"/>
      <c r="J559" s="7"/>
      <c r="K559" s="151"/>
      <c r="L559" s="7"/>
      <c r="M559" s="7"/>
      <c r="N559" s="26"/>
      <c r="O559" s="26"/>
      <c r="P559" s="26"/>
      <c r="Q559" s="7"/>
      <c r="R559" s="7"/>
      <c r="S559" s="7"/>
      <c r="T559" s="7"/>
      <c r="U559" s="7"/>
      <c r="V559" s="15"/>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row>
    <row r="560" spans="1:47" x14ac:dyDescent="0.25">
      <c r="A560" s="151"/>
      <c r="B560" s="175"/>
      <c r="C560" s="7"/>
      <c r="D560" s="7"/>
      <c r="E560" s="7"/>
      <c r="F560" s="7"/>
      <c r="G560" s="7"/>
      <c r="H560" s="7"/>
      <c r="I560" s="7"/>
      <c r="J560" s="7"/>
      <c r="K560" s="151"/>
      <c r="L560" s="7"/>
      <c r="M560" s="7"/>
      <c r="N560" s="26"/>
      <c r="O560" s="26"/>
      <c r="P560" s="26"/>
      <c r="Q560" s="7"/>
      <c r="R560" s="7"/>
      <c r="S560" s="7"/>
      <c r="T560" s="7"/>
      <c r="U560" s="7"/>
      <c r="V560" s="15"/>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row>
    <row r="561" spans="1:47" x14ac:dyDescent="0.25">
      <c r="A561" s="151"/>
      <c r="B561" s="175"/>
      <c r="C561" s="7"/>
      <c r="D561" s="7"/>
      <c r="E561" s="7"/>
      <c r="F561" s="7"/>
      <c r="G561" s="7"/>
      <c r="H561" s="7"/>
      <c r="I561" s="7"/>
      <c r="J561" s="7"/>
      <c r="K561" s="151"/>
      <c r="L561" s="7"/>
      <c r="M561" s="7"/>
      <c r="N561" s="26"/>
      <c r="O561" s="26"/>
      <c r="P561" s="26"/>
      <c r="Q561" s="7"/>
      <c r="R561" s="7"/>
      <c r="S561" s="7"/>
      <c r="T561" s="7"/>
      <c r="U561" s="7"/>
      <c r="V561" s="15"/>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row>
    <row r="562" spans="1:47" x14ac:dyDescent="0.25">
      <c r="A562" s="151"/>
      <c r="B562" s="175"/>
      <c r="C562" s="7"/>
      <c r="D562" s="7"/>
      <c r="E562" s="7"/>
      <c r="F562" s="7"/>
      <c r="G562" s="7"/>
      <c r="H562" s="7"/>
      <c r="I562" s="7"/>
      <c r="J562" s="7"/>
      <c r="K562" s="151"/>
      <c r="L562" s="7"/>
      <c r="M562" s="7"/>
      <c r="N562" s="26"/>
      <c r="O562" s="26"/>
      <c r="P562" s="26"/>
      <c r="Q562" s="7"/>
      <c r="R562" s="7"/>
      <c r="S562" s="7"/>
      <c r="T562" s="7"/>
      <c r="U562" s="7"/>
      <c r="V562" s="15"/>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row>
    <row r="563" spans="1:47" x14ac:dyDescent="0.25">
      <c r="A563" s="151"/>
      <c r="B563" s="175"/>
      <c r="C563" s="7"/>
      <c r="D563" s="7"/>
      <c r="E563" s="7"/>
      <c r="F563" s="7"/>
      <c r="G563" s="7"/>
      <c r="H563" s="7"/>
      <c r="I563" s="7"/>
      <c r="J563" s="7"/>
      <c r="K563" s="151"/>
      <c r="L563" s="7"/>
      <c r="M563" s="7"/>
      <c r="N563" s="26"/>
      <c r="O563" s="26"/>
      <c r="P563" s="26"/>
      <c r="Q563" s="7"/>
      <c r="R563" s="7"/>
      <c r="S563" s="7"/>
      <c r="T563" s="7"/>
      <c r="U563" s="7"/>
      <c r="V563" s="15"/>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row>
    <row r="564" spans="1:47" x14ac:dyDescent="0.25">
      <c r="A564" s="151"/>
      <c r="B564" s="175"/>
      <c r="C564" s="7"/>
      <c r="D564" s="7"/>
      <c r="E564" s="7"/>
      <c r="F564" s="7"/>
      <c r="G564" s="7"/>
      <c r="H564" s="7"/>
      <c r="I564" s="7"/>
      <c r="J564" s="7"/>
      <c r="K564" s="151"/>
      <c r="L564" s="7"/>
      <c r="M564" s="7"/>
      <c r="N564" s="26"/>
      <c r="O564" s="26"/>
      <c r="P564" s="26"/>
      <c r="Q564" s="7"/>
      <c r="R564" s="7"/>
      <c r="S564" s="7"/>
      <c r="T564" s="7"/>
      <c r="U564" s="7"/>
      <c r="V564" s="15"/>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row>
    <row r="565" spans="1:47" x14ac:dyDescent="0.25">
      <c r="A565" s="151"/>
      <c r="B565" s="175"/>
      <c r="C565" s="7"/>
      <c r="D565" s="7"/>
      <c r="E565" s="7"/>
      <c r="F565" s="7"/>
      <c r="G565" s="7"/>
      <c r="H565" s="7"/>
      <c r="I565" s="7"/>
      <c r="J565" s="7"/>
      <c r="K565" s="151"/>
      <c r="L565" s="7"/>
      <c r="M565" s="7"/>
      <c r="N565" s="26"/>
      <c r="O565" s="26"/>
      <c r="P565" s="26"/>
      <c r="Q565" s="7"/>
      <c r="R565" s="7"/>
      <c r="S565" s="7"/>
      <c r="T565" s="7"/>
      <c r="U565" s="7"/>
      <c r="V565" s="15"/>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row>
    <row r="566" spans="1:47" x14ac:dyDescent="0.25">
      <c r="A566" s="151"/>
      <c r="B566" s="175"/>
      <c r="C566" s="7"/>
      <c r="D566" s="7"/>
      <c r="E566" s="7"/>
      <c r="F566" s="7"/>
      <c r="G566" s="7"/>
      <c r="H566" s="7"/>
      <c r="I566" s="7"/>
      <c r="J566" s="7"/>
      <c r="K566" s="151"/>
      <c r="L566" s="7"/>
      <c r="M566" s="7"/>
      <c r="N566" s="26"/>
      <c r="O566" s="26"/>
      <c r="P566" s="26"/>
      <c r="Q566" s="7"/>
      <c r="R566" s="7"/>
      <c r="S566" s="7"/>
      <c r="T566" s="7"/>
      <c r="U566" s="7"/>
      <c r="V566" s="15"/>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row>
    <row r="567" spans="1:47" x14ac:dyDescent="0.25">
      <c r="A567" s="151"/>
      <c r="B567" s="175"/>
      <c r="C567" s="7"/>
      <c r="D567" s="7"/>
      <c r="E567" s="7"/>
      <c r="F567" s="7"/>
      <c r="G567" s="7"/>
      <c r="H567" s="7"/>
      <c r="I567" s="7"/>
      <c r="J567" s="7"/>
      <c r="K567" s="151"/>
      <c r="L567" s="7"/>
      <c r="M567" s="7"/>
      <c r="N567" s="26"/>
      <c r="O567" s="26"/>
      <c r="P567" s="26"/>
      <c r="Q567" s="7"/>
      <c r="R567" s="7"/>
      <c r="S567" s="7"/>
      <c r="T567" s="7"/>
      <c r="U567" s="7"/>
      <c r="V567" s="15"/>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row>
    <row r="568" spans="1:47" x14ac:dyDescent="0.25">
      <c r="A568" s="151"/>
      <c r="B568" s="175"/>
      <c r="C568" s="7"/>
      <c r="D568" s="7"/>
      <c r="E568" s="7"/>
      <c r="F568" s="7"/>
      <c r="G568" s="7"/>
      <c r="H568" s="7"/>
      <c r="I568" s="7"/>
      <c r="J568" s="7"/>
      <c r="K568" s="151"/>
      <c r="L568" s="7"/>
      <c r="M568" s="7"/>
      <c r="N568" s="26"/>
      <c r="O568" s="26"/>
      <c r="P568" s="26"/>
      <c r="Q568" s="7"/>
      <c r="R568" s="7"/>
      <c r="S568" s="7"/>
      <c r="T568" s="7"/>
      <c r="U568" s="7"/>
      <c r="V568" s="15"/>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row>
    <row r="569" spans="1:47" x14ac:dyDescent="0.25">
      <c r="A569" s="151"/>
      <c r="B569" s="175"/>
      <c r="C569" s="7"/>
      <c r="D569" s="7"/>
      <c r="E569" s="7"/>
      <c r="F569" s="7"/>
      <c r="G569" s="7"/>
      <c r="H569" s="7"/>
      <c r="I569" s="7"/>
      <c r="J569" s="7"/>
      <c r="K569" s="151"/>
      <c r="L569" s="7"/>
      <c r="M569" s="7"/>
      <c r="N569" s="26"/>
      <c r="O569" s="26"/>
      <c r="P569" s="26"/>
      <c r="Q569" s="7"/>
      <c r="R569" s="7"/>
      <c r="S569" s="7"/>
      <c r="T569" s="7"/>
      <c r="U569" s="7"/>
      <c r="V569" s="15"/>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row>
    <row r="570" spans="1:47" x14ac:dyDescent="0.25">
      <c r="A570" s="151"/>
      <c r="B570" s="175"/>
      <c r="C570" s="7"/>
      <c r="D570" s="7"/>
      <c r="E570" s="7"/>
      <c r="F570" s="7"/>
      <c r="G570" s="7"/>
      <c r="H570" s="7"/>
      <c r="I570" s="7"/>
      <c r="J570" s="7"/>
      <c r="K570" s="151"/>
      <c r="L570" s="7"/>
      <c r="M570" s="7"/>
      <c r="N570" s="26"/>
      <c r="O570" s="26"/>
      <c r="P570" s="26"/>
      <c r="Q570" s="7"/>
      <c r="R570" s="7"/>
      <c r="S570" s="7"/>
      <c r="T570" s="7"/>
      <c r="U570" s="7"/>
      <c r="V570" s="15"/>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row>
    <row r="571" spans="1:47" x14ac:dyDescent="0.25">
      <c r="A571" s="151"/>
      <c r="B571" s="175"/>
      <c r="C571" s="7"/>
      <c r="D571" s="7"/>
      <c r="E571" s="7"/>
      <c r="F571" s="7"/>
      <c r="G571" s="7"/>
      <c r="H571" s="7"/>
      <c r="I571" s="7"/>
      <c r="J571" s="7"/>
      <c r="K571" s="151"/>
      <c r="L571" s="7"/>
      <c r="M571" s="7"/>
      <c r="N571" s="26"/>
      <c r="O571" s="26"/>
      <c r="P571" s="26"/>
      <c r="Q571" s="7"/>
      <c r="R571" s="7"/>
      <c r="S571" s="7"/>
      <c r="T571" s="7"/>
      <c r="U571" s="7"/>
      <c r="V571" s="15"/>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row>
    <row r="572" spans="1:47" x14ac:dyDescent="0.25">
      <c r="A572" s="151"/>
      <c r="B572" s="175"/>
      <c r="C572" s="7"/>
      <c r="D572" s="7"/>
      <c r="E572" s="7"/>
      <c r="F572" s="7"/>
      <c r="G572" s="7"/>
      <c r="H572" s="7"/>
      <c r="I572" s="7"/>
      <c r="J572" s="7"/>
      <c r="K572" s="151"/>
      <c r="L572" s="7"/>
      <c r="M572" s="7"/>
      <c r="N572" s="26"/>
      <c r="O572" s="26"/>
      <c r="P572" s="26"/>
      <c r="Q572" s="7"/>
      <c r="R572" s="7"/>
      <c r="S572" s="7"/>
      <c r="T572" s="7"/>
      <c r="U572" s="7"/>
      <c r="V572" s="15"/>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row>
    <row r="573" spans="1:47" x14ac:dyDescent="0.25">
      <c r="A573" s="151"/>
      <c r="B573" s="175"/>
      <c r="C573" s="7"/>
      <c r="D573" s="7"/>
      <c r="E573" s="7"/>
      <c r="F573" s="7"/>
      <c r="G573" s="7"/>
      <c r="H573" s="7"/>
      <c r="I573" s="7"/>
      <c r="J573" s="7"/>
      <c r="K573" s="151"/>
      <c r="L573" s="7"/>
      <c r="M573" s="7"/>
      <c r="N573" s="26"/>
      <c r="O573" s="26"/>
      <c r="P573" s="26"/>
      <c r="Q573" s="7"/>
      <c r="R573" s="7"/>
      <c r="S573" s="7"/>
      <c r="T573" s="7"/>
      <c r="U573" s="7"/>
      <c r="V573" s="15"/>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row>
    <row r="574" spans="1:47" x14ac:dyDescent="0.25">
      <c r="A574" s="151"/>
      <c r="B574" s="175"/>
      <c r="C574" s="7"/>
      <c r="D574" s="7"/>
      <c r="E574" s="7"/>
      <c r="F574" s="7"/>
      <c r="G574" s="7"/>
      <c r="H574" s="7"/>
      <c r="I574" s="7"/>
      <c r="J574" s="7"/>
      <c r="K574" s="151"/>
      <c r="L574" s="7"/>
      <c r="M574" s="7"/>
      <c r="N574" s="26"/>
      <c r="O574" s="26"/>
      <c r="P574" s="26"/>
      <c r="Q574" s="7"/>
      <c r="R574" s="7"/>
      <c r="S574" s="7"/>
      <c r="T574" s="7"/>
      <c r="U574" s="7"/>
      <c r="V574" s="15"/>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row>
    <row r="575" spans="1:47" x14ac:dyDescent="0.25">
      <c r="A575" s="151"/>
      <c r="B575" s="175"/>
      <c r="C575" s="7"/>
      <c r="D575" s="7"/>
      <c r="E575" s="7"/>
      <c r="F575" s="7"/>
      <c r="G575" s="7"/>
      <c r="H575" s="7"/>
      <c r="I575" s="7"/>
      <c r="J575" s="7"/>
      <c r="K575" s="151"/>
      <c r="L575" s="7"/>
      <c r="M575" s="7"/>
      <c r="N575" s="26"/>
      <c r="O575" s="26"/>
      <c r="P575" s="26"/>
      <c r="Q575" s="7"/>
      <c r="R575" s="7"/>
      <c r="S575" s="7"/>
      <c r="T575" s="7"/>
      <c r="U575" s="7"/>
      <c r="V575" s="15"/>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row>
    <row r="576" spans="1:47" x14ac:dyDescent="0.25">
      <c r="A576" s="151"/>
      <c r="B576" s="175"/>
      <c r="C576" s="7"/>
      <c r="D576" s="7"/>
      <c r="E576" s="7"/>
      <c r="F576" s="7"/>
      <c r="G576" s="7"/>
      <c r="H576" s="7"/>
      <c r="I576" s="7"/>
      <c r="J576" s="7"/>
      <c r="K576" s="151"/>
      <c r="L576" s="7"/>
      <c r="M576" s="7"/>
      <c r="N576" s="26"/>
      <c r="O576" s="26"/>
      <c r="P576" s="26"/>
      <c r="Q576" s="7"/>
      <c r="R576" s="7"/>
      <c r="S576" s="7"/>
      <c r="T576" s="7"/>
      <c r="U576" s="7"/>
      <c r="V576" s="15"/>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row>
    <row r="577" spans="1:47" x14ac:dyDescent="0.25">
      <c r="A577" s="151"/>
      <c r="B577" s="175"/>
      <c r="C577" s="7"/>
      <c r="D577" s="7"/>
      <c r="E577" s="7"/>
      <c r="F577" s="7"/>
      <c r="G577" s="7"/>
      <c r="H577" s="7"/>
      <c r="I577" s="7"/>
      <c r="J577" s="7"/>
      <c r="K577" s="151"/>
      <c r="L577" s="7"/>
      <c r="M577" s="7"/>
      <c r="N577" s="26"/>
      <c r="O577" s="26"/>
      <c r="P577" s="26"/>
      <c r="Q577" s="7"/>
      <c r="R577" s="7"/>
      <c r="S577" s="7"/>
      <c r="T577" s="7"/>
      <c r="U577" s="7"/>
      <c r="V577" s="15"/>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row>
    <row r="578" spans="1:47" x14ac:dyDescent="0.25">
      <c r="A578" s="151"/>
      <c r="B578" s="175"/>
      <c r="C578" s="7"/>
      <c r="D578" s="7"/>
      <c r="E578" s="7"/>
      <c r="F578" s="7"/>
      <c r="G578" s="7"/>
      <c r="H578" s="7"/>
      <c r="I578" s="7"/>
      <c r="J578" s="7"/>
      <c r="K578" s="151"/>
      <c r="L578" s="7"/>
      <c r="M578" s="7"/>
      <c r="N578" s="26"/>
      <c r="O578" s="26"/>
      <c r="P578" s="26"/>
      <c r="Q578" s="7"/>
      <c r="R578" s="7"/>
      <c r="S578" s="7"/>
      <c r="T578" s="7"/>
      <c r="U578" s="7"/>
      <c r="V578" s="15"/>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row>
    <row r="579" spans="1:47" x14ac:dyDescent="0.25">
      <c r="A579" s="151"/>
      <c r="B579" s="175"/>
      <c r="C579" s="7"/>
      <c r="D579" s="7"/>
      <c r="E579" s="7"/>
      <c r="F579" s="7"/>
      <c r="G579" s="7"/>
      <c r="H579" s="7"/>
      <c r="I579" s="7"/>
      <c r="J579" s="7"/>
      <c r="K579" s="151"/>
      <c r="L579" s="7"/>
      <c r="M579" s="7"/>
      <c r="N579" s="26"/>
      <c r="O579" s="26"/>
      <c r="P579" s="26"/>
      <c r="Q579" s="7"/>
      <c r="R579" s="7"/>
      <c r="S579" s="7"/>
      <c r="T579" s="7"/>
      <c r="U579" s="7"/>
      <c r="V579" s="15"/>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row>
    <row r="580" spans="1:47" x14ac:dyDescent="0.25">
      <c r="A580" s="151"/>
      <c r="B580" s="175"/>
      <c r="C580" s="7"/>
      <c r="D580" s="7"/>
      <c r="E580" s="7"/>
      <c r="F580" s="7"/>
      <c r="G580" s="7"/>
      <c r="H580" s="7"/>
      <c r="I580" s="7"/>
      <c r="J580" s="7"/>
      <c r="K580" s="151"/>
      <c r="L580" s="7"/>
      <c r="M580" s="7"/>
      <c r="N580" s="26"/>
      <c r="O580" s="26"/>
      <c r="P580" s="26"/>
      <c r="Q580" s="7"/>
      <c r="R580" s="7"/>
      <c r="S580" s="7"/>
      <c r="T580" s="7"/>
      <c r="U580" s="7"/>
      <c r="V580" s="15"/>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row>
    <row r="581" spans="1:47" x14ac:dyDescent="0.25">
      <c r="A581" s="151"/>
      <c r="B581" s="175"/>
      <c r="C581" s="7"/>
      <c r="D581" s="7"/>
      <c r="E581" s="7"/>
      <c r="F581" s="7"/>
      <c r="G581" s="7"/>
      <c r="H581" s="7"/>
      <c r="I581" s="7"/>
      <c r="J581" s="7"/>
      <c r="K581" s="151"/>
      <c r="L581" s="7"/>
      <c r="M581" s="7"/>
      <c r="N581" s="26"/>
      <c r="O581" s="26"/>
      <c r="P581" s="26"/>
      <c r="Q581" s="7"/>
      <c r="R581" s="7"/>
      <c r="S581" s="7"/>
      <c r="T581" s="7"/>
      <c r="U581" s="7"/>
      <c r="V581" s="15"/>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row>
    <row r="582" spans="1:47" x14ac:dyDescent="0.25">
      <c r="A582" s="151"/>
      <c r="B582" s="175"/>
      <c r="C582" s="7"/>
      <c r="D582" s="7"/>
      <c r="E582" s="7"/>
      <c r="F582" s="7"/>
      <c r="G582" s="7"/>
      <c r="H582" s="7"/>
      <c r="I582" s="7"/>
      <c r="J582" s="7"/>
      <c r="K582" s="151"/>
      <c r="L582" s="7"/>
      <c r="M582" s="7"/>
      <c r="N582" s="26"/>
      <c r="O582" s="26"/>
      <c r="P582" s="26"/>
      <c r="Q582" s="7"/>
      <c r="R582" s="7"/>
      <c r="S582" s="7"/>
      <c r="T582" s="7"/>
      <c r="U582" s="7"/>
      <c r="V582" s="15"/>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row>
    <row r="583" spans="1:47" x14ac:dyDescent="0.25">
      <c r="A583" s="151"/>
      <c r="B583" s="175"/>
      <c r="C583" s="7"/>
      <c r="D583" s="7"/>
      <c r="E583" s="7"/>
      <c r="F583" s="7"/>
      <c r="G583" s="7"/>
      <c r="H583" s="7"/>
      <c r="I583" s="7"/>
      <c r="J583" s="7"/>
      <c r="K583" s="151"/>
      <c r="L583" s="7"/>
      <c r="M583" s="7"/>
      <c r="N583" s="26"/>
      <c r="O583" s="26"/>
      <c r="P583" s="26"/>
      <c r="Q583" s="7"/>
      <c r="R583" s="7"/>
      <c r="S583" s="7"/>
      <c r="T583" s="7"/>
      <c r="U583" s="7"/>
      <c r="V583" s="15"/>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row>
    <row r="584" spans="1:47" x14ac:dyDescent="0.25">
      <c r="A584" s="151"/>
      <c r="B584" s="175"/>
      <c r="C584" s="7"/>
      <c r="D584" s="7"/>
      <c r="E584" s="7"/>
      <c r="F584" s="7"/>
      <c r="G584" s="7"/>
      <c r="H584" s="7"/>
      <c r="I584" s="7"/>
      <c r="J584" s="7"/>
      <c r="K584" s="151"/>
      <c r="L584" s="7"/>
      <c r="M584" s="7"/>
      <c r="N584" s="26"/>
      <c r="O584" s="26"/>
      <c r="P584" s="26"/>
      <c r="Q584" s="7"/>
      <c r="R584" s="7"/>
      <c r="S584" s="7"/>
      <c r="T584" s="7"/>
      <c r="U584" s="7"/>
      <c r="V584" s="15"/>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row>
    <row r="585" spans="1:47" x14ac:dyDescent="0.25">
      <c r="A585" s="151"/>
      <c r="B585" s="175"/>
      <c r="C585" s="7"/>
      <c r="D585" s="7"/>
      <c r="E585" s="7"/>
      <c r="F585" s="7"/>
      <c r="G585" s="7"/>
      <c r="H585" s="7"/>
      <c r="I585" s="7"/>
      <c r="J585" s="7"/>
      <c r="K585" s="151"/>
      <c r="L585" s="7"/>
      <c r="M585" s="7"/>
      <c r="N585" s="26"/>
      <c r="O585" s="26"/>
      <c r="P585" s="26"/>
      <c r="Q585" s="7"/>
      <c r="R585" s="7"/>
      <c r="S585" s="7"/>
      <c r="T585" s="7"/>
      <c r="U585" s="7"/>
      <c r="V585" s="15"/>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row>
    <row r="586" spans="1:47" x14ac:dyDescent="0.25">
      <c r="A586" s="151"/>
      <c r="B586" s="175"/>
      <c r="C586" s="7"/>
      <c r="D586" s="7"/>
      <c r="E586" s="7"/>
      <c r="F586" s="7"/>
      <c r="G586" s="7"/>
      <c r="H586" s="7"/>
      <c r="I586" s="7"/>
      <c r="J586" s="7"/>
      <c r="K586" s="151"/>
      <c r="L586" s="7"/>
      <c r="M586" s="7"/>
      <c r="N586" s="26"/>
      <c r="O586" s="26"/>
      <c r="P586" s="26"/>
      <c r="Q586" s="7"/>
      <c r="R586" s="7"/>
      <c r="S586" s="7"/>
      <c r="T586" s="7"/>
      <c r="U586" s="7"/>
      <c r="V586" s="15"/>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row>
    <row r="587" spans="1:47" x14ac:dyDescent="0.25">
      <c r="A587" s="151"/>
      <c r="B587" s="175"/>
      <c r="C587" s="7"/>
      <c r="D587" s="7"/>
      <c r="E587" s="7"/>
      <c r="F587" s="7"/>
      <c r="G587" s="7"/>
      <c r="H587" s="7"/>
      <c r="I587" s="7"/>
      <c r="J587" s="7"/>
      <c r="K587" s="151"/>
      <c r="L587" s="7"/>
      <c r="M587" s="7"/>
      <c r="N587" s="26"/>
      <c r="O587" s="26"/>
      <c r="P587" s="26"/>
      <c r="Q587" s="7"/>
      <c r="R587" s="7"/>
      <c r="S587" s="7"/>
      <c r="T587" s="7"/>
      <c r="U587" s="7"/>
      <c r="V587" s="15"/>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row>
    <row r="588" spans="1:47" x14ac:dyDescent="0.25">
      <c r="A588" s="151"/>
      <c r="B588" s="175"/>
      <c r="C588" s="7"/>
      <c r="D588" s="7"/>
      <c r="E588" s="7"/>
      <c r="F588" s="7"/>
      <c r="G588" s="7"/>
      <c r="H588" s="7"/>
      <c r="I588" s="7"/>
      <c r="J588" s="7"/>
      <c r="K588" s="151"/>
      <c r="L588" s="7"/>
      <c r="M588" s="7"/>
      <c r="N588" s="26"/>
      <c r="O588" s="26"/>
      <c r="P588" s="26"/>
      <c r="Q588" s="7"/>
      <c r="R588" s="7"/>
      <c r="S588" s="7"/>
      <c r="T588" s="7"/>
      <c r="U588" s="7"/>
      <c r="V588" s="15"/>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row>
    <row r="589" spans="1:47" x14ac:dyDescent="0.25">
      <c r="A589" s="151"/>
      <c r="B589" s="175"/>
      <c r="C589" s="7"/>
      <c r="D589" s="7"/>
      <c r="E589" s="7"/>
      <c r="F589" s="7"/>
      <c r="G589" s="7"/>
      <c r="H589" s="7"/>
      <c r="I589" s="7"/>
      <c r="J589" s="7"/>
      <c r="K589" s="151"/>
      <c r="L589" s="7"/>
      <c r="M589" s="7"/>
      <c r="N589" s="26"/>
      <c r="O589" s="26"/>
      <c r="P589" s="26"/>
      <c r="Q589" s="7"/>
      <c r="R589" s="7"/>
      <c r="S589" s="7"/>
      <c r="T589" s="7"/>
      <c r="U589" s="7"/>
      <c r="V589" s="15"/>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row>
    <row r="590" spans="1:47" x14ac:dyDescent="0.25">
      <c r="A590" s="151"/>
      <c r="B590" s="175"/>
      <c r="C590" s="7"/>
      <c r="D590" s="7"/>
      <c r="E590" s="7"/>
      <c r="F590" s="7"/>
      <c r="G590" s="7"/>
      <c r="H590" s="7"/>
      <c r="I590" s="7"/>
      <c r="J590" s="7"/>
      <c r="K590" s="151"/>
      <c r="L590" s="7"/>
      <c r="M590" s="7"/>
      <c r="N590" s="26"/>
      <c r="O590" s="26"/>
      <c r="P590" s="26"/>
      <c r="Q590" s="7"/>
      <c r="R590" s="7"/>
      <c r="S590" s="7"/>
      <c r="T590" s="7"/>
      <c r="U590" s="7"/>
      <c r="V590" s="15"/>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row>
    <row r="591" spans="1:47" x14ac:dyDescent="0.25">
      <c r="A591" s="151"/>
      <c r="B591" s="175"/>
      <c r="C591" s="7"/>
      <c r="D591" s="7"/>
      <c r="E591" s="7"/>
      <c r="F591" s="7"/>
      <c r="G591" s="7"/>
      <c r="H591" s="7"/>
      <c r="I591" s="7"/>
      <c r="J591" s="7"/>
      <c r="K591" s="151"/>
      <c r="L591" s="7"/>
      <c r="M591" s="7"/>
      <c r="N591" s="26"/>
      <c r="O591" s="26"/>
      <c r="P591" s="26"/>
      <c r="Q591" s="7"/>
      <c r="R591" s="7"/>
      <c r="S591" s="7"/>
      <c r="T591" s="7"/>
      <c r="U591" s="7"/>
      <c r="V591" s="15"/>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row>
    <row r="592" spans="1:47" x14ac:dyDescent="0.25">
      <c r="A592" s="151"/>
      <c r="B592" s="175"/>
      <c r="C592" s="7"/>
      <c r="D592" s="7"/>
      <c r="E592" s="7"/>
      <c r="F592" s="7"/>
      <c r="G592" s="7"/>
      <c r="H592" s="7"/>
      <c r="I592" s="7"/>
      <c r="J592" s="7"/>
      <c r="K592" s="151"/>
      <c r="L592" s="7"/>
      <c r="M592" s="7"/>
      <c r="N592" s="26"/>
      <c r="O592" s="26"/>
      <c r="P592" s="26"/>
      <c r="Q592" s="7"/>
      <c r="R592" s="7"/>
      <c r="S592" s="7"/>
      <c r="T592" s="7"/>
      <c r="U592" s="7"/>
      <c r="V592" s="15"/>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row>
    <row r="593" spans="1:47" x14ac:dyDescent="0.25">
      <c r="A593" s="151"/>
      <c r="B593" s="175"/>
      <c r="C593" s="7"/>
      <c r="D593" s="7"/>
      <c r="E593" s="7"/>
      <c r="F593" s="7"/>
      <c r="G593" s="7"/>
      <c r="H593" s="7"/>
      <c r="I593" s="7"/>
      <c r="J593" s="7"/>
      <c r="K593" s="151"/>
      <c r="L593" s="7"/>
      <c r="M593" s="7"/>
      <c r="N593" s="26"/>
      <c r="O593" s="26"/>
      <c r="P593" s="26"/>
      <c r="Q593" s="7"/>
      <c r="R593" s="7"/>
      <c r="S593" s="7"/>
      <c r="T593" s="7"/>
      <c r="U593" s="7"/>
      <c r="V593" s="15"/>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row>
    <row r="594" spans="1:47" x14ac:dyDescent="0.25">
      <c r="A594" s="151"/>
      <c r="B594" s="175"/>
      <c r="C594" s="7"/>
      <c r="D594" s="7"/>
      <c r="E594" s="7"/>
      <c r="F594" s="7"/>
      <c r="G594" s="7"/>
      <c r="H594" s="7"/>
      <c r="I594" s="7"/>
      <c r="J594" s="7"/>
      <c r="K594" s="151"/>
      <c r="L594" s="7"/>
      <c r="M594" s="7"/>
      <c r="N594" s="26"/>
      <c r="O594" s="26"/>
      <c r="P594" s="26"/>
      <c r="Q594" s="7"/>
      <c r="R594" s="7"/>
      <c r="S594" s="7"/>
      <c r="T594" s="7"/>
      <c r="U594" s="7"/>
      <c r="V594" s="15"/>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row>
    <row r="595" spans="1:47" x14ac:dyDescent="0.25">
      <c r="A595" s="151"/>
      <c r="B595" s="175"/>
      <c r="C595" s="7"/>
      <c r="D595" s="7"/>
      <c r="E595" s="7"/>
      <c r="F595" s="7"/>
      <c r="G595" s="7"/>
      <c r="H595" s="7"/>
      <c r="I595" s="7"/>
      <c r="J595" s="7"/>
      <c r="K595" s="151"/>
      <c r="L595" s="7"/>
      <c r="M595" s="7"/>
      <c r="N595" s="26"/>
      <c r="O595" s="26"/>
      <c r="P595" s="26"/>
      <c r="Q595" s="7"/>
      <c r="R595" s="7"/>
      <c r="S595" s="7"/>
      <c r="T595" s="7"/>
      <c r="U595" s="7"/>
      <c r="V595" s="15"/>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row>
    <row r="596" spans="1:47" x14ac:dyDescent="0.25">
      <c r="A596" s="151"/>
      <c r="B596" s="175"/>
      <c r="C596" s="7"/>
      <c r="D596" s="7"/>
      <c r="E596" s="7"/>
      <c r="F596" s="7"/>
      <c r="G596" s="7"/>
      <c r="H596" s="7"/>
      <c r="I596" s="7"/>
      <c r="J596" s="7"/>
      <c r="K596" s="151"/>
      <c r="L596" s="7"/>
      <c r="M596" s="7"/>
      <c r="N596" s="26"/>
      <c r="O596" s="26"/>
      <c r="P596" s="26"/>
      <c r="Q596" s="7"/>
      <c r="R596" s="7"/>
      <c r="S596" s="7"/>
      <c r="T596" s="7"/>
      <c r="U596" s="7"/>
      <c r="V596" s="15"/>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row>
    <row r="597" spans="1:47" x14ac:dyDescent="0.25">
      <c r="A597" s="151"/>
      <c r="B597" s="175"/>
      <c r="C597" s="7"/>
      <c r="D597" s="7"/>
      <c r="E597" s="7"/>
      <c r="F597" s="7"/>
      <c r="G597" s="7"/>
      <c r="H597" s="7"/>
      <c r="I597" s="7"/>
      <c r="J597" s="7"/>
      <c r="K597" s="151"/>
      <c r="L597" s="7"/>
      <c r="M597" s="7"/>
      <c r="N597" s="26"/>
      <c r="O597" s="26"/>
      <c r="P597" s="26"/>
      <c r="Q597" s="7"/>
      <c r="R597" s="7"/>
      <c r="S597" s="7"/>
      <c r="T597" s="7"/>
      <c r="U597" s="7"/>
      <c r="V597" s="15"/>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row>
    <row r="598" spans="1:47" x14ac:dyDescent="0.25">
      <c r="A598" s="151"/>
      <c r="B598" s="175"/>
      <c r="C598" s="7"/>
      <c r="D598" s="7"/>
      <c r="E598" s="7"/>
      <c r="F598" s="7"/>
      <c r="G598" s="7"/>
      <c r="H598" s="7"/>
      <c r="I598" s="7"/>
      <c r="J598" s="7"/>
      <c r="K598" s="151"/>
      <c r="L598" s="7"/>
      <c r="M598" s="7"/>
      <c r="N598" s="26"/>
      <c r="O598" s="26"/>
      <c r="P598" s="26"/>
      <c r="Q598" s="7"/>
      <c r="R598" s="7"/>
      <c r="S598" s="7"/>
      <c r="T598" s="7"/>
      <c r="U598" s="7"/>
      <c r="V598" s="15"/>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row>
    <row r="599" spans="1:47" x14ac:dyDescent="0.25">
      <c r="A599" s="151"/>
      <c r="B599" s="175"/>
      <c r="C599" s="7"/>
      <c r="D599" s="7"/>
      <c r="E599" s="7"/>
      <c r="F599" s="7"/>
      <c r="G599" s="7"/>
      <c r="H599" s="7"/>
      <c r="I599" s="7"/>
      <c r="J599" s="7"/>
      <c r="K599" s="151"/>
      <c r="L599" s="7"/>
      <c r="M599" s="7"/>
      <c r="N599" s="26"/>
      <c r="O599" s="26"/>
      <c r="P599" s="26"/>
      <c r="Q599" s="7"/>
      <c r="R599" s="7"/>
      <c r="S599" s="7"/>
      <c r="T599" s="7"/>
      <c r="U599" s="7"/>
      <c r="V599" s="15"/>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row>
    <row r="600" spans="1:47" x14ac:dyDescent="0.25">
      <c r="A600" s="151"/>
      <c r="B600" s="175"/>
      <c r="C600" s="7"/>
      <c r="D600" s="7"/>
      <c r="E600" s="7"/>
      <c r="F600" s="7"/>
      <c r="G600" s="7"/>
      <c r="H600" s="7"/>
      <c r="I600" s="7"/>
      <c r="J600" s="7"/>
      <c r="K600" s="151"/>
      <c r="L600" s="7"/>
      <c r="M600" s="7"/>
      <c r="N600" s="26"/>
      <c r="O600" s="26"/>
      <c r="P600" s="26"/>
      <c r="Q600" s="7"/>
      <c r="R600" s="7"/>
      <c r="S600" s="7"/>
      <c r="T600" s="7"/>
      <c r="U600" s="7"/>
      <c r="V600" s="15"/>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row>
    <row r="601" spans="1:47" x14ac:dyDescent="0.25">
      <c r="A601" s="151"/>
      <c r="B601" s="175"/>
      <c r="C601" s="7"/>
      <c r="D601" s="7"/>
      <c r="E601" s="7"/>
      <c r="F601" s="7"/>
      <c r="G601" s="7"/>
      <c r="H601" s="7"/>
      <c r="I601" s="7"/>
      <c r="J601" s="7"/>
      <c r="K601" s="151"/>
      <c r="L601" s="7"/>
      <c r="M601" s="7"/>
      <c r="N601" s="26"/>
      <c r="O601" s="26"/>
      <c r="P601" s="26"/>
      <c r="Q601" s="7"/>
      <c r="R601" s="7"/>
      <c r="S601" s="7"/>
      <c r="T601" s="7"/>
      <c r="U601" s="7"/>
      <c r="V601" s="15"/>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row>
    <row r="602" spans="1:47" x14ac:dyDescent="0.25">
      <c r="A602" s="151"/>
      <c r="B602" s="175"/>
      <c r="C602" s="7"/>
      <c r="D602" s="7"/>
      <c r="E602" s="7"/>
      <c r="F602" s="7"/>
      <c r="G602" s="7"/>
      <c r="H602" s="7"/>
      <c r="I602" s="7"/>
      <c r="J602" s="7"/>
      <c r="K602" s="151"/>
      <c r="L602" s="7"/>
      <c r="M602" s="7"/>
      <c r="N602" s="26"/>
      <c r="O602" s="26"/>
      <c r="P602" s="26"/>
      <c r="Q602" s="7"/>
      <c r="R602" s="7"/>
      <c r="S602" s="7"/>
      <c r="T602" s="7"/>
      <c r="U602" s="7"/>
      <c r="V602" s="15"/>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row>
    <row r="603" spans="1:47" x14ac:dyDescent="0.25">
      <c r="B603" s="478"/>
      <c r="C603" s="22"/>
      <c r="D603" s="22"/>
      <c r="E603" s="22"/>
      <c r="F603" s="22"/>
      <c r="G603" s="22"/>
      <c r="H603" s="22"/>
      <c r="I603" s="22"/>
      <c r="J603" s="22"/>
      <c r="K603" s="469"/>
      <c r="L603" s="23"/>
      <c r="M603" s="22"/>
      <c r="N603" s="28"/>
      <c r="O603" s="10"/>
      <c r="P603" s="40"/>
      <c r="Q603" s="22"/>
      <c r="R603" s="22"/>
      <c r="S603" s="22"/>
      <c r="T603" s="22"/>
      <c r="U603" s="22"/>
      <c r="V603" s="24"/>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7"/>
      <c r="AS603" s="7"/>
      <c r="AT603" s="7"/>
      <c r="AU603" s="7"/>
    </row>
    <row r="604" spans="1:47" x14ac:dyDescent="0.25">
      <c r="D604" s="22"/>
      <c r="AB604" s="22"/>
      <c r="AM604" s="22"/>
      <c r="AP604" s="22"/>
    </row>
    <row r="605" spans="1:47" x14ac:dyDescent="0.25">
      <c r="D605" s="22"/>
      <c r="AB605" s="22"/>
      <c r="AM605" s="22"/>
      <c r="AP605" s="22"/>
    </row>
    <row r="606" spans="1:47" x14ac:dyDescent="0.25">
      <c r="D606" s="22"/>
      <c r="AB606" s="22"/>
      <c r="AM606" s="22"/>
      <c r="AP606" s="22"/>
    </row>
    <row r="607" spans="1:47" x14ac:dyDescent="0.25">
      <c r="G607" t="s">
        <v>655</v>
      </c>
    </row>
    <row r="608" spans="1:47" x14ac:dyDescent="0.25">
      <c r="C608" t="s">
        <v>847</v>
      </c>
      <c r="E608" t="s">
        <v>847</v>
      </c>
    </row>
    <row r="609" spans="5:24" x14ac:dyDescent="0.25">
      <c r="E609" t="s">
        <v>847</v>
      </c>
      <c r="I609" t="s">
        <v>847</v>
      </c>
    </row>
    <row r="611" spans="5:24" x14ac:dyDescent="0.25">
      <c r="E611" t="s">
        <v>847</v>
      </c>
    </row>
    <row r="614" spans="5:24" x14ac:dyDescent="0.25">
      <c r="X614" t="s">
        <v>847</v>
      </c>
    </row>
    <row r="626" spans="4:4" x14ac:dyDescent="0.25">
      <c r="D626" t="s">
        <v>847</v>
      </c>
    </row>
  </sheetData>
  <conditionalFormatting sqref="A1:A415 A417:A1048576">
    <cfRule type="expression" dxfId="461" priority="285">
      <formula>(AR1:AR400)="+"</formula>
    </cfRule>
  </conditionalFormatting>
  <conditionalFormatting sqref="B1:B234 B237:B606 B613:B1048576">
    <cfRule type="expression" dxfId="460" priority="258">
      <formula>(AR1:AR400)="+"</formula>
    </cfRule>
  </conditionalFormatting>
  <conditionalFormatting sqref="B236">
    <cfRule type="expression" dxfId="459" priority="656">
      <formula>(AR235:AR634)="+"</formula>
    </cfRule>
  </conditionalFormatting>
  <conditionalFormatting sqref="B609:B612">
    <cfRule type="expression" dxfId="458" priority="6013">
      <formula>(AR607:AR1006)="+"</formula>
    </cfRule>
  </conditionalFormatting>
  <conditionalFormatting sqref="C616">
    <cfRule type="expression" dxfId="457" priority="5994">
      <formula>(AR619:AR1018)="+"</formula>
    </cfRule>
  </conditionalFormatting>
  <conditionalFormatting sqref="C620">
    <cfRule type="expression" dxfId="456" priority="6011">
      <formula>(AR618:AR1017)="+"</formula>
    </cfRule>
  </conditionalFormatting>
  <conditionalFormatting sqref="C1:D36 C38:D47 C49:D49 C143:D181 C183:D230 C233:D234 C237:D244 C247 C248:D248 C258:D295 C296 C297:D302 C303:C304 C305:D305 C306:C308 C309:D310 C311:C312 C313:D315 C316 C317:D317 C318 C319:D319 C320 C321:D321 C322:C323 C324:D326 C327 C328:D328 C329:C334 C335:D336 C337:C338 C339:D339 C340:C343 C344:D344 C345 C346:D347 C348:C349 C350:D350 C351:C353 C354:D355 C356 C357:D370 C371:C372 C373:D387 D388:D389 C389:D406 D407:D408 C409:D411 C412:C413 C414:D438 C439 C440:D455 C456:C459 C460:D607 C608:C609 D610:D611 C612:D612 D613:D616 D619:D621 C622:D1048177">
    <cfRule type="expression" dxfId="455" priority="439">
      <formula>(AR1:AR400)="+"</formula>
    </cfRule>
  </conditionalFormatting>
  <conditionalFormatting sqref="C51:D141">
    <cfRule type="expression" dxfId="454" priority="263">
      <formula>(AR51:AR450)="+"</formula>
    </cfRule>
  </conditionalFormatting>
  <conditionalFormatting sqref="C231:D231 C245:D245 D371 C388 C407 D412 D610 D617">
    <cfRule type="expression" dxfId="453" priority="650">
      <formula>(AR232:AR631)="+"</formula>
    </cfRule>
  </conditionalFormatting>
  <conditionalFormatting sqref="C236:D236 C611">
    <cfRule type="expression" dxfId="452" priority="652">
      <formula>(AR235:AR634)="+"</formula>
    </cfRule>
  </conditionalFormatting>
  <conditionalFormatting sqref="C254:D257">
    <cfRule type="expression" dxfId="451" priority="1880">
      <formula>(AR250:AR649)="+"</formula>
    </cfRule>
  </conditionalFormatting>
  <conditionalFormatting sqref="C1048178:D1048576">
    <cfRule type="expression" dxfId="450" priority="5979">
      <formula>(AR1:AR1048178)="+"</formula>
    </cfRule>
  </conditionalFormatting>
  <conditionalFormatting sqref="D247">
    <cfRule type="expression" dxfId="449" priority="133">
      <formula>(AS247:AS646)="+"</formula>
    </cfRule>
  </conditionalFormatting>
  <conditionalFormatting sqref="D252 C617:C619">
    <cfRule type="expression" dxfId="448" priority="2394">
      <formula>(AR249:AR648)="+"</formula>
    </cfRule>
  </conditionalFormatting>
  <conditionalFormatting sqref="D296">
    <cfRule type="expression" dxfId="447" priority="136">
      <formula>(AS296:AS695)="+"</formula>
    </cfRule>
  </conditionalFormatting>
  <conditionalFormatting sqref="D303:D304">
    <cfRule type="expression" dxfId="446" priority="139">
      <formula>(AS303:AS702)="+"</formula>
    </cfRule>
  </conditionalFormatting>
  <conditionalFormatting sqref="D306:D308">
    <cfRule type="expression" dxfId="445" priority="141">
      <formula>(AS306:AS705)="+"</formula>
    </cfRule>
  </conditionalFormatting>
  <conditionalFormatting sqref="D311:D312">
    <cfRule type="expression" dxfId="444" priority="148">
      <formula>(AS311:AS710)="+"</formula>
    </cfRule>
  </conditionalFormatting>
  <conditionalFormatting sqref="D316">
    <cfRule type="expression" dxfId="443" priority="152">
      <formula>(AS316:AS715)="+"</formula>
    </cfRule>
  </conditionalFormatting>
  <conditionalFormatting sqref="D318">
    <cfRule type="expression" dxfId="442" priority="121">
      <formula>(AS318:AS717)="+"</formula>
    </cfRule>
  </conditionalFormatting>
  <conditionalFormatting sqref="D320">
    <cfRule type="expression" dxfId="441" priority="158">
      <formula>(AS320:AS719)="+"</formula>
    </cfRule>
  </conditionalFormatting>
  <conditionalFormatting sqref="D322:D323">
    <cfRule type="expression" dxfId="440" priority="119">
      <formula>(AS322:AS721)="+"</formula>
    </cfRule>
  </conditionalFormatting>
  <conditionalFormatting sqref="D327">
    <cfRule type="expression" dxfId="439" priority="167">
      <formula>(AS327:AS726)="+"</formula>
    </cfRule>
  </conditionalFormatting>
  <conditionalFormatting sqref="D329:D334">
    <cfRule type="expression" dxfId="438" priority="114">
      <formula>(AS329:AS728)="+"</formula>
    </cfRule>
  </conditionalFormatting>
  <conditionalFormatting sqref="D337:D338">
    <cfRule type="expression" dxfId="437" priority="112">
      <formula>(AS337:AS736)="+"</formula>
    </cfRule>
  </conditionalFormatting>
  <conditionalFormatting sqref="D340:D343">
    <cfRule type="expression" dxfId="436" priority="109">
      <formula>(AS340:AS739)="+"</formula>
    </cfRule>
  </conditionalFormatting>
  <conditionalFormatting sqref="D345">
    <cfRule type="expression" dxfId="435" priority="107">
      <formula>(AS345:AS744)="+"</formula>
    </cfRule>
  </conditionalFormatting>
  <conditionalFormatting sqref="D348:D349">
    <cfRule type="expression" dxfId="434" priority="179">
      <formula>(AS348:AS747)="+"</formula>
    </cfRule>
  </conditionalFormatting>
  <conditionalFormatting sqref="D351:D353">
    <cfRule type="expression" dxfId="433" priority="182">
      <formula>(AS351:AS750)="+"</formula>
    </cfRule>
  </conditionalFormatting>
  <conditionalFormatting sqref="D356">
    <cfRule type="expression" dxfId="432" priority="185">
      <formula>(AS356:AS755)="+"</formula>
    </cfRule>
  </conditionalFormatting>
  <conditionalFormatting sqref="D456:D459">
    <cfRule type="expression" dxfId="431" priority="1">
      <formula>(AS456:AS855)="+"</formula>
    </cfRule>
  </conditionalFormatting>
  <conditionalFormatting sqref="E1:E36 E409:E606 E609:E610 E613:E617 F617 E621:E630 F623 F625 E633:E1048177">
    <cfRule type="expression" dxfId="430" priority="224">
      <formula>(AS1:AS400)="+"</formula>
    </cfRule>
  </conditionalFormatting>
  <conditionalFormatting sqref="E38:E49">
    <cfRule type="expression" dxfId="429" priority="252">
      <formula>(AS38:AS437)="+"</formula>
    </cfRule>
  </conditionalFormatting>
  <conditionalFormatting sqref="E51:E367 E369:E376 E379:E384">
    <cfRule type="expression" dxfId="428" priority="88">
      <formula>(AS51:AS450)="+"</formula>
    </cfRule>
  </conditionalFormatting>
  <conditionalFormatting sqref="E368 F379:J382 G383:J384 F385:J616 G619:J620 F621:J622 G623:J623 F624:J624 G625:J625 F626:J1048177">
    <cfRule type="expression" dxfId="427" priority="18">
      <formula>(AQ368:AQ767)="+"</formula>
    </cfRule>
  </conditionalFormatting>
  <conditionalFormatting sqref="E377:E378">
    <cfRule type="expression" dxfId="426" priority="17">
      <formula>(AQ377:AQ776)="+"</formula>
    </cfRule>
  </conditionalFormatting>
  <conditionalFormatting sqref="E385">
    <cfRule type="expression" dxfId="425" priority="5986">
      <formula>(AS387:AS786)="+"</formula>
    </cfRule>
  </conditionalFormatting>
  <conditionalFormatting sqref="E386:E389">
    <cfRule type="expression" dxfId="424" priority="19">
      <formula>(AS386:AS785)="+"</formula>
    </cfRule>
  </conditionalFormatting>
  <conditionalFormatting sqref="E388:E395">
    <cfRule type="expression" dxfId="423" priority="3">
      <formula>(AQ388:AQ787)="+"</formula>
    </cfRule>
  </conditionalFormatting>
  <conditionalFormatting sqref="E394 E396 E399:E405">
    <cfRule type="expression" dxfId="422" priority="9">
      <formula>(AS394:AS793)="+"</formula>
    </cfRule>
  </conditionalFormatting>
  <conditionalFormatting sqref="E397:E398">
    <cfRule type="expression" dxfId="421" priority="2">
      <formula>(AQ397:AQ796)="+"</formula>
    </cfRule>
  </conditionalFormatting>
  <conditionalFormatting sqref="E406">
    <cfRule type="expression" dxfId="420" priority="6">
      <formula>(AQ406:AQ805)="+"</formula>
    </cfRule>
  </conditionalFormatting>
  <conditionalFormatting sqref="E407 E608 E611 E618:E619">
    <cfRule type="expression" dxfId="419" priority="5982">
      <formula>(AS408:AS807)="+"</formula>
    </cfRule>
  </conditionalFormatting>
  <conditionalFormatting sqref="E609 E632">
    <cfRule type="expression" dxfId="418" priority="6005">
      <formula>(AS608:AS1007)="+"</formula>
    </cfRule>
  </conditionalFormatting>
  <conditionalFormatting sqref="E1048178:E1048576">
    <cfRule type="expression" dxfId="417" priority="5980">
      <formula>(AS1:AS1048178)="+"</formula>
    </cfRule>
  </conditionalFormatting>
  <conditionalFormatting sqref="F275">
    <cfRule type="expression" dxfId="416" priority="6000">
      <formula>(AR270:AR669)="+"</formula>
    </cfRule>
  </conditionalFormatting>
  <conditionalFormatting sqref="F40:H40 F41:J54 F55:F56 F57:J62 F63:G63 F64:J72 F73:H73 J73 F74:J74 F75:H75 J75 F76:J153 F154:F156 H154:J156 F157:J163 H164:J168 F164:G177 H169 H170:J177 F178:J198 H199:J199 F200:J202 F203:F204 H203:J204 F205:J231 H232:J233 F233 F234:J259 F260:F261 H260:J261 F262:J274 G275:J275 F276:J286 G287:J288 F289:J290 G291:J292 F293:J325 G326:J327 F328:J337 G338:J338 F339:J355 F356:F358 H356:J358 F359:J364 G365:J366 F367:J376 F377:F378 H377:J378 G617:J617 F618:J618">
    <cfRule type="expression" dxfId="415" priority="210">
      <formula>(AR40:AR439)="+"</formula>
    </cfRule>
  </conditionalFormatting>
  <conditionalFormatting sqref="F1:J39">
    <cfRule type="expression" dxfId="414" priority="421">
      <formula>(AR1:AR400)="+"</formula>
    </cfRule>
  </conditionalFormatting>
  <conditionalFormatting sqref="F1048178:J1048576">
    <cfRule type="expression" dxfId="413" priority="423">
      <formula>(AR1:AR1048178)="+"</formula>
    </cfRule>
  </conditionalFormatting>
  <conditionalFormatting sqref="G55:G56">
    <cfRule type="expression" dxfId="412" priority="209">
      <formula>(AS55:AS454)="+"</formula>
    </cfRule>
  </conditionalFormatting>
  <conditionalFormatting sqref="G154:G156">
    <cfRule type="expression" dxfId="411" priority="205">
      <formula>(AS154:AS553)="+"</formula>
    </cfRule>
  </conditionalFormatting>
  <conditionalFormatting sqref="G199 J247">
    <cfRule type="expression" dxfId="410" priority="513">
      <formula>(AR199:AR598)="+"</formula>
    </cfRule>
  </conditionalFormatting>
  <conditionalFormatting sqref="G204">
    <cfRule type="expression" dxfId="409" priority="186">
      <formula>(AS204:AS603)="+"</formula>
    </cfRule>
  </conditionalFormatting>
  <conditionalFormatting sqref="G232 G260:G261 F287 F291 F326 G356:G357 G377">
    <cfRule type="expression" dxfId="408" priority="654">
      <formula>(AR233:AR632)="+"</formula>
    </cfRule>
  </conditionalFormatting>
  <conditionalFormatting sqref="H63">
    <cfRule type="expression" dxfId="407" priority="211">
      <formula>(AT63:AT462)="+"</formula>
    </cfRule>
  </conditionalFormatting>
  <conditionalFormatting sqref="H56:J56">
    <cfRule type="expression" dxfId="406" priority="425">
      <formula>(AT55:AT454)="+"</formula>
    </cfRule>
  </conditionalFormatting>
  <conditionalFormatting sqref="I40 K374:K1048177">
    <cfRule type="expression" dxfId="405" priority="253">
      <formula>(AS40:AS439)="+"</formula>
    </cfRule>
  </conditionalFormatting>
  <conditionalFormatting sqref="I63">
    <cfRule type="expression" dxfId="404" priority="242">
      <formula>(AU63:AU462)="+"</formula>
    </cfRule>
  </conditionalFormatting>
  <conditionalFormatting sqref="I73">
    <cfRule type="expression" dxfId="403" priority="503">
      <formula>(AU75:AU474)="+"</formula>
    </cfRule>
  </conditionalFormatting>
  <conditionalFormatting sqref="I169 F232">
    <cfRule type="expression" dxfId="402" priority="511">
      <formula>(AS169:AS568)="+"</formula>
    </cfRule>
  </conditionalFormatting>
  <conditionalFormatting sqref="J40">
    <cfRule type="expression" dxfId="401" priority="254">
      <formula>(AT40:AT439)="+"</formula>
    </cfRule>
  </conditionalFormatting>
  <conditionalFormatting sqref="J63">
    <cfRule type="expression" dxfId="400" priority="212">
      <formula>(AV63:AV462)="+"</formula>
    </cfRule>
  </conditionalFormatting>
  <conditionalFormatting sqref="J169">
    <cfRule type="expression" dxfId="399" priority="206">
      <formula>(AV169:AV568)="+"</formula>
    </cfRule>
  </conditionalFormatting>
  <conditionalFormatting sqref="K1:K54">
    <cfRule type="expression" dxfId="398" priority="288">
      <formula>(AU1:AU400)="+"</formula>
    </cfRule>
  </conditionalFormatting>
  <conditionalFormatting sqref="K56">
    <cfRule type="expression" dxfId="397" priority="369">
      <formula>(AU55:AU454)="+"</formula>
    </cfRule>
  </conditionalFormatting>
  <conditionalFormatting sqref="K57:K245">
    <cfRule type="expression" dxfId="396" priority="8">
      <formula>(AU57:AU456)="+"</formula>
    </cfRule>
  </conditionalFormatting>
  <conditionalFormatting sqref="K248:K373">
    <cfRule type="expression" dxfId="395" priority="87">
      <formula>(AU248:AU647)="+"</formula>
    </cfRule>
  </conditionalFormatting>
  <conditionalFormatting sqref="K1048178:K1048576">
    <cfRule type="expression" dxfId="394" priority="424">
      <formula>(AU1:AU1048178)="+"</formula>
    </cfRule>
  </conditionalFormatting>
  <conditionalFormatting sqref="L1:L69">
    <cfRule type="expression" dxfId="393" priority="213">
      <formula>(AR1:AR400)="+"</formula>
    </cfRule>
  </conditionalFormatting>
  <conditionalFormatting sqref="L70:L1048576">
    <cfRule type="expression" dxfId="392" priority="289">
      <formula>(AR70:AR469)="+"</formula>
    </cfRule>
  </conditionalFormatting>
  <conditionalFormatting sqref="M1:M69">
    <cfRule type="expression" dxfId="391" priority="217">
      <formula>(AR1:AR400)="+"</formula>
    </cfRule>
  </conditionalFormatting>
  <conditionalFormatting sqref="M70:M1048576">
    <cfRule type="expression" dxfId="390" priority="290">
      <formula>(AR70:AR469)="+"</formula>
    </cfRule>
  </conditionalFormatting>
  <conditionalFormatting sqref="N1:N75">
    <cfRule type="expression" dxfId="389" priority="214">
      <formula>(AR1:AR400)="+"</formula>
    </cfRule>
  </conditionalFormatting>
  <conditionalFormatting sqref="N76:N1048576">
    <cfRule type="expression" dxfId="388" priority="291">
      <formula>(AR76:AR475)="+"</formula>
    </cfRule>
  </conditionalFormatting>
  <conditionalFormatting sqref="O1:P1 P30:P75 O2:O75">
    <cfRule type="expression" dxfId="387" priority="292">
      <formula>(AR1:AR400)="+"</formula>
    </cfRule>
  </conditionalFormatting>
  <conditionalFormatting sqref="O76:P1048576">
    <cfRule type="expression" dxfId="386" priority="215">
      <formula>(AR76:AR475)="+"</formula>
    </cfRule>
  </conditionalFormatting>
  <conditionalFormatting sqref="P3">
    <cfRule type="colorScale" priority="404">
      <colorScale>
        <cfvo type="min"/>
        <cfvo type="percentile" val="50"/>
        <cfvo type="max"/>
        <color rgb="FFF8696B"/>
        <color rgb="FFFFEB84"/>
        <color rgb="FF63BE7B"/>
      </colorScale>
    </cfRule>
    <cfRule type="colorScale" priority="403">
      <colorScale>
        <cfvo type="min"/>
        <cfvo type="max"/>
        <color rgb="FF63BE7B"/>
        <color rgb="FFFFEF9C"/>
      </colorScale>
    </cfRule>
  </conditionalFormatting>
  <conditionalFormatting sqref="P181 Q223:AX270 Q271:AL271 AO271:AX271 Q272:AX276 AM284:AN284 Q365:AX376 Q377:W377 Z377:AX377 Q378:AF378 AH378:AX378 Q379:AX602">
    <cfRule type="containsText" dxfId="385" priority="37" operator="containsText" text="`">
      <formula>NOT(ISERROR(SEARCH("`",P181)))</formula>
    </cfRule>
  </conditionalFormatting>
  <conditionalFormatting sqref="P275">
    <cfRule type="containsText" dxfId="384" priority="129" operator="containsText" text="`">
      <formula>NOT(ISERROR(SEARCH("`",P275)))</formula>
    </cfRule>
  </conditionalFormatting>
  <conditionalFormatting sqref="P291:P292">
    <cfRule type="expression" dxfId="383" priority="25">
      <formula>(AS291:AS690)="+"</formula>
    </cfRule>
    <cfRule type="containsText" dxfId="382" priority="26" operator="containsText" text="`">
      <formula>NOT(ISERROR(SEARCH("`",P291)))</formula>
    </cfRule>
  </conditionalFormatting>
  <conditionalFormatting sqref="Q3">
    <cfRule type="colorScale" priority="341">
      <colorScale>
        <cfvo type="min"/>
        <cfvo type="max"/>
        <color rgb="FF63BE7B"/>
        <color rgb="FFFFEF9C"/>
      </colorScale>
    </cfRule>
    <cfRule type="colorScale" priority="342">
      <colorScale>
        <cfvo type="min"/>
        <cfvo type="percentile" val="50"/>
        <cfvo type="max"/>
        <color rgb="FFF8696B"/>
        <color rgb="FFFFEB84"/>
        <color rgb="FF63BE7B"/>
      </colorScale>
    </cfRule>
  </conditionalFormatting>
  <conditionalFormatting sqref="Q44">
    <cfRule type="containsText" dxfId="379" priority="227" operator="containsText" text="`">
      <formula>NOT(ISERROR(SEARCH("`",Q44)))</formula>
    </cfRule>
  </conditionalFormatting>
  <conditionalFormatting sqref="Q50">
    <cfRule type="containsText" dxfId="378" priority="228" operator="containsText" text="`">
      <formula>NOT(ISERROR(SEARCH("`",Q50)))</formula>
    </cfRule>
  </conditionalFormatting>
  <conditionalFormatting sqref="Q290:Q292">
    <cfRule type="expression" dxfId="377" priority="27">
      <formula>(AT290:AT689)="+"</formula>
    </cfRule>
  </conditionalFormatting>
  <conditionalFormatting sqref="Q347">
    <cfRule type="expression" dxfId="376" priority="83">
      <formula>(AT347:AT746)="+"</formula>
    </cfRule>
  </conditionalFormatting>
  <conditionalFormatting sqref="Q294:R294">
    <cfRule type="expression" dxfId="375" priority="76">
      <formula>(AT294:AT693)="+"</formula>
    </cfRule>
  </conditionalFormatting>
  <conditionalFormatting sqref="R290:R292">
    <cfRule type="expression" dxfId="374" priority="49">
      <formula>(AU290:AU689)="+"</formula>
    </cfRule>
  </conditionalFormatting>
  <conditionalFormatting sqref="R294">
    <cfRule type="expression" dxfId="373" priority="73">
      <formula>(AU294:AU693)="+"</formula>
    </cfRule>
  </conditionalFormatting>
  <conditionalFormatting sqref="R347">
    <cfRule type="expression" dxfId="372" priority="82">
      <formula>(AU347:AU746)="+"</formula>
    </cfRule>
  </conditionalFormatting>
  <conditionalFormatting sqref="S16 S17:T41">
    <cfRule type="containsText" dxfId="371" priority="405" operator="containsText" text="`">
      <formula>NOT(ISERROR(SEARCH("`",S16)))</formula>
    </cfRule>
  </conditionalFormatting>
  <conditionalFormatting sqref="S44">
    <cfRule type="containsText" dxfId="370" priority="244" operator="containsText" text="`">
      <formula>NOT(ISERROR(SEARCH("`",S44)))</formula>
    </cfRule>
  </conditionalFormatting>
  <conditionalFormatting sqref="S290:S292">
    <cfRule type="expression" dxfId="369" priority="29">
      <formula>(AV290:AV689)="+"</formula>
    </cfRule>
  </conditionalFormatting>
  <conditionalFormatting sqref="S294">
    <cfRule type="expression" dxfId="368" priority="70">
      <formula>(AV294:AV693)="+"</formula>
    </cfRule>
  </conditionalFormatting>
  <conditionalFormatting sqref="T290:T291">
    <cfRule type="expression" dxfId="367" priority="47">
      <formula>(AW290:AW689)="+"</formula>
    </cfRule>
  </conditionalFormatting>
  <conditionalFormatting sqref="T294">
    <cfRule type="expression" dxfId="366" priority="67">
      <formula>(AW294:AW693)="+"</formula>
    </cfRule>
  </conditionalFormatting>
  <conditionalFormatting sqref="T44:U44">
    <cfRule type="containsText" dxfId="365" priority="243" operator="containsText" text="`">
      <formula>NOT(ISERROR(SEARCH("`",T44)))</formula>
    </cfRule>
  </conditionalFormatting>
  <conditionalFormatting sqref="T292:U292">
    <cfRule type="expression" dxfId="364" priority="68">
      <formula>(AW292:AW691)="+"</formula>
    </cfRule>
  </conditionalFormatting>
  <conditionalFormatting sqref="U290:U292">
    <cfRule type="expression" dxfId="363" priority="28">
      <formula>(AX290:AX689)="+"</formula>
    </cfRule>
  </conditionalFormatting>
  <conditionalFormatting sqref="U294">
    <cfRule type="expression" dxfId="362" priority="24">
      <formula>(AX294:AX693)="+"</formula>
    </cfRule>
  </conditionalFormatting>
  <conditionalFormatting sqref="U294:V294">
    <cfRule type="expression" dxfId="361" priority="65">
      <formula>(AX294:AX693)="+"</formula>
    </cfRule>
  </conditionalFormatting>
  <conditionalFormatting sqref="U2:W2 P2:P29 U3:V3 U4:X4 U5:W5 U6:X10 U15:X21 U22:V22 U23:X41 Q42:X154 Q155:AX191 Q192:AM192 AO192:AX192 Q193:AX221 Q222:Z222 AC222:AX222 Q277:Y277 AA277:AX277 Q278:AX331 Q332:Y332 AD332:AX332 Q333:AX362 Q363:V363 X363:Y363 AA363:AX363 Q364:AF364 AH364:AX364">
    <cfRule type="containsText" dxfId="360" priority="402" operator="containsText" text="`">
      <formula>NOT(ISERROR(SEARCH("`",P2)))</formula>
    </cfRule>
  </conditionalFormatting>
  <conditionalFormatting sqref="V290:V291">
    <cfRule type="expression" dxfId="359" priority="35">
      <formula>(AY290:AY689)="+"</formula>
    </cfRule>
  </conditionalFormatting>
  <conditionalFormatting sqref="V292:W292">
    <cfRule type="expression" dxfId="358" priority="64">
      <formula>(AY292:AY691)="+"</formula>
    </cfRule>
  </conditionalFormatting>
  <conditionalFormatting sqref="W3">
    <cfRule type="containsText" dxfId="357" priority="338" operator="containsText" text="`">
      <formula>NOT(ISERROR(SEARCH("`",W3)))</formula>
    </cfRule>
  </conditionalFormatting>
  <conditionalFormatting sqref="W291">
    <cfRule type="expression" dxfId="356" priority="44">
      <formula>(AZ291:AZ690)="+"</formula>
    </cfRule>
  </conditionalFormatting>
  <conditionalFormatting sqref="W294">
    <cfRule type="expression" dxfId="355" priority="61">
      <formula>(AZ294:AZ693)="+"</formula>
    </cfRule>
  </conditionalFormatting>
  <conditionalFormatting sqref="W318">
    <cfRule type="expression" dxfId="354" priority="103">
      <formula>(BB318:BB717)="+"</formula>
    </cfRule>
  </conditionalFormatting>
  <conditionalFormatting sqref="W347">
    <cfRule type="expression" dxfId="353" priority="79">
      <formula>(BB347:BB746)="+"</formula>
    </cfRule>
  </conditionalFormatting>
  <conditionalFormatting sqref="W290:AA290">
    <cfRule type="expression" dxfId="352" priority="62">
      <formula>(AZ290:AZ689)="+"</formula>
    </cfRule>
  </conditionalFormatting>
  <conditionalFormatting sqref="X5">
    <cfRule type="containsText" dxfId="351" priority="321" operator="containsText" text="`">
      <formula>NOT(ISERROR(SEARCH("`",X5)))</formula>
    </cfRule>
  </conditionalFormatting>
  <conditionalFormatting sqref="X291">
    <cfRule type="expression" dxfId="350" priority="43">
      <formula>(BA291:BA690)="+"</formula>
    </cfRule>
  </conditionalFormatting>
  <conditionalFormatting sqref="X292:AA292">
    <cfRule type="expression" dxfId="349" priority="60">
      <formula>(BA292:BA691)="+"</formula>
    </cfRule>
  </conditionalFormatting>
  <conditionalFormatting sqref="X294:AA294">
    <cfRule type="expression" dxfId="348" priority="59">
      <formula>(BA294:BA693)="+"</formula>
    </cfRule>
  </conditionalFormatting>
  <conditionalFormatting sqref="Y2:Y154">
    <cfRule type="containsText" dxfId="347" priority="312" operator="containsText" text="`">
      <formula>NOT(ISERROR(SEARCH("`",Y2)))</formula>
    </cfRule>
  </conditionalFormatting>
  <conditionalFormatting sqref="Y25">
    <cfRule type="containsText" dxfId="346" priority="256" operator="containsText" text="`">
      <formula>NOT(ISERROR(SEARCH("`",Y25)))</formula>
    </cfRule>
  </conditionalFormatting>
  <conditionalFormatting sqref="Y44">
    <cfRule type="containsText" dxfId="345" priority="251" operator="containsText" text="`">
      <formula>NOT(ISERROR(SEARCH("`",Y44)))</formula>
    </cfRule>
  </conditionalFormatting>
  <conditionalFormatting sqref="Y291:Y292">
    <cfRule type="expression" dxfId="344" priority="42">
      <formula>(BB291:BB690)="+"</formula>
    </cfRule>
  </conditionalFormatting>
  <conditionalFormatting sqref="Y294">
    <cfRule type="expression" dxfId="343" priority="57">
      <formula>(BB294:BB693)="+"</formula>
    </cfRule>
  </conditionalFormatting>
  <conditionalFormatting sqref="Y44:Z44">
    <cfRule type="containsText" dxfId="342" priority="370" operator="containsText" text="`">
      <formula>NOT(ISERROR(SEARCH("`",Y44)))</formula>
    </cfRule>
  </conditionalFormatting>
  <conditionalFormatting sqref="Z2:Z5">
    <cfRule type="containsText" dxfId="341" priority="319" operator="containsText" text="`">
      <formula>NOT(ISERROR(SEARCH("`",Z2)))</formula>
    </cfRule>
  </conditionalFormatting>
  <conditionalFormatting sqref="Z25">
    <cfRule type="containsText" dxfId="340" priority="257" operator="containsText" text="`">
      <formula>NOT(ISERROR(SEARCH("`",Z25)))</formula>
    </cfRule>
  </conditionalFormatting>
  <conditionalFormatting sqref="Z55">
    <cfRule type="containsText" dxfId="339" priority="247" operator="containsText" text="`">
      <formula>NOT(ISERROR(SEARCH("`",Z55)))</formula>
    </cfRule>
  </conditionalFormatting>
  <conditionalFormatting sqref="Z291:Z292">
    <cfRule type="expression" dxfId="338" priority="34">
      <formula>(BC291:BC690)="+"</formula>
    </cfRule>
  </conditionalFormatting>
  <conditionalFormatting sqref="Z294">
    <cfRule type="expression" dxfId="337" priority="55">
      <formula>(BC294:BC693)="+"</formula>
    </cfRule>
  </conditionalFormatting>
  <conditionalFormatting sqref="Z318">
    <cfRule type="expression" dxfId="336" priority="100">
      <formula>(BF318:BF717)="+"</formula>
    </cfRule>
  </conditionalFormatting>
  <conditionalFormatting sqref="Z17:AC20 AS17:AT20">
    <cfRule type="containsText" dxfId="335" priority="293" operator="containsText" text="`">
      <formula>NOT(ISERROR(SEARCH("`",Z17)))</formula>
    </cfRule>
  </conditionalFormatting>
  <conditionalFormatting sqref="AA291:AA292">
    <cfRule type="expression" dxfId="334" priority="33">
      <formula>(BD291:BD690)="+"</formula>
    </cfRule>
  </conditionalFormatting>
  <conditionalFormatting sqref="AA294">
    <cfRule type="expression" dxfId="333" priority="52">
      <formula>(BD294:BD693)="+"</formula>
    </cfRule>
  </conditionalFormatting>
  <conditionalFormatting sqref="AA318">
    <cfRule type="expression" dxfId="332" priority="102">
      <formula>(BG318:BG717)="+"</formula>
    </cfRule>
  </conditionalFormatting>
  <conditionalFormatting sqref="AA25:AB25">
    <cfRule type="containsText" dxfId="331" priority="255" operator="containsText" text="`">
      <formula>NOT(ISERROR(SEARCH("`",AA25)))</formula>
    </cfRule>
  </conditionalFormatting>
  <conditionalFormatting sqref="AA55:AB55">
    <cfRule type="containsText" dxfId="330" priority="246" operator="containsText" text="`">
      <formula>NOT(ISERROR(SEARCH("`",AA55)))</formula>
    </cfRule>
  </conditionalFormatting>
  <conditionalFormatting sqref="AB318">
    <cfRule type="expression" dxfId="329" priority="101">
      <formula>(BH318:BH717)="+"</formula>
    </cfRule>
  </conditionalFormatting>
  <conditionalFormatting sqref="AC2:AC5">
    <cfRule type="containsText" dxfId="328" priority="318" operator="containsText" text="`">
      <formula>NOT(ISERROR(SEARCH("`",AC2)))</formula>
    </cfRule>
  </conditionalFormatting>
  <conditionalFormatting sqref="AC318">
    <cfRule type="expression" dxfId="327" priority="99">
      <formula>(BI318:BI717)="+"</formula>
    </cfRule>
  </conditionalFormatting>
  <conditionalFormatting sqref="AD2">
    <cfRule type="containsText" dxfId="326" priority="329" operator="containsText" text="`">
      <formula>NOT(ISERROR(SEARCH("`",AD2)))</formula>
    </cfRule>
  </conditionalFormatting>
  <conditionalFormatting sqref="AD17:AD20">
    <cfRule type="containsText" dxfId="325" priority="298" operator="containsText" text="`">
      <formula>NOT(ISERROR(SEARCH("`",AD17)))</formula>
    </cfRule>
  </conditionalFormatting>
  <conditionalFormatting sqref="AD33">
    <cfRule type="containsText" dxfId="324" priority="308" operator="containsText" text="`">
      <formula>NOT(ISERROR(SEARCH("`",AD33)))</formula>
    </cfRule>
  </conditionalFormatting>
  <conditionalFormatting sqref="AD291">
    <cfRule type="expression" dxfId="323" priority="39">
      <formula>(BG291:BG690)="+"</formula>
    </cfRule>
  </conditionalFormatting>
  <conditionalFormatting sqref="AE291:AE292">
    <cfRule type="expression" dxfId="322" priority="32">
      <formula>(BH291:BH690)="+"</formula>
    </cfRule>
  </conditionalFormatting>
  <conditionalFormatting sqref="AE294">
    <cfRule type="expression" dxfId="321" priority="36">
      <formula>(BH294:BH693)="+"</formula>
    </cfRule>
  </conditionalFormatting>
  <conditionalFormatting sqref="AE318">
    <cfRule type="expression" dxfId="320" priority="98">
      <formula>(BK318:BK717)="+"</formula>
    </cfRule>
  </conditionalFormatting>
  <conditionalFormatting sqref="AE2:AM2 AO2:AX2 X2:X3 AA2:AB5 S2:T15 Q2:R41 AD3:AM5 AO3:AU16 Z6:AM16 U11:V12 W11:X14 V13 U14:V14 T16 AE17:AM20 AO17:AQ20 AU18:AX19 AO21:AX22 Z21:AM31 W22:X22 AS23:AX23 AO23:AQ28 AS24:AT24 AS25:AX26 AS27:AT28 AO29:AT29 AO30:AX31 Z32:AX32 Z33:AC33 AE33:AQ33 Z34:AR37 Z38:AX39 Z40:AR40 Z41:AX41 Z42:AR43 Y44:AX44 Z45:AR48 Z49:AX50 Z51:AR51 Z52:AX59 Z60:AT60 Z61:AX154 AR603:AU603 AV3:AX17 AV20:AX20 AV24:AX24 AV27:AX29 AV33:AX37 AV40:AX40 AV42:AX43 AV45:AX48 AV51:AX51 AV60:AX60">
    <cfRule type="containsText" dxfId="319" priority="283" operator="containsText" text="`">
      <formula>NOT(ISERROR(SEARCH("`",Q2)))</formula>
    </cfRule>
  </conditionalFormatting>
  <conditionalFormatting sqref="AF318:AG318">
    <cfRule type="expression" dxfId="318" priority="97">
      <formula>(BL318:BL717)="+"</formula>
    </cfRule>
  </conditionalFormatting>
  <conditionalFormatting sqref="AG44">
    <cfRule type="containsText" dxfId="317" priority="250" operator="containsText" text="`">
      <formula>NOT(ISERROR(SEARCH("`",AG44)))</formula>
    </cfRule>
  </conditionalFormatting>
  <conditionalFormatting sqref="AJ318">
    <cfRule type="expression" dxfId="316" priority="96">
      <formula>(BP318:BP717)="+"</formula>
    </cfRule>
  </conditionalFormatting>
  <conditionalFormatting sqref="AK318">
    <cfRule type="expression" dxfId="315" priority="95">
      <formula>(BQ318:BQ717)="+"</formula>
    </cfRule>
  </conditionalFormatting>
  <conditionalFormatting sqref="AK260:AP260">
    <cfRule type="containsText" dxfId="314" priority="20" operator="containsText" text="`">
      <formula>NOT(ISERROR(SEARCH("`",AK260)))</formula>
    </cfRule>
  </conditionalFormatting>
  <conditionalFormatting sqref="AL318:AM318">
    <cfRule type="expression" dxfId="313" priority="94">
      <formula>(BR318:BR717)="+"</formula>
    </cfRule>
  </conditionalFormatting>
  <conditionalFormatting sqref="AN2:AN31">
    <cfRule type="containsText" dxfId="312" priority="408" operator="containsText" text="`">
      <formula>NOT(ISERROR(SEARCH("`",AN2)))</formula>
    </cfRule>
  </conditionalFormatting>
  <conditionalFormatting sqref="AN44">
    <cfRule type="containsText" dxfId="311" priority="248" operator="containsText" text="`">
      <formula>NOT(ISERROR(SEARCH("`",AN44)))</formula>
    </cfRule>
  </conditionalFormatting>
  <conditionalFormatting sqref="AO318">
    <cfRule type="expression" dxfId="310" priority="93">
      <formula>(BT318:BT717)="+"</formula>
    </cfRule>
  </conditionalFormatting>
  <conditionalFormatting sqref="AP318">
    <cfRule type="expression" dxfId="309" priority="92">
      <formula>(BU318:BU717)="+"</formula>
    </cfRule>
  </conditionalFormatting>
  <conditionalFormatting sqref="AR17:AR20">
    <cfRule type="containsText" dxfId="308" priority="301" operator="containsText" text="`">
      <formula>NOT(ISERROR(SEARCH("`",AR17)))</formula>
    </cfRule>
  </conditionalFormatting>
  <conditionalFormatting sqref="AR24:AR28">
    <cfRule type="containsText" dxfId="307" priority="305" operator="containsText" text="`">
      <formula>NOT(ISERROR(SEARCH("`",AR24)))</formula>
    </cfRule>
  </conditionalFormatting>
  <conditionalFormatting sqref="AR33">
    <cfRule type="containsText" dxfId="306" priority="368" operator="containsText" text="`">
      <formula>NOT(ISERROR(SEARCH("`",AR33)))</formula>
    </cfRule>
  </conditionalFormatting>
  <conditionalFormatting sqref="AR245">
    <cfRule type="containsText" dxfId="305" priority="7" operator="containsText" text="`">
      <formula>NOT(ISERROR(SEARCH("`",AR245)))</formula>
    </cfRule>
  </conditionalFormatting>
  <conditionalFormatting sqref="AS33:AT37">
    <cfRule type="containsText" dxfId="304" priority="376" operator="containsText" text="`">
      <formula>NOT(ISERROR(SEARCH("`",AS33)))</formula>
    </cfRule>
  </conditionalFormatting>
  <conditionalFormatting sqref="AS40:AT40">
    <cfRule type="containsText" dxfId="303" priority="386" operator="containsText" text="`">
      <formula>NOT(ISERROR(SEARCH("`",AS40)))</formula>
    </cfRule>
  </conditionalFormatting>
  <conditionalFormatting sqref="AS42:AT43">
    <cfRule type="containsText" dxfId="302" priority="388" operator="containsText" text="`">
      <formula>NOT(ISERROR(SEARCH("`",AS42)))</formula>
    </cfRule>
  </conditionalFormatting>
  <conditionalFormatting sqref="AS45:AT48">
    <cfRule type="containsText" dxfId="301" priority="392" operator="containsText" text="`">
      <formula>NOT(ISERROR(SEARCH("`",AS45)))</formula>
    </cfRule>
  </conditionalFormatting>
  <conditionalFormatting sqref="AS51:AT51">
    <cfRule type="containsText" dxfId="300" priority="400" operator="containsText" text="`">
      <formula>NOT(ISERROR(SEARCH("`",AS51)))</formula>
    </cfRule>
  </conditionalFormatting>
  <conditionalFormatting sqref="AU17">
    <cfRule type="containsText" dxfId="299" priority="372" operator="containsText" text="`">
      <formula>NOT(ISERROR(SEARCH("`",AU17)))</formula>
    </cfRule>
  </conditionalFormatting>
  <conditionalFormatting sqref="AU20">
    <cfRule type="containsText" dxfId="298" priority="371" operator="containsText" text="`">
      <formula>NOT(ISERROR(SEARCH("`",AU20)))</formula>
    </cfRule>
  </conditionalFormatting>
  <conditionalFormatting sqref="AU27:AU28">
    <cfRule type="containsText" dxfId="297" priority="373" operator="containsText" text="`">
      <formula>NOT(ISERROR(SEARCH("`",AU27)))</formula>
    </cfRule>
  </conditionalFormatting>
  <conditionalFormatting sqref="AU33:AU37">
    <cfRule type="containsText" dxfId="296" priority="375" operator="containsText" text="`">
      <formula>NOT(ISERROR(SEARCH("`",AU33)))</formula>
    </cfRule>
  </conditionalFormatting>
  <conditionalFormatting sqref="AU40">
    <cfRule type="containsText" dxfId="295" priority="385" operator="containsText" text="`">
      <formula>NOT(ISERROR(SEARCH("`",AU40)))</formula>
    </cfRule>
  </conditionalFormatting>
  <conditionalFormatting sqref="AU42:AU43">
    <cfRule type="containsText" dxfId="294" priority="387" operator="containsText" text="`">
      <formula>NOT(ISERROR(SEARCH("`",AU42)))</formula>
    </cfRule>
  </conditionalFormatting>
  <conditionalFormatting sqref="AU45:AU48">
    <cfRule type="containsText" dxfId="293" priority="391" operator="containsText" text="`">
      <formula>NOT(ISERROR(SEARCH("`",AU45)))</formula>
    </cfRule>
  </conditionalFormatting>
  <conditionalFormatting sqref="AU51">
    <cfRule type="containsText" dxfId="292" priority="399" operator="containsText" text="`">
      <formula>NOT(ISERROR(SEARCH("`",AU51)))</formula>
    </cfRule>
  </conditionalFormatting>
  <conditionalFormatting sqref="AU60">
    <cfRule type="containsText" dxfId="291" priority="401" operator="containsText" text="`">
      <formula>NOT(ISERROR(SEARCH("`",AU60)))</formula>
    </cfRule>
  </conditionalFormatting>
  <conditionalFormatting sqref="AW1:AX4">
    <cfRule type="containsText" dxfId="290" priority="284" operator="containsText" text="`">
      <formula>NOT(ISERROR(SEARCH("`",AW1)))</formula>
    </cfRule>
  </conditionalFormatting>
  <dataValidations disablePrompts="1" xWindow="1805" yWindow="413" count="1">
    <dataValidation allowBlank="1" showInputMessage="1" showErrorMessage="1" prompt="pastabos" sqref="AU60 AU30:AU37 AU40 AU42:AU43 AU45:AU48 AU51 AU2:AU23 AU25:AU28" xr:uid="{00000000-0002-0000-0200-000000000000}">
      <formula1>0</formula1>
      <formula2>0</formula2>
    </dataValidation>
  </dataValidations>
  <hyperlinks>
    <hyperlink ref="B2" r:id="rId1" display="21-01" xr:uid="{00000000-0004-0000-0200-000000000000}"/>
    <hyperlink ref="B40" r:id="rId2" display="21-39" xr:uid="{00000000-0004-0000-0200-000026000000}"/>
    <hyperlink ref="B41" r:id="rId3" display="21-40" xr:uid="{00000000-0004-0000-0200-000027000000}"/>
    <hyperlink ref="B42" r:id="rId4" display="21-41" xr:uid="{00000000-0004-0000-0200-000028000000}"/>
    <hyperlink ref="B43" r:id="rId5" display="21-42" xr:uid="{00000000-0004-0000-0200-000029000000}"/>
    <hyperlink ref="B44" r:id="rId6" display="21-43" xr:uid="{00000000-0004-0000-0200-00002A000000}"/>
    <hyperlink ref="B45" r:id="rId7" display="21-44" xr:uid="{00000000-0004-0000-0200-00002B000000}"/>
    <hyperlink ref="B46" r:id="rId8" display="21-45" xr:uid="{00000000-0004-0000-0200-00002C000000}"/>
    <hyperlink ref="B47" r:id="rId9" display="21-46" xr:uid="{00000000-0004-0000-0200-00002D000000}"/>
    <hyperlink ref="B48" r:id="rId10" display="21-47" xr:uid="{00000000-0004-0000-0200-00002E000000}"/>
    <hyperlink ref="B49" r:id="rId11" display="21-48" xr:uid="{00000000-0004-0000-0200-00002F000000}"/>
    <hyperlink ref="B50" r:id="rId12" display="21-49" xr:uid="{00000000-0004-0000-0200-000030000000}"/>
    <hyperlink ref="B51" r:id="rId13" display="21-50" xr:uid="{00000000-0004-0000-0200-000031000000}"/>
    <hyperlink ref="B52" r:id="rId14" display="21-51" xr:uid="{00000000-0004-0000-0200-000032000000}"/>
    <hyperlink ref="B53" r:id="rId15" display="21-52" xr:uid="{9E8BF45D-A923-445D-94DC-66373D8C499A}"/>
    <hyperlink ref="B54" r:id="rId16" display="21-53" xr:uid="{5EF531D1-2A5C-4234-919C-3226F27F8B0D}"/>
    <hyperlink ref="B55" r:id="rId17" display="21-53" xr:uid="{F039F2A2-FB76-404F-8418-7EF1133F45DF}"/>
    <hyperlink ref="B56" r:id="rId18" display="21-55" xr:uid="{A01CF659-D7C0-4031-9CE9-100DF5E59670}"/>
    <hyperlink ref="B57" r:id="rId19" display="21-56" xr:uid="{FB92566B-A169-467E-9A8D-261CD0B94C82}"/>
    <hyperlink ref="B58" r:id="rId20" display="21-57" xr:uid="{F523A8C5-06B9-40D3-9CBD-5A6B1B0A0F11}"/>
    <hyperlink ref="B59" r:id="rId21" display="21-58" xr:uid="{42C90E8E-97A2-4388-8847-FEB0D78C1FE7}"/>
    <hyperlink ref="B60" r:id="rId22" display="22-05" xr:uid="{CF00521C-8D17-4787-A81F-38C8947FE7C2}"/>
    <hyperlink ref="B61" r:id="rId23" display="22-06" xr:uid="{A5BF7BCC-7E6D-4DD5-9912-DE3C565546D7}"/>
    <hyperlink ref="B62" r:id="rId24" display="22-06" xr:uid="{E6F0E1D7-B537-4721-AE93-E732A50E9448}"/>
    <hyperlink ref="B63" r:id="rId25" display="22-08" xr:uid="{2BAB6F16-2D68-4985-8709-0C9787F1DE3C}"/>
    <hyperlink ref="B64" r:id="rId26" display="22-08" xr:uid="{23F4E68B-123F-48FD-8092-2C954E98B280}"/>
    <hyperlink ref="B66" r:id="rId27" display="22-11" xr:uid="{9BDF31C3-59E5-48D3-BA18-2D46A18E282F}"/>
    <hyperlink ref="B67" r:id="rId28" display="22-12" xr:uid="{14DC2EC4-E4BE-4A84-AED5-9385D4F558DB}"/>
    <hyperlink ref="B68" r:id="rId29" display="22-13" xr:uid="{9B6726AE-E7D9-466D-8B2F-6DDAE5203BE3}"/>
    <hyperlink ref="B69" r:id="rId30" display="22-14" xr:uid="{F9ED4F7B-373D-4936-94CA-B0F257D38997}"/>
    <hyperlink ref="B65" r:id="rId31" display="22-10" xr:uid="{8701A1C1-B96C-471C-B215-B4DCBE180178}"/>
    <hyperlink ref="B70" r:id="rId32" display="22-14" xr:uid="{716A37BA-5A0A-44FF-80F7-6F67786A9A94}"/>
    <hyperlink ref="B71" r:id="rId33" display="22-15" xr:uid="{D4DB1FE9-AF91-496C-89C5-C6513CC10203}"/>
    <hyperlink ref="B72" r:id="rId34" display="22-17" xr:uid="{65B0CC58-14EB-4BC1-B30E-4A39A691A973}"/>
    <hyperlink ref="B73" r:id="rId35" display="22-18" xr:uid="{0445A17A-5BE2-4D77-A2F6-62130DC2C4B1}"/>
    <hyperlink ref="B74" r:id="rId36" display="22-19" xr:uid="{B0591B18-C1DC-4C14-B7CA-30CCB5DC0AF9}"/>
    <hyperlink ref="B75" r:id="rId37" display="22-20" xr:uid="{EF079CDB-0C37-44B8-98FD-672D41D0F49C}"/>
    <hyperlink ref="B76" r:id="rId38" display="22-21" xr:uid="{C0F36AB7-226F-451B-A6E1-5E63233952B6}"/>
    <hyperlink ref="B77" r:id="rId39" display="22-22" xr:uid="{B4509A86-89DC-43D6-BEA5-3CCB8759A97E}"/>
    <hyperlink ref="B78" r:id="rId40" display="22-22" xr:uid="{55B8FAA3-D9DB-49C4-841D-50C2B7AC7D16}"/>
    <hyperlink ref="B79" r:id="rId41" display="22-23" xr:uid="{68A9E870-1DC2-4D1C-AA67-1B1DFE6E89C7}"/>
    <hyperlink ref="B80" r:id="rId42" display="22-25" xr:uid="{55F5C3FB-F0F0-408B-9DE1-DA79B9BC5D66}"/>
    <hyperlink ref="B81" r:id="rId43" display="22-25" xr:uid="{344A2298-7CB2-4F67-BCBE-474361816478}"/>
    <hyperlink ref="B82" r:id="rId44" display="22-27" xr:uid="{08FC52B7-B766-4770-9DD3-21B266CC6488}"/>
    <hyperlink ref="B83" r:id="rId45" display="22-28" xr:uid="{9141FBFB-A700-49D5-A7BC-6011668893F4}"/>
    <hyperlink ref="B84" r:id="rId46" display="22-29" xr:uid="{D64D641B-8BFC-478D-BFE8-2F82FC5E90C0}"/>
    <hyperlink ref="B85" r:id="rId47" display="22-30" xr:uid="{4EE61A7A-719B-48C9-A32E-7470F8C0FEE9}"/>
    <hyperlink ref="B86" r:id="rId48" display="22-31" xr:uid="{47074C23-3062-4477-8AB4-BA7EE5F1C9C7}"/>
    <hyperlink ref="B87" r:id="rId49" display="22-32" xr:uid="{510D8369-D5B8-4DDB-B5FF-343A8257A5CE}"/>
    <hyperlink ref="B88" r:id="rId50" display="22-33" xr:uid="{80117DE2-3270-4CAE-BF6E-C2430E9CFCC7}"/>
    <hyperlink ref="B89" r:id="rId51" display="22-34" xr:uid="{977388CF-B226-43BC-B18A-C001AB393C4E}"/>
    <hyperlink ref="B90" r:id="rId52" display="22-35" xr:uid="{2F79C0F2-96AA-423C-AFA4-981BF252E3DE}"/>
    <hyperlink ref="B91" r:id="rId53" display="22-36" xr:uid="{CEC4D708-8378-44BD-B348-80B94F413BF2}"/>
    <hyperlink ref="B92" r:id="rId54" display="22-37" xr:uid="{4D7D9FE1-EDFA-4461-8E50-C93BF20A3493}"/>
    <hyperlink ref="B93" r:id="rId55" display="22-38" xr:uid="{F0C63E96-DCBC-4F60-999F-D6C9837F1064}"/>
    <hyperlink ref="B94" r:id="rId56" display="22-39" xr:uid="{A0BE68FA-36D9-4303-9194-83AD4C5AF78F}"/>
    <hyperlink ref="B95" r:id="rId57" display="22-40" xr:uid="{B5DF4412-7547-435A-B892-C8D3376A204A}"/>
    <hyperlink ref="B96" r:id="rId58" display="22-41" xr:uid="{A47CF4A2-3BBD-46AA-A73A-65BC198ABFD5}"/>
    <hyperlink ref="B97" r:id="rId59" display="22-42" xr:uid="{B20F1DE5-A406-4844-BE2F-3E90B6097B54}"/>
    <hyperlink ref="B98" r:id="rId60" display="22-43" xr:uid="{02A8781E-EBDD-4F7D-B332-D03A1313F359}"/>
    <hyperlink ref="B99" r:id="rId61" display="22-44" xr:uid="{2E850144-6D16-4BCB-A269-9423BC2DA4F1}"/>
    <hyperlink ref="B100" r:id="rId62" display="22-45" xr:uid="{C1209913-F256-4274-B874-A40B002AB97B}"/>
    <hyperlink ref="B101" r:id="rId63" display="22-46" xr:uid="{6DD9B6DD-476C-44CB-A956-3393437D42BD}"/>
    <hyperlink ref="B102" r:id="rId64" display="22-47" xr:uid="{D47C4A81-FE2A-4320-8DB2-21AB1D47F3E1}"/>
    <hyperlink ref="B103" r:id="rId65" display="22-48" xr:uid="{3F37CFEB-8A8A-4880-A7FE-0CE916A00FB9}"/>
    <hyperlink ref="B104" r:id="rId66" display="22-49" xr:uid="{978B923C-1BF4-4CD3-9542-AE0FFE01F336}"/>
    <hyperlink ref="B105" r:id="rId67" display="22-50" xr:uid="{D8A9CB84-8285-44D6-B127-F12FAF8CEB61}"/>
    <hyperlink ref="B106" r:id="rId68" display="22-51" xr:uid="{626A959E-7F3C-424C-AD36-8816DDC77C8D}"/>
    <hyperlink ref="B107" r:id="rId69" display="22-52" xr:uid="{CC977A5E-C44E-4492-820B-98761E6423D9}"/>
    <hyperlink ref="B108" r:id="rId70" display="22-53" xr:uid="{4306B88D-D0C8-4B4D-B3DC-40575A1B0316}"/>
    <hyperlink ref="B109" r:id="rId71" display="22-54" xr:uid="{E5146FD8-362A-414A-B392-08FC9D119AB0}"/>
    <hyperlink ref="B110" r:id="rId72" display="22-55" xr:uid="{8DAFC45B-F416-4465-8E97-EEA8B4EDF6A9}"/>
    <hyperlink ref="B111" r:id="rId73" display="22-56" xr:uid="{7EC32180-1E21-4E76-8C36-9AA57C477450}"/>
    <hyperlink ref="B112" r:id="rId74" display="22-56" xr:uid="{20DD52C2-A814-4865-8F94-B7FCA79943FF}"/>
    <hyperlink ref="B113" r:id="rId75" display="22-57" xr:uid="{5A3E606C-E6D3-49B6-8A6F-0635E639D162}"/>
    <hyperlink ref="B114" r:id="rId76" display="22-59" xr:uid="{FF65ED15-0E56-4B16-9781-00CE9A6EB245}"/>
    <hyperlink ref="B115" r:id="rId77" display="22-60" xr:uid="{1FA04BCC-6D1A-4492-AB08-7D78ECF59081}"/>
    <hyperlink ref="B116" r:id="rId78" display="22-61" xr:uid="{4A2041D9-1F64-4D3D-8C12-C83A4E596475}"/>
    <hyperlink ref="B117" r:id="rId79" display="22-62" xr:uid="{0D51D427-D646-4B9A-B488-1C87C5F227E1}"/>
    <hyperlink ref="B118" r:id="rId80" display="22-63" xr:uid="{CC5CCB23-8FCA-4022-8075-4D401A66941D}"/>
    <hyperlink ref="B119" r:id="rId81" display="22-64" xr:uid="{19AD25E4-CC79-4740-AC3E-D16E35642468}"/>
    <hyperlink ref="B120" r:id="rId82" display="22-65" xr:uid="{7F420806-BA3A-4EF6-B6F5-38D84BD89A8B}"/>
    <hyperlink ref="B121" r:id="rId83" display="22-66" xr:uid="{78BD44F5-94B8-4C24-A1DF-B7D0821F3615}"/>
    <hyperlink ref="B122" r:id="rId84" display="22-67" xr:uid="{2450C0A5-A87E-4651-8E2D-E2EAC75C9601}"/>
    <hyperlink ref="B123" r:id="rId85" display="22-68" xr:uid="{180F7F8F-AAA2-4E89-996F-A017EFF2E330}"/>
    <hyperlink ref="B124" r:id="rId86" display="22-69" xr:uid="{E573E115-06B3-4883-9901-EFA8F9E0EA24}"/>
    <hyperlink ref="B125" r:id="rId87" display="22-70" xr:uid="{317B3BC1-31A1-48F5-932D-7A1423581AA8}"/>
    <hyperlink ref="B126" r:id="rId88" display="22-71" xr:uid="{20582CE8-55C7-4B44-A548-47E7A1B6F8A1}"/>
    <hyperlink ref="B127" r:id="rId89" display="23-05" xr:uid="{2088AF57-782F-4F58-B799-6BF6021B93F5}"/>
    <hyperlink ref="B128" r:id="rId90" display="22-73" xr:uid="{25B208F0-5131-4489-843A-6EBC54076A5C}"/>
    <hyperlink ref="B129" r:id="rId91" display="23-07" xr:uid="{012E2D03-893E-4602-8A2A-051B135681AD}"/>
    <hyperlink ref="B130" r:id="rId92" display="23-03" xr:uid="{2D8969D4-CB63-4E29-8011-6D1583701320}"/>
    <hyperlink ref="B132" r:id="rId93" display="23-10" xr:uid="{4161A701-861C-4C2B-9D7E-BA9EE20EB5AD}"/>
    <hyperlink ref="B133" r:id="rId94" display="23-11" xr:uid="{4B4DB7BB-43B8-49FF-AABE-CC883D5CCCCD}"/>
    <hyperlink ref="B134" r:id="rId95" display="23-12" xr:uid="{115D3945-3AF3-4833-9A49-8BC2E35F5E4B}"/>
    <hyperlink ref="B135" r:id="rId96" display="23-12" xr:uid="{463A8A05-7411-48DE-8DDD-3DF74ADAA55E}"/>
    <hyperlink ref="B136" r:id="rId97" display="23-14" xr:uid="{4B8F8317-EF57-4CED-905C-F7FD993E92A1}"/>
    <hyperlink ref="B137" r:id="rId98" display="23-15" xr:uid="{3A8D5488-463B-4FFE-B22D-D64A25BC775E}"/>
    <hyperlink ref="B138" r:id="rId99" display="23-16" xr:uid="{F18B2056-3296-4CF8-ABA9-9E80D25FEEC8}"/>
    <hyperlink ref="B139" r:id="rId100" display="23-17" xr:uid="{016DED9E-2BDA-4014-9675-36862463DBB9}"/>
    <hyperlink ref="B140" r:id="rId101" display="23-18" xr:uid="{BFFC5302-222F-4C46-9977-67A9CA538B78}"/>
    <hyperlink ref="B141" r:id="rId102" display="23-19" xr:uid="{6116A56D-041E-41D2-AE8D-5AEFB0CC7592}"/>
    <hyperlink ref="B142" r:id="rId103" display="23-20" xr:uid="{90D83F94-0C82-4C6E-A077-77E0072FB46E}"/>
    <hyperlink ref="B143" r:id="rId104" display="23-21" xr:uid="{7AEE8BA0-EFA9-45C5-BD8E-E093103E0CDC}"/>
    <hyperlink ref="B144" r:id="rId105" display="23-22" xr:uid="{AF584B98-F334-4B4D-BB94-D4D27CA3F8F4}"/>
    <hyperlink ref="B145" r:id="rId106" display="23-23" xr:uid="{13F41E6A-ED6E-466F-A181-72AF390F5E00}"/>
    <hyperlink ref="B146" r:id="rId107" display="23-25" xr:uid="{67FC0AB2-C4F7-4F11-AF6E-817A11244C67}"/>
    <hyperlink ref="B147" r:id="rId108" display="23-26" xr:uid="{85D8D19C-4D65-477A-B751-4C01422DE524}"/>
    <hyperlink ref="B148" r:id="rId109" display="23-27" xr:uid="{A98B1918-7002-485E-BB6E-895596EAF48F}"/>
    <hyperlink ref="B149" r:id="rId110" display="23-28" xr:uid="{F320608C-07BA-4680-8B2E-C493801D9005}"/>
    <hyperlink ref="B150" r:id="rId111" display="23-29" xr:uid="{1C64F4E8-BB61-4792-B8B6-C457789D25BC}"/>
    <hyperlink ref="B151" r:id="rId112" display="23-30" xr:uid="{6F137665-2E5B-439E-A61B-60A0345F86A8}"/>
    <hyperlink ref="B152" r:id="rId113" display="23-31" xr:uid="{0854E4B4-6BEB-41B9-8000-1924EFB86DD4}"/>
    <hyperlink ref="B153" r:id="rId114" display="23-32" xr:uid="{938887ED-FF81-49B4-93E1-BB164677D9B1}"/>
    <hyperlink ref="B154" r:id="rId115" display="23-33" xr:uid="{90EE7388-299B-49F0-95FE-3CD361ECA1F0}"/>
    <hyperlink ref="B155" r:id="rId116" display="23-34" xr:uid="{2D750135-4168-471D-B099-71988767E926}"/>
    <hyperlink ref="B156" r:id="rId117" display="23-35" xr:uid="{8AF630EB-D813-4DAA-A108-068C490CE976}"/>
    <hyperlink ref="B157" r:id="rId118" display="23-36" xr:uid="{6641E9F4-773A-4A76-99B6-341D7DDA9D00}"/>
    <hyperlink ref="B158" r:id="rId119" display="23-37" xr:uid="{949F25DA-DE86-4E4E-BA63-6577F6AFCF18}"/>
    <hyperlink ref="B159" r:id="rId120" display="23-38" xr:uid="{83645386-F3C1-4EA1-8B8A-599B59398BF0}"/>
    <hyperlink ref="B160" r:id="rId121" display="23-39" xr:uid="{D60AB364-E0AF-4860-8F9B-7298594B9A14}"/>
    <hyperlink ref="B161" r:id="rId122" display="23-40" xr:uid="{D6C7E85E-D9DD-4DD7-9053-BBB3D3818A45}"/>
    <hyperlink ref="B162" r:id="rId123" display="23-41" xr:uid="{5923B4EC-97E8-4441-BC2E-FB8BFF28E3E9}"/>
    <hyperlink ref="B163" r:id="rId124" display="23-42" xr:uid="{99892160-228A-4A98-ABD6-14F5AED93608}"/>
    <hyperlink ref="B164" r:id="rId125" display="23-43" xr:uid="{29D7A1CA-3221-4395-94A9-42F6700798F1}"/>
    <hyperlink ref="B165" r:id="rId126" display="23-44" xr:uid="{1DF269C4-627A-4B54-81C3-3986A42FACC9}"/>
    <hyperlink ref="B166" r:id="rId127" display="23-45" xr:uid="{38935313-7A91-4A28-810B-8CA869FE76AB}"/>
    <hyperlink ref="B167" r:id="rId128" display="23-46" xr:uid="{88ED0404-7F88-45A8-BF7C-7E3787332A70}"/>
    <hyperlink ref="B168" r:id="rId129" display="23-47" xr:uid="{1B4E7964-49AE-4F4F-B37F-79E01FB6718B}"/>
    <hyperlink ref="B169" r:id="rId130" display="23-48" xr:uid="{A3C60084-53CE-469C-A7FC-5A6F607C40B3}"/>
    <hyperlink ref="B171" r:id="rId131" display="23-50" xr:uid="{A41276C2-5179-4E6A-A1E3-54FEBEB6D5E5}"/>
    <hyperlink ref="B170" r:id="rId132" display="23-49" xr:uid="{C1441458-C50D-439B-9296-D737F0131C94}"/>
    <hyperlink ref="B172" r:id="rId133" display="23-51" xr:uid="{42D96AE1-8E92-4D38-9A6F-873466EED533}"/>
    <hyperlink ref="B131" r:id="rId134" display="23-09" xr:uid="{020B1F3A-77B9-4D9A-9911-108F3AE75BC5}"/>
    <hyperlink ref="B173" r:id="rId135" display="23-52" xr:uid="{499501F9-D4B7-4464-896A-9B6384A156A6}"/>
    <hyperlink ref="B174" r:id="rId136" display="23-53" xr:uid="{CC5AA43E-1802-44BD-88A6-9F3BE478BE03}"/>
    <hyperlink ref="B175" r:id="rId137" display="22-54" xr:uid="{5259FBB5-C03A-4FE7-BB8B-761FF8A6A123}"/>
    <hyperlink ref="B176" r:id="rId138" display="22-55" xr:uid="{F0D9C786-8B50-430E-B277-BD94C4ED0456}"/>
    <hyperlink ref="B177" r:id="rId139" display="22-56" xr:uid="{22BBE046-E2C7-4F24-96E0-7C2F04C82D00}"/>
    <hyperlink ref="B178" r:id="rId140" display="22-57" xr:uid="{E394EFD7-B448-4C10-A946-D392F976590B}"/>
    <hyperlink ref="B179" r:id="rId141" display="22-58" xr:uid="{CF1E8198-F908-4070-B797-A5D2D3990FD7}"/>
    <hyperlink ref="B180" r:id="rId142" display="23-58" xr:uid="{6F210D67-8777-42C7-882F-DE5BBFBC3F6A}"/>
    <hyperlink ref="B181" r:id="rId143" display="23-60" xr:uid="{439F0DC7-57B1-480E-9743-B58AAF9875DD}"/>
    <hyperlink ref="B182" r:id="rId144" display="23-61" xr:uid="{687604E8-6CE4-4E0F-9272-5D21EF7241BD}"/>
    <hyperlink ref="B183" r:id="rId145" display="23-62" xr:uid="{4633184E-CB5C-4D80-8E69-11A7AE85997F}"/>
    <hyperlink ref="B184" r:id="rId146" display="23-63" xr:uid="{FD608B63-443A-44CB-9B99-596DC7B87C4C}"/>
    <hyperlink ref="B185" r:id="rId147" display="23-63" xr:uid="{587F1A8A-2D34-4924-AB66-658A1FF6AD06}"/>
    <hyperlink ref="B186" r:id="rId148" display="23-65" xr:uid="{FC6CAE9B-0840-4A07-B0CF-75FB0A1FB51D}"/>
    <hyperlink ref="B187" r:id="rId149" display="23-65" xr:uid="{A8301B80-6E2A-4720-B193-5034939A5F5B}"/>
    <hyperlink ref="B188" r:id="rId150" display="23-67" xr:uid="{C10587FF-9E2C-4C36-8B15-2A687ECE9AF9}"/>
    <hyperlink ref="B189" r:id="rId151" display="23-68" xr:uid="{BEC86D58-1175-438A-9281-63480C7DBE32}"/>
    <hyperlink ref="B190" r:id="rId152" display="23-69" xr:uid="{B8CD5799-A102-40C7-B93B-33BD57AE8A4D}"/>
    <hyperlink ref="B191" r:id="rId153" display="23-70" xr:uid="{082328D0-C9EC-4899-8BDA-7C973042DCC0}"/>
    <hyperlink ref="B192" r:id="rId154" display="23-71" xr:uid="{1D34BC1B-00DF-419C-9D71-BFD47D93A310}"/>
    <hyperlink ref="B193" r:id="rId155" display="23-72" xr:uid="{06278AC6-E181-47AF-A101-BB713EC6CC50}"/>
    <hyperlink ref="B194" r:id="rId156" display="23-73" xr:uid="{42A8D1DE-18E6-49C8-A253-BFD725F85AC8}"/>
    <hyperlink ref="B195" r:id="rId157" display="23-74" xr:uid="{EBA27B6D-3DD0-423A-BC28-17777B40A71B}"/>
    <hyperlink ref="B196" r:id="rId158" display="23-75" xr:uid="{A14D2298-57E6-47E1-889C-C427BD034603}"/>
    <hyperlink ref="B197" r:id="rId159" display="23-76" xr:uid="{578780FD-FC90-44B3-A2D9-26CD2F5A2D13}"/>
    <hyperlink ref="B198" r:id="rId160" display="23-77" xr:uid="{3385A5CC-B2B4-4977-BDE4-E8AE7ACF9B62}"/>
    <hyperlink ref="B199" r:id="rId161" display="23-78" xr:uid="{394E7569-6012-45B3-9C5A-F0FB73E49144}"/>
    <hyperlink ref="B200" r:id="rId162" display="23-79" xr:uid="{529229F0-1422-45CA-8627-EC7A30C22747}"/>
    <hyperlink ref="B201" r:id="rId163" display="23-80" xr:uid="{7C3EBB8F-3F70-4A3D-8D3A-21265F49DFCF}"/>
    <hyperlink ref="B202" r:id="rId164" display="23-81" xr:uid="{D26E9754-80FE-49FC-BD8D-7E92E69B2BDB}"/>
    <hyperlink ref="B203" r:id="rId165" display="23-82" xr:uid="{11829E6E-7B85-453C-AC89-7FA7DD444AEF}"/>
    <hyperlink ref="B204" r:id="rId166" display="23-83" xr:uid="{C4FAAFCC-484F-4126-AAC1-4502BB529520}"/>
    <hyperlink ref="B205" r:id="rId167" display="23-84" xr:uid="{60441807-ED4E-40E0-883A-750BF2FDE6C7}"/>
    <hyperlink ref="B206" r:id="rId168" display="23-85" xr:uid="{A28465FD-5C3A-4948-840D-5D99837817E4}"/>
    <hyperlink ref="B207" r:id="rId169" display="23-86" xr:uid="{0F06F4E2-A5AD-406E-A474-01E9BE85803C}"/>
    <hyperlink ref="B208" r:id="rId170" display="23-87" xr:uid="{54B4C8D9-3683-4E67-899F-2A4E85ECD56E}"/>
    <hyperlink ref="B209" r:id="rId171" display="23-88" xr:uid="{D25808A5-E061-4F73-B7B4-CA0A1CC1C368}"/>
    <hyperlink ref="B210" r:id="rId172" display="23-89" xr:uid="{B526763C-D050-41BC-93FD-E1DD4DA8B63D}"/>
    <hyperlink ref="B211" r:id="rId173" display="23-90" xr:uid="{3C636DAB-F459-41F1-BECB-BD919AF0BBF8}"/>
    <hyperlink ref="B212" r:id="rId174" display="23-91" xr:uid="{ECC68B0F-297F-446E-88E1-CDEE447B2A66}"/>
    <hyperlink ref="B213" r:id="rId175" display="23-92" xr:uid="{B94BFD60-B2DC-42F2-B838-2AFE3EA4AED9}"/>
    <hyperlink ref="B214" r:id="rId176" display="23-93" xr:uid="{361F552D-EDBB-4B46-8687-82C96312A268}"/>
    <hyperlink ref="B215" r:id="rId177" display="23-94" xr:uid="{E74A4650-D23B-4ECB-AD60-05BFD02FE92A}"/>
    <hyperlink ref="B216" r:id="rId178" display="23-95" xr:uid="{DD480FF2-E58D-4035-B193-13A139EDF9EA}"/>
    <hyperlink ref="B217" r:id="rId179" display="23-96" xr:uid="{408B445D-4257-42FB-92E0-931ABF907E03}"/>
    <hyperlink ref="B218" r:id="rId180" display="23-97" xr:uid="{EA5A5FB2-2459-48A9-8FCB-E428F1D8240E}"/>
    <hyperlink ref="B219" r:id="rId181" display="23-98" xr:uid="{DC03FE50-B5D4-42F1-B197-DD10F6225169}"/>
    <hyperlink ref="B220" r:id="rId182" display="23-99" xr:uid="{26317179-690D-4615-857E-6915FD7511FB}"/>
    <hyperlink ref="B221" r:id="rId183" display="24-02" xr:uid="{68EA9A94-4D43-44E9-86A4-0100049CC125}"/>
    <hyperlink ref="B222" r:id="rId184" display="24-03" xr:uid="{E5213E05-AC41-429D-A7C2-39A138BE024A}"/>
    <hyperlink ref="B223" r:id="rId185" display="24-04" xr:uid="{2FE0FEDF-0CC3-4C9F-A05D-A9B4E351AB87}"/>
    <hyperlink ref="B224" r:id="rId186" display="24-05" xr:uid="{0CDD5BE6-1F8C-49F3-B8E3-0074C0E9B93B}"/>
    <hyperlink ref="B225" r:id="rId187" display="24-06" xr:uid="{54F9E584-FABB-4705-AB1A-F64155803459}"/>
    <hyperlink ref="B226" r:id="rId188" display="24-07" xr:uid="{6B9FD636-FAAE-47C6-B1DD-3DE6C588E589}"/>
    <hyperlink ref="B227" r:id="rId189" display="24-08" xr:uid="{5F664791-1464-42D0-9D57-B0BFA1DD05DF}"/>
    <hyperlink ref="B228" r:id="rId190" display="\\192.168.1.100\Projektavimas\ESO rekonstrukcijos\227. 0,4 kV fyderio L-500 iš Šl-312 Rekonstravimas Švenčionių raj" xr:uid="{9DEE0124-AD14-42F1-81EC-D28B06FB0E57}"/>
    <hyperlink ref="B229" r:id="rId191" display="24-10" xr:uid="{04C5A733-C390-458A-A172-E7A4D5355887}"/>
    <hyperlink ref="B230" r:id="rId192" display="24-11" xr:uid="{C9970F80-F7C2-47DB-A544-EB091B866CA5}"/>
    <hyperlink ref="B231" r:id="rId193" display="24-12" xr:uid="{152C80DC-084B-42AD-A1DC-2CC938A06109}"/>
    <hyperlink ref="B232" r:id="rId194" display="24-13" xr:uid="{D1A525E9-E608-4B9C-815C-E5F5DFE13EC7}"/>
    <hyperlink ref="B233" r:id="rId195" display="24-14" xr:uid="{03C905FD-2C31-4124-8879-77335CDA31FC}"/>
    <hyperlink ref="B234" r:id="rId196" display="24-15" xr:uid="{909485CD-9A97-4BB8-BFC1-02421FBE8C8A}"/>
    <hyperlink ref="B235" r:id="rId197" display="24-16" xr:uid="{7D82BB84-1EA5-4FD1-BF8B-46B83CDF5DC8}"/>
    <hyperlink ref="B236" r:id="rId198" display="24-17" xr:uid="{198B6549-AB8F-4664-8B67-73A9B50FC97D}"/>
    <hyperlink ref="B237" r:id="rId199" display="24-18" xr:uid="{8949669F-6969-405C-918F-000D204F20FA}"/>
    <hyperlink ref="B238" r:id="rId200" display="24-19" xr:uid="{C64467E8-B5CD-44FB-A281-8A7FA763127C}"/>
    <hyperlink ref="B239" r:id="rId201" display="24-20" xr:uid="{5B35F311-D02C-44A3-89E9-DFB30B37A8D5}"/>
    <hyperlink ref="B240" r:id="rId202" display="24-21" xr:uid="{0CB750D2-56D4-4E05-A3E3-1EFAA628552B}"/>
    <hyperlink ref="B241" r:id="rId203" display="24-22" xr:uid="{8D3AA16A-6B4D-4C9D-AF82-D3FEBC19E5B9}"/>
    <hyperlink ref="B242" r:id="rId204" display="24-23" xr:uid="{E4AA983A-9D06-4DF1-89E3-447048A99124}"/>
    <hyperlink ref="B243" r:id="rId205" display="24-24" xr:uid="{62CB74D6-CB34-4F75-A872-8F42383F94A2}"/>
    <hyperlink ref="B244" r:id="rId206" display="24-25" xr:uid="{82DA84AC-703B-47B2-800E-6C692D782268}"/>
    <hyperlink ref="B245" r:id="rId207" display="24-26" xr:uid="{4E3EF4D6-E054-4D21-9459-0E530E235351}"/>
    <hyperlink ref="B246" r:id="rId208" display="24-27" xr:uid="{A5E330C2-7391-4846-9E43-815CFCEFBD6A}"/>
    <hyperlink ref="B247" r:id="rId209" display="24-28" xr:uid="{9B51F4AB-B33C-4E09-9E21-E9F2C7136826}"/>
    <hyperlink ref="B248" r:id="rId210" display="24-29" xr:uid="{E700DD97-6FD6-4A4E-9531-60FCB208A98E}"/>
    <hyperlink ref="B249" r:id="rId211" display="24-30" xr:uid="{41B25CCA-69F6-4A39-8B89-F72C850BE3CA}"/>
    <hyperlink ref="B250" r:id="rId212" display="24-31" xr:uid="{FDD5E8BF-0674-462A-8AFD-EB2A3036152D}"/>
    <hyperlink ref="B251" r:id="rId213" display="24-32" xr:uid="{68B58B49-76EC-4DFC-91CE-82E0DEF6E0BC}"/>
    <hyperlink ref="B252" r:id="rId214" display="24-33" xr:uid="{D389602E-7DD4-420A-A8BE-9EB8D5A7C0CF}"/>
    <hyperlink ref="B253" r:id="rId215" display="24-34" xr:uid="{40A54FCE-4FA8-47F3-A61B-E87C2FA4F2ED}"/>
    <hyperlink ref="B254" r:id="rId216" display="24-35" xr:uid="{C0E88A83-1BD3-449D-A788-352D7887FBB9}"/>
    <hyperlink ref="B273" r:id="rId217" display="24-36" xr:uid="{A0E6198D-44A6-4406-92CB-588C3E0A30E6}"/>
    <hyperlink ref="B256" r:id="rId218" display="24-37" xr:uid="{5A7DD113-1878-4C9E-8184-7D70D6267317}"/>
    <hyperlink ref="B257" r:id="rId219" display="24-38" xr:uid="{4C3491A2-5711-40B8-A4C9-4EEBAA50F1C9}"/>
    <hyperlink ref="B258" r:id="rId220" display="24-39" xr:uid="{3229E18B-AAEC-4B65-ACB7-966B188F3EF4}"/>
    <hyperlink ref="B259" r:id="rId221" display="24-40" xr:uid="{B6AB3257-36D3-4C59-B689-784382A852FE}"/>
    <hyperlink ref="B260" r:id="rId222" display="24-41" xr:uid="{FF0C9676-055D-4DCD-9EFE-FEA9241B698D}"/>
    <hyperlink ref="B261" r:id="rId223" display="24-42" xr:uid="{052A94D4-11E2-4F0A-AD59-41D2B5BE919F}"/>
    <hyperlink ref="B262" r:id="rId224" display="24-43" xr:uid="{A8C3B3E2-29E3-465F-AA0F-32071A0CC47D}"/>
    <hyperlink ref="B263" r:id="rId225" display="24-44" xr:uid="{DABF420B-5803-405F-8E4A-BF0832A80873}"/>
    <hyperlink ref="B264" r:id="rId226" display="24-45" xr:uid="{A7E227D0-5D6D-4FF9-9209-3A01E513004C}"/>
    <hyperlink ref="B265" r:id="rId227" display="24-46" xr:uid="{75789CDD-20CB-4A8C-9DEF-C5C973B0028D}"/>
    <hyperlink ref="B266" r:id="rId228" display="24-47" xr:uid="{F8A27F2E-9D0B-4D99-B946-3E2639E18B14}"/>
    <hyperlink ref="B267" r:id="rId229" display="24-48" xr:uid="{B4073F45-0ECA-4C7B-BB59-D69C971C2940}"/>
    <hyperlink ref="B268" r:id="rId230" xr:uid="{F905882D-235E-4857-9DF8-088609009CE8}"/>
    <hyperlink ref="B269" r:id="rId231" xr:uid="{E7733D36-2700-43EB-98B4-7DEF229E1862}"/>
    <hyperlink ref="B270" r:id="rId232" display="24-51" xr:uid="{9BE74BF1-6085-435A-83B7-9811AFAF95A5}"/>
    <hyperlink ref="B271" r:id="rId233" display="24-52" xr:uid="{D9F0B460-8260-46E7-BE1D-DF1B6259B685}"/>
    <hyperlink ref="B272" r:id="rId234" display="24-53" xr:uid="{77A9F449-2E2E-4654-8323-B74FAA746E6A}"/>
    <hyperlink ref="B300" r:id="rId235" xr:uid="{21CA823D-240B-4EDF-B34F-035B9BC1C1AB}"/>
    <hyperlink ref="B274" r:id="rId236" display="24-55" xr:uid="{1DD383E6-7B89-441F-9FFC-5415D6705330}"/>
    <hyperlink ref="B275" r:id="rId237" display="24-56" xr:uid="{26FFE56E-0DE7-4AE6-B7B5-5DE9C6AD1C47}"/>
    <hyperlink ref="B276" r:id="rId238" display="24-57" xr:uid="{3F221156-8F4D-45FA-B9A8-8F08DC0183AE}"/>
    <hyperlink ref="B277" r:id="rId239" display="24-58" xr:uid="{FD7EA0E5-A1D6-48FB-9B4D-FE5BC253912C}"/>
    <hyperlink ref="B278" r:id="rId240" xr:uid="{1668A25D-9C75-41F4-B406-E8BFAFD1AA60}"/>
    <hyperlink ref="B279" r:id="rId241" display="24-60" xr:uid="{FB2E2B08-8CFC-451D-960F-218049A9E3C7}"/>
    <hyperlink ref="B280" r:id="rId242" display="24-61" xr:uid="{F40E423C-166F-4F27-9D31-C582F4230338}"/>
    <hyperlink ref="B281" r:id="rId243" xr:uid="{EE4C5DBE-178F-4B71-8987-116E7879702C}"/>
    <hyperlink ref="B282" r:id="rId244" display="24-63" xr:uid="{07D785CF-1FD2-4572-8982-B2C70BA721A4}"/>
    <hyperlink ref="B283" r:id="rId245" xr:uid="{F258463B-3BB9-4B39-9983-831F46CF9301}"/>
    <hyperlink ref="B284" r:id="rId246" xr:uid="{3E651E55-89C0-4BE0-817E-FC3AB85CDA66}"/>
    <hyperlink ref="B285" r:id="rId247" display="24-66" xr:uid="{1B90CE2D-732B-446C-AD90-CB35B3DA0AFF}"/>
    <hyperlink ref="B286" r:id="rId248" xr:uid="{F6882EEF-3C66-46D9-9319-9D3805F3CB43}"/>
    <hyperlink ref="B287" r:id="rId249" display="24-68" xr:uid="{BDC5A2A1-7AEB-44E0-9678-0E371110E66D}"/>
    <hyperlink ref="B288" r:id="rId250" xr:uid="{EC866B8E-ACFB-4F32-978A-77CC4876C20A}"/>
    <hyperlink ref="B289" r:id="rId251" display="24-70" xr:uid="{E687EB4C-9C42-4AFA-8D74-C3EA2B453EC6}"/>
    <hyperlink ref="B290" r:id="rId252" display="24-71" xr:uid="{60A9F206-DA65-4EF2-86C2-418120EA353B}"/>
    <hyperlink ref="B291" r:id="rId253" display="24-72" xr:uid="{0F8D1B41-198E-490D-9AD1-984D277F038F}"/>
    <hyperlink ref="B292" r:id="rId254" display="24-73" xr:uid="{DAA09FBB-104D-4E33-B9D4-54D742065CDD}"/>
    <hyperlink ref="B293" r:id="rId255" display="24-74" xr:uid="{FE3BB4BB-DB5D-4AB0-94A8-D42DF8DEE65F}"/>
    <hyperlink ref="B294" r:id="rId256" display="24-75" xr:uid="{0241E4E0-A74F-4AB0-9CEA-D2F202B14F69}"/>
    <hyperlink ref="B295" r:id="rId257" display="24-76" xr:uid="{BE3A7D25-165F-4A19-B441-9127D00FD44F}"/>
    <hyperlink ref="B296" r:id="rId258" display="24-77" xr:uid="{93E573DE-129C-45CE-89A1-44DB04810C79}"/>
    <hyperlink ref="B297" r:id="rId259" display="24-78" xr:uid="{36CEFADA-E5D3-4D1B-A14C-8B7DB3A8B2DD}"/>
    <hyperlink ref="B298" r:id="rId260" display="24-79" xr:uid="{E9B4AA46-17A5-4581-B519-4A84B84756C0}"/>
    <hyperlink ref="B299" r:id="rId261" xr:uid="{C15FEC31-EDD2-4743-96F1-F93C93A2CB08}"/>
    <hyperlink ref="B255" r:id="rId262" display="24-81" xr:uid="{E012EE47-D866-4CA3-85BD-F220B06623F4}"/>
    <hyperlink ref="B301" r:id="rId263" display="24-80" xr:uid="{3A326111-E04C-46CF-89FC-A5F694460D7F}"/>
    <hyperlink ref="B302" r:id="rId264" display="24-81" xr:uid="{984698C6-4CF1-4545-9D30-3C27B80EDE6A}"/>
    <hyperlink ref="B303" r:id="rId265" display="24-82" xr:uid="{1B444942-49CF-4FA2-89CD-76ADA5BC6B3D}"/>
    <hyperlink ref="B304" r:id="rId266" display="24-83" xr:uid="{0CEEBD2D-0AA4-4B54-8119-6D41788057DA}"/>
    <hyperlink ref="B305" r:id="rId267" display="24-84" xr:uid="{C2CF79A8-7DCF-4EBA-AF9A-738E9E1F7607}"/>
    <hyperlink ref="B306" r:id="rId268" display="24-85" xr:uid="{97A7115D-87BB-420B-BB1B-C0758485F7D5}"/>
    <hyperlink ref="B307" r:id="rId269" display="24-86" xr:uid="{904EF043-FA40-4763-B225-D3862A29CFF8}"/>
    <hyperlink ref="B308" r:id="rId270" display="24-87" xr:uid="{B4C6A11C-68CC-45D8-9A21-3A26D6D2FD86}"/>
    <hyperlink ref="B309" r:id="rId271" display="24-88" xr:uid="{D328CB60-2C1C-433B-BF98-BD9A7A22A8D7}"/>
    <hyperlink ref="B310" r:id="rId272" xr:uid="{8AFB38F9-3261-4F02-BF11-7E833BAD3C91}"/>
    <hyperlink ref="B311" r:id="rId273" display="24-90" xr:uid="{3E1B730E-A5E5-4365-8415-4B855949188F}"/>
    <hyperlink ref="B312" r:id="rId274" display="24-91" xr:uid="{1997F60D-2573-4D60-9B2E-8B6F76F49511}"/>
    <hyperlink ref="B313" r:id="rId275" display="24-92" xr:uid="{254C273F-AAE9-4843-9AEA-D2C34A438BDE}"/>
    <hyperlink ref="B314" r:id="rId276" display="24-93" xr:uid="{350B784E-12CA-46C3-9DC2-C37FADC506CE}"/>
    <hyperlink ref="B315" r:id="rId277" display="24-94" xr:uid="{503221D6-DDC3-433C-A121-B0A5C81304EA}"/>
    <hyperlink ref="B316" r:id="rId278" display="24-95" xr:uid="{58CD17F8-A794-4CB9-9E50-89DA00BD239D}"/>
    <hyperlink ref="B317" r:id="rId279" display="24-96" xr:uid="{9D2894B0-B142-42AF-8B2D-138423880C1A}"/>
    <hyperlink ref="B318" r:id="rId280" display="24-97" xr:uid="{CE50F78A-FA98-4484-ABC6-AA18DC61DF26}"/>
    <hyperlink ref="B319" r:id="rId281" display="24-98" xr:uid="{ED3640DC-2AC8-44B3-A588-D1E001AE3B5E}"/>
    <hyperlink ref="B320" r:id="rId282" display="24-99" xr:uid="{BDFB9412-C918-42D7-93A1-5ED139BAEC5A}"/>
    <hyperlink ref="B321" r:id="rId283" display="24-100" xr:uid="{78EB7931-9949-4A69-9DE1-A958E6C231CC}"/>
    <hyperlink ref="B322" r:id="rId284" display="24-101" xr:uid="{36A3E7DA-6532-46EB-A640-187557A32CB7}"/>
    <hyperlink ref="B323" r:id="rId285" display="00-00" xr:uid="{55A4EAB4-7E82-4EC9-AD28-264278ADD06E}"/>
    <hyperlink ref="B327" r:id="rId286" display="24-102" xr:uid="{97A7EB80-71E9-4CFB-8C14-1BE1A085B79E}"/>
    <hyperlink ref="B328" r:id="rId287" display="24-103" xr:uid="{A0C02D40-EC18-4796-9F09-0281C9791502}"/>
    <hyperlink ref="B329" r:id="rId288" display="24-104" xr:uid="{29F6A55F-93EE-406C-99FB-7440152D4863}"/>
    <hyperlink ref="B330" r:id="rId289" display="24-105" xr:uid="{B651C83B-64C7-40C4-A07A-4A1AE6CF2577}"/>
    <hyperlink ref="B331" r:id="rId290" display="24-106" xr:uid="{17AA79FA-8C6D-4CAF-B78D-BE9F4DCBFAC4}"/>
    <hyperlink ref="B332" r:id="rId291" display="24-107" xr:uid="{66AC247B-20C1-4FEB-9C05-1B0800051E2A}"/>
    <hyperlink ref="B333" r:id="rId292" display="24-108" xr:uid="{E03E6164-F370-44AD-837D-1615C6E043C8}"/>
    <hyperlink ref="B334" r:id="rId293" display="24-109" xr:uid="{99D88296-D3E3-4468-94F6-F0D020419BA6}"/>
    <hyperlink ref="B335" r:id="rId294" display="24-110" xr:uid="{19139DD1-C0A3-48FE-A550-95127248D05D}"/>
    <hyperlink ref="B336" r:id="rId295" display="24-111" xr:uid="{F0DD03D0-DD11-42BB-BCDB-2951020DF360}"/>
    <hyperlink ref="B326" r:id="rId296" display="00-00" xr:uid="{8D5DE7F4-250F-49F4-9207-5154FE4E2619}"/>
    <hyperlink ref="B337" r:id="rId297" display="24-112" xr:uid="{341EFA6A-8589-4B8D-AF5E-D2CF48DF125A}"/>
    <hyperlink ref="B338" r:id="rId298" display="24-113" xr:uid="{93346EEE-8CA9-4B42-8D40-C0889B0FAF73}"/>
    <hyperlink ref="B339" r:id="rId299" display="24-114" xr:uid="{E7505F5E-37EF-4296-BA54-D2D7A3C41C6A}"/>
    <hyperlink ref="B340" r:id="rId300" display="24-115" xr:uid="{6B23CD48-FC38-4712-9BEC-F0E4C3EFA5D2}"/>
    <hyperlink ref="B341" r:id="rId301" display="24-116" xr:uid="{623FEF06-36B8-4E19-9B0B-840733FDA946}"/>
    <hyperlink ref="B342" r:id="rId302" display="24-117" xr:uid="{584E8836-6B1B-43D8-A8D1-41AB5A850248}"/>
    <hyperlink ref="B343" r:id="rId303" display="24-118" xr:uid="{1C018D43-4999-40C7-BF66-7A8AB6FE66DF}"/>
    <hyperlink ref="B344" r:id="rId304" display="24-119" xr:uid="{E692DD92-22BE-462C-BF7A-6C38144DD2E1}"/>
    <hyperlink ref="B345" r:id="rId305" display="24-120" xr:uid="{EEDD5B65-A478-488A-B10A-5531B6506992}"/>
    <hyperlink ref="B346" r:id="rId306" display="24-121" xr:uid="{9D3A1BD7-2722-46DA-B2BE-CC53BAEC63F9}"/>
    <hyperlink ref="B347" r:id="rId307" display="24-122" xr:uid="{4520D8EC-5775-4850-A28D-A603848316A7}"/>
    <hyperlink ref="B348" r:id="rId308" display="24-123" xr:uid="{27D9B2D5-7BDC-4606-90AE-BA4A0B12884B}"/>
    <hyperlink ref="B349" r:id="rId309" xr:uid="{DC158846-A72C-4BDE-BE86-F22A7F2F54B5}"/>
    <hyperlink ref="B350" r:id="rId310" display="25-01" xr:uid="{A5449A5D-06BE-4D9D-9741-F757CA3A3D7A}"/>
    <hyperlink ref="B351" r:id="rId311" display="25-02" xr:uid="{075A2B23-B65A-4BDA-ABF0-64BD09ACD718}"/>
    <hyperlink ref="B352" r:id="rId312" display="25-03" xr:uid="{541E7A89-9B35-4E51-88F9-F42C80E8F3C6}"/>
    <hyperlink ref="B353" r:id="rId313" display="25-04" xr:uid="{99818CB9-41D0-4E7B-9B45-697D1971AA6E}"/>
    <hyperlink ref="B354" r:id="rId314" display="25-05" xr:uid="{E01312B2-2590-4D7C-8690-9ED2BFC8E1FE}"/>
    <hyperlink ref="B355" r:id="rId315" display="25-06" xr:uid="{460D7BDF-5646-4581-B40E-BBB6C8FD7DDD}"/>
    <hyperlink ref="B356" r:id="rId316" display="25-07" xr:uid="{FFE8F098-D469-4665-8593-4982CDD42B5D}"/>
    <hyperlink ref="B357" r:id="rId317" display="25-08" xr:uid="{C361899B-9A30-4AFD-B5AA-DD11EE377EB6}"/>
    <hyperlink ref="B358" r:id="rId318" display="25-09" xr:uid="{548B0CF4-E767-49BA-84F7-FB2BF5212DC5}"/>
    <hyperlink ref="B359" r:id="rId319" display="25-10" xr:uid="{6C72AD10-1B42-4837-8CB7-8261C7681040}"/>
    <hyperlink ref="B360" r:id="rId320" display="25-11" xr:uid="{5D6A23CE-BB5C-4F5F-92E5-5B6A83634CF2}"/>
    <hyperlink ref="B361" r:id="rId321" display="25-12" xr:uid="{3599332F-F800-4D4D-8117-B742D55CADE0}"/>
    <hyperlink ref="B362" r:id="rId322" display="25-13" xr:uid="{D2C5BA28-DADB-44A4-8053-49C651F4368A}"/>
    <hyperlink ref="B363" r:id="rId323" display="25-14" xr:uid="{8F5A3531-0964-40E1-84F9-4117F8A26831}"/>
    <hyperlink ref="B364" r:id="rId324" display="25-15" xr:uid="{66B19F60-E76D-4339-AB67-3F700F9516CA}"/>
    <hyperlink ref="B365" r:id="rId325" display="25-16" xr:uid="{43EA53B4-FA75-4D80-BC39-E5422B90247A}"/>
    <hyperlink ref="B325" r:id="rId326" display="00-00" xr:uid="{DE7EF983-6EE0-4459-8CF1-3410DD30C697}"/>
    <hyperlink ref="B366" r:id="rId327" display="25-17" xr:uid="{8FE375E0-1340-4D32-9169-991EEBE3C10D}"/>
    <hyperlink ref="B367" r:id="rId328" display="25-18" xr:uid="{EE8CA0FD-529D-4057-9FE8-662A697FA787}"/>
    <hyperlink ref="B368" r:id="rId329" xr:uid="{7298579F-FC20-4B88-9E48-CD89ED5E4EA3}"/>
    <hyperlink ref="B369" r:id="rId330" display="25-20" xr:uid="{8FD41467-4731-49C0-BE85-280706A5CD50}"/>
    <hyperlink ref="B370" r:id="rId331" display="25-21" xr:uid="{B96A28D0-90A5-4D01-9B27-9F4FDC9F94DB}"/>
    <hyperlink ref="B372" r:id="rId332" display="25-22" xr:uid="{BB2F4514-23EC-4070-946C-F2D5945112B2}"/>
    <hyperlink ref="B373" r:id="rId333" display="00-00" xr:uid="{4D047C31-0B49-4A46-8E86-EDDF2C6168A4}"/>
    <hyperlink ref="B39" r:id="rId334" display="21-38" xr:uid="{00000000-0004-0000-0200-000025000000}"/>
    <hyperlink ref="B38" r:id="rId335" display="21-37" xr:uid="{00000000-0004-0000-0200-000024000000}"/>
    <hyperlink ref="B37" r:id="rId336" display="21-36" xr:uid="{00000000-0004-0000-0200-000023000000}"/>
    <hyperlink ref="B36" r:id="rId337" display="21-35" xr:uid="{00000000-0004-0000-0200-000022000000}"/>
    <hyperlink ref="B35" r:id="rId338" display="21-34" xr:uid="{00000000-0004-0000-0200-000021000000}"/>
    <hyperlink ref="B34" r:id="rId339" display="21-33" xr:uid="{00000000-0004-0000-0200-000020000000}"/>
    <hyperlink ref="B33" r:id="rId340" display="21-32" xr:uid="{00000000-0004-0000-0200-00001F000000}"/>
    <hyperlink ref="B32" r:id="rId341" display="21-31" xr:uid="{00000000-0004-0000-0200-00001E000000}"/>
    <hyperlink ref="B31" r:id="rId342" display="21-30" xr:uid="{00000000-0004-0000-0200-00001D000000}"/>
    <hyperlink ref="B30" r:id="rId343" display="21-29" xr:uid="{00000000-0004-0000-0200-00001C000000}"/>
    <hyperlink ref="B29" r:id="rId344" display="21-28" xr:uid="{00000000-0004-0000-0200-00001B000000}"/>
    <hyperlink ref="B28" r:id="rId345" display="21-27" xr:uid="{00000000-0004-0000-0200-00001A000000}"/>
    <hyperlink ref="B27" r:id="rId346" display="21-26" xr:uid="{00000000-0004-0000-0200-000019000000}"/>
    <hyperlink ref="B26" r:id="rId347" display="21-25" xr:uid="{00000000-0004-0000-0200-000018000000}"/>
    <hyperlink ref="B25" r:id="rId348" display="21-24" xr:uid="{00000000-0004-0000-0200-000017000000}"/>
    <hyperlink ref="B24" r:id="rId349" display="21-23" xr:uid="{00000000-0004-0000-0200-000016000000}"/>
    <hyperlink ref="B23" r:id="rId350" display="21-22" xr:uid="{00000000-0004-0000-0200-000015000000}"/>
    <hyperlink ref="B22" r:id="rId351" display="21-21" xr:uid="{00000000-0004-0000-0200-000014000000}"/>
    <hyperlink ref="B21" r:id="rId352" display="21-20" xr:uid="{00000000-0004-0000-0200-000013000000}"/>
    <hyperlink ref="B20" r:id="rId353" display="21-19" xr:uid="{00000000-0004-0000-0200-000012000000}"/>
    <hyperlink ref="B19" r:id="rId354" display="21-18" xr:uid="{00000000-0004-0000-0200-000011000000}"/>
    <hyperlink ref="B18" r:id="rId355" display="21-17" xr:uid="{00000000-0004-0000-0200-000010000000}"/>
    <hyperlink ref="B17" r:id="rId356" display="21-16" xr:uid="{00000000-0004-0000-0200-00000F000000}"/>
    <hyperlink ref="B16" r:id="rId357" display="21-15" xr:uid="{00000000-0004-0000-0200-00000E000000}"/>
    <hyperlink ref="B15" r:id="rId358" display="21-14" xr:uid="{00000000-0004-0000-0200-00000D000000}"/>
    <hyperlink ref="B14" r:id="rId359" display="21-13" xr:uid="{00000000-0004-0000-0200-00000C000000}"/>
    <hyperlink ref="B13" r:id="rId360" display="21-12" xr:uid="{00000000-0004-0000-0200-00000B000000}"/>
    <hyperlink ref="B12" r:id="rId361" display="21-11" xr:uid="{00000000-0004-0000-0200-00000A000000}"/>
    <hyperlink ref="B11" r:id="rId362" display="21-10" xr:uid="{00000000-0004-0000-0200-000009000000}"/>
    <hyperlink ref="B10" r:id="rId363" display="21-09" xr:uid="{00000000-0004-0000-0200-000008000000}"/>
    <hyperlink ref="B9" r:id="rId364" display="21-08" xr:uid="{00000000-0004-0000-0200-000007000000}"/>
    <hyperlink ref="B8" r:id="rId365" display="21-07" xr:uid="{00000000-0004-0000-0200-000006000000}"/>
    <hyperlink ref="B7" r:id="rId366" display="21-06" xr:uid="{00000000-0004-0000-0200-000005000000}"/>
    <hyperlink ref="B6" r:id="rId367" display="21-05" xr:uid="{00000000-0004-0000-0200-000004000000}"/>
    <hyperlink ref="B5" r:id="rId368" display="21-04" xr:uid="{00000000-0004-0000-0200-000003000000}"/>
    <hyperlink ref="B4" r:id="rId369" display="21-03" xr:uid="{00000000-0004-0000-0200-000002000000}"/>
    <hyperlink ref="B3" r:id="rId370" display="21-02" xr:uid="{00000000-0004-0000-0200-000001000000}"/>
    <hyperlink ref="B374" r:id="rId371" display="25-23" xr:uid="{9D8A2583-6DFC-48D2-AE8B-FC31E02C3393}"/>
    <hyperlink ref="B375" r:id="rId372" display="25-24" xr:uid="{D4025DC1-D0F4-4356-8165-8C71867E4547}"/>
    <hyperlink ref="B376" r:id="rId373" display="25-25" xr:uid="{B566C773-6ADE-44B4-BFC6-2B4603D6A84C}"/>
    <hyperlink ref="B377" r:id="rId374" xr:uid="{40DC3789-1C92-47D3-84B2-2A42332B2AF9}"/>
    <hyperlink ref="B378" r:id="rId375" display="25-27" xr:uid="{3D13B95C-0393-4F54-AF27-85FBBC294898}"/>
    <hyperlink ref="B379" r:id="rId376" display="25-28" xr:uid="{AF5983CD-FC77-4352-B33A-54537DAE6B00}"/>
    <hyperlink ref="B380" r:id="rId377" display="25-29" xr:uid="{63987E7B-611A-496E-8A0E-773E554DD3D8}"/>
    <hyperlink ref="B381" r:id="rId378" display="25-30" xr:uid="{AB094FA3-FDFE-4233-844E-4AB9AA316B10}"/>
    <hyperlink ref="B382" r:id="rId379" display="25-31" xr:uid="{B059176C-3646-4015-A7F1-0730DAE4EE70}"/>
    <hyperlink ref="B383" r:id="rId380" display="25-32" xr:uid="{B11918ED-F982-4673-8E2D-0851BB071F46}"/>
    <hyperlink ref="B384" r:id="rId381" display="25-33" xr:uid="{693A8BB5-6887-460D-831B-0A675C53A994}"/>
    <hyperlink ref="B385" r:id="rId382" xr:uid="{85C03610-10FF-4321-BAD9-DD59C15566FC}"/>
    <hyperlink ref="B386" r:id="rId383" display="25-35" xr:uid="{C78952F9-923F-4B33-B4C2-39D7B092C732}"/>
    <hyperlink ref="B387" r:id="rId384" display="25-36" xr:uid="{CE1BA2C2-A070-4863-B2E7-7CBC699E852A}"/>
    <hyperlink ref="B388" r:id="rId385" display="25-37" xr:uid="{DACBFA90-0DFD-499B-8A6C-0EF7AB4D3CC7}"/>
    <hyperlink ref="B389" r:id="rId386" display="25-38" xr:uid="{140101A3-A0F5-4A22-899B-17F102F8DE68}"/>
    <hyperlink ref="B390" r:id="rId387" display="25-39" xr:uid="{F8815B89-03AB-43C3-8AF2-F40A93D2FF62}"/>
    <hyperlink ref="B391" r:id="rId388" display="25-40" xr:uid="{C88FD336-D467-453C-A02E-6CD287026FAE}"/>
    <hyperlink ref="B392" r:id="rId389" display="25-41" xr:uid="{45C6F928-8718-400F-B41E-6EFE64ACE9FF}"/>
    <hyperlink ref="B393" r:id="rId390" xr:uid="{3A4EF889-72D4-4EFC-BF9D-94A757422C85}"/>
    <hyperlink ref="B394" r:id="rId391" display="25-43" xr:uid="{88F3013B-703D-4AE3-849C-946941918CF7}"/>
    <hyperlink ref="B395" r:id="rId392" display="25-44" xr:uid="{42D9C1B0-97A6-45DF-ACA6-E80B51ED3A18}"/>
    <hyperlink ref="B396" r:id="rId393" display="25-45" xr:uid="{9FA5D058-8684-4E0C-8DC7-224A363D6DF2}"/>
    <hyperlink ref="B397" r:id="rId394" display="25-46" xr:uid="{4AF27744-A58F-44A8-B88E-64AB0F54F613}"/>
    <hyperlink ref="B398" r:id="rId395" display="25-47" xr:uid="{30B101A8-2AEC-4648-832D-17BEC06CAC9C}"/>
    <hyperlink ref="B399" r:id="rId396" display="25-48" xr:uid="{F2B39475-8627-44DE-8E46-DDF474C70235}"/>
    <hyperlink ref="B400" r:id="rId397" display="25-49" xr:uid="{59A0F6C3-95C6-4DD6-8D99-509F10291223}"/>
    <hyperlink ref="B401" r:id="rId398" display="25-50" xr:uid="{24712DB6-5C4D-4541-A1B9-0C062ABDB8F1}"/>
    <hyperlink ref="B402" r:id="rId399" display="25-51" xr:uid="{2C375E09-5B03-48DB-9D51-46D9AF324184}"/>
    <hyperlink ref="B403" r:id="rId400" display="25-52" xr:uid="{A6823BC1-FDA4-4471-B5DF-A0A15B7D04CC}"/>
    <hyperlink ref="B404" r:id="rId401" display="25-53" xr:uid="{EC3666F9-A083-44F5-8C2F-E5841F692E5C}"/>
    <hyperlink ref="B405" r:id="rId402" xr:uid="{72B7D17D-DD19-46F2-BF0A-6001F1F2A713}"/>
    <hyperlink ref="B406" r:id="rId403" display="25-55" xr:uid="{34459C93-C25A-49D3-A34A-5AB95EFF2044}"/>
    <hyperlink ref="B407" r:id="rId404" xr:uid="{B96804A2-0CA0-42C6-A096-D582673BB47D}"/>
    <hyperlink ref="B408" r:id="rId405" xr:uid="{87EE936B-FE79-4633-B1EB-A3B029EB715D}"/>
    <hyperlink ref="B409" r:id="rId406" xr:uid="{C94997B1-6BCF-4A73-AB42-DA615CD99A48}"/>
    <hyperlink ref="B410" r:id="rId407" xr:uid="{AF0A5D0F-CFAA-41DC-B9F7-8B8E37B42641}"/>
    <hyperlink ref="B411" r:id="rId408" xr:uid="{7DBB1165-BFA6-4834-9223-18A1B225507F}"/>
    <hyperlink ref="B412" r:id="rId409" display="25-61" xr:uid="{4C6F99D1-C763-412A-BDA0-606101C10DE6}"/>
    <hyperlink ref="B413" r:id="rId410" display="25-62" xr:uid="{89A9593D-24D6-4F78-A7D8-C7628ADD9A51}"/>
    <hyperlink ref="B414" r:id="rId411" xr:uid="{D918147E-EFE5-4EE5-82BC-9DD6A850CBB3}"/>
    <hyperlink ref="B415" r:id="rId412" xr:uid="{29C4E61F-18C1-441D-82DE-856222ACE044}"/>
    <hyperlink ref="B416" r:id="rId413" display="26-1" xr:uid="{EBD1C326-6EE3-46E8-BAAA-031AC8386758}"/>
    <hyperlink ref="B417" r:id="rId414" display="26-2" xr:uid="{166ECA3B-56E6-411C-AAEF-91021F3DD295}"/>
    <hyperlink ref="B418" r:id="rId415" display="26-3" xr:uid="{E79E10C7-AB0C-4134-B4BF-746A586C3B08}"/>
    <hyperlink ref="B419" r:id="rId416" display="26-4" xr:uid="{BDB30FB2-35D2-4C44-996D-0FB17355D488}"/>
    <hyperlink ref="B420" r:id="rId417" xr:uid="{B967FD26-F79A-4B20-AB25-E91FD2293161}"/>
    <hyperlink ref="B421" r:id="rId418" xr:uid="{ED1EEDC3-6C58-4DE6-9E4F-A22FFF56B572}"/>
    <hyperlink ref="B422" r:id="rId419" xr:uid="{7703C916-7F73-4FA6-8684-422B477B8529}"/>
    <hyperlink ref="B423" r:id="rId420" display="26-8" xr:uid="{2FA978A5-BD93-442F-B8E6-8B35B95AC911}"/>
    <hyperlink ref="B424" r:id="rId421" display="26-9" xr:uid="{4BB83C38-E4AA-40F5-876C-0A144AA626BC}"/>
    <hyperlink ref="B425" r:id="rId422" display="26-10" xr:uid="{9CB9D39C-B1CC-4202-93D7-C82A1205F4D9}"/>
    <hyperlink ref="B426" r:id="rId423" display="26-11" xr:uid="{EBE24E35-6D78-4D12-9E6C-05C039D8D62D}"/>
    <hyperlink ref="B427" r:id="rId424" display="26-11-S" xr:uid="{286AA0E9-2CD5-4C51-A104-34F7A19FAA6C}"/>
    <hyperlink ref="B428" r:id="rId425" display="26-12-S" xr:uid="{1A31B680-93A4-4620-9DA6-97F15E9F5854}"/>
    <hyperlink ref="B429" r:id="rId426" xr:uid="{6BD27705-3996-410D-9D72-EB2F36443DDB}"/>
    <hyperlink ref="B430" r:id="rId427" display="26-14" xr:uid="{E8ED90C2-F53E-4822-875D-469D2719B283}"/>
    <hyperlink ref="B431" r:id="rId428" xr:uid="{6D8A22E7-CD5C-4880-8E3C-0C40A365D7F3}"/>
    <hyperlink ref="B432" r:id="rId429" xr:uid="{D9B554B7-3C60-473F-B951-00DC1A6C86A9}"/>
    <hyperlink ref="B433" r:id="rId430" xr:uid="{D875460E-1E60-4F70-B80E-01716C63446C}"/>
    <hyperlink ref="B434" r:id="rId431" xr:uid="{757282C0-BFC3-4FAD-9890-F1A8CEB18882}"/>
    <hyperlink ref="B435" r:id="rId432" xr:uid="{DF9E45F5-1D88-4E70-9219-F49D8117AD31}"/>
    <hyperlink ref="B437" r:id="rId433" xr:uid="{2E0AC949-0279-4247-B2B3-402D843E7E69}"/>
    <hyperlink ref="B438" r:id="rId434" xr:uid="{056C8001-AAC4-4EEF-AF15-3B1F789E5915}"/>
    <hyperlink ref="B439" r:id="rId435" xr:uid="{EED96577-6554-4F8A-8966-F6DBBE764ECA}"/>
    <hyperlink ref="B440" r:id="rId436" xr:uid="{951CA177-622A-4415-8A54-2602286CAC1E}"/>
    <hyperlink ref="B441" r:id="rId437" xr:uid="{0C310EB7-1D12-4D15-920D-1141F17C98DF}"/>
    <hyperlink ref="B442" r:id="rId438" xr:uid="{93DFA663-D6F4-4C86-9A52-E5365E908F10}"/>
    <hyperlink ref="B443" r:id="rId439" xr:uid="{1C97701F-93E6-477A-BE1A-66CDEB705C9C}"/>
    <hyperlink ref="B444" r:id="rId440" xr:uid="{00B6F32D-8FB5-42AF-A526-1486D87A81F8}"/>
    <hyperlink ref="B445" r:id="rId441" xr:uid="{285FC5FD-2147-433C-83D9-E5BDD2919CF2}"/>
    <hyperlink ref="B446" r:id="rId442" xr:uid="{896EB414-2013-4C50-8FFC-BBF275307702}"/>
    <hyperlink ref="B447" r:id="rId443" xr:uid="{B157BF43-7B04-4071-B8BB-F646CDFC2735}"/>
    <hyperlink ref="B449" r:id="rId444" xr:uid="{F792F562-BDE0-4229-9F4C-38BC5F900337}"/>
    <hyperlink ref="B450" r:id="rId445" display="26-33-S" xr:uid="{4A236DF6-ACF7-4FF1-8FFB-2FC3C98D5E8B}"/>
    <hyperlink ref="B451" r:id="rId446" display="26-34-S" xr:uid="{B8DDBAE6-9098-448D-91EE-90A29BB9319A}"/>
    <hyperlink ref="B452" r:id="rId447" display="26-35-S" xr:uid="{3B77BDDB-99BF-467F-9840-C08B4BFE8A5F}"/>
    <hyperlink ref="B453" r:id="rId448" display="26-36-S" xr:uid="{F8505671-64F2-40C8-B8DA-4247834771C7}"/>
    <hyperlink ref="B454" r:id="rId449" display="26-37-S" xr:uid="{655D69C9-A544-4712-A131-A50E303F4284}"/>
    <hyperlink ref="B455" r:id="rId450" xr:uid="{458A3180-9475-47B2-AF96-0894EB8FFDDE}"/>
    <hyperlink ref="B456" r:id="rId451" xr:uid="{62B2F0E0-2B22-472F-8E2A-7A88728DB487}"/>
    <hyperlink ref="B457" r:id="rId452" xr:uid="{9613E264-C6C2-4CF1-A27A-280698F2F6B6}"/>
    <hyperlink ref="B458" r:id="rId453" xr:uid="{FB7A3D33-DF26-42B2-880A-52D01CA340E8}"/>
    <hyperlink ref="B459" r:id="rId454" xr:uid="{60706E62-7DB8-42CC-B39D-17586A3B83DF}"/>
  </hyperlinks>
  <pageMargins left="0.23611111111111099" right="0.23611111111111099" top="0.74791666666666701" bottom="0.74791666666666701" header="0.51180555555555496" footer="0.51180555555555496"/>
  <pageSetup paperSize="8" scale="80" firstPageNumber="0" orientation="portrait" horizontalDpi="300" verticalDpi="300" r:id="rId455"/>
  <legacyDrawing r:id="rId456"/>
  <tableParts count="2">
    <tablePart r:id="rId457"/>
    <tablePart r:id="rId458"/>
  </tableParts>
  <extLst>
    <ext xmlns:x14="http://schemas.microsoft.com/office/spreadsheetml/2009/9/main" uri="{78C0D931-6437-407d-A8EE-F0AAD7539E65}">
      <x14:conditionalFormattings>
        <x14:conditionalFormatting xmlns:xm="http://schemas.microsoft.com/office/excel/2006/main">
          <x14:cfRule type="containsText" priority="281" operator="containsText" id="{8D693FA9-BF21-4FFD-8746-52F2D03DAA6C}">
            <xm:f>NOT(ISERROR(SEARCH("+",P1)))</xm:f>
            <xm:f>"+"</xm:f>
            <x14:dxf>
              <fill>
                <patternFill>
                  <bgColor rgb="FF92D050"/>
                </patternFill>
              </fill>
            </x14:dxf>
          </x14:cfRule>
          <xm:sqref>P1:AU23 P24:AT24 P25:AU191 P192:AM192 AO192:AU192 P193:AU221 P222:Z222 AC222:AU222 P223:AU270 P271:AL271 AO271:AU271 P272:AU276 P277:Y277 AA277:AU277 P278:AU331 P332:Y332 AD332:AU332 P333:AU362 P363:V363 X363:Y363 AA363:AU363 P364:AF364 AH364:AU364 P365:AU376 P377:W377 Z377:AU377 P378:AF378 AH378:AU378 P379:AU605 P606:AG606 AI606:AU606 P607:V607 Y607:AU607 P608:AU608 P609:U609 W609:AU609 P610:AU611 P612:Y612 AA612:AU612 P613:AU613 P614:X614 Z614:AU614 P615:AU1048576</xm:sqref>
        </x14:conditionalFormatting>
        <x14:conditionalFormatting xmlns:xm="http://schemas.microsoft.com/office/excel/2006/main">
          <x14:cfRule type="containsText" priority="280" operator="containsText" id="{3B235358-A734-4290-AF32-AC0DBB0247A3}">
            <xm:f>NOT(ISERROR(SEARCH("-",P1)))</xm:f>
            <xm:f>"-"</xm:f>
            <x14:dxf>
              <font>
                <color rgb="FF9C0006"/>
              </font>
              <fill>
                <patternFill>
                  <bgColor rgb="FFFFC7CE"/>
                </patternFill>
              </fill>
            </x14:dxf>
          </x14:cfRule>
          <xm:sqref>P25:AU191 P192:AM192 P193:AU221 P222:Z222 P223:AU270 P271:AL271 P272:AU276 P277:Y277 P278:AU331 P332:Y332 P333:AU362 P363:V363 P364:AF364 P365:AU376 P377:W377 P378:AF378 P379:AU605 P606:AG606 P607:V607 P608:AU608 P609:U609 P610:AU611 P612:Y612 P613:AU613 P614:X614 P615:AU1048576 AO271:AU271 Z377:AU377 AH378:AU378 P1:AU23 P24:AT24 AO192:AU192 AC222:AU222 AA277:AU277 AD332:AU332 X363:Y363 AA363:AU363 AH364:AU364 AI606:AU606 Y607:AU607 W609:AU609 AA612:AU612 Z614:AU614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6CDB-B0E1-497A-99AA-974D8CFF0AE7}">
  <sheetPr codeName="Sheet2"/>
  <dimension ref="A1:CC606"/>
  <sheetViews>
    <sheetView zoomScaleNormal="100" workbookViewId="0">
      <pane xSplit="3" ySplit="2" topLeftCell="D172" activePane="bottomRight" state="frozen"/>
      <selection pane="topRight" activeCell="D1" sqref="D1"/>
      <selection pane="bottomLeft" activeCell="A37" sqref="A37"/>
      <selection pane="bottomRight" activeCell="D185" sqref="D185"/>
    </sheetView>
  </sheetViews>
  <sheetFormatPr defaultColWidth="8.5703125" defaultRowHeight="15" x14ac:dyDescent="0.25"/>
  <cols>
    <col min="1" max="1" width="11" customWidth="1"/>
    <col min="2" max="2" width="9.5703125" style="408" customWidth="1"/>
    <col min="3" max="3" width="51.42578125" style="318" customWidth="1"/>
    <col min="4" max="4" width="20.42578125" customWidth="1"/>
    <col min="5" max="5" width="19.5703125" customWidth="1"/>
    <col min="6" max="6" width="15" style="220" customWidth="1"/>
    <col min="7" max="7" width="12.5703125" style="220" customWidth="1"/>
    <col min="8" max="8" width="19.5703125" style="318" customWidth="1"/>
    <col min="9" max="9" width="38.28515625" style="409" customWidth="1"/>
    <col min="10" max="10" width="13.5703125" style="27" customWidth="1"/>
    <col min="11" max="11" width="11.5703125" style="27" customWidth="1"/>
    <col min="12" max="12" width="13.85546875" style="410" customWidth="1"/>
    <col min="13" max="13" width="11.42578125" style="27" customWidth="1"/>
    <col min="14" max="14" width="12.5703125" style="410" customWidth="1"/>
    <col min="15" max="15" width="15" style="27" customWidth="1"/>
    <col min="16" max="16" width="8.85546875" style="27" customWidth="1"/>
    <col min="17" max="17" width="8.5703125" style="27" customWidth="1"/>
    <col min="18" max="18" width="10.28515625" style="27" customWidth="1"/>
    <col min="19" max="19" width="13.85546875" style="27" customWidth="1"/>
    <col min="20" max="20" width="9.5703125" style="27" customWidth="1"/>
    <col min="21" max="21" width="12.5703125" style="27" customWidth="1"/>
    <col min="22" max="22" width="9.5703125" style="27" customWidth="1"/>
    <col min="23" max="23" width="11.42578125" style="410" customWidth="1"/>
    <col min="24" max="24" width="11" style="27" customWidth="1"/>
    <col min="25" max="26" width="12.42578125" style="27" customWidth="1"/>
    <col min="27" max="27" width="12" style="27" customWidth="1"/>
    <col min="28" max="28" width="13" style="27" customWidth="1"/>
    <col min="29" max="29" width="15" style="27" customWidth="1"/>
    <col min="30" max="30" width="8" style="27" customWidth="1"/>
    <col min="31" max="32" width="10.28515625" style="27" customWidth="1"/>
    <col min="33" max="33" width="9.140625" style="27" customWidth="1"/>
    <col min="34" max="34" width="14.42578125" style="27" customWidth="1"/>
    <col min="35" max="35" width="11" style="27" customWidth="1"/>
    <col min="36" max="36" width="13.5703125" style="27" customWidth="1"/>
    <col min="37" max="37" width="11" style="27" customWidth="1"/>
    <col min="38" max="38" width="12" style="27" customWidth="1"/>
    <col min="39" max="47" width="12" customWidth="1"/>
    <col min="48" max="48" width="12.42578125" customWidth="1"/>
    <col min="49" max="50" width="12" customWidth="1"/>
    <col min="51" max="51" width="13" customWidth="1"/>
    <col min="52" max="52" width="12" customWidth="1"/>
    <col min="53" max="53" width="23.5703125" customWidth="1"/>
  </cols>
  <sheetData>
    <row r="1" spans="1:81" ht="15.75" thickBot="1" x14ac:dyDescent="0.3">
      <c r="B1" s="30"/>
      <c r="C1"/>
      <c r="H1"/>
      <c r="I1" s="2"/>
      <c r="K1" s="525" t="s">
        <v>848</v>
      </c>
      <c r="L1" s="526"/>
      <c r="M1" s="527"/>
      <c r="N1" s="526"/>
      <c r="O1" s="527"/>
      <c r="P1" s="527"/>
      <c r="Q1" s="527"/>
      <c r="R1" s="527"/>
      <c r="S1" s="527"/>
      <c r="T1" s="527"/>
      <c r="U1" s="527"/>
      <c r="V1" s="527"/>
      <c r="W1" s="528"/>
      <c r="X1" s="525" t="s">
        <v>849</v>
      </c>
      <c r="Y1" s="527"/>
      <c r="Z1" s="527"/>
      <c r="AA1" s="527"/>
      <c r="AB1" s="527"/>
      <c r="AC1" s="527"/>
      <c r="AD1" s="527"/>
      <c r="AE1" s="527"/>
      <c r="AF1" s="527"/>
      <c r="AG1" s="527"/>
      <c r="AH1" s="527"/>
      <c r="AI1" s="527"/>
      <c r="AJ1" s="527"/>
      <c r="AK1" s="527"/>
      <c r="AL1" s="529"/>
    </row>
    <row r="2" spans="1:81" ht="45.75" customHeight="1" thickBot="1" x14ac:dyDescent="0.3">
      <c r="A2" t="s">
        <v>0</v>
      </c>
      <c r="B2" s="30" t="s">
        <v>1</v>
      </c>
      <c r="C2" t="s">
        <v>2</v>
      </c>
      <c r="D2" t="s">
        <v>850</v>
      </c>
      <c r="E2" t="s">
        <v>851</v>
      </c>
      <c r="F2" s="221" t="s">
        <v>852</v>
      </c>
      <c r="G2" s="396" t="s">
        <v>853</v>
      </c>
      <c r="H2" s="2" t="s">
        <v>854</v>
      </c>
      <c r="I2" s="2" t="s">
        <v>46</v>
      </c>
      <c r="J2" s="397" t="s">
        <v>855</v>
      </c>
      <c r="K2" s="398" t="s">
        <v>856</v>
      </c>
      <c r="L2" s="399" t="s">
        <v>857</v>
      </c>
      <c r="M2" s="400" t="s">
        <v>858</v>
      </c>
      <c r="N2" s="399" t="s">
        <v>859</v>
      </c>
      <c r="O2" s="401" t="s">
        <v>860</v>
      </c>
      <c r="P2" s="401" t="s">
        <v>861</v>
      </c>
      <c r="Q2" s="401" t="s">
        <v>862</v>
      </c>
      <c r="R2" s="401" t="s">
        <v>863</v>
      </c>
      <c r="S2" s="401" t="s">
        <v>864</v>
      </c>
      <c r="T2" s="401" t="s">
        <v>21</v>
      </c>
      <c r="U2" s="401" t="s">
        <v>865</v>
      </c>
      <c r="V2" s="401" t="s">
        <v>42</v>
      </c>
      <c r="W2" s="402" t="s">
        <v>866</v>
      </c>
      <c r="X2" s="403" t="s">
        <v>867</v>
      </c>
      <c r="Y2" s="404" t="s">
        <v>868</v>
      </c>
      <c r="Z2" s="404" t="s">
        <v>869</v>
      </c>
      <c r="AA2" s="405" t="s">
        <v>870</v>
      </c>
      <c r="AB2" s="404" t="s">
        <v>871</v>
      </c>
      <c r="AC2" s="404" t="s">
        <v>872</v>
      </c>
      <c r="AD2" s="404" t="s">
        <v>29</v>
      </c>
      <c r="AE2" s="404" t="s">
        <v>873</v>
      </c>
      <c r="AF2" s="404" t="s">
        <v>874</v>
      </c>
      <c r="AG2" s="404" t="s">
        <v>875</v>
      </c>
      <c r="AH2" s="404" t="s">
        <v>876</v>
      </c>
      <c r="AI2" s="404" t="s">
        <v>877</v>
      </c>
      <c r="AJ2" s="404" t="s">
        <v>878</v>
      </c>
      <c r="AK2" s="404" t="s">
        <v>879</v>
      </c>
      <c r="AL2" s="406" t="s">
        <v>880</v>
      </c>
      <c r="AM2" s="2" t="s">
        <v>881</v>
      </c>
      <c r="AN2" s="2" t="s">
        <v>882</v>
      </c>
      <c r="AO2" s="2" t="s">
        <v>883</v>
      </c>
      <c r="AP2" s="2" t="s">
        <v>884</v>
      </c>
      <c r="AQ2" s="2" t="s">
        <v>885</v>
      </c>
      <c r="AR2" s="2" t="s">
        <v>886</v>
      </c>
      <c r="AS2" s="2" t="s">
        <v>887</v>
      </c>
      <c r="AT2" s="2" t="s">
        <v>888</v>
      </c>
      <c r="AU2" s="2" t="s">
        <v>889</v>
      </c>
      <c r="AV2" s="2" t="s">
        <v>890</v>
      </c>
      <c r="AW2" s="2" t="s">
        <v>891</v>
      </c>
      <c r="AX2" s="2" t="s">
        <v>892</v>
      </c>
      <c r="AY2" s="2" t="s">
        <v>893</v>
      </c>
      <c r="AZ2" s="2" t="s">
        <v>894</v>
      </c>
      <c r="BA2" s="2" t="s">
        <v>895</v>
      </c>
      <c r="BD2" s="4"/>
    </row>
    <row r="3" spans="1:81" ht="17.25" customHeight="1" x14ac:dyDescent="0.25">
      <c r="A3" s="31"/>
      <c r="B3" s="38" t="s">
        <v>47</v>
      </c>
      <c r="C3" s="16"/>
      <c r="D3" s="7"/>
      <c r="E3" s="7"/>
      <c r="F3" s="222"/>
      <c r="G3" s="223"/>
      <c r="H3" s="33"/>
      <c r="I3" s="295"/>
      <c r="J3" s="154"/>
      <c r="K3" s="154"/>
      <c r="L3" s="155"/>
      <c r="M3" s="156"/>
      <c r="N3" s="157"/>
      <c r="O3" s="158"/>
      <c r="P3" s="158"/>
      <c r="Q3" s="158"/>
      <c r="R3" s="158"/>
      <c r="S3" s="158"/>
      <c r="T3" s="158"/>
      <c r="U3" s="158"/>
      <c r="V3" s="158"/>
      <c r="W3" s="159"/>
      <c r="X3" s="160"/>
      <c r="Y3" s="160"/>
      <c r="Z3" s="160"/>
      <c r="AA3" s="160"/>
      <c r="AB3" s="160"/>
      <c r="AC3" s="160"/>
      <c r="AD3" s="160"/>
      <c r="AE3" s="160"/>
      <c r="AF3" s="160"/>
      <c r="AG3" s="160"/>
      <c r="AH3" s="160"/>
      <c r="AI3" s="160"/>
      <c r="AJ3" s="160"/>
      <c r="AK3" s="160"/>
      <c r="AL3" s="160"/>
      <c r="AM3" s="10"/>
      <c r="AN3" s="10"/>
      <c r="AO3" s="10"/>
      <c r="AP3" s="10"/>
      <c r="AQ3" s="10"/>
      <c r="AR3" s="10"/>
      <c r="AS3" s="10"/>
      <c r="AT3" s="10"/>
      <c r="AU3" s="10"/>
      <c r="AV3" s="10"/>
      <c r="AW3" s="10"/>
      <c r="AX3" s="10"/>
      <c r="AY3" s="10"/>
      <c r="AZ3" s="10"/>
      <c r="BA3" s="12"/>
      <c r="BD3" s="4"/>
    </row>
    <row r="4" spans="1:81" x14ac:dyDescent="0.25">
      <c r="A4" s="31"/>
      <c r="B4" s="38" t="s">
        <v>47</v>
      </c>
      <c r="C4" s="36"/>
      <c r="D4" s="7"/>
      <c r="E4" s="7"/>
      <c r="F4" s="222"/>
      <c r="G4" s="223"/>
      <c r="H4" s="33"/>
      <c r="I4" s="296"/>
      <c r="J4" s="161"/>
      <c r="K4" s="161"/>
      <c r="L4" s="162"/>
      <c r="M4" s="163"/>
      <c r="N4" s="164"/>
      <c r="O4" s="160"/>
      <c r="P4" s="160"/>
      <c r="Q4" s="160"/>
      <c r="R4" s="160"/>
      <c r="S4" s="160"/>
      <c r="T4" s="160"/>
      <c r="U4" s="160"/>
      <c r="V4" s="160"/>
      <c r="W4" s="165"/>
      <c r="X4" s="160"/>
      <c r="Y4" s="160"/>
      <c r="Z4" s="160"/>
      <c r="AA4" s="160"/>
      <c r="AB4" s="160"/>
      <c r="AC4" s="160"/>
      <c r="AD4" s="160"/>
      <c r="AE4" s="160"/>
      <c r="AF4" s="160"/>
      <c r="AG4" s="160"/>
      <c r="AH4" s="160"/>
      <c r="AI4" s="166"/>
      <c r="AJ4" s="160"/>
      <c r="AK4" s="160"/>
      <c r="AL4" s="160"/>
      <c r="AM4" s="10"/>
      <c r="AN4" s="37"/>
      <c r="AO4" s="37"/>
      <c r="AP4" s="10"/>
      <c r="AQ4" s="10"/>
      <c r="AR4" s="10"/>
      <c r="AS4" s="10"/>
      <c r="AT4" s="10"/>
      <c r="AU4" s="10"/>
      <c r="AV4" s="10"/>
      <c r="AW4" s="10"/>
      <c r="AX4" s="10"/>
      <c r="AY4" s="10"/>
      <c r="AZ4" s="10"/>
      <c r="BA4" s="12"/>
      <c r="BD4" s="4"/>
    </row>
    <row r="5" spans="1:81" s="13" customFormat="1" x14ac:dyDescent="0.25">
      <c r="A5" s="31"/>
      <c r="B5" s="38" t="s">
        <v>47</v>
      </c>
      <c r="C5" s="14"/>
      <c r="D5" s="7"/>
      <c r="E5" s="7"/>
      <c r="F5" s="222"/>
      <c r="G5" s="223"/>
      <c r="H5" s="33"/>
      <c r="I5" s="296"/>
      <c r="J5" s="161"/>
      <c r="K5" s="161"/>
      <c r="L5" s="162"/>
      <c r="M5" s="163"/>
      <c r="N5" s="164"/>
      <c r="O5" s="160"/>
      <c r="P5" s="160"/>
      <c r="Q5" s="160"/>
      <c r="R5" s="160"/>
      <c r="S5" s="160"/>
      <c r="T5" s="160"/>
      <c r="U5" s="160"/>
      <c r="V5" s="160"/>
      <c r="W5" s="165"/>
      <c r="X5" s="160"/>
      <c r="Y5" s="160"/>
      <c r="Z5" s="160"/>
      <c r="AA5" s="160"/>
      <c r="AB5" s="160"/>
      <c r="AC5" s="160"/>
      <c r="AD5" s="160"/>
      <c r="AE5" s="160"/>
      <c r="AF5" s="160"/>
      <c r="AG5" s="160"/>
      <c r="AH5" s="160"/>
      <c r="AI5" s="160"/>
      <c r="AJ5" s="160"/>
      <c r="AK5" s="160"/>
      <c r="AL5" s="160"/>
      <c r="AM5" s="10"/>
      <c r="AN5" s="10"/>
      <c r="AO5" s="10"/>
      <c r="AP5" s="10"/>
      <c r="AQ5" s="10"/>
      <c r="AR5" s="10"/>
      <c r="AS5" s="10"/>
      <c r="AT5" s="10"/>
      <c r="AU5" s="10"/>
      <c r="AV5" s="10"/>
      <c r="AW5" s="10"/>
      <c r="AX5" s="10"/>
      <c r="AY5" s="10"/>
      <c r="AZ5" s="10"/>
      <c r="BA5" s="12"/>
      <c r="BB5"/>
      <c r="BC5"/>
      <c r="BD5" s="4"/>
      <c r="BE5"/>
      <c r="BF5"/>
      <c r="BG5"/>
      <c r="BH5"/>
      <c r="BI5"/>
      <c r="BJ5"/>
      <c r="BK5"/>
      <c r="BL5"/>
      <c r="BM5"/>
      <c r="BN5"/>
      <c r="BO5"/>
      <c r="BP5"/>
      <c r="BQ5"/>
      <c r="BR5"/>
      <c r="BS5"/>
      <c r="BT5"/>
      <c r="BU5"/>
      <c r="BV5"/>
      <c r="BW5"/>
      <c r="BX5"/>
      <c r="BY5"/>
      <c r="BZ5"/>
      <c r="CA5"/>
      <c r="CB5"/>
      <c r="CC5"/>
    </row>
    <row r="6" spans="1:81" x14ac:dyDescent="0.25">
      <c r="A6" s="17"/>
      <c r="B6" s="38" t="s">
        <v>47</v>
      </c>
      <c r="C6" s="12"/>
      <c r="D6" s="7"/>
      <c r="E6" s="7"/>
      <c r="F6" s="223"/>
      <c r="G6" s="223"/>
      <c r="H6" s="33"/>
      <c r="I6" s="296"/>
      <c r="J6" s="161"/>
      <c r="K6" s="161"/>
      <c r="L6" s="167"/>
      <c r="M6" s="168"/>
      <c r="N6" s="169"/>
      <c r="O6" s="160"/>
      <c r="P6" s="160"/>
      <c r="Q6" s="160"/>
      <c r="R6" s="160"/>
      <c r="S6" s="160"/>
      <c r="T6" s="160"/>
      <c r="U6" s="160"/>
      <c r="V6" s="160"/>
      <c r="W6" s="165"/>
      <c r="X6" s="160"/>
      <c r="Y6" s="160"/>
      <c r="Z6" s="160"/>
      <c r="AA6" s="160"/>
      <c r="AB6" s="160"/>
      <c r="AC6" s="160"/>
      <c r="AD6" s="160"/>
      <c r="AE6" s="160"/>
      <c r="AF6" s="160"/>
      <c r="AG6" s="160"/>
      <c r="AH6" s="160"/>
      <c r="AI6" s="160"/>
      <c r="AJ6" s="160"/>
      <c r="AK6" s="160"/>
      <c r="AL6" s="160"/>
      <c r="AM6" s="10"/>
      <c r="AN6" s="10"/>
      <c r="AO6" s="10"/>
      <c r="AP6" s="10"/>
      <c r="AQ6" s="10"/>
      <c r="AR6" s="10"/>
      <c r="AS6" s="10"/>
      <c r="AT6" s="10"/>
      <c r="AU6" s="10"/>
      <c r="AV6" s="10"/>
      <c r="AW6" s="10"/>
      <c r="AX6" s="10"/>
      <c r="AY6" s="10"/>
      <c r="AZ6" s="10"/>
      <c r="BA6" s="12"/>
    </row>
    <row r="7" spans="1:81" ht="15.75" customHeight="1" x14ac:dyDescent="0.25">
      <c r="A7" s="5"/>
      <c r="B7" s="38" t="s">
        <v>47</v>
      </c>
      <c r="C7" s="10"/>
      <c r="D7" s="7"/>
      <c r="E7" s="7"/>
      <c r="F7" s="224"/>
      <c r="G7" s="224"/>
      <c r="H7" s="39"/>
      <c r="I7" s="297"/>
      <c r="J7" s="170"/>
      <c r="K7" s="170"/>
      <c r="L7" s="171"/>
      <c r="M7" s="151"/>
      <c r="N7" s="172"/>
      <c r="O7" s="160"/>
      <c r="P7" s="160"/>
      <c r="Q7" s="151"/>
      <c r="R7" s="151"/>
      <c r="S7" s="151"/>
      <c r="T7" s="151"/>
      <c r="U7" s="151"/>
      <c r="V7" s="151"/>
      <c r="W7" s="173"/>
      <c r="X7" s="151"/>
      <c r="Y7" s="151"/>
      <c r="Z7" s="151"/>
      <c r="AA7" s="151"/>
      <c r="AB7" s="151"/>
      <c r="AC7" s="151"/>
      <c r="AD7" s="151"/>
      <c r="AE7" s="151"/>
      <c r="AF7" s="151"/>
      <c r="AG7" s="151"/>
      <c r="AH7" s="151"/>
      <c r="AI7" s="151"/>
      <c r="AJ7" s="151"/>
      <c r="AK7" s="151"/>
      <c r="AL7" s="151"/>
      <c r="AM7" s="7"/>
      <c r="AN7" s="7"/>
      <c r="AO7" s="7"/>
      <c r="AP7" s="7"/>
      <c r="AQ7" s="7"/>
      <c r="AR7" s="7"/>
      <c r="AS7" s="7"/>
      <c r="AT7" s="7"/>
      <c r="AU7" s="7"/>
      <c r="AV7" s="7"/>
      <c r="AW7" s="7"/>
      <c r="AX7" s="7"/>
      <c r="AY7" s="7"/>
      <c r="AZ7" s="7"/>
      <c r="BA7" s="12"/>
    </row>
    <row r="8" spans="1:81" x14ac:dyDescent="0.25">
      <c r="A8" s="5"/>
      <c r="B8" s="38" t="s">
        <v>47</v>
      </c>
      <c r="C8" s="7"/>
      <c r="D8" s="7"/>
      <c r="E8" s="7"/>
      <c r="F8" s="224"/>
      <c r="G8" s="223"/>
      <c r="H8" s="33"/>
      <c r="I8" s="296"/>
      <c r="J8" s="161"/>
      <c r="K8" s="161"/>
      <c r="L8" s="171"/>
      <c r="M8" s="151"/>
      <c r="N8" s="172"/>
      <c r="O8" s="160"/>
      <c r="P8" s="160"/>
      <c r="Q8" s="151"/>
      <c r="R8" s="151"/>
      <c r="S8" s="151"/>
      <c r="T8" s="151"/>
      <c r="U8" s="151"/>
      <c r="V8" s="151"/>
      <c r="W8" s="173"/>
      <c r="X8" s="151"/>
      <c r="Y8" s="151"/>
      <c r="Z8" s="151"/>
      <c r="AA8" s="151"/>
      <c r="AB8" s="151"/>
      <c r="AC8" s="151"/>
      <c r="AD8" s="151"/>
      <c r="AE8" s="151"/>
      <c r="AF8" s="151"/>
      <c r="AG8" s="151"/>
      <c r="AH8" s="151"/>
      <c r="AI8" s="151"/>
      <c r="AJ8" s="151"/>
      <c r="AK8" s="151"/>
      <c r="AL8" s="151"/>
      <c r="AM8" s="7"/>
      <c r="AN8" s="7"/>
      <c r="AO8" s="7"/>
      <c r="AP8" s="7"/>
      <c r="AQ8" s="7"/>
      <c r="AR8" s="7"/>
      <c r="AS8" s="7"/>
      <c r="AT8" s="7"/>
      <c r="AU8" s="7"/>
      <c r="AV8" s="7"/>
      <c r="AW8" s="7"/>
      <c r="AX8" s="7"/>
      <c r="AY8" s="7"/>
      <c r="AZ8" s="7"/>
      <c r="BA8" s="12"/>
    </row>
    <row r="9" spans="1:81" x14ac:dyDescent="0.25">
      <c r="A9" s="5"/>
      <c r="B9" s="38" t="s">
        <v>47</v>
      </c>
      <c r="C9" s="6"/>
      <c r="D9" s="7"/>
      <c r="E9" s="7"/>
      <c r="F9" s="223"/>
      <c r="G9" s="223"/>
      <c r="H9" s="33"/>
      <c r="I9" s="296"/>
      <c r="J9" s="161"/>
      <c r="K9" s="161"/>
      <c r="L9" s="167"/>
      <c r="M9" s="168"/>
      <c r="N9" s="169"/>
      <c r="O9" s="160"/>
      <c r="P9" s="160"/>
      <c r="Q9" s="151"/>
      <c r="R9" s="151"/>
      <c r="S9" s="151"/>
      <c r="T9" s="151"/>
      <c r="U9" s="151"/>
      <c r="V9" s="151"/>
      <c r="W9" s="173"/>
      <c r="X9" s="151"/>
      <c r="Y9" s="151"/>
      <c r="Z9" s="151"/>
      <c r="AA9" s="151"/>
      <c r="AB9" s="151"/>
      <c r="AC9" s="151"/>
      <c r="AD9" s="151"/>
      <c r="AE9" s="151"/>
      <c r="AF9" s="151"/>
      <c r="AG9" s="151"/>
      <c r="AH9" s="151"/>
      <c r="AI9" s="151"/>
      <c r="AJ9" s="151"/>
      <c r="AK9" s="151"/>
      <c r="AL9" s="151"/>
      <c r="AM9" s="7"/>
      <c r="AN9" s="7"/>
      <c r="AO9" s="7"/>
      <c r="AP9" s="7"/>
      <c r="AQ9" s="7"/>
      <c r="AR9" s="7"/>
      <c r="AS9" s="7"/>
      <c r="AT9" s="7"/>
      <c r="AU9" s="7"/>
      <c r="AV9" s="7"/>
      <c r="AW9" s="7"/>
      <c r="AX9" s="7"/>
      <c r="AY9" s="7"/>
      <c r="AZ9" s="7"/>
      <c r="BA9" s="12"/>
    </row>
    <row r="10" spans="1:81" ht="67.5" customHeight="1" x14ac:dyDescent="0.25">
      <c r="A10" s="5"/>
      <c r="B10" s="136" t="s">
        <v>47</v>
      </c>
      <c r="C10" s="137"/>
      <c r="D10" s="7"/>
      <c r="E10" s="7"/>
      <c r="F10" s="223"/>
      <c r="G10" s="223"/>
      <c r="H10" s="33"/>
      <c r="I10" s="296"/>
      <c r="J10" s="161"/>
      <c r="K10" s="161"/>
      <c r="L10" s="167"/>
      <c r="M10" s="168"/>
      <c r="N10" s="169"/>
      <c r="O10" s="160"/>
      <c r="P10" s="160"/>
      <c r="Q10" s="151"/>
      <c r="R10" s="151"/>
      <c r="S10" s="151"/>
      <c r="T10" s="151"/>
      <c r="U10" s="151"/>
      <c r="V10" s="151"/>
      <c r="W10" s="173"/>
      <c r="X10" s="151"/>
      <c r="Y10" s="151"/>
      <c r="Z10" s="151"/>
      <c r="AA10" s="151"/>
      <c r="AB10" s="151"/>
      <c r="AC10" s="151"/>
      <c r="AD10" s="151"/>
      <c r="AE10" s="151"/>
      <c r="AF10" s="151"/>
      <c r="AG10" s="151"/>
      <c r="AH10" s="151"/>
      <c r="AI10" s="151"/>
      <c r="AJ10" s="151"/>
      <c r="AK10" s="151"/>
      <c r="AL10" s="151"/>
      <c r="AM10" s="7"/>
      <c r="AN10" s="7"/>
      <c r="AO10" s="7"/>
      <c r="AP10" s="7"/>
      <c r="AQ10" s="7"/>
      <c r="AR10" s="7"/>
      <c r="AS10" s="7"/>
      <c r="AT10" s="7"/>
      <c r="AU10" s="7"/>
      <c r="AV10" s="7"/>
      <c r="AW10" s="7"/>
      <c r="AX10" s="7"/>
      <c r="AY10" s="7"/>
      <c r="AZ10" s="7"/>
      <c r="BA10" s="12"/>
    </row>
    <row r="11" spans="1:81" x14ac:dyDescent="0.25">
      <c r="A11" s="407">
        <v>0</v>
      </c>
      <c r="B11" s="388">
        <v>1</v>
      </c>
      <c r="C11" s="314" t="s">
        <v>896</v>
      </c>
      <c r="D11" s="321" t="s">
        <v>258</v>
      </c>
      <c r="E11" s="321" t="s">
        <v>255</v>
      </c>
      <c r="F11" s="389"/>
      <c r="G11" s="224"/>
      <c r="H11" s="390"/>
      <c r="I11" s="391"/>
      <c r="J11" s="174"/>
      <c r="K11" s="170" t="s">
        <v>50</v>
      </c>
      <c r="L11" s="175" t="s">
        <v>50</v>
      </c>
      <c r="M11" s="151" t="s">
        <v>50</v>
      </c>
      <c r="N11" s="176" t="s">
        <v>56</v>
      </c>
      <c r="O11" s="160" t="s">
        <v>50</v>
      </c>
      <c r="P11" s="151" t="s">
        <v>50</v>
      </c>
      <c r="Q11" s="151" t="s">
        <v>50</v>
      </c>
      <c r="R11" s="151">
        <v>0</v>
      </c>
      <c r="S11" s="151" t="s">
        <v>56</v>
      </c>
      <c r="T11" s="151" t="s">
        <v>50</v>
      </c>
      <c r="U11" s="151"/>
      <c r="V11" s="151"/>
      <c r="W11" s="175"/>
      <c r="X11" s="151" t="s">
        <v>50</v>
      </c>
      <c r="Y11" s="151" t="s">
        <v>50</v>
      </c>
      <c r="Z11" s="151" t="s">
        <v>50</v>
      </c>
      <c r="AA11" s="151">
        <v>0</v>
      </c>
      <c r="AB11" s="151" t="s">
        <v>50</v>
      </c>
      <c r="AC11" s="151">
        <v>0</v>
      </c>
      <c r="AD11" s="151">
        <v>0</v>
      </c>
      <c r="AE11" s="151" t="s">
        <v>50</v>
      </c>
      <c r="AF11" s="151" t="s">
        <v>50</v>
      </c>
      <c r="AG11" s="151">
        <v>0</v>
      </c>
      <c r="AH11" s="151" t="s">
        <v>50</v>
      </c>
      <c r="AI11" s="151">
        <v>0</v>
      </c>
      <c r="AJ11" s="151" t="s">
        <v>50</v>
      </c>
      <c r="AK11" s="151" t="s">
        <v>56</v>
      </c>
      <c r="AL11" s="151"/>
      <c r="AM11" s="7"/>
      <c r="AN11" s="7"/>
      <c r="AO11" s="7"/>
      <c r="AP11" s="7"/>
      <c r="AQ11" s="7"/>
      <c r="AR11" s="7"/>
      <c r="AS11" s="7"/>
      <c r="AT11" s="7"/>
      <c r="AU11" s="7"/>
      <c r="AV11" s="7"/>
      <c r="AW11" s="7"/>
      <c r="AX11" s="7"/>
      <c r="AY11" s="7"/>
      <c r="AZ11" s="7"/>
      <c r="BA11" s="10"/>
    </row>
    <row r="12" spans="1:81" x14ac:dyDescent="0.25">
      <c r="A12" s="5"/>
      <c r="B12" s="139">
        <v>0</v>
      </c>
      <c r="C12" s="140"/>
      <c r="D12" s="7"/>
      <c r="E12" s="7"/>
      <c r="F12" s="224"/>
      <c r="G12" s="224"/>
      <c r="H12" s="48"/>
      <c r="I12" s="298"/>
      <c r="J12" s="174"/>
      <c r="K12" s="170"/>
      <c r="L12" s="171"/>
      <c r="M12" s="151"/>
      <c r="N12" s="172"/>
      <c r="O12" s="160"/>
      <c r="P12" s="160"/>
      <c r="Q12" s="151"/>
      <c r="R12" s="151"/>
      <c r="S12" s="151"/>
      <c r="T12" s="151"/>
      <c r="U12" s="151"/>
      <c r="V12" s="151"/>
      <c r="W12" s="173"/>
      <c r="X12" s="151"/>
      <c r="Y12" s="151"/>
      <c r="Z12" s="151"/>
      <c r="AA12" s="151"/>
      <c r="AB12" s="151"/>
      <c r="AC12" s="151"/>
      <c r="AD12" s="151"/>
      <c r="AE12" s="151"/>
      <c r="AF12" s="151"/>
      <c r="AG12" s="151"/>
      <c r="AH12" s="151"/>
      <c r="AI12" s="151"/>
      <c r="AJ12" s="151"/>
      <c r="AK12" s="151"/>
      <c r="AL12" s="151"/>
      <c r="AM12" s="7"/>
      <c r="AN12" s="7"/>
      <c r="AO12" s="7"/>
      <c r="AP12" s="7"/>
      <c r="AQ12" s="7"/>
      <c r="AR12" s="7"/>
      <c r="AS12" s="7"/>
      <c r="AT12" s="7"/>
      <c r="AU12" s="7"/>
      <c r="AV12" s="7"/>
      <c r="AW12" s="7"/>
      <c r="AX12" s="7"/>
      <c r="AY12" s="7"/>
      <c r="AZ12" s="7"/>
      <c r="BA12" s="10"/>
    </row>
    <row r="13" spans="1:81" x14ac:dyDescent="0.25">
      <c r="A13" s="5"/>
      <c r="B13" s="38" t="s">
        <v>47</v>
      </c>
      <c r="C13" s="63"/>
      <c r="D13" s="45"/>
      <c r="E13" s="45"/>
      <c r="F13" s="225"/>
      <c r="G13" s="225"/>
      <c r="H13" s="55"/>
      <c r="I13" s="299"/>
      <c r="J13" s="177"/>
      <c r="K13" s="178"/>
      <c r="L13" s="171"/>
      <c r="M13" s="151"/>
      <c r="N13" s="172"/>
      <c r="O13" s="160"/>
      <c r="P13" s="160"/>
      <c r="Q13" s="151"/>
      <c r="R13" s="151"/>
      <c r="S13" s="151"/>
      <c r="T13" s="151"/>
      <c r="U13" s="151"/>
      <c r="V13" s="151"/>
      <c r="W13" s="173"/>
      <c r="X13" s="151"/>
      <c r="Y13" s="151"/>
      <c r="Z13" s="151"/>
      <c r="AA13" s="151"/>
      <c r="AB13" s="151"/>
      <c r="AC13" s="151"/>
      <c r="AD13" s="151"/>
      <c r="AE13" s="151"/>
      <c r="AF13" s="151"/>
      <c r="AG13" s="151"/>
      <c r="AH13" s="151"/>
      <c r="AI13" s="151"/>
      <c r="AJ13" s="151"/>
      <c r="AK13" s="151"/>
      <c r="AL13" s="151"/>
      <c r="AM13" s="7"/>
      <c r="AN13" s="7"/>
      <c r="AO13" s="7"/>
      <c r="AP13" s="7"/>
      <c r="AQ13" s="7"/>
      <c r="AR13" s="7"/>
      <c r="AS13" s="7"/>
      <c r="AT13" s="7"/>
      <c r="AU13" s="7"/>
      <c r="AV13" s="7"/>
      <c r="AW13" s="7"/>
      <c r="AX13" s="7"/>
      <c r="AY13" s="7"/>
      <c r="AZ13" s="7"/>
      <c r="BA13" s="10"/>
    </row>
    <row r="14" spans="1:81" x14ac:dyDescent="0.25">
      <c r="A14" s="5"/>
      <c r="B14" s="21">
        <v>0</v>
      </c>
      <c r="C14" s="49"/>
      <c r="D14" s="7"/>
      <c r="E14" s="7"/>
      <c r="F14" s="224"/>
      <c r="G14" s="224"/>
      <c r="H14" s="48"/>
      <c r="I14" s="298"/>
      <c r="J14" s="174"/>
      <c r="K14" s="178"/>
      <c r="L14" s="179"/>
      <c r="M14" s="151"/>
      <c r="N14" s="172"/>
      <c r="O14" s="160"/>
      <c r="P14" s="160"/>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7"/>
      <c r="AN14" s="7"/>
      <c r="AO14" s="7"/>
      <c r="AP14" s="7"/>
      <c r="AQ14" s="7"/>
      <c r="AR14" s="7"/>
      <c r="AS14" s="7"/>
      <c r="AT14" s="7"/>
      <c r="AU14" s="7"/>
      <c r="AV14" s="7"/>
      <c r="AW14" s="7"/>
      <c r="AX14" s="7"/>
      <c r="AY14" s="7"/>
      <c r="AZ14" s="7"/>
      <c r="BA14" s="10"/>
    </row>
    <row r="15" spans="1:81" x14ac:dyDescent="0.25">
      <c r="A15" s="5"/>
      <c r="B15" s="21">
        <v>0</v>
      </c>
      <c r="C15" s="10"/>
      <c r="D15" s="7"/>
      <c r="E15" s="7"/>
      <c r="F15" s="224"/>
      <c r="G15" s="224"/>
      <c r="H15" s="48"/>
      <c r="I15" s="298"/>
      <c r="J15" s="174"/>
      <c r="K15" s="170"/>
      <c r="L15" s="171"/>
      <c r="M15" s="151"/>
      <c r="N15" s="172"/>
      <c r="O15" s="160"/>
      <c r="P15" s="160"/>
      <c r="Q15" s="160"/>
      <c r="R15" s="160"/>
      <c r="S15" s="160"/>
      <c r="T15" s="160"/>
      <c r="U15" s="160"/>
      <c r="V15" s="160"/>
      <c r="W15" s="165"/>
      <c r="X15" s="160"/>
      <c r="Y15" s="151"/>
      <c r="Z15" s="151"/>
      <c r="AA15" s="160"/>
      <c r="AB15" s="160"/>
      <c r="AC15" s="160"/>
      <c r="AD15" s="160"/>
      <c r="AE15" s="160"/>
      <c r="AF15" s="160"/>
      <c r="AG15" s="160"/>
      <c r="AH15" s="160"/>
      <c r="AI15" s="160"/>
      <c r="AJ15" s="160"/>
      <c r="AK15" s="160"/>
      <c r="AL15" s="160"/>
      <c r="AM15" s="10"/>
      <c r="AN15" s="10"/>
      <c r="AO15" s="10"/>
      <c r="AP15" s="10"/>
      <c r="AQ15" s="10"/>
      <c r="AR15" s="10"/>
      <c r="AS15" s="10"/>
      <c r="AT15" s="10"/>
      <c r="AU15" s="10"/>
      <c r="AV15" s="10"/>
      <c r="AW15" s="10"/>
      <c r="AX15" s="10"/>
      <c r="AY15" s="10"/>
      <c r="AZ15" s="10"/>
      <c r="BA15" s="10"/>
    </row>
    <row r="16" spans="1:81" x14ac:dyDescent="0.25">
      <c r="A16" s="5"/>
      <c r="B16" s="38" t="s">
        <v>47</v>
      </c>
      <c r="C16" s="46"/>
      <c r="D16" s="7"/>
      <c r="E16" s="7"/>
      <c r="F16" s="224"/>
      <c r="G16" s="225"/>
      <c r="H16" s="55"/>
      <c r="I16" s="299"/>
      <c r="J16" s="177"/>
      <c r="K16" s="178"/>
      <c r="L16" s="179"/>
      <c r="M16" s="180"/>
      <c r="N16" s="181"/>
      <c r="O16" s="160"/>
      <c r="P16" s="160"/>
      <c r="Q16" s="182"/>
      <c r="R16" s="151"/>
      <c r="S16" s="151"/>
      <c r="T16" s="151"/>
      <c r="U16" s="183"/>
      <c r="V16" s="183"/>
      <c r="W16" s="173"/>
      <c r="X16" s="151"/>
      <c r="Y16" s="151"/>
      <c r="Z16" s="151"/>
      <c r="AA16" s="183"/>
      <c r="AB16" s="184"/>
      <c r="AC16" s="184"/>
      <c r="AD16" s="184"/>
      <c r="AE16" s="151"/>
      <c r="AF16" s="151"/>
      <c r="AG16" s="151"/>
      <c r="AH16" s="151"/>
      <c r="AI16" s="151"/>
      <c r="AJ16" s="151"/>
      <c r="AK16" s="184"/>
      <c r="AL16" s="185"/>
      <c r="AM16" s="7"/>
      <c r="AN16" s="57"/>
      <c r="AO16" s="7"/>
      <c r="AP16" s="58"/>
      <c r="AQ16" s="58"/>
      <c r="AR16" s="7"/>
      <c r="AS16" s="7"/>
      <c r="AT16" s="7"/>
      <c r="AU16" s="7"/>
      <c r="AV16" s="7"/>
      <c r="AW16" s="7"/>
      <c r="AX16" s="7"/>
      <c r="AY16" s="18"/>
      <c r="AZ16" s="18"/>
      <c r="BA16" s="10"/>
    </row>
    <row r="17" spans="1:53" x14ac:dyDescent="0.25">
      <c r="A17" s="50"/>
      <c r="B17" s="38" t="s">
        <v>47</v>
      </c>
      <c r="C17" s="46"/>
      <c r="D17" s="7"/>
      <c r="E17" s="7"/>
      <c r="F17" s="225"/>
      <c r="G17" s="225"/>
      <c r="H17" s="55"/>
      <c r="I17" s="299"/>
      <c r="J17" s="177"/>
      <c r="K17" s="178"/>
      <c r="L17" s="179"/>
      <c r="M17" s="180"/>
      <c r="N17" s="181"/>
      <c r="O17" s="160"/>
      <c r="P17" s="160"/>
      <c r="Q17" s="182"/>
      <c r="R17" s="151"/>
      <c r="S17" s="151"/>
      <c r="T17" s="151"/>
      <c r="U17" s="186"/>
      <c r="V17" s="183"/>
      <c r="W17" s="173"/>
      <c r="X17" s="151"/>
      <c r="Y17" s="151"/>
      <c r="Z17" s="151"/>
      <c r="AA17" s="187"/>
      <c r="AB17" s="184"/>
      <c r="AC17" s="184"/>
      <c r="AD17" s="184"/>
      <c r="AE17" s="151"/>
      <c r="AF17" s="151"/>
      <c r="AG17" s="151"/>
      <c r="AH17" s="151"/>
      <c r="AI17" s="151"/>
      <c r="AJ17" s="151"/>
      <c r="AK17" s="184"/>
      <c r="AL17" s="185"/>
      <c r="AM17" s="7"/>
      <c r="AN17" s="57"/>
      <c r="AO17" s="7"/>
      <c r="AP17" s="58"/>
      <c r="AQ17" s="58"/>
      <c r="AR17" s="7"/>
      <c r="AS17" s="7"/>
      <c r="AT17" s="7"/>
      <c r="AU17" s="7"/>
      <c r="AV17" s="7"/>
      <c r="AW17" s="7"/>
      <c r="AX17" s="7"/>
      <c r="AY17" s="7"/>
      <c r="AZ17" s="7"/>
      <c r="BA17" s="10"/>
    </row>
    <row r="18" spans="1:53" x14ac:dyDescent="0.25">
      <c r="A18" s="5"/>
      <c r="B18" s="21">
        <v>0</v>
      </c>
      <c r="C18" s="46"/>
      <c r="D18" s="7"/>
      <c r="E18" s="7"/>
      <c r="F18" s="224"/>
      <c r="G18" s="225"/>
      <c r="H18" s="55"/>
      <c r="I18" s="299"/>
      <c r="J18" s="177"/>
      <c r="K18" s="178"/>
      <c r="L18" s="179"/>
      <c r="M18" s="180"/>
      <c r="N18" s="181"/>
      <c r="O18" s="160"/>
      <c r="P18" s="160"/>
      <c r="Q18" s="182"/>
      <c r="R18" s="180"/>
      <c r="S18" s="180"/>
      <c r="T18" s="180"/>
      <c r="U18" s="180"/>
      <c r="V18" s="180"/>
      <c r="W18" s="188"/>
      <c r="X18" s="180"/>
      <c r="Y18" s="180"/>
      <c r="Z18" s="180"/>
      <c r="AA18" s="180"/>
      <c r="AB18" s="180"/>
      <c r="AC18" s="180"/>
      <c r="AD18" s="180"/>
      <c r="AE18" s="180"/>
      <c r="AF18" s="180"/>
      <c r="AG18" s="180"/>
      <c r="AH18" s="180"/>
      <c r="AI18" s="180"/>
      <c r="AJ18" s="180"/>
      <c r="AK18" s="180"/>
      <c r="AL18" s="180"/>
      <c r="AM18" s="45"/>
      <c r="AN18" s="45"/>
      <c r="AO18" s="45"/>
      <c r="AP18" s="45"/>
      <c r="AQ18" s="45"/>
      <c r="AR18" s="45"/>
      <c r="AS18" s="45"/>
      <c r="AT18" s="45"/>
      <c r="AU18" s="45"/>
      <c r="AV18" s="45"/>
      <c r="AW18" s="45"/>
      <c r="AX18" s="7"/>
      <c r="AY18" s="7"/>
      <c r="AZ18" s="7"/>
      <c r="BA18" s="10"/>
    </row>
    <row r="19" spans="1:53" ht="14.25" customHeight="1" x14ac:dyDescent="0.25">
      <c r="A19" s="5"/>
      <c r="B19" s="38" t="s">
        <v>47</v>
      </c>
      <c r="C19" s="63"/>
      <c r="D19" s="67"/>
      <c r="E19" s="67"/>
      <c r="F19" s="224"/>
      <c r="G19" s="224"/>
      <c r="H19" s="48"/>
      <c r="I19" s="298"/>
      <c r="J19" s="174"/>
      <c r="K19" s="170"/>
      <c r="L19" s="171"/>
      <c r="M19" s="151"/>
      <c r="N19" s="172"/>
      <c r="O19" s="189"/>
      <c r="P19" s="189"/>
      <c r="Q19" s="160"/>
      <c r="R19" s="151"/>
      <c r="S19" s="151"/>
      <c r="T19" s="151"/>
      <c r="U19" s="151"/>
      <c r="V19" s="151"/>
      <c r="W19" s="173"/>
      <c r="X19" s="151"/>
      <c r="Y19" s="151"/>
      <c r="Z19" s="151"/>
      <c r="AA19" s="151"/>
      <c r="AB19" s="151"/>
      <c r="AC19" s="151"/>
      <c r="AD19" s="151"/>
      <c r="AE19" s="151"/>
      <c r="AF19" s="151"/>
      <c r="AG19" s="151"/>
      <c r="AH19" s="151"/>
      <c r="AI19" s="151"/>
      <c r="AJ19" s="151"/>
      <c r="AK19" s="151"/>
      <c r="AL19" s="151"/>
      <c r="AM19" s="7"/>
      <c r="AN19" s="7"/>
      <c r="AO19" s="7"/>
      <c r="AP19" s="7"/>
      <c r="AQ19" s="7"/>
      <c r="AR19" s="7"/>
      <c r="AS19" s="7"/>
      <c r="AT19" s="7"/>
      <c r="AU19" s="7"/>
      <c r="AV19" s="7"/>
      <c r="AW19" s="7"/>
      <c r="AX19" s="7"/>
      <c r="AY19" s="7"/>
      <c r="AZ19" s="7"/>
      <c r="BA19" s="10"/>
    </row>
    <row r="20" spans="1:53" x14ac:dyDescent="0.25">
      <c r="A20" s="5"/>
      <c r="B20" s="38" t="s">
        <v>47</v>
      </c>
      <c r="C20" s="45"/>
      <c r="D20" s="7"/>
      <c r="E20" s="7"/>
      <c r="F20" s="224"/>
      <c r="G20" s="224"/>
      <c r="H20" s="55"/>
      <c r="I20" s="299"/>
      <c r="J20" s="177"/>
      <c r="K20" s="178"/>
      <c r="L20" s="171"/>
      <c r="M20" s="151"/>
      <c r="N20" s="172"/>
      <c r="O20" s="160"/>
      <c r="P20" s="160"/>
      <c r="Q20" s="160"/>
      <c r="R20" s="151"/>
      <c r="S20" s="151"/>
      <c r="T20" s="151"/>
      <c r="U20" s="151"/>
      <c r="V20" s="151"/>
      <c r="W20" s="173"/>
      <c r="X20" s="151"/>
      <c r="Y20" s="151"/>
      <c r="Z20" s="151"/>
      <c r="AA20" s="151"/>
      <c r="AB20" s="151"/>
      <c r="AC20" s="151"/>
      <c r="AD20" s="151"/>
      <c r="AE20" s="151"/>
      <c r="AF20" s="151"/>
      <c r="AG20" s="151"/>
      <c r="AH20" s="151"/>
      <c r="AI20" s="151"/>
      <c r="AJ20" s="151"/>
      <c r="AK20" s="151"/>
      <c r="AL20" s="151"/>
      <c r="AM20" s="7"/>
      <c r="AN20" s="7"/>
      <c r="AO20" s="7"/>
      <c r="AP20" s="7"/>
      <c r="AQ20" s="7"/>
      <c r="AR20" s="7"/>
      <c r="AS20" s="7"/>
      <c r="AT20" s="7"/>
      <c r="AU20" s="7"/>
      <c r="AV20" s="7"/>
      <c r="AW20" s="7"/>
      <c r="AX20" s="7"/>
      <c r="AY20" s="7"/>
      <c r="AZ20" s="7"/>
      <c r="BA20" s="10"/>
    </row>
    <row r="21" spans="1:53" x14ac:dyDescent="0.25">
      <c r="A21" s="5"/>
      <c r="B21" s="69" t="s">
        <v>47</v>
      </c>
      <c r="C21" s="63"/>
      <c r="D21" s="67"/>
      <c r="E21" s="67"/>
      <c r="F21" s="225"/>
      <c r="G21" s="225"/>
      <c r="H21" s="55"/>
      <c r="I21" s="299"/>
      <c r="J21" s="177"/>
      <c r="K21" s="178"/>
      <c r="L21" s="179"/>
      <c r="M21" s="180"/>
      <c r="N21" s="181"/>
      <c r="O21" s="182"/>
      <c r="P21" s="182"/>
      <c r="Q21" s="160"/>
      <c r="R21" s="151"/>
      <c r="S21" s="151"/>
      <c r="T21" s="151"/>
      <c r="U21" s="151"/>
      <c r="V21" s="151"/>
      <c r="W21" s="173"/>
      <c r="X21" s="151"/>
      <c r="Y21" s="151"/>
      <c r="Z21" s="151"/>
      <c r="AA21" s="151"/>
      <c r="AB21" s="151"/>
      <c r="AC21" s="151"/>
      <c r="AD21" s="151"/>
      <c r="AE21" s="151"/>
      <c r="AF21" s="151"/>
      <c r="AG21" s="151"/>
      <c r="AH21" s="151"/>
      <c r="AI21" s="151"/>
      <c r="AJ21" s="151"/>
      <c r="AK21" s="151"/>
      <c r="AL21" s="151"/>
      <c r="AM21" s="7"/>
      <c r="AN21" s="7"/>
      <c r="AO21" s="7"/>
      <c r="AP21" s="7"/>
      <c r="AQ21" s="7"/>
      <c r="AR21" s="7"/>
      <c r="AS21" s="7"/>
      <c r="AT21" s="7"/>
      <c r="AU21" s="7"/>
      <c r="AV21" s="7"/>
      <c r="AW21" s="67"/>
      <c r="AX21" s="7"/>
      <c r="AY21" s="7"/>
      <c r="AZ21" s="7"/>
      <c r="BA21" s="10"/>
    </row>
    <row r="22" spans="1:53" s="53" customFormat="1" x14ac:dyDescent="0.25">
      <c r="A22" s="50"/>
      <c r="B22" s="38" t="s">
        <v>47</v>
      </c>
      <c r="C22" s="45"/>
      <c r="D22" s="7"/>
      <c r="E22" s="7"/>
      <c r="F22" s="225"/>
      <c r="G22" s="225"/>
      <c r="H22" s="55"/>
      <c r="I22" s="299"/>
      <c r="J22" s="177"/>
      <c r="K22" s="178"/>
      <c r="L22" s="179"/>
      <c r="M22" s="180"/>
      <c r="N22" s="181"/>
      <c r="O22" s="160"/>
      <c r="P22" s="160"/>
      <c r="Q22" s="182"/>
      <c r="R22" s="180"/>
      <c r="S22" s="180"/>
      <c r="T22" s="180"/>
      <c r="U22" s="180"/>
      <c r="V22" s="180"/>
      <c r="W22" s="188"/>
      <c r="X22" s="180"/>
      <c r="Y22" s="180"/>
      <c r="Z22" s="180"/>
      <c r="AA22" s="180"/>
      <c r="AB22" s="180"/>
      <c r="AC22" s="180"/>
      <c r="AD22" s="180"/>
      <c r="AE22" s="180"/>
      <c r="AF22" s="180"/>
      <c r="AG22" s="180"/>
      <c r="AH22" s="180"/>
      <c r="AI22" s="180"/>
      <c r="AJ22" s="180"/>
      <c r="AK22" s="180"/>
      <c r="AL22" s="180"/>
      <c r="AM22" s="45"/>
      <c r="AN22" s="45"/>
      <c r="AO22" s="45"/>
      <c r="AP22" s="45"/>
      <c r="AQ22" s="45"/>
      <c r="AR22" s="45"/>
      <c r="AS22" s="45"/>
      <c r="AT22" s="45"/>
      <c r="AU22" s="45"/>
      <c r="AV22" s="45"/>
      <c r="AW22" s="45"/>
      <c r="AX22" s="45"/>
      <c r="AY22" s="45"/>
      <c r="AZ22" s="45"/>
      <c r="BA22" s="46"/>
    </row>
    <row r="23" spans="1:53" x14ac:dyDescent="0.25">
      <c r="A23" s="5"/>
      <c r="B23" s="69" t="s">
        <v>47</v>
      </c>
      <c r="C23" s="63"/>
      <c r="D23" s="71"/>
      <c r="E23" s="71"/>
      <c r="F23" s="224"/>
      <c r="G23" s="224"/>
      <c r="H23" s="55"/>
      <c r="I23" s="299"/>
      <c r="J23" s="177"/>
      <c r="K23" s="178"/>
      <c r="L23" s="171"/>
      <c r="M23" s="151"/>
      <c r="N23" s="172"/>
      <c r="O23" s="160"/>
      <c r="P23" s="160"/>
      <c r="Q23" s="160"/>
      <c r="R23" s="151"/>
      <c r="S23" s="151"/>
      <c r="T23" s="151"/>
      <c r="U23" s="151"/>
      <c r="V23" s="151"/>
      <c r="W23" s="173"/>
      <c r="X23" s="151"/>
      <c r="Y23" s="151"/>
      <c r="Z23" s="151"/>
      <c r="AA23" s="151"/>
      <c r="AB23" s="151"/>
      <c r="AC23" s="151"/>
      <c r="AD23" s="151"/>
      <c r="AE23" s="151"/>
      <c r="AF23" s="151"/>
      <c r="AG23" s="151"/>
      <c r="AH23" s="151"/>
      <c r="AI23" s="151"/>
      <c r="AJ23" s="151"/>
      <c r="AK23" s="151"/>
      <c r="AL23" s="151"/>
      <c r="AM23" s="7"/>
      <c r="AN23" s="7"/>
      <c r="AO23" s="7"/>
      <c r="AP23" s="7"/>
      <c r="AQ23" s="7"/>
      <c r="AR23" s="7"/>
      <c r="AS23" s="7"/>
      <c r="AT23" s="7"/>
      <c r="AU23" s="7"/>
      <c r="AV23" s="7"/>
      <c r="AW23" s="7"/>
      <c r="AX23" s="7"/>
      <c r="AY23" s="7"/>
      <c r="AZ23" s="7"/>
      <c r="BA23" s="10"/>
    </row>
    <row r="24" spans="1:53" x14ac:dyDescent="0.25">
      <c r="A24" s="5"/>
      <c r="B24" s="38" t="s">
        <v>47</v>
      </c>
      <c r="C24" s="63"/>
      <c r="D24" s="45"/>
      <c r="E24" s="45"/>
      <c r="F24" s="226"/>
      <c r="G24" s="225"/>
      <c r="H24" s="55"/>
      <c r="I24" s="299"/>
      <c r="J24" s="177"/>
      <c r="K24" s="178"/>
      <c r="L24" s="171"/>
      <c r="M24" s="151"/>
      <c r="N24" s="172"/>
      <c r="O24" s="189"/>
      <c r="P24" s="189"/>
      <c r="Q24" s="160"/>
      <c r="R24" s="151"/>
      <c r="S24" s="151"/>
      <c r="T24" s="151"/>
      <c r="U24" s="151"/>
      <c r="V24" s="151"/>
      <c r="W24" s="173"/>
      <c r="X24" s="151"/>
      <c r="Y24" s="151"/>
      <c r="Z24" s="151"/>
      <c r="AA24" s="151"/>
      <c r="AB24" s="151"/>
      <c r="AC24" s="151"/>
      <c r="AD24" s="151"/>
      <c r="AE24" s="151"/>
      <c r="AF24" s="151"/>
      <c r="AG24" s="151"/>
      <c r="AH24" s="151"/>
      <c r="AI24" s="151"/>
      <c r="AJ24" s="151"/>
      <c r="AK24" s="151"/>
      <c r="AL24" s="151"/>
      <c r="AM24" s="7"/>
      <c r="AN24" s="7"/>
      <c r="AO24" s="7"/>
      <c r="AP24" s="7"/>
      <c r="AQ24" s="7"/>
      <c r="AR24" s="7"/>
      <c r="AS24" s="7"/>
      <c r="AT24" s="7"/>
      <c r="AU24" s="7"/>
      <c r="AV24" s="7"/>
      <c r="AW24" s="7"/>
      <c r="AX24" s="7"/>
      <c r="AY24" s="7"/>
      <c r="AZ24" s="7"/>
      <c r="BA24" s="10"/>
    </row>
    <row r="25" spans="1:53" x14ac:dyDescent="0.25">
      <c r="A25" s="5"/>
      <c r="B25" s="38" t="s">
        <v>47</v>
      </c>
      <c r="C25" s="63"/>
      <c r="D25" s="7"/>
      <c r="E25" s="7"/>
      <c r="F25" s="224"/>
      <c r="G25" s="224"/>
      <c r="H25" s="48"/>
      <c r="I25" s="298"/>
      <c r="J25" s="174"/>
      <c r="K25" s="170"/>
      <c r="L25" s="171"/>
      <c r="M25" s="151"/>
      <c r="N25" s="172"/>
      <c r="O25" s="189"/>
      <c r="P25" s="189"/>
      <c r="Q25" s="160"/>
      <c r="R25" s="151"/>
      <c r="S25" s="151"/>
      <c r="T25" s="151"/>
      <c r="U25" s="151"/>
      <c r="V25" s="151"/>
      <c r="W25" s="173"/>
      <c r="X25" s="151"/>
      <c r="Y25" s="151"/>
      <c r="Z25" s="151"/>
      <c r="AA25" s="151"/>
      <c r="AB25" s="151"/>
      <c r="AC25" s="151"/>
      <c r="AD25" s="151"/>
      <c r="AE25" s="151"/>
      <c r="AF25" s="151"/>
      <c r="AG25" s="151"/>
      <c r="AH25" s="151"/>
      <c r="AI25" s="151"/>
      <c r="AJ25" s="151"/>
      <c r="AK25" s="151"/>
      <c r="AL25" s="151"/>
      <c r="AM25" s="7"/>
      <c r="AN25" s="7"/>
      <c r="AO25" s="7"/>
      <c r="AP25" s="7"/>
      <c r="AQ25" s="7"/>
      <c r="AR25" s="7"/>
      <c r="AS25" s="7"/>
      <c r="AT25" s="7"/>
      <c r="AU25" s="7"/>
      <c r="AV25" s="7"/>
      <c r="AW25" s="7"/>
      <c r="AX25" s="7"/>
      <c r="AY25" s="7"/>
      <c r="AZ25" s="7"/>
      <c r="BA25" s="76"/>
    </row>
    <row r="26" spans="1:53" s="53" customFormat="1" x14ac:dyDescent="0.25">
      <c r="A26" s="50"/>
      <c r="B26" s="38" t="s">
        <v>47</v>
      </c>
      <c r="C26" s="45"/>
      <c r="D26" s="7"/>
      <c r="E26" s="7"/>
      <c r="F26" s="225"/>
      <c r="G26" s="225"/>
      <c r="H26" s="55"/>
      <c r="I26" s="299"/>
      <c r="J26" s="177"/>
      <c r="K26" s="177"/>
      <c r="L26" s="179"/>
      <c r="M26" s="180"/>
      <c r="N26" s="181"/>
      <c r="O26" s="160"/>
      <c r="P26" s="160"/>
      <c r="Q26" s="182"/>
      <c r="R26" s="180"/>
      <c r="S26" s="180"/>
      <c r="T26" s="180"/>
      <c r="U26" s="180"/>
      <c r="V26" s="180"/>
      <c r="W26" s="188"/>
      <c r="X26" s="180"/>
      <c r="Y26" s="180"/>
      <c r="Z26" s="180"/>
      <c r="AA26" s="180"/>
      <c r="AB26" s="180"/>
      <c r="AC26" s="180"/>
      <c r="AD26" s="180"/>
      <c r="AE26" s="180"/>
      <c r="AF26" s="180"/>
      <c r="AG26" s="180"/>
      <c r="AH26" s="180"/>
      <c r="AI26" s="180"/>
      <c r="AJ26" s="180"/>
      <c r="AK26" s="180"/>
      <c r="AL26" s="180"/>
      <c r="AM26" s="45"/>
      <c r="AN26" s="45"/>
      <c r="AO26" s="45"/>
      <c r="AP26" s="45"/>
      <c r="AQ26" s="45"/>
      <c r="AR26" s="45"/>
      <c r="AS26" s="45"/>
      <c r="AT26" s="45"/>
      <c r="AU26" s="45"/>
      <c r="AV26" s="45"/>
      <c r="AW26" s="45"/>
      <c r="AX26" s="45"/>
      <c r="AY26" s="45"/>
      <c r="AZ26" s="45"/>
      <c r="BA26" s="46"/>
    </row>
    <row r="27" spans="1:53" x14ac:dyDescent="0.25">
      <c r="A27" s="5"/>
      <c r="B27" s="38" t="s">
        <v>47</v>
      </c>
      <c r="C27" s="45"/>
      <c r="D27" s="7"/>
      <c r="E27" s="7"/>
      <c r="F27" s="224"/>
      <c r="G27" s="224"/>
      <c r="H27" s="48"/>
      <c r="I27" s="298"/>
      <c r="J27" s="174"/>
      <c r="K27" s="151"/>
      <c r="L27" s="171"/>
      <c r="M27" s="151"/>
      <c r="N27" s="172"/>
      <c r="O27" s="160"/>
      <c r="P27" s="160"/>
      <c r="Q27" s="160"/>
      <c r="R27" s="151"/>
      <c r="S27" s="151"/>
      <c r="T27" s="151"/>
      <c r="U27" s="151"/>
      <c r="V27" s="151"/>
      <c r="W27" s="173"/>
      <c r="X27" s="151"/>
      <c r="Y27" s="151"/>
      <c r="Z27" s="151"/>
      <c r="AA27" s="151"/>
      <c r="AB27" s="151"/>
      <c r="AC27" s="151"/>
      <c r="AD27" s="151"/>
      <c r="AE27" s="151"/>
      <c r="AF27" s="151"/>
      <c r="AG27" s="151"/>
      <c r="AH27" s="151"/>
      <c r="AI27" s="151"/>
      <c r="AJ27" s="151"/>
      <c r="AK27" s="151"/>
      <c r="AL27" s="151"/>
      <c r="AM27" s="7"/>
      <c r="AN27" s="7"/>
      <c r="AO27" s="7"/>
      <c r="AP27" s="7"/>
      <c r="AQ27" s="7"/>
      <c r="AR27" s="7"/>
      <c r="AS27" s="7"/>
      <c r="AT27" s="7"/>
      <c r="AU27" s="7"/>
      <c r="AV27" s="7"/>
      <c r="AW27" s="7"/>
      <c r="AX27" s="7"/>
      <c r="AY27" s="7"/>
      <c r="AZ27" s="7"/>
      <c r="BA27" s="10"/>
    </row>
    <row r="28" spans="1:53" x14ac:dyDescent="0.25">
      <c r="A28" s="5"/>
      <c r="B28" s="38" t="s">
        <v>47</v>
      </c>
      <c r="C28" s="45"/>
      <c r="D28" s="7"/>
      <c r="E28" s="7"/>
      <c r="F28" s="224"/>
      <c r="G28" s="225"/>
      <c r="H28" s="55"/>
      <c r="I28" s="299"/>
      <c r="J28" s="177"/>
      <c r="K28" s="180"/>
      <c r="L28" s="179"/>
      <c r="M28" s="180"/>
      <c r="N28" s="181"/>
      <c r="O28" s="160"/>
      <c r="P28" s="160"/>
      <c r="Q28" s="182"/>
      <c r="R28" s="151"/>
      <c r="S28" s="151"/>
      <c r="T28" s="151"/>
      <c r="U28" s="151"/>
      <c r="V28" s="151"/>
      <c r="W28" s="173"/>
      <c r="X28" s="151"/>
      <c r="Y28" s="151"/>
      <c r="Z28" s="151"/>
      <c r="AA28" s="151"/>
      <c r="AB28" s="151"/>
      <c r="AC28" s="151"/>
      <c r="AD28" s="151"/>
      <c r="AE28" s="151"/>
      <c r="AF28" s="151"/>
      <c r="AG28" s="151"/>
      <c r="AH28" s="151"/>
      <c r="AI28" s="151"/>
      <c r="AJ28" s="151"/>
      <c r="AK28" s="151"/>
      <c r="AL28" s="151"/>
      <c r="AM28" s="7"/>
      <c r="AN28" s="7"/>
      <c r="AO28" s="7"/>
      <c r="AP28" s="7"/>
      <c r="AQ28" s="7"/>
      <c r="AR28" s="7"/>
      <c r="AS28" s="7"/>
      <c r="AT28" s="7"/>
      <c r="AU28" s="7"/>
      <c r="AV28" s="7"/>
      <c r="AW28" s="7"/>
      <c r="AX28" s="7"/>
      <c r="AY28" s="7"/>
      <c r="AZ28" s="7"/>
      <c r="BA28" s="7"/>
    </row>
    <row r="29" spans="1:53" x14ac:dyDescent="0.25">
      <c r="A29" s="5"/>
      <c r="B29" s="72" t="s">
        <v>47</v>
      </c>
      <c r="C29" s="45"/>
      <c r="D29" s="47"/>
      <c r="E29" s="47"/>
      <c r="F29" s="224"/>
      <c r="G29" s="224"/>
      <c r="H29" s="48"/>
      <c r="I29" s="298"/>
      <c r="J29" s="174"/>
      <c r="K29" s="151"/>
      <c r="L29" s="171"/>
      <c r="M29" s="151"/>
      <c r="N29" s="172"/>
      <c r="O29" s="160"/>
      <c r="P29" s="160"/>
      <c r="Q29" s="160"/>
      <c r="R29" s="151"/>
      <c r="S29" s="151"/>
      <c r="T29" s="151"/>
      <c r="U29" s="151"/>
      <c r="V29" s="151"/>
      <c r="W29" s="173"/>
      <c r="X29" s="151"/>
      <c r="Y29" s="151"/>
      <c r="Z29" s="151"/>
      <c r="AA29" s="151"/>
      <c r="AB29" s="151"/>
      <c r="AC29" s="151"/>
      <c r="AD29" s="151"/>
      <c r="AE29" s="151"/>
      <c r="AF29" s="151"/>
      <c r="AG29" s="151"/>
      <c r="AH29" s="151"/>
      <c r="AI29" s="151"/>
      <c r="AJ29" s="151"/>
      <c r="AK29" s="151"/>
      <c r="AL29" s="151"/>
      <c r="AM29" s="7"/>
      <c r="AN29" s="7"/>
      <c r="AO29" s="7"/>
      <c r="AP29" s="7"/>
      <c r="AQ29" s="7"/>
      <c r="AR29" s="7"/>
      <c r="AS29" s="7"/>
      <c r="AT29" s="7"/>
      <c r="AU29" s="7"/>
      <c r="AV29" s="7"/>
      <c r="AW29" s="7"/>
      <c r="AX29" s="7"/>
      <c r="AY29" s="7"/>
      <c r="AZ29" s="7"/>
      <c r="BA29" s="10"/>
    </row>
    <row r="30" spans="1:53" s="53" customFormat="1" x14ac:dyDescent="0.25">
      <c r="A30" s="50"/>
      <c r="B30" s="21">
        <v>0</v>
      </c>
      <c r="C30" s="45"/>
      <c r="D30" s="7"/>
      <c r="E30" s="7"/>
      <c r="F30" s="224"/>
      <c r="G30" s="225"/>
      <c r="H30" s="55"/>
      <c r="I30" s="299"/>
      <c r="J30" s="177"/>
      <c r="K30" s="180"/>
      <c r="L30" s="179"/>
      <c r="M30" s="180"/>
      <c r="N30" s="181"/>
      <c r="O30" s="160"/>
      <c r="P30" s="160"/>
      <c r="Q30" s="182"/>
      <c r="R30" s="180"/>
      <c r="S30" s="180"/>
      <c r="T30" s="180"/>
      <c r="U30" s="180"/>
      <c r="V30" s="180"/>
      <c r="W30" s="180"/>
      <c r="X30" s="180"/>
      <c r="Y30" s="180"/>
      <c r="Z30" s="180"/>
      <c r="AA30" s="180"/>
      <c r="AB30" s="180"/>
      <c r="AC30" s="180"/>
      <c r="AD30" s="180"/>
      <c r="AE30" s="180"/>
      <c r="AF30" s="180"/>
      <c r="AG30" s="180"/>
      <c r="AH30" s="180"/>
      <c r="AI30" s="180"/>
      <c r="AJ30" s="180"/>
      <c r="AK30" s="180"/>
      <c r="AL30" s="180"/>
      <c r="AM30" s="45"/>
      <c r="AN30" s="45"/>
      <c r="AO30" s="45"/>
      <c r="AP30" s="45"/>
      <c r="AQ30" s="45"/>
      <c r="AR30" s="45"/>
      <c r="AS30" s="45"/>
      <c r="AT30" s="45"/>
      <c r="AU30" s="45"/>
      <c r="AV30" s="45"/>
      <c r="AW30" s="45"/>
      <c r="AX30" s="45"/>
      <c r="AY30" s="45"/>
      <c r="AZ30" s="45"/>
      <c r="BA30" s="45"/>
    </row>
    <row r="31" spans="1:53" s="53" customFormat="1" x14ac:dyDescent="0.25">
      <c r="A31" s="50"/>
      <c r="B31" s="72" t="s">
        <v>47</v>
      </c>
      <c r="C31" s="45"/>
      <c r="D31" s="45"/>
      <c r="E31" s="45"/>
      <c r="F31" s="225"/>
      <c r="G31" s="225"/>
      <c r="H31" s="55"/>
      <c r="I31" s="299"/>
      <c r="J31" s="177"/>
      <c r="K31" s="177"/>
      <c r="L31" s="179"/>
      <c r="M31" s="180"/>
      <c r="N31" s="181"/>
      <c r="O31" s="182"/>
      <c r="P31" s="182"/>
      <c r="Q31" s="182"/>
      <c r="R31" s="180"/>
      <c r="S31" s="180"/>
      <c r="T31" s="180"/>
      <c r="U31" s="180"/>
      <c r="V31" s="180"/>
      <c r="W31" s="188"/>
      <c r="X31" s="180"/>
      <c r="Y31" s="180"/>
      <c r="Z31" s="180"/>
      <c r="AA31" s="180"/>
      <c r="AB31" s="180"/>
      <c r="AC31" s="180"/>
      <c r="AD31" s="180"/>
      <c r="AE31" s="180"/>
      <c r="AF31" s="180"/>
      <c r="AG31" s="180"/>
      <c r="AH31" s="180"/>
      <c r="AI31" s="180"/>
      <c r="AJ31" s="180"/>
      <c r="AK31" s="180"/>
      <c r="AL31" s="180"/>
      <c r="AM31" s="45"/>
      <c r="AN31" s="45"/>
      <c r="AO31" s="45"/>
      <c r="AP31" s="45"/>
      <c r="AQ31" s="45"/>
      <c r="AR31" s="45"/>
      <c r="AS31" s="45"/>
      <c r="AT31" s="45"/>
      <c r="AU31" s="45"/>
      <c r="AV31" s="45"/>
      <c r="AW31" s="45"/>
      <c r="AX31" s="45"/>
      <c r="AY31" s="45"/>
      <c r="AZ31" s="45"/>
      <c r="BA31" s="46"/>
    </row>
    <row r="32" spans="1:53" ht="16.5" customHeight="1" x14ac:dyDescent="0.25">
      <c r="A32" s="5"/>
      <c r="B32" s="38" t="s">
        <v>47</v>
      </c>
      <c r="C32" s="7"/>
      <c r="D32" s="7"/>
      <c r="E32" s="7"/>
      <c r="F32" s="224"/>
      <c r="G32" s="224"/>
      <c r="H32" s="48"/>
      <c r="I32" s="298"/>
      <c r="J32" s="174"/>
      <c r="K32" s="151"/>
      <c r="L32" s="171"/>
      <c r="M32" s="151"/>
      <c r="N32" s="172"/>
      <c r="O32" s="160"/>
      <c r="P32" s="160"/>
      <c r="Q32" s="160"/>
      <c r="R32" s="151"/>
      <c r="S32" s="151"/>
      <c r="T32" s="151"/>
      <c r="U32" s="151"/>
      <c r="V32" s="151"/>
      <c r="W32" s="173"/>
      <c r="X32" s="151"/>
      <c r="Y32" s="151"/>
      <c r="Z32" s="151"/>
      <c r="AA32" s="151"/>
      <c r="AB32" s="151"/>
      <c r="AC32" s="151"/>
      <c r="AD32" s="151"/>
      <c r="AE32" s="151"/>
      <c r="AF32" s="151"/>
      <c r="AG32" s="151"/>
      <c r="AH32" s="151"/>
      <c r="AI32" s="151"/>
      <c r="AJ32" s="151"/>
      <c r="AK32" s="151"/>
      <c r="AL32" s="151"/>
      <c r="AM32" s="7"/>
      <c r="AN32" s="7"/>
      <c r="AO32" s="7"/>
      <c r="AP32" s="10"/>
      <c r="AQ32" s="7"/>
      <c r="AR32" s="7"/>
      <c r="AS32" s="7"/>
      <c r="AT32" s="7"/>
      <c r="AU32" s="7"/>
      <c r="AV32" s="7"/>
      <c r="AW32" s="7"/>
      <c r="AX32" s="7"/>
      <c r="AY32" s="7"/>
      <c r="AZ32" s="7"/>
      <c r="BA32" s="10"/>
    </row>
    <row r="33" spans="1:53" x14ac:dyDescent="0.25">
      <c r="A33" s="5"/>
      <c r="B33" s="38" t="s">
        <v>47</v>
      </c>
      <c r="C33" s="63"/>
      <c r="D33" s="67"/>
      <c r="E33" s="67"/>
      <c r="F33" s="224"/>
      <c r="G33" s="224"/>
      <c r="H33" s="48"/>
      <c r="I33" s="298"/>
      <c r="J33" s="174"/>
      <c r="K33" s="151"/>
      <c r="L33" s="171"/>
      <c r="M33" s="151"/>
      <c r="N33" s="172"/>
      <c r="O33" s="160"/>
      <c r="P33" s="160"/>
      <c r="Q33" s="160"/>
      <c r="R33" s="151"/>
      <c r="S33" s="151"/>
      <c r="T33" s="151"/>
      <c r="U33" s="151"/>
      <c r="V33" s="151"/>
      <c r="W33" s="173"/>
      <c r="X33" s="151"/>
      <c r="Y33" s="151"/>
      <c r="Z33" s="151"/>
      <c r="AA33" s="151"/>
      <c r="AB33" s="151"/>
      <c r="AC33" s="151"/>
      <c r="AD33" s="151"/>
      <c r="AE33" s="151"/>
      <c r="AF33" s="151"/>
      <c r="AG33" s="151"/>
      <c r="AH33" s="151"/>
      <c r="AI33" s="151"/>
      <c r="AJ33" s="151"/>
      <c r="AK33" s="151"/>
      <c r="AL33" s="151"/>
      <c r="AM33" s="7"/>
      <c r="AN33" s="7"/>
      <c r="AO33" s="7"/>
      <c r="AP33" s="7"/>
      <c r="AQ33" s="7"/>
      <c r="AR33" s="7"/>
      <c r="AS33" s="7"/>
      <c r="AT33" s="7"/>
      <c r="AU33" s="7"/>
      <c r="AV33" s="7"/>
      <c r="AW33" s="7"/>
      <c r="AX33" s="7"/>
      <c r="AY33" s="7"/>
      <c r="AZ33" s="7"/>
      <c r="BA33" s="10"/>
    </row>
    <row r="34" spans="1:53" s="53" customFormat="1" x14ac:dyDescent="0.25">
      <c r="A34" s="50"/>
      <c r="B34" s="38" t="s">
        <v>47</v>
      </c>
      <c r="C34" s="45"/>
      <c r="D34" s="7"/>
      <c r="E34" s="7"/>
      <c r="F34" s="225"/>
      <c r="G34" s="225"/>
      <c r="H34" s="55"/>
      <c r="I34" s="299"/>
      <c r="J34" s="177"/>
      <c r="K34" s="180"/>
      <c r="L34" s="179"/>
      <c r="M34" s="180"/>
      <c r="N34" s="181"/>
      <c r="O34" s="160"/>
      <c r="P34" s="160"/>
      <c r="Q34" s="182"/>
      <c r="R34" s="180"/>
      <c r="S34" s="180"/>
      <c r="T34" s="180"/>
      <c r="U34" s="180"/>
      <c r="V34" s="180"/>
      <c r="W34" s="188"/>
      <c r="X34" s="180"/>
      <c r="Y34" s="180"/>
      <c r="Z34" s="180"/>
      <c r="AA34" s="180"/>
      <c r="AB34" s="180"/>
      <c r="AC34" s="180"/>
      <c r="AD34" s="180"/>
      <c r="AE34" s="180"/>
      <c r="AF34" s="180"/>
      <c r="AG34" s="180"/>
      <c r="AH34" s="180"/>
      <c r="AI34" s="180"/>
      <c r="AJ34" s="180"/>
      <c r="AK34" s="180"/>
      <c r="AL34" s="180"/>
      <c r="AM34" s="45"/>
      <c r="AN34" s="45"/>
      <c r="AO34" s="45"/>
      <c r="AP34" s="45"/>
      <c r="AQ34" s="45"/>
      <c r="AR34" s="45"/>
      <c r="AS34" s="45"/>
      <c r="AT34" s="45"/>
      <c r="AU34" s="45"/>
      <c r="AV34" s="45"/>
      <c r="AW34" s="45"/>
      <c r="AX34" s="45"/>
      <c r="AY34" s="45"/>
      <c r="AZ34" s="45"/>
      <c r="BA34" s="46"/>
    </row>
    <row r="35" spans="1:53" x14ac:dyDescent="0.25">
      <c r="A35" s="5"/>
      <c r="B35" s="38" t="s">
        <v>47</v>
      </c>
      <c r="C35" s="81"/>
      <c r="D35" s="83"/>
      <c r="E35" s="83"/>
      <c r="F35" s="227"/>
      <c r="G35" s="224"/>
      <c r="H35" s="48"/>
      <c r="I35" s="300"/>
      <c r="J35" s="190"/>
      <c r="K35" s="191"/>
      <c r="L35" s="171"/>
      <c r="M35" s="151"/>
      <c r="N35" s="172"/>
      <c r="O35" s="160"/>
      <c r="P35" s="192"/>
      <c r="Q35" s="192"/>
      <c r="R35" s="193"/>
      <c r="S35" s="193"/>
      <c r="T35" s="193"/>
      <c r="U35" s="193"/>
      <c r="V35" s="193"/>
      <c r="W35" s="194"/>
      <c r="X35" s="193"/>
      <c r="Y35" s="151"/>
      <c r="Z35" s="193"/>
      <c r="AA35" s="193"/>
      <c r="AB35" s="193"/>
      <c r="AC35" s="193"/>
      <c r="AD35" s="193"/>
      <c r="AE35" s="193"/>
      <c r="AF35" s="193"/>
      <c r="AG35" s="193"/>
      <c r="AH35" s="193"/>
      <c r="AI35" s="193"/>
      <c r="AJ35" s="193"/>
      <c r="AK35" s="193"/>
      <c r="AL35" s="193"/>
      <c r="AM35" s="22"/>
      <c r="AN35" s="22"/>
      <c r="AO35" s="22"/>
      <c r="AP35" s="22"/>
      <c r="AQ35" s="22"/>
      <c r="AR35" s="22"/>
      <c r="AS35" s="22"/>
      <c r="AT35" s="22"/>
      <c r="AU35" s="22"/>
      <c r="AV35" s="22"/>
      <c r="AW35" s="22"/>
      <c r="AX35" s="7"/>
      <c r="AY35" s="7"/>
      <c r="AZ35" s="7"/>
      <c r="BA35" s="10"/>
    </row>
    <row r="36" spans="1:53" s="7" customFormat="1" x14ac:dyDescent="0.25">
      <c r="A36" s="5"/>
      <c r="B36" s="38" t="s">
        <v>47</v>
      </c>
      <c r="C36" s="71"/>
      <c r="D36" s="45"/>
      <c r="E36" s="45"/>
      <c r="F36" s="228"/>
      <c r="G36" s="226"/>
      <c r="H36" s="55"/>
      <c r="I36" s="299"/>
      <c r="J36" s="177"/>
      <c r="K36" s="180"/>
      <c r="L36" s="171"/>
      <c r="M36" s="151"/>
      <c r="N36" s="172"/>
      <c r="O36" s="189"/>
      <c r="P36" s="189"/>
      <c r="Q36" s="160"/>
      <c r="R36" s="151"/>
      <c r="S36" s="151"/>
      <c r="T36" s="193"/>
      <c r="U36" s="193"/>
      <c r="V36" s="193"/>
      <c r="W36" s="194"/>
      <c r="X36" s="151"/>
      <c r="Y36" s="193"/>
      <c r="Z36" s="193"/>
      <c r="AA36" s="151"/>
      <c r="AB36" s="151"/>
      <c r="AC36" s="151"/>
      <c r="AD36" s="151"/>
      <c r="AE36" s="151"/>
      <c r="AF36" s="151"/>
      <c r="AG36" s="151"/>
      <c r="AH36" s="151"/>
      <c r="AI36" s="151"/>
      <c r="AJ36" s="151"/>
      <c r="AK36" s="151"/>
      <c r="AL36" s="151"/>
      <c r="BA36" s="10"/>
    </row>
    <row r="37" spans="1:53" ht="14.25" customHeight="1" x14ac:dyDescent="0.25">
      <c r="A37" s="50"/>
      <c r="B37" s="72" t="s">
        <v>47</v>
      </c>
      <c r="C37" s="73"/>
      <c r="D37" s="41"/>
      <c r="E37" s="41"/>
      <c r="F37" s="229"/>
      <c r="G37" s="229"/>
      <c r="H37" s="55"/>
      <c r="I37" s="301"/>
      <c r="J37" s="195"/>
      <c r="K37" s="196"/>
      <c r="L37" s="179"/>
      <c r="M37" s="180"/>
      <c r="N37" s="181"/>
      <c r="O37" s="160"/>
      <c r="P37" s="158"/>
      <c r="Q37" s="158"/>
      <c r="R37" s="197"/>
      <c r="S37" s="197"/>
      <c r="T37" s="151"/>
      <c r="U37" s="151"/>
      <c r="V37" s="151"/>
      <c r="W37" s="173"/>
      <c r="X37" s="197"/>
      <c r="Y37" s="193"/>
      <c r="Z37" s="263"/>
      <c r="AA37" s="197"/>
      <c r="AB37" s="197"/>
      <c r="AC37" s="197"/>
      <c r="AD37" s="197"/>
      <c r="AE37" s="197"/>
      <c r="AF37" s="197"/>
      <c r="AG37" s="197"/>
      <c r="AH37" s="197"/>
      <c r="AI37" s="197"/>
      <c r="AJ37" s="197"/>
      <c r="AK37" s="197"/>
      <c r="AL37" s="197"/>
      <c r="AM37" s="25"/>
      <c r="AN37" s="25"/>
      <c r="AO37" s="25"/>
      <c r="AP37" s="25"/>
      <c r="AQ37" s="25"/>
      <c r="AR37" s="25"/>
      <c r="AS37" s="25"/>
      <c r="AT37" s="25"/>
      <c r="AU37" s="25"/>
      <c r="AV37" s="25"/>
      <c r="AW37" s="25"/>
      <c r="AX37" s="7"/>
      <c r="AY37" s="7"/>
      <c r="AZ37" s="7"/>
      <c r="BA37" s="10"/>
    </row>
    <row r="38" spans="1:53" x14ac:dyDescent="0.25">
      <c r="A38" s="5"/>
      <c r="B38" s="38" t="s">
        <v>47</v>
      </c>
      <c r="C38" s="53"/>
      <c r="F38" s="224"/>
      <c r="G38" s="225"/>
      <c r="H38" s="55"/>
      <c r="I38" s="299"/>
      <c r="J38" s="177"/>
      <c r="K38" s="180"/>
      <c r="L38" s="179"/>
      <c r="M38" s="151"/>
      <c r="N38" s="172"/>
      <c r="O38" s="160"/>
      <c r="P38" s="160"/>
      <c r="Q38" s="160"/>
      <c r="R38" s="151"/>
      <c r="S38" s="151"/>
      <c r="T38" s="151"/>
      <c r="U38" s="151"/>
      <c r="V38" s="151"/>
      <c r="W38" s="173"/>
      <c r="X38" s="151"/>
      <c r="Y38" s="151"/>
      <c r="Z38" s="151"/>
      <c r="AA38" s="151"/>
      <c r="AB38" s="151"/>
      <c r="AC38" s="151"/>
      <c r="AD38" s="151"/>
      <c r="AE38" s="151"/>
      <c r="AF38" s="151"/>
      <c r="AG38" s="151"/>
      <c r="AH38" s="151"/>
      <c r="AI38" s="151"/>
      <c r="AJ38" s="151"/>
      <c r="AK38" s="151"/>
      <c r="AL38" s="151"/>
      <c r="AM38" s="7"/>
      <c r="AN38" s="7"/>
      <c r="AO38" s="7"/>
      <c r="AP38" s="7"/>
      <c r="AQ38" s="7"/>
      <c r="AR38" s="7"/>
      <c r="AS38" s="7"/>
      <c r="AT38" s="7"/>
      <c r="AU38" s="7"/>
      <c r="AV38" s="7"/>
      <c r="AW38" s="7"/>
      <c r="AX38" s="7"/>
      <c r="AY38" s="7"/>
      <c r="AZ38" s="7"/>
      <c r="BA38" s="10"/>
    </row>
    <row r="39" spans="1:53" x14ac:dyDescent="0.25">
      <c r="A39" s="5"/>
      <c r="B39" s="69" t="s">
        <v>47</v>
      </c>
      <c r="C39" s="63"/>
      <c r="D39" s="7"/>
      <c r="E39" s="7"/>
      <c r="F39" s="224"/>
      <c r="G39" s="238"/>
      <c r="H39" s="48"/>
      <c r="I39" s="298"/>
      <c r="J39" s="174"/>
      <c r="K39" s="180"/>
      <c r="L39" s="171"/>
      <c r="M39" s="151"/>
      <c r="N39" s="172"/>
      <c r="O39" s="189"/>
      <c r="P39" s="189"/>
      <c r="Q39" s="160"/>
      <c r="R39" s="151"/>
      <c r="S39" s="151"/>
      <c r="T39" s="151"/>
      <c r="U39" s="151"/>
      <c r="V39" s="151"/>
      <c r="W39" s="173"/>
      <c r="X39" s="151"/>
      <c r="Y39" s="151"/>
      <c r="Z39" s="151"/>
      <c r="AA39" s="151"/>
      <c r="AB39" s="151"/>
      <c r="AC39" s="151"/>
      <c r="AD39" s="151"/>
      <c r="AE39" s="151"/>
      <c r="AF39" s="151"/>
      <c r="AG39" s="151"/>
      <c r="AH39" s="151"/>
      <c r="AI39" s="151"/>
      <c r="AJ39" s="151"/>
      <c r="AK39" s="151"/>
      <c r="AL39" s="151"/>
      <c r="AM39" s="7"/>
      <c r="AN39" s="7"/>
      <c r="AO39" s="7"/>
      <c r="AP39" s="7"/>
      <c r="AQ39" s="7"/>
      <c r="AR39" s="7"/>
      <c r="AS39" s="7"/>
      <c r="AT39" s="7"/>
      <c r="AU39" s="67"/>
      <c r="AV39" s="7"/>
      <c r="AW39" s="67"/>
      <c r="AX39" s="7"/>
      <c r="AY39" s="7"/>
      <c r="AZ39" s="7"/>
      <c r="BA39" s="10"/>
    </row>
    <row r="40" spans="1:53" x14ac:dyDescent="0.25">
      <c r="A40" s="5"/>
      <c r="B40" s="38" t="s">
        <v>47</v>
      </c>
      <c r="C40" s="7"/>
      <c r="D40" s="7"/>
      <c r="E40" s="7"/>
      <c r="F40" s="224"/>
      <c r="G40" s="224"/>
      <c r="H40" s="48"/>
      <c r="I40" s="298"/>
      <c r="J40" s="174"/>
      <c r="K40" s="180"/>
      <c r="L40" s="179"/>
      <c r="M40" s="151"/>
      <c r="N40" s="172"/>
      <c r="O40" s="160"/>
      <c r="P40" s="160"/>
      <c r="Q40" s="160"/>
      <c r="R40" s="151"/>
      <c r="S40" s="151"/>
      <c r="T40" s="151"/>
      <c r="U40" s="151"/>
      <c r="V40" s="151"/>
      <c r="W40" s="173"/>
      <c r="X40" s="151"/>
      <c r="Y40" s="151"/>
      <c r="Z40" s="151"/>
      <c r="AA40" s="151"/>
      <c r="AB40" s="151"/>
      <c r="AC40" s="151"/>
      <c r="AD40" s="151"/>
      <c r="AE40" s="151"/>
      <c r="AF40" s="151"/>
      <c r="AG40" s="151"/>
      <c r="AH40" s="151"/>
      <c r="AI40" s="151"/>
      <c r="AJ40" s="151"/>
      <c r="AK40" s="151"/>
      <c r="AL40" s="151"/>
      <c r="AM40" s="7"/>
      <c r="AN40" s="7"/>
      <c r="AO40" s="7"/>
      <c r="AP40" s="7"/>
      <c r="AQ40" s="7"/>
      <c r="AR40" s="7"/>
      <c r="AS40" s="7"/>
      <c r="AT40" s="7"/>
      <c r="AU40" s="7"/>
      <c r="AV40" s="7"/>
      <c r="AW40" s="7"/>
      <c r="AX40" s="7"/>
      <c r="AY40" s="7"/>
      <c r="AZ40" s="7"/>
      <c r="BA40" s="7"/>
    </row>
    <row r="41" spans="1:53" s="53" customFormat="1" x14ac:dyDescent="0.25">
      <c r="A41" s="50"/>
      <c r="B41" s="38" t="s">
        <v>47</v>
      </c>
      <c r="C41" s="46"/>
      <c r="D41" s="7"/>
      <c r="E41" s="7"/>
      <c r="F41" s="225"/>
      <c r="G41" s="225"/>
      <c r="H41" s="55"/>
      <c r="I41" s="299"/>
      <c r="J41" s="177"/>
      <c r="K41" s="178"/>
      <c r="L41" s="179"/>
      <c r="M41" s="180"/>
      <c r="N41" s="181"/>
      <c r="O41" s="189"/>
      <c r="P41" s="189"/>
      <c r="Q41" s="182"/>
      <c r="R41" s="180"/>
      <c r="S41" s="180"/>
      <c r="T41" s="180"/>
      <c r="U41" s="180"/>
      <c r="V41" s="180"/>
      <c r="W41" s="188"/>
      <c r="X41" s="180"/>
      <c r="Y41" s="180"/>
      <c r="Z41" s="180"/>
      <c r="AA41" s="180"/>
      <c r="AB41" s="180"/>
      <c r="AC41" s="180"/>
      <c r="AD41" s="180"/>
      <c r="AE41" s="180"/>
      <c r="AF41" s="180"/>
      <c r="AG41" s="180"/>
      <c r="AH41" s="180"/>
      <c r="AI41" s="180"/>
      <c r="AJ41" s="180"/>
      <c r="AK41" s="180"/>
      <c r="AL41" s="180"/>
      <c r="AM41" s="45"/>
      <c r="AN41" s="45"/>
      <c r="AO41" s="45"/>
      <c r="AP41" s="45"/>
      <c r="AQ41" s="45"/>
      <c r="AR41" s="45"/>
      <c r="AS41" s="45"/>
      <c r="AT41" s="45"/>
      <c r="AU41" s="45"/>
      <c r="AV41" s="45"/>
      <c r="AW41" s="45"/>
      <c r="AX41" s="45"/>
      <c r="AY41" s="45"/>
      <c r="AZ41" s="45"/>
      <c r="BA41" s="46"/>
    </row>
    <row r="42" spans="1:53" x14ac:dyDescent="0.25">
      <c r="A42" s="5"/>
      <c r="B42" s="69" t="s">
        <v>47</v>
      </c>
      <c r="C42" s="63"/>
      <c r="D42" s="67"/>
      <c r="E42" s="67"/>
      <c r="F42" s="224"/>
      <c r="G42" s="224"/>
      <c r="H42" s="48"/>
      <c r="I42" s="298"/>
      <c r="J42" s="174"/>
      <c r="K42" s="178"/>
      <c r="L42" s="171"/>
      <c r="M42" s="151"/>
      <c r="N42" s="172"/>
      <c r="O42" s="189"/>
      <c r="P42" s="189"/>
      <c r="Q42" s="160"/>
      <c r="R42" s="151"/>
      <c r="S42" s="151"/>
      <c r="T42" s="151"/>
      <c r="U42" s="151"/>
      <c r="V42" s="151"/>
      <c r="W42" s="173"/>
      <c r="X42" s="151"/>
      <c r="Y42" s="151"/>
      <c r="Z42" s="151"/>
      <c r="AA42" s="151"/>
      <c r="AB42" s="151"/>
      <c r="AC42" s="151"/>
      <c r="AD42" s="151"/>
      <c r="AE42" s="151"/>
      <c r="AF42" s="151"/>
      <c r="AG42" s="151"/>
      <c r="AH42" s="151"/>
      <c r="AI42" s="151"/>
      <c r="AJ42" s="151"/>
      <c r="AK42" s="151"/>
      <c r="AL42" s="151"/>
      <c r="AM42" s="7"/>
      <c r="AN42" s="7"/>
      <c r="AO42" s="7"/>
      <c r="AP42" s="7"/>
      <c r="AQ42" s="7"/>
      <c r="AR42" s="7"/>
      <c r="AS42" s="7"/>
      <c r="AT42" s="7"/>
      <c r="AU42" s="7"/>
      <c r="AV42" s="7"/>
      <c r="AW42" s="7"/>
      <c r="AX42" s="7"/>
      <c r="AY42" s="7"/>
      <c r="AZ42" s="7"/>
      <c r="BA42" s="10"/>
    </row>
    <row r="43" spans="1:53" ht="14.25" customHeight="1" x14ac:dyDescent="0.25">
      <c r="A43" s="5"/>
      <c r="B43" s="69" t="s">
        <v>47</v>
      </c>
      <c r="C43" s="63"/>
      <c r="D43" s="45"/>
      <c r="E43" s="45"/>
      <c r="F43" s="224"/>
      <c r="G43" s="225"/>
      <c r="H43" s="55"/>
      <c r="I43" s="299"/>
      <c r="J43" s="177"/>
      <c r="K43" s="180"/>
      <c r="L43" s="171"/>
      <c r="M43" s="151"/>
      <c r="N43" s="172"/>
      <c r="O43" s="189"/>
      <c r="P43" s="189"/>
      <c r="Q43" s="160"/>
      <c r="R43" s="151"/>
      <c r="S43" s="151"/>
      <c r="T43" s="151"/>
      <c r="U43" s="151"/>
      <c r="V43" s="151"/>
      <c r="W43" s="173"/>
      <c r="X43" s="151"/>
      <c r="Y43" s="151"/>
      <c r="Z43" s="151"/>
      <c r="AA43" s="151"/>
      <c r="AB43" s="151"/>
      <c r="AC43" s="151"/>
      <c r="AD43" s="151"/>
      <c r="AE43" s="151"/>
      <c r="AF43" s="151"/>
      <c r="AG43" s="151"/>
      <c r="AH43" s="151"/>
      <c r="AI43" s="151"/>
      <c r="AJ43" s="151"/>
      <c r="AK43" s="151"/>
      <c r="AL43" s="151"/>
      <c r="AM43" s="7"/>
      <c r="AN43" s="7"/>
      <c r="AO43" s="7"/>
      <c r="AP43" s="7"/>
      <c r="AQ43" s="7"/>
      <c r="AR43" s="7"/>
      <c r="AS43" s="7"/>
      <c r="AT43" s="7"/>
      <c r="AU43" s="7"/>
      <c r="AV43" s="7"/>
      <c r="AW43" s="7"/>
      <c r="AX43" s="7"/>
      <c r="AY43" s="7"/>
      <c r="AZ43" s="7"/>
      <c r="BA43" s="10"/>
    </row>
    <row r="44" spans="1:53" ht="15.75" customHeight="1" x14ac:dyDescent="0.25">
      <c r="A44" s="5"/>
      <c r="B44" s="38" t="s">
        <v>47</v>
      </c>
      <c r="C44" s="45"/>
      <c r="D44" s="67"/>
      <c r="E44" s="67"/>
      <c r="F44" s="224"/>
      <c r="G44" s="224"/>
      <c r="H44" s="48"/>
      <c r="I44" s="298"/>
      <c r="J44" s="174"/>
      <c r="K44" s="151"/>
      <c r="L44" s="171"/>
      <c r="M44" s="151"/>
      <c r="N44" s="172"/>
      <c r="O44" s="160"/>
      <c r="P44" s="160"/>
      <c r="Q44" s="160"/>
      <c r="R44" s="151"/>
      <c r="S44" s="151"/>
      <c r="T44" s="151"/>
      <c r="U44" s="151"/>
      <c r="V44" s="151"/>
      <c r="W44" s="173"/>
      <c r="X44" s="151"/>
      <c r="Y44" s="151"/>
      <c r="Z44" s="151"/>
      <c r="AA44" s="151"/>
      <c r="AB44" s="151"/>
      <c r="AC44" s="151"/>
      <c r="AD44" s="151"/>
      <c r="AE44" s="151"/>
      <c r="AF44" s="151"/>
      <c r="AG44" s="151"/>
      <c r="AH44" s="151"/>
      <c r="AI44" s="151"/>
      <c r="AJ44" s="151"/>
      <c r="AK44" s="151"/>
      <c r="AL44" s="151"/>
      <c r="AM44" s="7"/>
      <c r="AN44" s="7"/>
      <c r="AO44" s="7"/>
      <c r="AP44" s="7"/>
      <c r="AQ44" s="7"/>
      <c r="AR44" s="7"/>
      <c r="AS44" s="7"/>
      <c r="AT44" s="7"/>
      <c r="AU44" s="7"/>
      <c r="AV44" s="7"/>
      <c r="AW44" s="7"/>
      <c r="AX44" s="7"/>
      <c r="AY44" s="7"/>
      <c r="AZ44" s="7"/>
      <c r="BA44" s="10"/>
    </row>
    <row r="45" spans="1:53" x14ac:dyDescent="0.25">
      <c r="A45" s="5"/>
      <c r="B45" s="21">
        <v>0</v>
      </c>
      <c r="C45" s="63"/>
      <c r="D45" s="7"/>
      <c r="E45" s="7"/>
      <c r="F45" s="224"/>
      <c r="G45" s="224"/>
      <c r="H45" s="48"/>
      <c r="I45" s="298"/>
      <c r="J45" s="174"/>
      <c r="K45" s="180"/>
      <c r="L45" s="171"/>
      <c r="M45" s="151"/>
      <c r="N45" s="172"/>
      <c r="O45" s="189"/>
      <c r="P45" s="189"/>
      <c r="Q45" s="160"/>
      <c r="R45" s="151"/>
      <c r="S45" s="151"/>
      <c r="T45" s="151"/>
      <c r="U45" s="151"/>
      <c r="V45" s="151"/>
      <c r="W45" s="151"/>
      <c r="X45" s="151"/>
      <c r="Y45" s="151"/>
      <c r="Z45" s="151"/>
      <c r="AA45" s="151"/>
      <c r="AB45" s="151"/>
      <c r="AC45" s="151"/>
      <c r="AD45" s="151"/>
      <c r="AE45" s="151"/>
      <c r="AF45" s="151"/>
      <c r="AG45" s="151"/>
      <c r="AH45" s="151"/>
      <c r="AI45" s="151"/>
      <c r="AJ45" s="151"/>
      <c r="AK45" s="151"/>
      <c r="AL45" s="151"/>
      <c r="AM45" s="7"/>
      <c r="AN45" s="7"/>
      <c r="AO45" s="7"/>
      <c r="AP45" s="7"/>
      <c r="AQ45" s="7"/>
      <c r="AR45" s="7"/>
      <c r="AS45" s="7"/>
      <c r="AT45" s="7"/>
      <c r="AU45" s="7"/>
      <c r="AV45" s="7"/>
      <c r="AW45" s="7"/>
      <c r="AX45" s="7"/>
      <c r="AY45" s="7"/>
      <c r="AZ45" s="7"/>
      <c r="BA45" s="10"/>
    </row>
    <row r="46" spans="1:53" x14ac:dyDescent="0.25">
      <c r="A46" s="5"/>
      <c r="B46" s="21">
        <v>0</v>
      </c>
      <c r="C46" s="96"/>
      <c r="D46" s="99"/>
      <c r="E46" s="99"/>
      <c r="F46" s="224"/>
      <c r="G46" s="225"/>
      <c r="H46" s="55"/>
      <c r="I46" s="299"/>
      <c r="J46" s="177"/>
      <c r="K46" s="180"/>
      <c r="L46" s="179"/>
      <c r="M46" s="151"/>
      <c r="N46" s="172"/>
      <c r="O46" s="189"/>
      <c r="P46" s="189"/>
      <c r="Q46" s="160"/>
      <c r="R46" s="151"/>
      <c r="S46" s="151"/>
      <c r="T46" s="151"/>
      <c r="U46" s="151"/>
      <c r="V46" s="151"/>
      <c r="W46" s="173"/>
      <c r="X46" s="151"/>
      <c r="Y46" s="151"/>
      <c r="Z46" s="151"/>
      <c r="AA46" s="151"/>
      <c r="AB46" s="151"/>
      <c r="AC46" s="151"/>
      <c r="AD46" s="151"/>
      <c r="AE46" s="151"/>
      <c r="AF46" s="151"/>
      <c r="AG46" s="151"/>
      <c r="AH46" s="151"/>
      <c r="AI46" s="151"/>
      <c r="AJ46" s="151"/>
      <c r="AK46" s="151"/>
      <c r="AL46" s="151"/>
      <c r="AM46" s="7"/>
      <c r="AN46" s="7"/>
      <c r="AO46" s="7"/>
      <c r="AP46" s="7"/>
      <c r="AQ46" s="7"/>
      <c r="AR46" s="7"/>
      <c r="AS46" s="7"/>
      <c r="AT46" s="7"/>
      <c r="AU46" s="7"/>
      <c r="AV46" s="7"/>
      <c r="AW46" s="7"/>
      <c r="AX46" s="7"/>
      <c r="AY46" s="7"/>
      <c r="AZ46" s="7"/>
      <c r="BA46" s="10"/>
    </row>
    <row r="47" spans="1:53" x14ac:dyDescent="0.25">
      <c r="A47" s="5"/>
      <c r="B47" s="21">
        <v>0</v>
      </c>
      <c r="C47" s="63"/>
      <c r="D47" s="67"/>
      <c r="E47" s="67"/>
      <c r="F47" s="224"/>
      <c r="G47" s="224"/>
      <c r="H47" s="48"/>
      <c r="I47" s="298"/>
      <c r="J47" s="174"/>
      <c r="K47" s="174"/>
      <c r="L47" s="171"/>
      <c r="M47" s="151"/>
      <c r="N47" s="172"/>
      <c r="O47" s="160"/>
      <c r="P47" s="160"/>
      <c r="Q47" s="160"/>
      <c r="R47" s="151"/>
      <c r="S47" s="151"/>
      <c r="T47" s="151"/>
      <c r="U47" s="151"/>
      <c r="V47" s="151"/>
      <c r="W47" s="173"/>
      <c r="X47" s="151"/>
      <c r="Y47" s="151"/>
      <c r="Z47" s="151"/>
      <c r="AA47" s="151"/>
      <c r="AB47" s="151"/>
      <c r="AC47" s="151"/>
      <c r="AD47" s="151"/>
      <c r="AE47" s="151"/>
      <c r="AF47" s="151"/>
      <c r="AG47" s="151"/>
      <c r="AH47" s="151"/>
      <c r="AI47" s="151"/>
      <c r="AJ47" s="151"/>
      <c r="AK47" s="151"/>
      <c r="AL47" s="151"/>
      <c r="AM47" s="7"/>
      <c r="AN47" s="7"/>
      <c r="AO47" s="7"/>
      <c r="AP47" s="7"/>
      <c r="AQ47" s="7"/>
      <c r="AR47" s="7"/>
      <c r="AS47" s="7"/>
      <c r="AT47" s="7"/>
      <c r="AU47" s="7"/>
      <c r="AV47" s="7"/>
      <c r="AW47" s="7"/>
      <c r="AX47" s="7"/>
      <c r="AY47" s="7"/>
      <c r="AZ47" s="7"/>
      <c r="BA47" s="10"/>
    </row>
    <row r="48" spans="1:53" ht="15.75" customHeight="1" x14ac:dyDescent="0.25">
      <c r="A48" s="5"/>
      <c r="B48" s="21">
        <v>0</v>
      </c>
      <c r="C48" s="63"/>
      <c r="D48" s="7"/>
      <c r="E48" s="7"/>
      <c r="F48" s="224"/>
      <c r="G48" s="224"/>
      <c r="H48" s="48"/>
      <c r="I48" s="298"/>
      <c r="J48" s="174"/>
      <c r="K48" s="170"/>
      <c r="L48" s="171"/>
      <c r="M48" s="151"/>
      <c r="N48" s="172"/>
      <c r="O48" s="160"/>
      <c r="P48" s="160"/>
      <c r="Q48" s="160"/>
      <c r="R48" s="151"/>
      <c r="S48" s="151"/>
      <c r="T48" s="151"/>
      <c r="U48" s="151"/>
      <c r="V48" s="151"/>
      <c r="W48" s="173"/>
      <c r="X48" s="151"/>
      <c r="Y48" s="151"/>
      <c r="Z48" s="151"/>
      <c r="AA48" s="151"/>
      <c r="AB48" s="151"/>
      <c r="AC48" s="151"/>
      <c r="AD48" s="151"/>
      <c r="AE48" s="151"/>
      <c r="AF48" s="151"/>
      <c r="AG48" s="151"/>
      <c r="AH48" s="151"/>
      <c r="AI48" s="151"/>
      <c r="AJ48" s="151"/>
      <c r="AK48" s="151"/>
      <c r="AL48" s="151"/>
      <c r="AM48" s="7"/>
      <c r="AN48" s="7"/>
      <c r="AO48" s="7"/>
      <c r="AP48" s="7"/>
      <c r="AQ48" s="7"/>
      <c r="AR48" s="7"/>
      <c r="AS48" s="7"/>
      <c r="AT48" s="7"/>
      <c r="AU48" s="7"/>
      <c r="AV48" s="7"/>
      <c r="AW48" s="7"/>
      <c r="AX48" s="7"/>
      <c r="AY48" s="7"/>
      <c r="AZ48" s="7"/>
      <c r="BA48" s="7"/>
    </row>
    <row r="49" spans="1:53" x14ac:dyDescent="0.25">
      <c r="A49" s="5"/>
      <c r="B49" s="70">
        <v>0</v>
      </c>
      <c r="C49" s="53"/>
      <c r="D49" s="7"/>
      <c r="E49" s="7"/>
      <c r="F49" s="224"/>
      <c r="G49" s="225"/>
      <c r="H49" s="55"/>
      <c r="I49" s="299"/>
      <c r="J49" s="177"/>
      <c r="K49" s="180"/>
      <c r="L49" s="171"/>
      <c r="M49" s="151"/>
      <c r="N49" s="172"/>
      <c r="O49" s="189"/>
      <c r="P49" s="189"/>
      <c r="Q49" s="160"/>
      <c r="R49" s="151"/>
      <c r="S49" s="151"/>
      <c r="T49" s="151"/>
      <c r="U49" s="151"/>
      <c r="V49" s="151"/>
      <c r="W49" s="173"/>
      <c r="X49" s="173"/>
      <c r="Y49" s="151"/>
      <c r="Z49" s="151"/>
      <c r="AA49" s="151"/>
      <c r="AB49" s="151"/>
      <c r="AC49" s="151"/>
      <c r="AD49" s="151"/>
      <c r="AE49" s="151"/>
      <c r="AF49" s="151"/>
      <c r="AG49" s="151"/>
      <c r="AH49" s="151"/>
      <c r="AI49" s="151"/>
      <c r="AJ49" s="151"/>
      <c r="AK49" s="151"/>
      <c r="AL49" s="151"/>
      <c r="AM49" s="7"/>
      <c r="AN49" s="7"/>
      <c r="AO49" s="7"/>
      <c r="AP49" s="7"/>
      <c r="AQ49" s="7"/>
      <c r="AR49" s="7"/>
      <c r="AS49" s="7"/>
      <c r="AT49" s="7"/>
      <c r="AU49" s="7"/>
      <c r="AV49" s="7"/>
      <c r="AW49" s="7"/>
      <c r="AX49" s="7"/>
      <c r="AY49" s="7"/>
      <c r="AZ49" s="7"/>
      <c r="BA49" s="7"/>
    </row>
    <row r="50" spans="1:53" ht="14.25" customHeight="1" x14ac:dyDescent="0.25">
      <c r="A50" s="5"/>
      <c r="B50" s="21">
        <v>0</v>
      </c>
      <c r="C50" s="63"/>
      <c r="D50" s="67"/>
      <c r="E50" s="67"/>
      <c r="F50" s="224"/>
      <c r="G50" s="224"/>
      <c r="H50" s="48"/>
      <c r="I50" s="298"/>
      <c r="J50" s="174"/>
      <c r="K50" s="151"/>
      <c r="L50" s="171"/>
      <c r="M50" s="151"/>
      <c r="N50" s="172"/>
      <c r="O50" s="160"/>
      <c r="P50" s="160"/>
      <c r="Q50" s="160"/>
      <c r="R50" s="151"/>
      <c r="S50" s="151"/>
      <c r="T50" s="151"/>
      <c r="U50" s="151"/>
      <c r="V50" s="151"/>
      <c r="W50" s="173"/>
      <c r="X50" s="151"/>
      <c r="Y50" s="151"/>
      <c r="Z50" s="151"/>
      <c r="AA50" s="151"/>
      <c r="AB50" s="151"/>
      <c r="AC50" s="151"/>
      <c r="AD50" s="151"/>
      <c r="AE50" s="151"/>
      <c r="AF50" s="151"/>
      <c r="AG50" s="151"/>
      <c r="AH50" s="151"/>
      <c r="AI50" s="151"/>
      <c r="AJ50" s="151"/>
      <c r="AK50" s="151"/>
      <c r="AL50" s="151"/>
      <c r="AM50" s="7"/>
      <c r="AN50" s="7"/>
      <c r="AO50" s="7"/>
      <c r="AP50" s="7"/>
      <c r="AQ50" s="7"/>
      <c r="AR50" s="7"/>
      <c r="AS50" s="7"/>
      <c r="AT50" s="7"/>
      <c r="AU50" s="7"/>
      <c r="AV50" s="7"/>
      <c r="AW50" s="7"/>
      <c r="AX50" s="7"/>
      <c r="AY50" s="7"/>
      <c r="AZ50" s="7"/>
      <c r="BA50" s="7"/>
    </row>
    <row r="51" spans="1:53" x14ac:dyDescent="0.25">
      <c r="A51" s="5"/>
      <c r="B51" s="21">
        <v>0</v>
      </c>
      <c r="C51" s="87"/>
      <c r="D51" s="88"/>
      <c r="E51" s="88"/>
      <c r="F51" s="225"/>
      <c r="G51" s="225"/>
      <c r="H51" s="55"/>
      <c r="I51" s="299"/>
      <c r="J51" s="177"/>
      <c r="K51" s="177"/>
      <c r="L51" s="179"/>
      <c r="M51" s="180"/>
      <c r="N51" s="181"/>
      <c r="O51" s="182"/>
      <c r="P51" s="182"/>
      <c r="Q51" s="182"/>
      <c r="R51" s="151"/>
      <c r="S51" s="151"/>
      <c r="T51" s="151"/>
      <c r="U51" s="151"/>
      <c r="V51" s="151"/>
      <c r="W51" s="151"/>
      <c r="X51" s="151"/>
      <c r="Y51" s="151"/>
      <c r="Z51" s="151"/>
      <c r="AA51" s="151"/>
      <c r="AB51" s="151"/>
      <c r="AC51" s="151"/>
      <c r="AD51" s="151"/>
      <c r="AE51" s="151"/>
      <c r="AF51" s="151"/>
      <c r="AG51" s="151"/>
      <c r="AH51" s="151"/>
      <c r="AI51" s="151"/>
      <c r="AJ51" s="151"/>
      <c r="AK51" s="151"/>
      <c r="AL51" s="151"/>
      <c r="AM51" s="7"/>
      <c r="AN51" s="7"/>
      <c r="AO51" s="7"/>
      <c r="AP51" s="7"/>
      <c r="AQ51" s="7"/>
      <c r="AR51" s="7"/>
      <c r="AS51" s="7"/>
      <c r="AT51" s="7"/>
      <c r="AU51" s="7"/>
      <c r="AV51" s="7"/>
      <c r="AW51" s="7"/>
      <c r="AX51" s="7"/>
      <c r="AY51" s="7"/>
      <c r="AZ51" s="7"/>
      <c r="BA51" s="7"/>
    </row>
    <row r="52" spans="1:53" s="53" customFormat="1" x14ac:dyDescent="0.25">
      <c r="A52" s="50"/>
      <c r="B52" s="21">
        <v>0</v>
      </c>
      <c r="C52" s="46"/>
      <c r="D52" s="7"/>
      <c r="E52" s="7"/>
      <c r="F52" s="230"/>
      <c r="G52" s="230"/>
      <c r="H52" s="55"/>
      <c r="I52" s="299"/>
      <c r="J52" s="177"/>
      <c r="K52" s="180"/>
      <c r="L52" s="179"/>
      <c r="M52" s="180"/>
      <c r="N52" s="181"/>
      <c r="O52" s="160"/>
      <c r="P52" s="160"/>
      <c r="Q52" s="182"/>
      <c r="R52" s="180"/>
      <c r="S52" s="180"/>
      <c r="T52" s="180"/>
      <c r="U52" s="180"/>
      <c r="V52" s="180"/>
      <c r="W52" s="188"/>
      <c r="X52" s="180"/>
      <c r="Y52" s="180"/>
      <c r="Z52" s="180"/>
      <c r="AA52" s="180"/>
      <c r="AB52" s="180"/>
      <c r="AC52" s="180"/>
      <c r="AD52" s="180"/>
      <c r="AE52" s="180"/>
      <c r="AF52" s="180"/>
      <c r="AG52" s="180"/>
      <c r="AH52" s="180"/>
      <c r="AI52" s="180"/>
      <c r="AJ52" s="180"/>
      <c r="AK52" s="180"/>
      <c r="AL52" s="180"/>
      <c r="AM52" s="45"/>
      <c r="AN52" s="45"/>
      <c r="AO52" s="45"/>
      <c r="AP52" s="45"/>
      <c r="AQ52" s="45"/>
      <c r="AR52" s="45"/>
      <c r="AS52" s="45"/>
      <c r="AT52" s="45"/>
      <c r="AU52" s="45"/>
      <c r="AV52" s="45"/>
      <c r="AW52" s="45"/>
      <c r="AX52" s="45"/>
      <c r="AY52" s="45"/>
      <c r="AZ52" s="45"/>
      <c r="BA52" s="45"/>
    </row>
    <row r="53" spans="1:53" x14ac:dyDescent="0.25">
      <c r="A53" s="5"/>
      <c r="B53" s="21">
        <v>0</v>
      </c>
      <c r="C53" s="63"/>
      <c r="D53" s="45"/>
      <c r="E53" s="45"/>
      <c r="F53" s="224"/>
      <c r="G53" s="225"/>
      <c r="H53" s="45"/>
      <c r="I53" s="46"/>
      <c r="J53" s="180"/>
      <c r="K53" s="178"/>
      <c r="L53" s="171"/>
      <c r="M53" s="151"/>
      <c r="N53" s="172"/>
      <c r="O53" s="160"/>
      <c r="P53" s="160"/>
      <c r="Q53" s="160"/>
      <c r="R53" s="151"/>
      <c r="S53" s="151"/>
      <c r="T53" s="151"/>
      <c r="U53" s="151"/>
      <c r="V53" s="151"/>
      <c r="W53" s="173"/>
      <c r="X53" s="151"/>
      <c r="Y53" s="151"/>
      <c r="Z53" s="151"/>
      <c r="AA53" s="151"/>
      <c r="AB53" s="151"/>
      <c r="AC53" s="151"/>
      <c r="AD53" s="151"/>
      <c r="AE53" s="151"/>
      <c r="AF53" s="151"/>
      <c r="AG53" s="151"/>
      <c r="AH53" s="151"/>
      <c r="AI53" s="151"/>
      <c r="AJ53" s="151"/>
      <c r="AK53" s="151"/>
      <c r="AL53" s="151"/>
      <c r="AM53" s="7"/>
      <c r="AN53" s="7"/>
      <c r="AO53" s="7"/>
      <c r="AP53" s="7"/>
      <c r="AQ53" s="7"/>
      <c r="AR53" s="7"/>
      <c r="AS53" s="7"/>
      <c r="AT53" s="7"/>
      <c r="AU53" s="7"/>
      <c r="AV53" s="7"/>
      <c r="AW53" s="7"/>
      <c r="AX53" s="7"/>
      <c r="AY53" s="7"/>
      <c r="AZ53" s="7"/>
      <c r="BA53" s="7"/>
    </row>
    <row r="54" spans="1:53" x14ac:dyDescent="0.25">
      <c r="A54" s="5"/>
      <c r="B54" s="70">
        <v>0</v>
      </c>
      <c r="C54" s="63"/>
      <c r="D54" s="7"/>
      <c r="E54" s="7"/>
      <c r="F54" s="224"/>
      <c r="G54" s="224"/>
      <c r="H54" s="7"/>
      <c r="I54" s="10"/>
      <c r="J54" s="151"/>
      <c r="K54" s="198"/>
      <c r="L54" s="171"/>
      <c r="M54" s="151"/>
      <c r="N54" s="172"/>
      <c r="O54" s="199"/>
      <c r="P54" s="199"/>
      <c r="Q54" s="160"/>
      <c r="R54" s="151"/>
      <c r="S54" s="151"/>
      <c r="T54" s="151"/>
      <c r="U54" s="151"/>
      <c r="V54" s="151"/>
      <c r="W54" s="173"/>
      <c r="X54" s="151"/>
      <c r="Y54" s="151"/>
      <c r="Z54" s="151"/>
      <c r="AA54" s="151"/>
      <c r="AB54" s="151"/>
      <c r="AC54" s="151"/>
      <c r="AD54" s="151"/>
      <c r="AE54" s="151"/>
      <c r="AF54" s="151"/>
      <c r="AG54" s="151"/>
      <c r="AH54" s="151"/>
      <c r="AI54" s="151"/>
      <c r="AJ54" s="151"/>
      <c r="AK54" s="151"/>
      <c r="AL54" s="151"/>
      <c r="AM54" s="7"/>
      <c r="AN54" s="7"/>
      <c r="AO54" s="7"/>
      <c r="AP54" s="7"/>
      <c r="AQ54" s="7"/>
      <c r="AR54" s="7"/>
      <c r="AS54" s="7"/>
      <c r="AT54" s="7"/>
      <c r="AU54" s="7"/>
      <c r="AV54" s="7"/>
      <c r="AW54" s="7"/>
      <c r="AX54" s="7"/>
      <c r="AY54" s="7"/>
      <c r="AZ54" s="7"/>
      <c r="BA54" s="7"/>
    </row>
    <row r="55" spans="1:53" s="53" customFormat="1" x14ac:dyDescent="0.25">
      <c r="A55" s="50"/>
      <c r="B55" s="77">
        <v>0</v>
      </c>
      <c r="C55" s="45"/>
      <c r="D55" s="68"/>
      <c r="E55" s="68"/>
      <c r="F55" s="225"/>
      <c r="G55" s="225"/>
      <c r="H55" s="55"/>
      <c r="I55" s="299"/>
      <c r="J55" s="177"/>
      <c r="K55" s="180"/>
      <c r="L55" s="179"/>
      <c r="M55" s="180"/>
      <c r="N55" s="181"/>
      <c r="O55" s="182"/>
      <c r="P55" s="182"/>
      <c r="Q55" s="182"/>
      <c r="R55" s="180"/>
      <c r="S55" s="180"/>
      <c r="T55" s="180"/>
      <c r="U55" s="180"/>
      <c r="V55" s="180"/>
      <c r="W55" s="188"/>
      <c r="X55" s="180"/>
      <c r="Y55" s="180"/>
      <c r="Z55" s="180"/>
      <c r="AA55" s="180"/>
      <c r="AB55" s="180"/>
      <c r="AC55" s="180"/>
      <c r="AD55" s="180"/>
      <c r="AE55" s="180"/>
      <c r="AF55" s="180"/>
      <c r="AG55" s="180"/>
      <c r="AH55" s="180"/>
      <c r="AI55" s="180"/>
      <c r="AJ55" s="180"/>
      <c r="AK55" s="180"/>
      <c r="AL55" s="180"/>
      <c r="AM55" s="45"/>
      <c r="AN55" s="45"/>
      <c r="AO55" s="45"/>
      <c r="AP55" s="45"/>
      <c r="AQ55" s="45"/>
      <c r="AR55" s="45"/>
      <c r="AS55" s="45"/>
      <c r="AT55" s="45"/>
      <c r="AU55" s="45"/>
      <c r="AV55" s="45"/>
      <c r="AW55" s="45"/>
      <c r="AX55" s="45"/>
      <c r="AY55" s="45"/>
      <c r="AZ55" s="45"/>
      <c r="BA55" s="45"/>
    </row>
    <row r="56" spans="1:53" x14ac:dyDescent="0.25">
      <c r="A56" s="5"/>
      <c r="B56" s="70">
        <v>0</v>
      </c>
      <c r="C56" s="63"/>
      <c r="D56" s="7"/>
      <c r="E56" s="7"/>
      <c r="F56" s="224"/>
      <c r="G56" s="225"/>
      <c r="H56" s="45"/>
      <c r="I56" s="46"/>
      <c r="J56" s="180"/>
      <c r="K56" s="180"/>
      <c r="L56" s="171"/>
      <c r="M56" s="151"/>
      <c r="N56" s="172"/>
      <c r="O56" s="199"/>
      <c r="P56" s="199"/>
      <c r="Q56" s="160"/>
      <c r="R56" s="151"/>
      <c r="S56" s="151"/>
      <c r="T56" s="151"/>
      <c r="U56" s="151"/>
      <c r="V56" s="151"/>
      <c r="W56" s="173"/>
      <c r="X56" s="151"/>
      <c r="Y56" s="151"/>
      <c r="Z56" s="151"/>
      <c r="AA56" s="151"/>
      <c r="AB56" s="151"/>
      <c r="AC56" s="151"/>
      <c r="AD56" s="151"/>
      <c r="AE56" s="151"/>
      <c r="AF56" s="151"/>
      <c r="AG56" s="151"/>
      <c r="AH56" s="151"/>
      <c r="AI56" s="151"/>
      <c r="AJ56" s="151"/>
      <c r="AK56" s="151"/>
      <c r="AL56" s="151"/>
      <c r="AM56" s="7"/>
      <c r="AN56" s="7"/>
      <c r="AO56" s="7"/>
      <c r="AP56" s="7"/>
      <c r="AQ56" s="7"/>
      <c r="AR56" s="7"/>
      <c r="AS56" s="7"/>
      <c r="AT56" s="7"/>
      <c r="AU56" s="7"/>
      <c r="AV56" s="7"/>
      <c r="AW56" s="7"/>
      <c r="AX56" s="7"/>
      <c r="AY56" s="7"/>
      <c r="AZ56" s="7"/>
      <c r="BA56" s="7"/>
    </row>
    <row r="57" spans="1:53" x14ac:dyDescent="0.25">
      <c r="A57" s="5"/>
      <c r="B57" s="43" t="s">
        <v>47</v>
      </c>
      <c r="C57" s="80"/>
      <c r="D57" s="7"/>
      <c r="E57" s="7"/>
      <c r="F57" s="225"/>
      <c r="G57" s="225"/>
      <c r="H57" s="7"/>
      <c r="I57" s="10"/>
      <c r="J57" s="151"/>
      <c r="K57" s="151"/>
      <c r="L57" s="171"/>
      <c r="M57" s="151"/>
      <c r="N57" s="172"/>
      <c r="O57" s="160"/>
      <c r="P57" s="160"/>
      <c r="Q57" s="160"/>
      <c r="R57" s="151"/>
      <c r="S57" s="151"/>
      <c r="T57" s="151"/>
      <c r="U57" s="151"/>
      <c r="V57" s="151"/>
      <c r="W57" s="173"/>
      <c r="X57" s="151"/>
      <c r="Y57" s="151"/>
      <c r="Z57" s="151"/>
      <c r="AA57" s="151"/>
      <c r="AB57" s="151"/>
      <c r="AC57" s="151"/>
      <c r="AD57" s="151"/>
      <c r="AE57" s="151"/>
      <c r="AF57" s="151"/>
      <c r="AG57" s="151"/>
      <c r="AH57" s="151"/>
      <c r="AI57" s="151"/>
      <c r="AJ57" s="151"/>
      <c r="AK57" s="151"/>
      <c r="AL57" s="151"/>
      <c r="AM57" s="7"/>
      <c r="AN57" s="7"/>
      <c r="AO57" s="7"/>
      <c r="AP57" s="7"/>
      <c r="AQ57" s="7"/>
      <c r="AR57" s="7"/>
      <c r="AS57" s="7"/>
      <c r="AT57" s="7"/>
      <c r="AU57" s="7"/>
      <c r="AV57" s="7"/>
      <c r="AW57" s="7"/>
      <c r="AX57" s="7"/>
      <c r="AY57" s="7"/>
      <c r="AZ57" s="7"/>
      <c r="BA57" s="7"/>
    </row>
    <row r="58" spans="1:53" ht="29.25" customHeight="1" x14ac:dyDescent="0.25">
      <c r="A58" s="5"/>
      <c r="B58" s="43" t="s">
        <v>47</v>
      </c>
      <c r="C58" s="80"/>
      <c r="D58" s="67"/>
      <c r="E58" s="67"/>
      <c r="F58" s="231"/>
      <c r="G58" s="224"/>
      <c r="H58" s="7"/>
      <c r="I58" s="10"/>
      <c r="J58" s="151"/>
      <c r="K58" s="180"/>
      <c r="L58" s="171"/>
      <c r="M58" s="151"/>
      <c r="N58" s="172"/>
      <c r="O58" s="189"/>
      <c r="P58" s="189"/>
      <c r="Q58" s="160"/>
      <c r="R58" s="151"/>
      <c r="S58" s="151"/>
      <c r="T58" s="151"/>
      <c r="U58" s="151"/>
      <c r="V58" s="151"/>
      <c r="W58" s="173"/>
      <c r="X58" s="151"/>
      <c r="Y58" s="151"/>
      <c r="Z58" s="151"/>
      <c r="AA58" s="151"/>
      <c r="AB58" s="151"/>
      <c r="AC58" s="151"/>
      <c r="AD58" s="151"/>
      <c r="AE58" s="151"/>
      <c r="AF58" s="151"/>
      <c r="AG58" s="151"/>
      <c r="AH58" s="151"/>
      <c r="AI58" s="151"/>
      <c r="AJ58" s="151"/>
      <c r="AK58" s="151"/>
      <c r="AL58" s="151"/>
      <c r="AM58" s="7"/>
      <c r="AN58" s="7"/>
      <c r="AO58" s="7"/>
      <c r="AP58" s="7"/>
      <c r="AQ58" s="7"/>
      <c r="AR58" s="7"/>
      <c r="AS58" s="7"/>
      <c r="AT58" s="7"/>
      <c r="AU58" s="7"/>
      <c r="AV58" s="7"/>
      <c r="AW58" s="7"/>
      <c r="AX58" s="7"/>
      <c r="AY58" s="7"/>
      <c r="AZ58" s="7"/>
      <c r="BA58" s="7"/>
    </row>
    <row r="59" spans="1:53" s="53" customFormat="1" x14ac:dyDescent="0.25">
      <c r="A59" s="50"/>
      <c r="B59" s="79" t="s">
        <v>47</v>
      </c>
      <c r="C59" s="45"/>
      <c r="D59" s="7"/>
      <c r="E59" s="7"/>
      <c r="F59" s="225"/>
      <c r="G59" s="225"/>
      <c r="H59" s="55"/>
      <c r="I59" s="299"/>
      <c r="J59" s="177"/>
      <c r="K59" s="178"/>
      <c r="L59" s="179"/>
      <c r="M59" s="180"/>
      <c r="N59" s="181"/>
      <c r="O59" s="182"/>
      <c r="P59" s="182"/>
      <c r="Q59" s="182"/>
      <c r="R59" s="180"/>
      <c r="S59" s="180"/>
      <c r="T59" s="180"/>
      <c r="U59" s="180"/>
      <c r="V59" s="180"/>
      <c r="W59" s="188"/>
      <c r="X59" s="180"/>
      <c r="Y59" s="180"/>
      <c r="Z59" s="180"/>
      <c r="AA59" s="180"/>
      <c r="AB59" s="180"/>
      <c r="AC59" s="180"/>
      <c r="AD59" s="180"/>
      <c r="AE59" s="180"/>
      <c r="AF59" s="180"/>
      <c r="AG59" s="180"/>
      <c r="AH59" s="180"/>
      <c r="AI59" s="180"/>
      <c r="AJ59" s="180"/>
      <c r="AK59" s="180"/>
      <c r="AL59" s="180"/>
      <c r="AM59" s="45"/>
      <c r="AN59" s="45"/>
      <c r="AO59" s="45"/>
      <c r="AP59" s="45"/>
      <c r="AQ59" s="45"/>
      <c r="AR59" s="45"/>
      <c r="AS59" s="45"/>
      <c r="AT59" s="45"/>
      <c r="AU59" s="45"/>
      <c r="AV59" s="45"/>
      <c r="AW59" s="45"/>
      <c r="AX59" s="45"/>
      <c r="AY59" s="45"/>
      <c r="AZ59" s="45"/>
      <c r="BA59" s="45"/>
    </row>
    <row r="60" spans="1:53" x14ac:dyDescent="0.25">
      <c r="A60" s="5"/>
      <c r="B60" s="43" t="s">
        <v>47</v>
      </c>
      <c r="C60" s="80"/>
      <c r="D60" s="45"/>
      <c r="E60" s="45"/>
      <c r="F60" s="226"/>
      <c r="G60" s="226"/>
      <c r="H60" s="45"/>
      <c r="I60" s="46"/>
      <c r="J60" s="180"/>
      <c r="K60" s="180"/>
      <c r="L60" s="171"/>
      <c r="M60" s="151"/>
      <c r="N60" s="172"/>
      <c r="O60" s="182"/>
      <c r="P60" s="182"/>
      <c r="Q60" s="182"/>
      <c r="R60" s="180"/>
      <c r="S60" s="180"/>
      <c r="T60" s="180"/>
      <c r="U60" s="180"/>
      <c r="V60" s="180"/>
      <c r="W60" s="188"/>
      <c r="X60" s="180"/>
      <c r="Y60" s="180"/>
      <c r="Z60" s="180"/>
      <c r="AA60" s="180"/>
      <c r="AB60" s="180"/>
      <c r="AC60" s="180"/>
      <c r="AD60" s="180"/>
      <c r="AE60" s="180"/>
      <c r="AF60" s="180"/>
      <c r="AG60" s="180"/>
      <c r="AH60" s="180"/>
      <c r="AI60" s="180"/>
      <c r="AJ60" s="180"/>
      <c r="AK60" s="180"/>
      <c r="AL60" s="180"/>
      <c r="AM60" s="45"/>
      <c r="AN60" s="45"/>
      <c r="AO60" s="45"/>
      <c r="AP60" s="45"/>
      <c r="AQ60" s="45"/>
      <c r="AR60" s="45"/>
      <c r="AS60" s="45"/>
      <c r="AT60" s="45"/>
      <c r="AU60" s="45"/>
      <c r="AV60" s="45"/>
      <c r="AW60" s="7"/>
      <c r="AX60" s="7"/>
      <c r="AY60" s="7"/>
      <c r="AZ60" s="7"/>
      <c r="BA60" s="7"/>
    </row>
    <row r="61" spans="1:53" x14ac:dyDescent="0.25">
      <c r="A61" s="5"/>
      <c r="B61" s="21">
        <v>0</v>
      </c>
      <c r="C61" s="80"/>
      <c r="D61" s="67"/>
      <c r="E61" s="67"/>
      <c r="F61" s="224"/>
      <c r="G61" s="224"/>
      <c r="H61" s="7"/>
      <c r="I61" s="10"/>
      <c r="J61" s="151"/>
      <c r="K61" s="180"/>
      <c r="L61" s="171"/>
      <c r="M61" s="151"/>
      <c r="N61" s="172"/>
      <c r="O61" s="160"/>
      <c r="P61" s="160"/>
      <c r="Q61" s="160"/>
      <c r="R61" s="151"/>
      <c r="S61" s="151"/>
      <c r="T61" s="151"/>
      <c r="U61" s="151"/>
      <c r="V61" s="151"/>
      <c r="W61" s="173"/>
      <c r="X61" s="151"/>
      <c r="Y61" s="151"/>
      <c r="Z61" s="151"/>
      <c r="AA61" s="151"/>
      <c r="AB61" s="151"/>
      <c r="AC61" s="151"/>
      <c r="AD61" s="151"/>
      <c r="AE61" s="151"/>
      <c r="AF61" s="151"/>
      <c r="AG61" s="151"/>
      <c r="AH61" s="151"/>
      <c r="AI61" s="151"/>
      <c r="AJ61" s="151"/>
      <c r="AK61" s="151"/>
      <c r="AL61" s="151"/>
      <c r="AM61" s="7"/>
      <c r="AN61" s="7"/>
      <c r="AO61" s="7"/>
      <c r="AP61" s="7"/>
      <c r="AQ61" s="7"/>
      <c r="AR61" s="7"/>
      <c r="AS61" s="7"/>
      <c r="AT61" s="7"/>
      <c r="AU61" s="7"/>
      <c r="AV61" s="7"/>
      <c r="AW61" s="7"/>
      <c r="AX61" s="7"/>
      <c r="AY61" s="7"/>
      <c r="AZ61" s="7"/>
      <c r="BA61" s="7"/>
    </row>
    <row r="62" spans="1:53" x14ac:dyDescent="0.25">
      <c r="A62" s="5"/>
      <c r="B62" s="21">
        <v>0</v>
      </c>
      <c r="C62" s="80"/>
      <c r="D62" s="7"/>
      <c r="E62" s="7"/>
      <c r="F62" s="224"/>
      <c r="G62" s="225"/>
      <c r="H62" s="7"/>
      <c r="I62" s="10"/>
      <c r="J62" s="151"/>
      <c r="K62" s="151"/>
      <c r="L62" s="171"/>
      <c r="M62" s="151"/>
      <c r="N62" s="172"/>
      <c r="O62" s="160"/>
      <c r="P62" s="160"/>
      <c r="Q62" s="160"/>
      <c r="R62" s="151"/>
      <c r="S62" s="151"/>
      <c r="T62" s="151"/>
      <c r="U62" s="151"/>
      <c r="V62" s="151"/>
      <c r="W62" s="173"/>
      <c r="X62" s="151"/>
      <c r="Y62" s="151"/>
      <c r="Z62" s="151"/>
      <c r="AA62" s="151"/>
      <c r="AB62" s="151"/>
      <c r="AC62" s="151"/>
      <c r="AD62" s="151"/>
      <c r="AE62" s="151"/>
      <c r="AF62" s="151"/>
      <c r="AG62" s="151"/>
      <c r="AH62" s="151"/>
      <c r="AI62" s="151"/>
      <c r="AJ62" s="151"/>
      <c r="AK62" s="151"/>
      <c r="AL62" s="151"/>
      <c r="AM62" s="7"/>
      <c r="AN62" s="7"/>
      <c r="AO62" s="7"/>
      <c r="AP62" s="7"/>
      <c r="AQ62" s="7"/>
      <c r="AR62" s="7"/>
      <c r="AS62" s="7"/>
      <c r="AT62" s="7"/>
      <c r="AU62" s="7"/>
      <c r="AV62" s="7"/>
      <c r="AW62" s="7"/>
      <c r="AX62" s="7"/>
      <c r="AY62" s="7"/>
      <c r="AZ62" s="7"/>
      <c r="BA62" s="7"/>
    </row>
    <row r="63" spans="1:53" x14ac:dyDescent="0.25">
      <c r="A63" s="5"/>
      <c r="B63" s="43" t="s">
        <v>47</v>
      </c>
      <c r="C63" s="63"/>
      <c r="D63" s="7"/>
      <c r="E63" s="7"/>
      <c r="F63" s="224"/>
      <c r="G63" s="225"/>
      <c r="H63" s="45"/>
      <c r="I63" s="46"/>
      <c r="J63" s="180"/>
      <c r="K63" s="180"/>
      <c r="L63" s="171"/>
      <c r="M63" s="151"/>
      <c r="N63" s="172"/>
      <c r="O63" s="160"/>
      <c r="P63" s="160"/>
      <c r="Q63" s="160"/>
      <c r="R63" s="151"/>
      <c r="S63" s="151"/>
      <c r="T63" s="151"/>
      <c r="U63" s="151"/>
      <c r="V63" s="151"/>
      <c r="W63" s="173"/>
      <c r="X63" s="151"/>
      <c r="Y63" s="151"/>
      <c r="Z63" s="151"/>
      <c r="AA63" s="151"/>
      <c r="AB63" s="151"/>
      <c r="AC63" s="151"/>
      <c r="AD63" s="151"/>
      <c r="AE63" s="151"/>
      <c r="AF63" s="151"/>
      <c r="AG63" s="151"/>
      <c r="AH63" s="151"/>
      <c r="AI63" s="151"/>
      <c r="AJ63" s="151"/>
      <c r="AK63" s="151"/>
      <c r="AL63" s="151"/>
      <c r="AM63" s="7"/>
      <c r="AN63" s="7"/>
      <c r="AO63" s="7"/>
      <c r="AP63" s="7"/>
      <c r="AQ63" s="7"/>
      <c r="AR63" s="7"/>
      <c r="AS63" s="7"/>
      <c r="AT63" s="7"/>
      <c r="AU63" s="7"/>
      <c r="AV63" s="7"/>
      <c r="AW63" s="7"/>
      <c r="AX63" s="7"/>
      <c r="AY63" s="7"/>
      <c r="AZ63" s="7"/>
      <c r="BA63" s="7"/>
    </row>
    <row r="64" spans="1:53" x14ac:dyDescent="0.25">
      <c r="A64" s="5"/>
      <c r="B64" s="70">
        <v>0</v>
      </c>
      <c r="C64" s="63"/>
      <c r="D64" s="45"/>
      <c r="E64" s="45"/>
      <c r="F64" s="224"/>
      <c r="G64" s="225"/>
      <c r="H64" s="55"/>
      <c r="I64" s="299"/>
      <c r="J64" s="177"/>
      <c r="K64" s="180"/>
      <c r="L64" s="171"/>
      <c r="M64" s="151"/>
      <c r="N64" s="172"/>
      <c r="O64" s="160"/>
      <c r="P64" s="160"/>
      <c r="Q64" s="160"/>
      <c r="R64" s="151"/>
      <c r="S64" s="151"/>
      <c r="T64" s="151"/>
      <c r="U64" s="151"/>
      <c r="V64" s="151"/>
      <c r="W64" s="173"/>
      <c r="X64" s="151"/>
      <c r="Y64" s="151"/>
      <c r="Z64" s="151"/>
      <c r="AA64" s="151"/>
      <c r="AB64" s="151"/>
      <c r="AC64" s="151"/>
      <c r="AD64" s="151"/>
      <c r="AE64" s="151"/>
      <c r="AF64" s="151"/>
      <c r="AG64" s="151"/>
      <c r="AH64" s="151"/>
      <c r="AI64" s="151"/>
      <c r="AJ64" s="151"/>
      <c r="AK64" s="151"/>
      <c r="AL64" s="151"/>
      <c r="AM64" s="7"/>
      <c r="AN64" s="7"/>
      <c r="AO64" s="7"/>
      <c r="AP64" s="7"/>
      <c r="AQ64" s="7"/>
      <c r="AR64" s="7"/>
      <c r="AS64" s="7"/>
      <c r="AT64" s="7"/>
      <c r="AU64" s="7"/>
      <c r="AV64" s="7"/>
      <c r="AW64" s="7"/>
      <c r="AX64" s="7"/>
      <c r="AY64" s="7"/>
      <c r="AZ64" s="7"/>
      <c r="BA64" s="7"/>
    </row>
    <row r="65" spans="1:53" x14ac:dyDescent="0.25">
      <c r="A65" s="5"/>
      <c r="B65" s="43" t="s">
        <v>47</v>
      </c>
      <c r="C65" s="63"/>
      <c r="D65" s="67"/>
      <c r="E65" s="67"/>
      <c r="F65" s="224"/>
      <c r="G65" s="224"/>
      <c r="H65" s="7"/>
      <c r="I65" s="10"/>
      <c r="J65" s="151"/>
      <c r="K65" s="151"/>
      <c r="L65" s="171"/>
      <c r="M65" s="151"/>
      <c r="N65" s="172"/>
      <c r="O65" s="160"/>
      <c r="P65" s="160"/>
      <c r="Q65" s="160"/>
      <c r="R65" s="151"/>
      <c r="S65" s="151"/>
      <c r="T65" s="151"/>
      <c r="U65" s="151"/>
      <c r="V65" s="151"/>
      <c r="W65" s="173"/>
      <c r="X65" s="151"/>
      <c r="Y65" s="151"/>
      <c r="Z65" s="151"/>
      <c r="AA65" s="151"/>
      <c r="AB65" s="151"/>
      <c r="AC65" s="151"/>
      <c r="AD65" s="151"/>
      <c r="AE65" s="151"/>
      <c r="AF65" s="151"/>
      <c r="AG65" s="151"/>
      <c r="AH65" s="151"/>
      <c r="AI65" s="151"/>
      <c r="AJ65" s="151"/>
      <c r="AK65" s="151"/>
      <c r="AL65" s="151"/>
      <c r="AM65" s="7"/>
      <c r="AN65" s="7"/>
      <c r="AO65" s="7"/>
      <c r="AP65" s="7"/>
      <c r="AQ65" s="7"/>
      <c r="AR65" s="7"/>
      <c r="AS65" s="7"/>
      <c r="AT65" s="7"/>
      <c r="AU65" s="7"/>
      <c r="AV65" s="7"/>
      <c r="AW65" s="7"/>
      <c r="AX65" s="7"/>
      <c r="AY65" s="7"/>
      <c r="AZ65" s="7"/>
      <c r="BA65" s="7"/>
    </row>
    <row r="66" spans="1:53" x14ac:dyDescent="0.25">
      <c r="A66" s="5"/>
      <c r="B66" s="21">
        <v>0</v>
      </c>
      <c r="C66" s="45"/>
      <c r="D66" s="45"/>
      <c r="E66" s="45"/>
      <c r="F66" s="224"/>
      <c r="G66" s="225"/>
      <c r="H66" s="45"/>
      <c r="I66" s="46"/>
      <c r="J66" s="180"/>
      <c r="K66" s="180"/>
      <c r="L66" s="171"/>
      <c r="M66" s="151"/>
      <c r="N66" s="172"/>
      <c r="O66" s="160"/>
      <c r="P66" s="160"/>
      <c r="Q66" s="160"/>
      <c r="R66" s="151"/>
      <c r="S66" s="151"/>
      <c r="T66" s="151"/>
      <c r="U66" s="151"/>
      <c r="V66" s="151"/>
      <c r="W66" s="173"/>
      <c r="X66" s="151"/>
      <c r="Y66" s="151"/>
      <c r="Z66" s="151"/>
      <c r="AA66" s="151"/>
      <c r="AB66" s="151"/>
      <c r="AC66" s="151"/>
      <c r="AD66" s="151"/>
      <c r="AE66" s="151"/>
      <c r="AF66" s="151"/>
      <c r="AG66" s="151"/>
      <c r="AH66" s="151"/>
      <c r="AI66" s="151"/>
      <c r="AJ66" s="151"/>
      <c r="AK66" s="151"/>
      <c r="AL66" s="151"/>
      <c r="AM66" s="7"/>
      <c r="AN66" s="7"/>
      <c r="AO66" s="7"/>
      <c r="AP66" s="7"/>
      <c r="AQ66" s="7"/>
      <c r="AR66" s="7"/>
      <c r="AS66" s="7"/>
      <c r="AT66" s="7"/>
      <c r="AU66" s="7"/>
      <c r="AV66" s="7"/>
      <c r="AW66" s="7"/>
      <c r="AX66" s="7"/>
      <c r="AY66" s="7"/>
      <c r="AZ66" s="7"/>
      <c r="BA66" s="7"/>
    </row>
    <row r="67" spans="1:53" x14ac:dyDescent="0.25">
      <c r="A67" s="5"/>
      <c r="B67" s="21">
        <v>0</v>
      </c>
      <c r="C67" s="63"/>
      <c r="D67" s="67"/>
      <c r="E67" s="67"/>
      <c r="F67" s="224"/>
      <c r="G67" s="224"/>
      <c r="H67" s="7"/>
      <c r="I67" s="10"/>
      <c r="J67" s="151"/>
      <c r="K67" s="180"/>
      <c r="L67" s="171"/>
      <c r="M67" s="151"/>
      <c r="N67" s="172"/>
      <c r="O67" s="160"/>
      <c r="P67" s="160"/>
      <c r="Q67" s="160"/>
      <c r="R67" s="151"/>
      <c r="S67" s="151"/>
      <c r="T67" s="151"/>
      <c r="U67" s="151"/>
      <c r="V67" s="151"/>
      <c r="W67" s="173"/>
      <c r="X67" s="151"/>
      <c r="Y67" s="151"/>
      <c r="Z67" s="151"/>
      <c r="AA67" s="151"/>
      <c r="AB67" s="151"/>
      <c r="AC67" s="151"/>
      <c r="AD67" s="151"/>
      <c r="AE67" s="151"/>
      <c r="AF67" s="151"/>
      <c r="AG67" s="151"/>
      <c r="AH67" s="151"/>
      <c r="AI67" s="151"/>
      <c r="AJ67" s="151"/>
      <c r="AK67" s="151"/>
      <c r="AL67" s="151"/>
      <c r="AM67" s="7"/>
      <c r="AN67" s="7"/>
      <c r="AO67" s="7"/>
      <c r="AP67" s="7"/>
      <c r="AQ67" s="7"/>
      <c r="AR67" s="7"/>
      <c r="AS67" s="7"/>
      <c r="AT67" s="7"/>
      <c r="AU67" s="7"/>
      <c r="AV67" s="7"/>
      <c r="AW67" s="7"/>
      <c r="AX67" s="7"/>
      <c r="AY67" s="7"/>
      <c r="AZ67" s="7"/>
      <c r="BA67" s="7"/>
    </row>
    <row r="68" spans="1:53" x14ac:dyDescent="0.25">
      <c r="A68" s="5"/>
      <c r="B68" s="21">
        <v>0</v>
      </c>
      <c r="C68" s="63"/>
      <c r="D68" s="7"/>
      <c r="E68" s="7"/>
      <c r="F68" s="224"/>
      <c r="G68" s="224"/>
      <c r="H68" s="7"/>
      <c r="I68" s="10"/>
      <c r="J68" s="151"/>
      <c r="K68" s="170"/>
      <c r="L68" s="171"/>
      <c r="M68" s="151"/>
      <c r="N68" s="172"/>
      <c r="O68" s="160"/>
      <c r="P68" s="160"/>
      <c r="Q68" s="160"/>
      <c r="R68" s="151"/>
      <c r="S68" s="151"/>
      <c r="T68" s="151"/>
      <c r="U68" s="151"/>
      <c r="V68" s="151"/>
      <c r="W68" s="173"/>
      <c r="X68" s="151"/>
      <c r="Y68" s="151"/>
      <c r="Z68" s="151"/>
      <c r="AA68" s="151"/>
      <c r="AB68" s="151"/>
      <c r="AC68" s="151"/>
      <c r="AD68" s="151"/>
      <c r="AE68" s="151"/>
      <c r="AF68" s="151"/>
      <c r="AG68" s="151"/>
      <c r="AH68" s="151"/>
      <c r="AI68" s="151"/>
      <c r="AJ68" s="151"/>
      <c r="AK68" s="151"/>
      <c r="AL68" s="151"/>
      <c r="AM68" s="7"/>
      <c r="AN68" s="7"/>
      <c r="AO68" s="7"/>
      <c r="AP68" s="7"/>
      <c r="AQ68" s="7"/>
      <c r="AR68" s="7"/>
      <c r="AS68" s="7"/>
      <c r="AT68" s="7"/>
      <c r="AU68" s="7"/>
      <c r="AV68" s="7"/>
      <c r="AW68" s="7"/>
      <c r="AX68" s="7"/>
      <c r="AY68" s="7"/>
      <c r="AZ68" s="7"/>
      <c r="BA68" s="7"/>
    </row>
    <row r="69" spans="1:53" x14ac:dyDescent="0.25">
      <c r="A69" s="5"/>
      <c r="B69" s="21">
        <v>0</v>
      </c>
      <c r="C69" s="63"/>
      <c r="D69" s="45"/>
      <c r="E69" s="45"/>
      <c r="F69" s="224"/>
      <c r="G69" s="225"/>
      <c r="H69" s="45"/>
      <c r="I69" s="46"/>
      <c r="J69" s="180"/>
      <c r="K69" s="180"/>
      <c r="L69" s="171"/>
      <c r="M69" s="151"/>
      <c r="N69" s="172"/>
      <c r="O69" s="160"/>
      <c r="P69" s="160"/>
      <c r="Q69" s="160"/>
      <c r="R69" s="151"/>
      <c r="S69" s="151"/>
      <c r="T69" s="151"/>
      <c r="U69" s="151"/>
      <c r="V69" s="151"/>
      <c r="W69" s="173"/>
      <c r="X69" s="151"/>
      <c r="Y69" s="151"/>
      <c r="Z69" s="151"/>
      <c r="AA69" s="151"/>
      <c r="AB69" s="151"/>
      <c r="AC69" s="151"/>
      <c r="AD69" s="151"/>
      <c r="AE69" s="151"/>
      <c r="AF69" s="151"/>
      <c r="AG69" s="151"/>
      <c r="AH69" s="151"/>
      <c r="AI69" s="151"/>
      <c r="AJ69" s="151"/>
      <c r="AK69" s="151"/>
      <c r="AL69" s="151"/>
      <c r="AM69" s="7"/>
      <c r="AN69" s="7"/>
      <c r="AO69" s="7"/>
      <c r="AP69" s="7"/>
      <c r="AQ69" s="7"/>
      <c r="AR69" s="7"/>
      <c r="AS69" s="7"/>
      <c r="AT69" s="7"/>
      <c r="AU69" s="7"/>
      <c r="AV69" s="7"/>
      <c r="AW69" s="7"/>
      <c r="AX69" s="7"/>
      <c r="AY69" s="7"/>
      <c r="AZ69" s="7"/>
      <c r="BA69" s="7"/>
    </row>
    <row r="70" spans="1:53" x14ac:dyDescent="0.25">
      <c r="A70" s="5"/>
      <c r="B70" s="21">
        <v>0</v>
      </c>
      <c r="C70" s="63"/>
      <c r="D70" s="45"/>
      <c r="E70" s="45"/>
      <c r="F70" s="225"/>
      <c r="G70" s="225"/>
      <c r="H70" s="45"/>
      <c r="I70" s="46"/>
      <c r="J70" s="180"/>
      <c r="K70" s="180"/>
      <c r="L70" s="171"/>
      <c r="M70" s="151"/>
      <c r="N70" s="172"/>
      <c r="O70" s="160"/>
      <c r="P70" s="160"/>
      <c r="Q70" s="160"/>
      <c r="R70" s="151"/>
      <c r="S70" s="151"/>
      <c r="T70" s="151"/>
      <c r="U70" s="151"/>
      <c r="V70" s="151"/>
      <c r="W70" s="173"/>
      <c r="X70" s="151"/>
      <c r="Y70" s="151"/>
      <c r="Z70" s="151"/>
      <c r="AA70" s="151"/>
      <c r="AB70" s="151"/>
      <c r="AC70" s="151"/>
      <c r="AD70" s="151"/>
      <c r="AE70" s="151"/>
      <c r="AF70" s="151"/>
      <c r="AG70" s="151"/>
      <c r="AH70" s="151"/>
      <c r="AI70" s="151"/>
      <c r="AJ70" s="151"/>
      <c r="AK70" s="151"/>
      <c r="AL70" s="151"/>
      <c r="AM70" s="7"/>
      <c r="AN70" s="7"/>
      <c r="AO70" s="7"/>
      <c r="AP70" s="7"/>
      <c r="AQ70" s="7"/>
      <c r="AR70" s="7"/>
      <c r="AS70" s="7"/>
      <c r="AT70" s="7"/>
      <c r="AU70" s="7"/>
      <c r="AV70" s="7"/>
      <c r="AW70" s="7"/>
      <c r="AX70" s="7"/>
      <c r="AY70" s="7"/>
      <c r="AZ70" s="7"/>
      <c r="BA70" s="7"/>
    </row>
    <row r="71" spans="1:53" x14ac:dyDescent="0.25">
      <c r="A71" s="5"/>
      <c r="B71" s="21">
        <v>0</v>
      </c>
      <c r="C71" s="80"/>
      <c r="D71" s="7"/>
      <c r="E71" s="7"/>
      <c r="F71" s="225"/>
      <c r="G71" s="225"/>
      <c r="H71" s="45"/>
      <c r="I71" s="46"/>
      <c r="J71" s="180"/>
      <c r="K71" s="180"/>
      <c r="L71" s="171"/>
      <c r="M71" s="151"/>
      <c r="N71" s="172"/>
      <c r="O71" s="160"/>
      <c r="P71" s="160"/>
      <c r="Q71" s="160"/>
      <c r="R71" s="151"/>
      <c r="S71" s="151"/>
      <c r="T71" s="151"/>
      <c r="U71" s="151"/>
      <c r="V71" s="151"/>
      <c r="W71" s="173"/>
      <c r="X71" s="151"/>
      <c r="Y71" s="151"/>
      <c r="Z71" s="151"/>
      <c r="AA71" s="151"/>
      <c r="AB71" s="151"/>
      <c r="AC71" s="151"/>
      <c r="AD71" s="151"/>
      <c r="AE71" s="151"/>
      <c r="AF71" s="151"/>
      <c r="AG71" s="151"/>
      <c r="AH71" s="151"/>
      <c r="AI71" s="151"/>
      <c r="AJ71" s="151"/>
      <c r="AK71" s="151"/>
      <c r="AL71" s="151"/>
      <c r="AM71" s="7"/>
      <c r="AN71" s="7"/>
      <c r="AO71" s="7"/>
      <c r="AP71" s="7"/>
      <c r="AQ71" s="7"/>
      <c r="AR71" s="7"/>
      <c r="AS71" s="7"/>
      <c r="AT71" s="7"/>
      <c r="AU71" s="7"/>
      <c r="AV71" s="7"/>
      <c r="AW71" s="7"/>
      <c r="AX71" s="7"/>
      <c r="AY71" s="7"/>
      <c r="AZ71" s="7"/>
      <c r="BA71" s="7"/>
    </row>
    <row r="72" spans="1:53" x14ac:dyDescent="0.25">
      <c r="A72" s="5"/>
      <c r="B72" s="21">
        <v>0</v>
      </c>
      <c r="C72" s="45"/>
      <c r="D72" s="45"/>
      <c r="E72" s="45"/>
      <c r="F72" s="224"/>
      <c r="G72" s="225"/>
      <c r="H72" s="45"/>
      <c r="I72" s="46"/>
      <c r="J72" s="180"/>
      <c r="K72" s="180"/>
      <c r="L72" s="171"/>
      <c r="M72" s="151"/>
      <c r="N72" s="172"/>
      <c r="O72" s="160"/>
      <c r="P72" s="160"/>
      <c r="Q72" s="160"/>
      <c r="R72" s="151"/>
      <c r="S72" s="151"/>
      <c r="T72" s="151"/>
      <c r="U72" s="151"/>
      <c r="V72" s="151"/>
      <c r="W72" s="173"/>
      <c r="X72" s="151"/>
      <c r="Y72" s="151"/>
      <c r="Z72" s="151"/>
      <c r="AA72" s="151"/>
      <c r="AB72" s="151"/>
      <c r="AC72" s="151"/>
      <c r="AD72" s="151"/>
      <c r="AE72" s="151"/>
      <c r="AF72" s="151"/>
      <c r="AG72" s="151"/>
      <c r="AH72" s="151"/>
      <c r="AI72" s="151"/>
      <c r="AJ72" s="151"/>
      <c r="AK72" s="151"/>
      <c r="AL72" s="151"/>
      <c r="AM72" s="7"/>
      <c r="AN72" s="7"/>
      <c r="AO72" s="7"/>
      <c r="AP72" s="7"/>
      <c r="AQ72" s="7"/>
      <c r="AR72" s="7"/>
      <c r="AS72" s="7"/>
      <c r="AT72" s="7"/>
      <c r="AU72" s="7"/>
      <c r="AV72" s="7"/>
      <c r="AW72" s="7"/>
      <c r="AX72" s="7"/>
      <c r="AY72" s="7"/>
      <c r="AZ72" s="7"/>
      <c r="BA72" s="7"/>
    </row>
    <row r="73" spans="1:53" x14ac:dyDescent="0.25">
      <c r="A73" s="5"/>
      <c r="B73" s="21">
        <v>0</v>
      </c>
      <c r="C73" s="80"/>
      <c r="D73" s="45"/>
      <c r="E73" s="45"/>
      <c r="F73" s="224"/>
      <c r="G73" s="225"/>
      <c r="H73" s="45"/>
      <c r="I73" s="46"/>
      <c r="J73" s="180"/>
      <c r="K73" s="180"/>
      <c r="L73" s="171"/>
      <c r="M73" s="151"/>
      <c r="N73" s="172"/>
      <c r="O73" s="160"/>
      <c r="P73" s="160"/>
      <c r="Q73" s="160"/>
      <c r="R73" s="151"/>
      <c r="S73" s="151"/>
      <c r="T73" s="151"/>
      <c r="U73" s="151"/>
      <c r="V73" s="151"/>
      <c r="W73" s="173"/>
      <c r="X73" s="151"/>
      <c r="Y73" s="151"/>
      <c r="Z73" s="151"/>
      <c r="AA73" s="151"/>
      <c r="AB73" s="151"/>
      <c r="AC73" s="151"/>
      <c r="AD73" s="151"/>
      <c r="AE73" s="151"/>
      <c r="AF73" s="151"/>
      <c r="AG73" s="151"/>
      <c r="AH73" s="151"/>
      <c r="AI73" s="151"/>
      <c r="AJ73" s="151"/>
      <c r="AK73" s="151"/>
      <c r="AL73" s="151"/>
      <c r="AM73" s="7"/>
      <c r="AN73" s="7"/>
      <c r="AO73" s="7"/>
      <c r="AP73" s="7"/>
      <c r="AQ73" s="7"/>
      <c r="AR73" s="7"/>
      <c r="AS73" s="7"/>
      <c r="AT73" s="7"/>
      <c r="AU73" s="7"/>
      <c r="AV73" s="7"/>
      <c r="AW73" s="7"/>
      <c r="AX73" s="7"/>
      <c r="AY73" s="7"/>
      <c r="AZ73" s="7"/>
      <c r="BA73" s="7"/>
    </row>
    <row r="74" spans="1:53" s="114" customFormat="1" x14ac:dyDescent="0.25">
      <c r="A74" s="108"/>
      <c r="B74" s="109">
        <v>0</v>
      </c>
      <c r="C74" s="71"/>
      <c r="D74" s="107"/>
      <c r="E74" s="107"/>
      <c r="F74" s="228"/>
      <c r="G74" s="226"/>
      <c r="H74" s="107"/>
      <c r="I74" s="100"/>
      <c r="J74" s="200"/>
      <c r="K74" s="200"/>
      <c r="L74" s="201"/>
      <c r="M74" s="202"/>
      <c r="N74" s="203"/>
      <c r="O74" s="204"/>
      <c r="P74" s="204"/>
      <c r="Q74" s="204"/>
      <c r="R74" s="202"/>
      <c r="S74" s="202"/>
      <c r="T74" s="202"/>
      <c r="U74" s="202"/>
      <c r="V74" s="202"/>
      <c r="W74" s="205"/>
      <c r="X74" s="202"/>
      <c r="Y74" s="202"/>
      <c r="Z74" s="202"/>
      <c r="AA74" s="202"/>
      <c r="AB74" s="202"/>
      <c r="AC74" s="202"/>
      <c r="AD74" s="202"/>
      <c r="AE74" s="202"/>
      <c r="AF74" s="202"/>
      <c r="AG74" s="202"/>
      <c r="AH74" s="202"/>
      <c r="AI74" s="202"/>
      <c r="AJ74" s="202"/>
      <c r="AK74" s="202"/>
      <c r="AL74" s="202"/>
      <c r="AM74" s="110"/>
      <c r="AN74" s="110"/>
      <c r="AO74" s="110"/>
      <c r="AP74" s="110"/>
      <c r="AQ74" s="110"/>
      <c r="AR74" s="110"/>
      <c r="AS74" s="110"/>
      <c r="AT74" s="110"/>
      <c r="AU74" s="110"/>
      <c r="AV74" s="110"/>
      <c r="AW74" s="110"/>
      <c r="AX74" s="110"/>
      <c r="AY74" s="110"/>
      <c r="AZ74" s="110"/>
      <c r="BA74" s="110"/>
    </row>
    <row r="75" spans="1:53" x14ac:dyDescent="0.25">
      <c r="A75" s="5"/>
      <c r="B75" s="21">
        <v>0</v>
      </c>
      <c r="C75" s="45"/>
      <c r="D75" s="7"/>
      <c r="E75" s="7"/>
      <c r="F75" s="224"/>
      <c r="G75" s="224"/>
      <c r="H75" s="7"/>
      <c r="I75" s="10"/>
      <c r="J75" s="151"/>
      <c r="K75" s="151"/>
      <c r="L75" s="171"/>
      <c r="M75" s="151"/>
      <c r="N75" s="172"/>
      <c r="O75" s="189"/>
      <c r="P75" s="189"/>
      <c r="Q75" s="160"/>
      <c r="R75" s="151"/>
      <c r="S75" s="151"/>
      <c r="T75" s="151"/>
      <c r="U75" s="151"/>
      <c r="V75" s="151"/>
      <c r="W75" s="173"/>
      <c r="X75" s="151"/>
      <c r="Y75" s="151"/>
      <c r="Z75" s="151"/>
      <c r="AA75" s="151"/>
      <c r="AB75" s="151"/>
      <c r="AC75" s="151"/>
      <c r="AD75" s="151"/>
      <c r="AE75" s="151"/>
      <c r="AF75" s="151"/>
      <c r="AG75" s="151"/>
      <c r="AH75" s="151"/>
      <c r="AI75" s="151"/>
      <c r="AJ75" s="151"/>
      <c r="AK75" s="151"/>
      <c r="AL75" s="151"/>
      <c r="AM75" s="7"/>
      <c r="AN75" s="7"/>
      <c r="AO75" s="7"/>
      <c r="AP75" s="7"/>
      <c r="AQ75" s="7"/>
      <c r="AR75" s="7"/>
      <c r="AS75" s="7"/>
      <c r="AT75" s="7"/>
      <c r="AU75" s="7"/>
      <c r="AV75" s="7"/>
      <c r="AW75" s="7"/>
      <c r="AX75" s="7"/>
      <c r="AY75" s="7"/>
      <c r="AZ75" s="7"/>
      <c r="BA75" s="7"/>
    </row>
    <row r="76" spans="1:53" x14ac:dyDescent="0.25">
      <c r="A76" s="5"/>
      <c r="B76" s="21">
        <v>0</v>
      </c>
      <c r="C76" s="63"/>
      <c r="D76" s="45"/>
      <c r="E76" s="45"/>
      <c r="F76" s="226"/>
      <c r="G76" s="226"/>
      <c r="H76" s="45"/>
      <c r="I76" s="302"/>
      <c r="J76" s="206"/>
      <c r="K76" s="206"/>
      <c r="L76" s="171"/>
      <c r="M76" s="151"/>
      <c r="N76" s="172"/>
      <c r="O76" s="160"/>
      <c r="P76" s="160"/>
      <c r="Q76" s="160"/>
      <c r="R76" s="151"/>
      <c r="S76" s="151"/>
      <c r="T76" s="151"/>
      <c r="U76" s="151"/>
      <c r="V76" s="151"/>
      <c r="W76" s="173"/>
      <c r="X76" s="151"/>
      <c r="Y76" s="151"/>
      <c r="Z76" s="151"/>
      <c r="AA76" s="151"/>
      <c r="AB76" s="151"/>
      <c r="AC76" s="151"/>
      <c r="AD76" s="151"/>
      <c r="AE76" s="151"/>
      <c r="AF76" s="151"/>
      <c r="AG76" s="151"/>
      <c r="AH76" s="151"/>
      <c r="AI76" s="151"/>
      <c r="AJ76" s="151"/>
      <c r="AK76" s="151"/>
      <c r="AL76" s="151"/>
      <c r="AM76" s="7"/>
      <c r="AN76" s="7"/>
      <c r="AO76" s="7"/>
      <c r="AP76" s="7"/>
      <c r="AQ76" s="7"/>
      <c r="AR76" s="7"/>
      <c r="AS76" s="7"/>
      <c r="AT76" s="7"/>
      <c r="AU76" s="7"/>
      <c r="AV76" s="7"/>
      <c r="AW76" s="7"/>
      <c r="AX76" s="7"/>
      <c r="AY76" s="7"/>
      <c r="AZ76" s="7"/>
      <c r="BA76" s="7"/>
    </row>
    <row r="77" spans="1:53" x14ac:dyDescent="0.25">
      <c r="A77" s="5"/>
      <c r="B77" s="21">
        <v>0</v>
      </c>
      <c r="C77" s="45"/>
      <c r="D77" s="45"/>
      <c r="E77" s="45"/>
      <c r="F77" s="224"/>
      <c r="G77" s="224"/>
      <c r="H77" s="7"/>
      <c r="I77" s="10"/>
      <c r="J77" s="151"/>
      <c r="K77" s="151"/>
      <c r="L77" s="171"/>
      <c r="M77" s="151"/>
      <c r="N77" s="172"/>
      <c r="O77" s="160"/>
      <c r="P77" s="160"/>
      <c r="Q77" s="160"/>
      <c r="R77" s="151"/>
      <c r="S77" s="151"/>
      <c r="T77" s="151"/>
      <c r="U77" s="151"/>
      <c r="V77" s="151"/>
      <c r="W77" s="173"/>
      <c r="X77" s="151"/>
      <c r="Y77" s="151"/>
      <c r="Z77" s="151"/>
      <c r="AA77" s="151"/>
      <c r="AB77" s="151"/>
      <c r="AC77" s="151"/>
      <c r="AD77" s="151"/>
      <c r="AE77" s="151"/>
      <c r="AF77" s="151"/>
      <c r="AG77" s="151"/>
      <c r="AH77" s="151"/>
      <c r="AI77" s="151"/>
      <c r="AJ77" s="151"/>
      <c r="AK77" s="151"/>
      <c r="AL77" s="151"/>
      <c r="AM77" s="7"/>
      <c r="AN77" s="7"/>
      <c r="AO77" s="7"/>
      <c r="AP77" s="7"/>
      <c r="AQ77" s="7"/>
      <c r="AR77" s="7"/>
      <c r="AS77" s="7"/>
      <c r="AT77" s="7"/>
      <c r="AU77" s="7"/>
      <c r="AV77" s="7"/>
      <c r="AW77" s="7"/>
      <c r="AX77" s="7"/>
      <c r="AY77" s="7"/>
      <c r="AZ77" s="7"/>
      <c r="BA77" s="7"/>
    </row>
    <row r="78" spans="1:53" x14ac:dyDescent="0.25">
      <c r="A78" s="5"/>
      <c r="B78" s="21">
        <v>0</v>
      </c>
      <c r="C78" s="63"/>
      <c r="D78" s="45"/>
      <c r="E78" s="45"/>
      <c r="F78" s="228"/>
      <c r="G78" s="226"/>
      <c r="H78" s="45"/>
      <c r="I78" s="46"/>
      <c r="J78" s="180"/>
      <c r="K78" s="180"/>
      <c r="L78" s="171"/>
      <c r="M78" s="151"/>
      <c r="N78" s="172"/>
      <c r="O78" s="189"/>
      <c r="P78" s="189"/>
      <c r="Q78" s="160"/>
      <c r="R78" s="151"/>
      <c r="S78" s="151"/>
      <c r="T78" s="151"/>
      <c r="U78" s="151"/>
      <c r="V78" s="151"/>
      <c r="W78" s="173"/>
      <c r="X78" s="151"/>
      <c r="Y78" s="151"/>
      <c r="Z78" s="151"/>
      <c r="AA78" s="151"/>
      <c r="AB78" s="151"/>
      <c r="AC78" s="151"/>
      <c r="AD78" s="151"/>
      <c r="AE78" s="151"/>
      <c r="AF78" s="151"/>
      <c r="AG78" s="151"/>
      <c r="AH78" s="151"/>
      <c r="AI78" s="151"/>
      <c r="AJ78" s="151"/>
      <c r="AK78" s="151"/>
      <c r="AL78" s="151"/>
      <c r="AM78" s="7"/>
      <c r="AN78" s="7"/>
      <c r="AO78" s="7"/>
      <c r="AP78" s="7"/>
      <c r="AQ78" s="7"/>
      <c r="AR78" s="7"/>
      <c r="AS78" s="7"/>
      <c r="AT78" s="7"/>
      <c r="AU78" s="7"/>
      <c r="AV78" s="7"/>
      <c r="AW78" s="7"/>
      <c r="AX78" s="7"/>
      <c r="AY78" s="7"/>
      <c r="AZ78" s="7"/>
      <c r="BA78" s="7"/>
    </row>
    <row r="79" spans="1:53" x14ac:dyDescent="0.25">
      <c r="A79" s="5"/>
      <c r="B79" s="21">
        <v>0</v>
      </c>
      <c r="C79" s="63"/>
      <c r="D79" s="63"/>
      <c r="E79" s="63"/>
      <c r="F79" s="224"/>
      <c r="G79" s="225"/>
      <c r="H79" s="39"/>
      <c r="I79" s="297"/>
      <c r="J79" s="170"/>
      <c r="K79" s="180"/>
      <c r="L79" s="179"/>
      <c r="M79" s="180"/>
      <c r="N79" s="181"/>
      <c r="O79" s="182"/>
      <c r="P79" s="182"/>
      <c r="Q79" s="182"/>
      <c r="R79" s="151"/>
      <c r="S79" s="151"/>
      <c r="T79" s="151"/>
      <c r="U79" s="151"/>
      <c r="V79" s="151"/>
      <c r="W79" s="173"/>
      <c r="X79" s="151"/>
      <c r="Y79" s="151"/>
      <c r="Z79" s="151"/>
      <c r="AA79" s="151"/>
      <c r="AB79" s="151"/>
      <c r="AC79" s="151"/>
      <c r="AD79" s="151"/>
      <c r="AE79" s="151"/>
      <c r="AF79" s="151"/>
      <c r="AG79" s="151"/>
      <c r="AH79" s="151"/>
      <c r="AI79" s="151"/>
      <c r="AJ79" s="151"/>
      <c r="AK79" s="151"/>
      <c r="AL79" s="151"/>
      <c r="AM79" s="7"/>
      <c r="AN79" s="7"/>
      <c r="AO79" s="7"/>
      <c r="AP79" s="7"/>
      <c r="AQ79" s="7"/>
      <c r="AR79" s="7"/>
      <c r="AS79" s="7"/>
      <c r="AT79" s="7"/>
      <c r="AU79" s="7"/>
      <c r="AV79" s="7"/>
      <c r="AW79" s="7"/>
      <c r="AX79" s="7"/>
      <c r="AY79" s="7"/>
      <c r="AZ79" s="7"/>
      <c r="BA79" s="7"/>
    </row>
    <row r="80" spans="1:53" x14ac:dyDescent="0.25">
      <c r="A80" s="5"/>
      <c r="B80" s="21">
        <v>0</v>
      </c>
      <c r="C80" s="63"/>
      <c r="D80" s="45"/>
      <c r="E80" s="45"/>
      <c r="F80" s="226"/>
      <c r="G80" s="226"/>
      <c r="H80" s="78"/>
      <c r="I80" s="303"/>
      <c r="J80" s="198"/>
      <c r="K80" s="198"/>
      <c r="L80" s="171"/>
      <c r="M80" s="151"/>
      <c r="N80" s="172"/>
      <c r="O80" s="160"/>
      <c r="P80" s="160"/>
      <c r="Q80" s="160"/>
      <c r="R80" s="151"/>
      <c r="S80" s="151"/>
      <c r="T80" s="151"/>
      <c r="U80" s="151"/>
      <c r="V80" s="151"/>
      <c r="W80" s="173"/>
      <c r="X80" s="151"/>
      <c r="Y80" s="151"/>
      <c r="Z80" s="151"/>
      <c r="AA80" s="151"/>
      <c r="AB80" s="151"/>
      <c r="AC80" s="151"/>
      <c r="AD80" s="151"/>
      <c r="AE80" s="151"/>
      <c r="AF80" s="151"/>
      <c r="AG80" s="151"/>
      <c r="AH80" s="151"/>
      <c r="AI80" s="151"/>
      <c r="AJ80" s="151"/>
      <c r="AK80" s="151"/>
      <c r="AL80" s="151"/>
      <c r="AM80" s="7"/>
      <c r="AN80" s="7"/>
      <c r="AO80" s="7"/>
      <c r="AP80" s="7"/>
      <c r="AQ80" s="7"/>
      <c r="AR80" s="7"/>
      <c r="AS80" s="7"/>
      <c r="AT80" s="7"/>
      <c r="AU80" s="7"/>
      <c r="AV80" s="7"/>
      <c r="AW80" s="7"/>
      <c r="AX80" s="7"/>
      <c r="AY80" s="7"/>
      <c r="AZ80" s="7"/>
      <c r="BA80" s="7"/>
    </row>
    <row r="81" spans="1:53" x14ac:dyDescent="0.25">
      <c r="A81" s="5"/>
      <c r="B81" s="21">
        <v>0</v>
      </c>
      <c r="C81" s="115"/>
      <c r="D81" s="45"/>
      <c r="E81" s="45"/>
      <c r="F81" s="226"/>
      <c r="G81" s="226"/>
      <c r="H81" s="54"/>
      <c r="I81" s="304"/>
      <c r="J81" s="178"/>
      <c r="K81" s="180"/>
      <c r="L81" s="171"/>
      <c r="M81" s="151"/>
      <c r="N81" s="172"/>
      <c r="O81" s="160"/>
      <c r="P81" s="160"/>
      <c r="Q81" s="160"/>
      <c r="R81" s="151"/>
      <c r="S81" s="151"/>
      <c r="T81" s="151"/>
      <c r="U81" s="151"/>
      <c r="V81" s="151"/>
      <c r="W81" s="173"/>
      <c r="X81" s="151"/>
      <c r="Y81" s="151"/>
      <c r="Z81" s="151"/>
      <c r="AA81" s="151"/>
      <c r="AB81" s="151"/>
      <c r="AC81" s="151"/>
      <c r="AD81" s="151"/>
      <c r="AE81" s="151"/>
      <c r="AF81" s="151"/>
      <c r="AG81" s="151"/>
      <c r="AH81" s="151"/>
      <c r="AI81" s="151"/>
      <c r="AJ81" s="151"/>
      <c r="AK81" s="151"/>
      <c r="AL81" s="151"/>
      <c r="AM81" s="7"/>
      <c r="AN81" s="7"/>
      <c r="AO81" s="7"/>
      <c r="AP81" s="7"/>
      <c r="AQ81" s="7"/>
      <c r="AR81" s="7"/>
      <c r="AS81" s="7"/>
      <c r="AT81" s="7"/>
      <c r="AU81" s="7"/>
      <c r="AV81" s="7"/>
      <c r="AW81" s="7"/>
      <c r="AX81" s="7"/>
      <c r="AY81" s="7"/>
      <c r="AZ81" s="7"/>
      <c r="BA81" s="7"/>
    </row>
    <row r="82" spans="1:53" x14ac:dyDescent="0.25">
      <c r="A82" s="5"/>
      <c r="B82" s="138">
        <v>0</v>
      </c>
      <c r="C82" s="81"/>
      <c r="D82" s="7"/>
      <c r="E82" s="7"/>
      <c r="F82" s="226"/>
      <c r="G82" s="226"/>
      <c r="H82" s="54"/>
      <c r="I82" s="304"/>
      <c r="J82" s="178"/>
      <c r="K82" s="180"/>
      <c r="L82" s="171"/>
      <c r="M82" s="151"/>
      <c r="N82" s="172"/>
      <c r="O82" s="160"/>
      <c r="P82" s="160"/>
      <c r="Q82" s="160"/>
      <c r="R82" s="151"/>
      <c r="S82" s="151"/>
      <c r="T82" s="151"/>
      <c r="U82" s="151"/>
      <c r="V82" s="151"/>
      <c r="W82" s="173"/>
      <c r="X82" s="151"/>
      <c r="Y82" s="151"/>
      <c r="Z82" s="151"/>
      <c r="AA82" s="151"/>
      <c r="AB82" s="151"/>
      <c r="AC82" s="151"/>
      <c r="AD82" s="151"/>
      <c r="AE82" s="151"/>
      <c r="AF82" s="151"/>
      <c r="AG82" s="151"/>
      <c r="AH82" s="151"/>
      <c r="AI82" s="151"/>
      <c r="AJ82" s="151"/>
      <c r="AK82" s="151"/>
      <c r="AL82" s="151"/>
      <c r="AM82" s="7"/>
      <c r="AN82" s="7"/>
      <c r="AO82" s="7"/>
      <c r="AP82" s="7"/>
      <c r="AQ82" s="7"/>
      <c r="AR82" s="7"/>
      <c r="AS82" s="7"/>
      <c r="AT82" s="7"/>
      <c r="AU82" s="7"/>
      <c r="AV82" s="7"/>
      <c r="AW82" s="7"/>
      <c r="AX82" s="7"/>
      <c r="AY82" s="7"/>
      <c r="AZ82" s="7"/>
      <c r="BA82" s="7"/>
    </row>
    <row r="83" spans="1:53" s="53" customFormat="1" x14ac:dyDescent="0.25">
      <c r="A83" s="254">
        <v>0</v>
      </c>
      <c r="B83" s="254">
        <v>0</v>
      </c>
      <c r="C83" s="334" t="s">
        <v>897</v>
      </c>
      <c r="D83" s="243" t="s">
        <v>258</v>
      </c>
      <c r="E83" s="243" t="s">
        <v>898</v>
      </c>
      <c r="F83" s="232"/>
      <c r="G83" s="230"/>
      <c r="H83" s="315"/>
      <c r="I83" s="307"/>
      <c r="J83" s="180"/>
      <c r="K83" s="180"/>
      <c r="L83" s="207"/>
      <c r="M83" s="180"/>
      <c r="N83" s="208"/>
      <c r="O83" s="182"/>
      <c r="P83" s="182"/>
      <c r="Q83" s="182"/>
      <c r="R83" s="180"/>
      <c r="S83" s="180"/>
      <c r="T83" s="180"/>
      <c r="U83" s="180"/>
      <c r="V83" s="180"/>
      <c r="W83" s="207"/>
      <c r="X83" s="180" t="s">
        <v>50</v>
      </c>
      <c r="Y83" s="180" t="s">
        <v>50</v>
      </c>
      <c r="Z83" s="180" t="s">
        <v>50</v>
      </c>
      <c r="AA83" s="180">
        <v>0</v>
      </c>
      <c r="AB83" s="180" t="s">
        <v>56</v>
      </c>
      <c r="AC83" s="180">
        <v>0</v>
      </c>
      <c r="AD83" s="180">
        <v>0</v>
      </c>
      <c r="AE83" s="180">
        <v>0</v>
      </c>
      <c r="AF83" s="180" t="s">
        <v>50</v>
      </c>
      <c r="AG83" s="180">
        <v>0</v>
      </c>
      <c r="AH83" s="180" t="s">
        <v>50</v>
      </c>
      <c r="AI83" s="180">
        <v>0</v>
      </c>
      <c r="AJ83" s="180" t="s">
        <v>50</v>
      </c>
      <c r="AK83" s="180"/>
      <c r="AL83" s="180"/>
      <c r="AM83" s="45"/>
      <c r="AN83" s="45"/>
      <c r="AO83" s="45"/>
      <c r="AP83" s="45"/>
      <c r="AQ83" s="45"/>
      <c r="AR83" s="45"/>
      <c r="AS83" s="45"/>
      <c r="AT83" s="45"/>
      <c r="AU83" s="45"/>
      <c r="AV83" s="45"/>
      <c r="AW83" s="45"/>
      <c r="AX83" s="45"/>
      <c r="AY83" s="45"/>
      <c r="AZ83" s="45"/>
      <c r="BA83" s="45"/>
    </row>
    <row r="84" spans="1:53" x14ac:dyDescent="0.25">
      <c r="A84" s="5"/>
      <c r="B84" s="139"/>
      <c r="C84" s="25"/>
      <c r="D84" s="7"/>
      <c r="E84" s="7"/>
      <c r="F84" s="224"/>
      <c r="G84" s="224"/>
      <c r="H84" s="7"/>
      <c r="I84" s="10"/>
      <c r="J84" s="151"/>
      <c r="K84" s="151"/>
      <c r="L84" s="171"/>
      <c r="M84" s="151"/>
      <c r="N84" s="172"/>
      <c r="O84" s="160"/>
      <c r="P84" s="160"/>
      <c r="Q84" s="160"/>
      <c r="R84" s="151"/>
      <c r="S84" s="151"/>
      <c r="T84" s="151"/>
      <c r="U84" s="151"/>
      <c r="V84" s="151"/>
      <c r="W84" s="173"/>
      <c r="X84" s="151"/>
      <c r="Y84" s="151"/>
      <c r="Z84" s="151"/>
      <c r="AA84" s="151"/>
      <c r="AB84" s="151"/>
      <c r="AC84" s="151"/>
      <c r="AD84" s="151"/>
      <c r="AE84" s="151"/>
      <c r="AF84" s="151"/>
      <c r="AG84" s="151"/>
      <c r="AH84" s="151"/>
      <c r="AI84" s="151"/>
      <c r="AJ84" s="151"/>
      <c r="AK84" s="151"/>
      <c r="AL84" s="151"/>
      <c r="AM84" s="7"/>
      <c r="AN84" s="7"/>
      <c r="AO84" s="7"/>
      <c r="AP84" s="7"/>
      <c r="AQ84" s="7"/>
      <c r="AR84" s="7"/>
      <c r="AS84" s="7"/>
      <c r="AT84" s="7"/>
      <c r="AU84" s="7"/>
      <c r="AV84" s="7"/>
      <c r="AW84" s="7"/>
      <c r="AX84" s="7"/>
      <c r="AY84" s="7"/>
      <c r="AZ84" s="7"/>
      <c r="BA84" s="7"/>
    </row>
    <row r="85" spans="1:53" x14ac:dyDescent="0.25">
      <c r="A85" s="5"/>
      <c r="B85" s="21"/>
      <c r="C85" s="7"/>
      <c r="D85" s="7"/>
      <c r="E85" s="7"/>
      <c r="F85" s="228"/>
      <c r="G85" s="228"/>
      <c r="H85" s="7"/>
      <c r="I85" s="10"/>
      <c r="J85" s="151"/>
      <c r="K85" s="239"/>
      <c r="L85" s="171"/>
      <c r="M85" s="151"/>
      <c r="N85" s="172"/>
      <c r="O85" s="160"/>
      <c r="P85" s="160"/>
      <c r="Q85" s="160"/>
      <c r="R85" s="151"/>
      <c r="S85" s="151"/>
      <c r="T85" s="151"/>
      <c r="U85" s="151"/>
      <c r="V85" s="151"/>
      <c r="W85" s="173"/>
      <c r="X85" s="151"/>
      <c r="Y85" s="151"/>
      <c r="Z85" s="151"/>
      <c r="AA85" s="151"/>
      <c r="AB85" s="151"/>
      <c r="AC85" s="151"/>
      <c r="AD85" s="151"/>
      <c r="AE85" s="151"/>
      <c r="AF85" s="151"/>
      <c r="AG85" s="151"/>
      <c r="AH85" s="151"/>
      <c r="AI85" s="151"/>
      <c r="AJ85" s="151"/>
      <c r="AK85" s="151"/>
      <c r="AL85" s="151"/>
      <c r="AM85" s="7"/>
      <c r="AN85" s="7"/>
      <c r="AO85" s="7"/>
      <c r="AP85" s="7"/>
      <c r="AQ85" s="7"/>
      <c r="AR85" s="7"/>
      <c r="AS85" s="7"/>
      <c r="AT85" s="7"/>
      <c r="AU85" s="7"/>
      <c r="AV85" s="7"/>
      <c r="AW85" s="7"/>
      <c r="AX85" s="7"/>
      <c r="AY85" s="7"/>
      <c r="AZ85" s="7"/>
      <c r="BA85" s="7"/>
    </row>
    <row r="86" spans="1:53" x14ac:dyDescent="0.25">
      <c r="A86" s="5"/>
      <c r="B86" s="21"/>
      <c r="C86" s="7"/>
      <c r="D86" s="7"/>
      <c r="E86" s="7"/>
      <c r="F86" s="228"/>
      <c r="G86" s="228"/>
      <c r="H86" s="39"/>
      <c r="I86" s="297"/>
      <c r="J86" s="170"/>
      <c r="K86" s="170"/>
      <c r="L86" s="171"/>
      <c r="M86" s="151"/>
      <c r="N86" s="172"/>
      <c r="O86" s="160"/>
      <c r="P86" s="160"/>
      <c r="Q86" s="160"/>
      <c r="R86" s="151"/>
      <c r="S86" s="151"/>
      <c r="T86" s="151"/>
      <c r="U86" s="151"/>
      <c r="V86" s="151"/>
      <c r="W86" s="173"/>
      <c r="X86" s="151"/>
      <c r="Y86" s="151"/>
      <c r="Z86" s="151"/>
      <c r="AA86" s="151"/>
      <c r="AB86" s="151"/>
      <c r="AC86" s="151"/>
      <c r="AD86" s="151"/>
      <c r="AE86" s="151"/>
      <c r="AF86" s="151"/>
      <c r="AG86" s="151"/>
      <c r="AH86" s="151"/>
      <c r="AI86" s="151"/>
      <c r="AJ86" s="151"/>
      <c r="AK86" s="151"/>
      <c r="AL86" s="151"/>
      <c r="AM86" s="7"/>
      <c r="AN86" s="7"/>
      <c r="AO86" s="7"/>
      <c r="AP86" s="7"/>
      <c r="AQ86" s="7"/>
      <c r="AR86" s="7"/>
      <c r="AS86" s="7"/>
      <c r="AT86" s="7"/>
      <c r="AU86" s="7"/>
      <c r="AV86" s="7"/>
      <c r="AW86" s="7"/>
      <c r="AX86" s="7"/>
      <c r="AY86" s="7"/>
      <c r="AZ86" s="7"/>
      <c r="BA86" s="7"/>
    </row>
    <row r="87" spans="1:53" x14ac:dyDescent="0.25">
      <c r="A87" s="5"/>
      <c r="B87" s="21"/>
      <c r="C87" s="7"/>
      <c r="D87" s="7"/>
      <c r="E87" s="7"/>
      <c r="F87" s="228"/>
      <c r="G87" s="228"/>
      <c r="H87" s="39"/>
      <c r="I87" s="297"/>
      <c r="J87" s="170"/>
      <c r="K87" s="170"/>
      <c r="L87" s="171"/>
      <c r="M87" s="151"/>
      <c r="N87" s="172"/>
      <c r="O87" s="160"/>
      <c r="P87" s="160"/>
      <c r="Q87" s="160"/>
      <c r="R87" s="151"/>
      <c r="S87" s="151"/>
      <c r="T87" s="151"/>
      <c r="U87" s="151"/>
      <c r="V87" s="151"/>
      <c r="W87" s="173"/>
      <c r="X87" s="151"/>
      <c r="Y87" s="151"/>
      <c r="Z87" s="151"/>
      <c r="AA87" s="151"/>
      <c r="AB87" s="151"/>
      <c r="AC87" s="151"/>
      <c r="AD87" s="151"/>
      <c r="AE87" s="151"/>
      <c r="AF87" s="151"/>
      <c r="AG87" s="151"/>
      <c r="AH87" s="151"/>
      <c r="AI87" s="151"/>
      <c r="AJ87" s="151"/>
      <c r="AK87" s="151"/>
      <c r="AL87" s="151"/>
      <c r="AM87" s="7"/>
      <c r="AN87" s="7"/>
      <c r="AO87" s="7"/>
      <c r="AP87" s="7"/>
      <c r="AQ87" s="7"/>
      <c r="AR87" s="7"/>
      <c r="AS87" s="7"/>
      <c r="AT87" s="7"/>
      <c r="AU87" s="7"/>
      <c r="AV87" s="7"/>
      <c r="AW87" s="7"/>
      <c r="AX87" s="7"/>
      <c r="AY87" s="7"/>
      <c r="AZ87" s="7"/>
      <c r="BA87" s="7"/>
    </row>
    <row r="88" spans="1:53" ht="14.25" customHeight="1" x14ac:dyDescent="0.25">
      <c r="A88" s="5"/>
      <c r="B88" s="21"/>
      <c r="C88" s="7"/>
      <c r="D88" s="7"/>
      <c r="E88" s="7"/>
      <c r="F88" s="224"/>
      <c r="G88" s="228"/>
      <c r="H88" s="39"/>
      <c r="I88" s="297"/>
      <c r="J88" s="170"/>
      <c r="K88" s="170"/>
      <c r="L88" s="171"/>
      <c r="M88" s="151"/>
      <c r="N88" s="172"/>
      <c r="O88" s="160"/>
      <c r="P88" s="160"/>
      <c r="Q88" s="160"/>
      <c r="R88" s="151"/>
      <c r="S88" s="151"/>
      <c r="T88" s="151"/>
      <c r="U88" s="151"/>
      <c r="V88" s="151"/>
      <c r="W88" s="173"/>
      <c r="X88" s="151"/>
      <c r="Y88" s="151"/>
      <c r="Z88" s="151"/>
      <c r="AA88" s="151"/>
      <c r="AB88" s="151"/>
      <c r="AC88" s="151"/>
      <c r="AD88" s="151"/>
      <c r="AE88" s="151"/>
      <c r="AF88" s="151"/>
      <c r="AG88" s="151"/>
      <c r="AH88" s="151"/>
      <c r="AI88" s="151"/>
      <c r="AJ88" s="151"/>
      <c r="AK88" s="151"/>
      <c r="AL88" s="151"/>
      <c r="AM88" s="7"/>
      <c r="AN88" s="7"/>
      <c r="AO88" s="7"/>
      <c r="AP88" s="7"/>
      <c r="AQ88" s="7"/>
      <c r="AR88" s="7"/>
      <c r="AS88" s="7"/>
      <c r="AT88" s="7"/>
      <c r="AU88" s="7"/>
      <c r="AV88" s="7"/>
      <c r="AW88" s="7"/>
      <c r="AX88" s="7"/>
      <c r="AY88" s="7"/>
      <c r="AZ88" s="7"/>
      <c r="BA88" s="7"/>
    </row>
    <row r="89" spans="1:53" x14ac:dyDescent="0.25">
      <c r="A89" s="5"/>
      <c r="B89" s="21"/>
      <c r="C89" s="7"/>
      <c r="D89" s="7"/>
      <c r="E89" s="7"/>
      <c r="F89" s="224"/>
      <c r="G89" s="228"/>
      <c r="H89" s="39"/>
      <c r="I89" s="297"/>
      <c r="J89" s="170"/>
      <c r="K89" s="151"/>
      <c r="L89" s="171"/>
      <c r="M89" s="151"/>
      <c r="N89" s="172"/>
      <c r="O89" s="160"/>
      <c r="P89" s="160"/>
      <c r="Q89" s="160"/>
      <c r="R89" s="151"/>
      <c r="S89" s="151"/>
      <c r="T89" s="151"/>
      <c r="U89" s="151"/>
      <c r="V89" s="151"/>
      <c r="W89" s="173"/>
      <c r="X89" s="151"/>
      <c r="Y89" s="151"/>
      <c r="Z89" s="151"/>
      <c r="AA89" s="151"/>
      <c r="AB89" s="151"/>
      <c r="AC89" s="151"/>
      <c r="AD89" s="151"/>
      <c r="AE89" s="151"/>
      <c r="AF89" s="151"/>
      <c r="AG89" s="151"/>
      <c r="AH89" s="151"/>
      <c r="AI89" s="151"/>
      <c r="AJ89" s="151"/>
      <c r="AK89" s="151"/>
      <c r="AL89" s="151"/>
      <c r="AM89" s="7"/>
      <c r="AN89" s="7"/>
      <c r="AO89" s="7"/>
      <c r="AP89" s="7"/>
      <c r="AQ89" s="7"/>
      <c r="AR89" s="7"/>
      <c r="AS89" s="7"/>
      <c r="AT89" s="7"/>
      <c r="AU89" s="7"/>
      <c r="AV89" s="7"/>
      <c r="AW89" s="7"/>
      <c r="AX89" s="7"/>
      <c r="AY89" s="7"/>
      <c r="AZ89" s="7"/>
      <c r="BA89" s="7"/>
    </row>
    <row r="90" spans="1:53" x14ac:dyDescent="0.25">
      <c r="A90" s="5"/>
      <c r="B90" s="21"/>
      <c r="C90" s="7"/>
      <c r="D90" s="7"/>
      <c r="E90" s="7"/>
      <c r="F90" s="224"/>
      <c r="G90" s="224"/>
      <c r="H90" s="7"/>
      <c r="I90" s="10"/>
      <c r="J90" s="151"/>
      <c r="K90" s="151"/>
      <c r="L90" s="171"/>
      <c r="M90" s="151"/>
      <c r="N90" s="172"/>
      <c r="O90" s="160"/>
      <c r="P90" s="160"/>
      <c r="Q90" s="160"/>
      <c r="R90" s="151"/>
      <c r="S90" s="151"/>
      <c r="T90" s="151"/>
      <c r="U90" s="151"/>
      <c r="V90" s="151"/>
      <c r="W90" s="173"/>
      <c r="X90" s="151"/>
      <c r="Y90" s="151"/>
      <c r="Z90" s="151"/>
      <c r="AA90" s="151"/>
      <c r="AB90" s="151"/>
      <c r="AC90" s="151"/>
      <c r="AD90" s="151"/>
      <c r="AE90" s="151"/>
      <c r="AF90" s="151"/>
      <c r="AG90" s="151"/>
      <c r="AH90" s="151"/>
      <c r="AI90" s="151"/>
      <c r="AJ90" s="151"/>
      <c r="AK90" s="151"/>
      <c r="AL90" s="151"/>
      <c r="AM90" s="7"/>
      <c r="AN90" s="7"/>
      <c r="AO90" s="7"/>
      <c r="AP90" s="7"/>
      <c r="AQ90" s="7"/>
      <c r="AR90" s="7"/>
      <c r="AS90" s="7"/>
      <c r="AT90" s="7"/>
      <c r="AU90" s="7"/>
      <c r="AV90" s="7"/>
      <c r="AW90" s="7"/>
      <c r="AX90" s="7"/>
      <c r="AY90" s="7"/>
      <c r="AZ90" s="7"/>
      <c r="BA90" s="7"/>
    </row>
    <row r="91" spans="1:53" x14ac:dyDescent="0.25">
      <c r="A91" s="5"/>
      <c r="B91" s="21"/>
      <c r="C91" s="7"/>
      <c r="D91" s="7"/>
      <c r="E91" s="7"/>
      <c r="F91" s="231"/>
      <c r="G91" s="231"/>
      <c r="H91" s="7"/>
      <c r="I91" s="10"/>
      <c r="J91" s="151"/>
      <c r="K91" s="151"/>
      <c r="L91" s="171"/>
      <c r="M91" s="151"/>
      <c r="N91" s="172"/>
      <c r="O91" s="160"/>
      <c r="P91" s="160"/>
      <c r="Q91" s="160"/>
      <c r="R91" s="151"/>
      <c r="S91" s="151"/>
      <c r="T91" s="151"/>
      <c r="U91" s="151"/>
      <c r="V91" s="151"/>
      <c r="W91" s="173"/>
      <c r="X91" s="151"/>
      <c r="Y91" s="151"/>
      <c r="Z91" s="151"/>
      <c r="AA91" s="151"/>
      <c r="AB91" s="151"/>
      <c r="AC91" s="151"/>
      <c r="AD91" s="151"/>
      <c r="AE91" s="151"/>
      <c r="AF91" s="151"/>
      <c r="AG91" s="151"/>
      <c r="AH91" s="151"/>
      <c r="AI91" s="151"/>
      <c r="AJ91" s="151"/>
      <c r="AK91" s="151"/>
      <c r="AL91" s="151"/>
      <c r="AM91" s="7"/>
      <c r="AN91" s="7"/>
      <c r="AO91" s="7"/>
      <c r="AP91" s="7"/>
      <c r="AQ91" s="7"/>
      <c r="AR91" s="7"/>
      <c r="AS91" s="7"/>
      <c r="AT91" s="7"/>
      <c r="AU91" s="7"/>
      <c r="AV91" s="7"/>
      <c r="AW91" s="7"/>
      <c r="AX91" s="7"/>
      <c r="AY91" s="7"/>
      <c r="AZ91" s="7"/>
      <c r="BA91" s="7"/>
    </row>
    <row r="92" spans="1:53" x14ac:dyDescent="0.25">
      <c r="A92" s="5"/>
      <c r="B92" s="21"/>
      <c r="C92" s="7"/>
      <c r="D92" s="7"/>
      <c r="E92" s="7"/>
      <c r="F92" s="224"/>
      <c r="G92" s="228"/>
      <c r="H92" s="7"/>
      <c r="I92" s="10"/>
      <c r="J92" s="151"/>
      <c r="K92" s="151"/>
      <c r="L92" s="171"/>
      <c r="M92" s="151"/>
      <c r="N92" s="172"/>
      <c r="O92" s="160"/>
      <c r="P92" s="160"/>
      <c r="Q92" s="160"/>
      <c r="R92" s="151"/>
      <c r="S92" s="151"/>
      <c r="T92" s="151"/>
      <c r="U92" s="151"/>
      <c r="V92" s="151"/>
      <c r="W92" s="173"/>
      <c r="X92" s="151"/>
      <c r="Y92" s="151"/>
      <c r="Z92" s="151"/>
      <c r="AA92" s="151"/>
      <c r="AB92" s="151"/>
      <c r="AC92" s="151"/>
      <c r="AD92" s="151"/>
      <c r="AE92" s="151"/>
      <c r="AF92" s="151"/>
      <c r="AG92" s="151"/>
      <c r="AH92" s="151"/>
      <c r="AI92" s="151"/>
      <c r="AJ92" s="151"/>
      <c r="AK92" s="151"/>
      <c r="AL92" s="151"/>
      <c r="AM92" s="7"/>
      <c r="AN92" s="7"/>
      <c r="AO92" s="7"/>
      <c r="AP92" s="7"/>
      <c r="AQ92" s="7"/>
      <c r="AR92" s="7"/>
      <c r="AS92" s="7"/>
      <c r="AT92" s="7"/>
      <c r="AU92" s="7"/>
      <c r="AV92" s="7"/>
      <c r="AW92" s="7"/>
      <c r="AX92" s="7"/>
      <c r="AY92" s="7"/>
      <c r="AZ92" s="7"/>
      <c r="BA92" s="7"/>
    </row>
    <row r="93" spans="1:53" x14ac:dyDescent="0.25">
      <c r="A93" s="5"/>
      <c r="B93" s="21"/>
      <c r="C93" s="7"/>
      <c r="D93" s="7"/>
      <c r="E93" s="7"/>
      <c r="F93" s="224"/>
      <c r="G93" s="228"/>
      <c r="H93" s="7"/>
      <c r="I93" s="10"/>
      <c r="J93" s="151"/>
      <c r="K93" s="170"/>
      <c r="L93" s="171"/>
      <c r="M93" s="151"/>
      <c r="N93" s="172"/>
      <c r="O93" s="160"/>
      <c r="P93" s="160"/>
      <c r="Q93" s="160"/>
      <c r="R93" s="151"/>
      <c r="S93" s="151"/>
      <c r="T93" s="151"/>
      <c r="U93" s="151"/>
      <c r="V93" s="151"/>
      <c r="W93" s="173"/>
      <c r="X93" s="151"/>
      <c r="Y93" s="151"/>
      <c r="Z93" s="151"/>
      <c r="AA93" s="151"/>
      <c r="AB93" s="151"/>
      <c r="AC93" s="151"/>
      <c r="AD93" s="151"/>
      <c r="AE93" s="151"/>
      <c r="AF93" s="151"/>
      <c r="AG93" s="151"/>
      <c r="AH93" s="151"/>
      <c r="AI93" s="151"/>
      <c r="AJ93" s="151"/>
      <c r="AK93" s="151"/>
      <c r="AL93" s="151"/>
      <c r="AM93" s="7"/>
      <c r="AN93" s="7"/>
      <c r="AO93" s="7"/>
      <c r="AP93" s="7"/>
      <c r="AQ93" s="7"/>
      <c r="AR93" s="7"/>
      <c r="AS93" s="7"/>
      <c r="AT93" s="7"/>
      <c r="AU93" s="7"/>
      <c r="AV93" s="7"/>
      <c r="AW93" s="7"/>
      <c r="AX93" s="7"/>
      <c r="AY93" s="7"/>
      <c r="AZ93" s="7"/>
      <c r="BA93" s="7"/>
    </row>
    <row r="94" spans="1:53" x14ac:dyDescent="0.25">
      <c r="A94" s="5"/>
      <c r="B94" s="21"/>
      <c r="C94" s="7"/>
      <c r="D94" s="7"/>
      <c r="E94" s="7"/>
      <c r="F94" s="224"/>
      <c r="G94" s="228"/>
      <c r="H94" s="7"/>
      <c r="I94" s="10"/>
      <c r="J94" s="151"/>
      <c r="K94" s="151"/>
      <c r="L94" s="171"/>
      <c r="M94" s="151"/>
      <c r="N94" s="172"/>
      <c r="O94" s="160"/>
      <c r="P94" s="160"/>
      <c r="Q94" s="160"/>
      <c r="R94" s="151"/>
      <c r="S94" s="151"/>
      <c r="T94" s="151"/>
      <c r="U94" s="151"/>
      <c r="V94" s="151"/>
      <c r="W94" s="173"/>
      <c r="X94" s="151"/>
      <c r="Y94" s="151"/>
      <c r="Z94" s="151"/>
      <c r="AA94" s="151"/>
      <c r="AB94" s="151"/>
      <c r="AC94" s="151"/>
      <c r="AD94" s="151"/>
      <c r="AE94" s="151"/>
      <c r="AF94" s="151"/>
      <c r="AG94" s="151"/>
      <c r="AH94" s="151"/>
      <c r="AI94" s="151"/>
      <c r="AJ94" s="151"/>
      <c r="AK94" s="151"/>
      <c r="AL94" s="151"/>
      <c r="AM94" s="7"/>
      <c r="AN94" s="7"/>
      <c r="AO94" s="7"/>
      <c r="AP94" s="7"/>
      <c r="AQ94" s="7"/>
      <c r="AR94" s="7"/>
      <c r="AS94" s="7"/>
      <c r="AT94" s="7"/>
      <c r="AU94" s="7"/>
      <c r="AV94" s="7"/>
      <c r="AW94" s="7"/>
      <c r="AX94" s="7"/>
      <c r="AY94" s="7"/>
      <c r="AZ94" s="7"/>
      <c r="BA94" s="7"/>
    </row>
    <row r="95" spans="1:53" x14ac:dyDescent="0.25">
      <c r="A95" s="5"/>
      <c r="B95" s="138"/>
      <c r="C95" s="22"/>
      <c r="D95" s="7"/>
      <c r="E95" s="7"/>
      <c r="F95" s="224"/>
      <c r="G95" s="228"/>
      <c r="H95" s="7"/>
      <c r="I95" s="10"/>
      <c r="J95" s="151"/>
      <c r="K95" s="170"/>
      <c r="L95" s="171"/>
      <c r="M95" s="151"/>
      <c r="N95" s="172"/>
      <c r="O95" s="160"/>
      <c r="P95" s="160"/>
      <c r="Q95" s="160"/>
      <c r="R95" s="151"/>
      <c r="S95" s="151"/>
      <c r="T95" s="151"/>
      <c r="U95" s="151"/>
      <c r="V95" s="151"/>
      <c r="W95" s="173"/>
      <c r="X95" s="151"/>
      <c r="Y95" s="151"/>
      <c r="Z95" s="151"/>
      <c r="AA95" s="151"/>
      <c r="AB95" s="151"/>
      <c r="AC95" s="151"/>
      <c r="AD95" s="151"/>
      <c r="AE95" s="151"/>
      <c r="AF95" s="151"/>
      <c r="AG95" s="151"/>
      <c r="AH95" s="151"/>
      <c r="AI95" s="151"/>
      <c r="AJ95" s="151"/>
      <c r="AK95" s="151"/>
      <c r="AL95" s="151"/>
      <c r="AM95" s="7"/>
      <c r="AN95" s="7"/>
      <c r="AO95" s="7"/>
      <c r="AP95" s="7"/>
      <c r="AQ95" s="7"/>
      <c r="AR95" s="7"/>
      <c r="AS95" s="7"/>
      <c r="AT95" s="7"/>
      <c r="AU95" s="7"/>
      <c r="AV95" s="7"/>
      <c r="AW95" s="7"/>
      <c r="AX95" s="7"/>
      <c r="AY95" s="7"/>
      <c r="AZ95" s="7"/>
      <c r="BA95" s="7"/>
    </row>
    <row r="96" spans="1:53" s="53" customFormat="1" ht="15.75" customHeight="1" x14ac:dyDescent="0.25">
      <c r="A96" s="254">
        <v>3</v>
      </c>
      <c r="B96" s="311" t="s">
        <v>899</v>
      </c>
      <c r="C96" s="315" t="s">
        <v>900</v>
      </c>
      <c r="D96" s="243" t="s">
        <v>255</v>
      </c>
      <c r="E96" s="243" t="s">
        <v>255</v>
      </c>
      <c r="F96" s="232"/>
      <c r="G96" s="230"/>
      <c r="H96" s="315"/>
      <c r="I96" s="307"/>
      <c r="J96" s="180"/>
      <c r="K96" s="180"/>
      <c r="L96" s="207"/>
      <c r="M96" s="180"/>
      <c r="N96" s="208"/>
      <c r="O96" s="182"/>
      <c r="P96" s="182"/>
      <c r="Q96" s="182"/>
      <c r="R96" s="180"/>
      <c r="S96" s="180"/>
      <c r="T96" s="180"/>
      <c r="U96" s="180"/>
      <c r="V96" s="180"/>
      <c r="W96" s="207"/>
      <c r="X96" s="180" t="s">
        <v>50</v>
      </c>
      <c r="Y96" s="180" t="s">
        <v>50</v>
      </c>
      <c r="Z96" s="180" t="s">
        <v>50</v>
      </c>
      <c r="AA96" s="180">
        <v>0</v>
      </c>
      <c r="AB96" s="180" t="s">
        <v>56</v>
      </c>
      <c r="AC96" s="180">
        <v>0</v>
      </c>
      <c r="AD96" s="180">
        <v>0</v>
      </c>
      <c r="AE96" s="180">
        <v>0</v>
      </c>
      <c r="AF96" s="180">
        <v>0</v>
      </c>
      <c r="AG96" s="180">
        <v>0</v>
      </c>
      <c r="AH96" s="180" t="s">
        <v>50</v>
      </c>
      <c r="AI96" s="180">
        <v>0</v>
      </c>
      <c r="AJ96" s="180" t="s">
        <v>50</v>
      </c>
      <c r="AK96" s="180"/>
      <c r="AL96" s="180"/>
      <c r="AM96" s="45"/>
      <c r="AN96" s="45"/>
      <c r="AO96" s="45"/>
      <c r="AP96" s="45"/>
      <c r="AQ96" s="45"/>
      <c r="AR96" s="45"/>
      <c r="AS96" s="45"/>
      <c r="AT96" s="45"/>
      <c r="AU96" s="45"/>
      <c r="AV96" s="45"/>
      <c r="AW96" s="45"/>
      <c r="AX96" s="45"/>
      <c r="AY96" s="45"/>
      <c r="AZ96" s="45"/>
      <c r="BA96" s="45"/>
    </row>
    <row r="97" spans="1:53" ht="15.75" customHeight="1" x14ac:dyDescent="0.25">
      <c r="A97" s="5"/>
      <c r="B97" s="240"/>
      <c r="C97" s="25"/>
      <c r="D97" s="7"/>
      <c r="E97" s="7"/>
      <c r="F97" s="231"/>
      <c r="G97" s="228"/>
      <c r="H97" s="7"/>
      <c r="I97" s="10"/>
      <c r="J97" s="151"/>
      <c r="K97" s="151"/>
      <c r="L97" s="171"/>
      <c r="M97" s="151"/>
      <c r="N97" s="172"/>
      <c r="O97" s="160"/>
      <c r="P97" s="160"/>
      <c r="Q97" s="160"/>
      <c r="R97" s="151"/>
      <c r="S97" s="151"/>
      <c r="T97" s="151"/>
      <c r="U97" s="151"/>
      <c r="V97" s="151"/>
      <c r="W97" s="173"/>
      <c r="X97" s="151"/>
      <c r="Y97" s="151"/>
      <c r="Z97" s="151"/>
      <c r="AA97" s="151"/>
      <c r="AB97" s="151"/>
      <c r="AC97" s="151"/>
      <c r="AD97" s="151"/>
      <c r="AE97" s="151"/>
      <c r="AF97" s="151"/>
      <c r="AG97" s="151"/>
      <c r="AH97" s="151"/>
      <c r="AI97" s="151"/>
      <c r="AJ97" s="151"/>
      <c r="AK97" s="151"/>
      <c r="AL97" s="151"/>
      <c r="AM97" s="7"/>
      <c r="AN97" s="7"/>
      <c r="AO97" s="7"/>
      <c r="AP97" s="7"/>
      <c r="AQ97" s="7"/>
      <c r="AR97" s="7"/>
      <c r="AS97" s="7"/>
      <c r="AT97" s="7"/>
      <c r="AU97" s="7"/>
      <c r="AV97" s="7"/>
      <c r="AW97" s="7"/>
      <c r="AX97" s="7"/>
      <c r="AY97" s="7"/>
      <c r="AZ97" s="7"/>
      <c r="BA97" s="7"/>
    </row>
    <row r="98" spans="1:53" ht="15.75" customHeight="1" x14ac:dyDescent="0.25">
      <c r="A98" s="5"/>
      <c r="B98" s="90"/>
      <c r="C98" s="7"/>
      <c r="D98" s="7"/>
      <c r="E98" s="7"/>
      <c r="F98" s="224"/>
      <c r="G98" s="228"/>
      <c r="H98" s="39"/>
      <c r="I98" s="297"/>
      <c r="J98" s="170"/>
      <c r="K98" s="170"/>
      <c r="L98" s="171"/>
      <c r="M98" s="151"/>
      <c r="N98" s="172"/>
      <c r="O98" s="204"/>
      <c r="P98" s="204"/>
      <c r="Q98" s="160"/>
      <c r="R98" s="151"/>
      <c r="S98" s="151"/>
      <c r="T98" s="151"/>
      <c r="U98" s="151"/>
      <c r="V98" s="151"/>
      <c r="W98" s="173"/>
      <c r="X98" s="151"/>
      <c r="Y98" s="151"/>
      <c r="Z98" s="151"/>
      <c r="AA98" s="151"/>
      <c r="AB98" s="151"/>
      <c r="AC98" s="151"/>
      <c r="AD98" s="151"/>
      <c r="AE98" s="151"/>
      <c r="AF98" s="151"/>
      <c r="AG98" s="151"/>
      <c r="AH98" s="151"/>
      <c r="AI98" s="151"/>
      <c r="AJ98" s="151"/>
      <c r="AK98" s="151"/>
      <c r="AL98" s="151"/>
      <c r="AM98" s="7"/>
      <c r="AN98" s="7"/>
      <c r="AO98" s="7"/>
      <c r="AP98" s="7"/>
      <c r="AQ98" s="7"/>
      <c r="AR98" s="7"/>
      <c r="AS98" s="7"/>
      <c r="AT98" s="7"/>
      <c r="AU98" s="7"/>
      <c r="AV98" s="7"/>
      <c r="AW98" s="7"/>
      <c r="AX98" s="7"/>
      <c r="AY98" s="7"/>
      <c r="AZ98" s="7"/>
      <c r="BA98" s="7"/>
    </row>
    <row r="99" spans="1:53" ht="15.75" customHeight="1" x14ac:dyDescent="0.25">
      <c r="A99" s="5"/>
      <c r="B99" s="90"/>
      <c r="C99" s="7"/>
      <c r="D99" s="7"/>
      <c r="E99" s="7"/>
      <c r="F99" s="224"/>
      <c r="G99" s="228"/>
      <c r="H99" s="39"/>
      <c r="I99" s="297"/>
      <c r="J99" s="170"/>
      <c r="K99" s="151"/>
      <c r="L99" s="171"/>
      <c r="M99" s="151"/>
      <c r="N99" s="172"/>
      <c r="O99" s="160"/>
      <c r="P99" s="160"/>
      <c r="Q99" s="160"/>
      <c r="R99" s="151"/>
      <c r="S99" s="151"/>
      <c r="T99" s="151"/>
      <c r="U99" s="151"/>
      <c r="V99" s="151"/>
      <c r="W99" s="173"/>
      <c r="X99" s="151"/>
      <c r="Y99" s="151"/>
      <c r="Z99" s="151"/>
      <c r="AA99" s="151"/>
      <c r="AB99" s="151"/>
      <c r="AC99" s="151"/>
      <c r="AD99" s="151"/>
      <c r="AE99" s="151"/>
      <c r="AF99" s="151"/>
      <c r="AG99" s="151"/>
      <c r="AH99" s="151"/>
      <c r="AI99" s="151"/>
      <c r="AJ99" s="151"/>
      <c r="AK99" s="151"/>
      <c r="AL99" s="151"/>
      <c r="AM99" s="7"/>
      <c r="AN99" s="7"/>
      <c r="AO99" s="7"/>
      <c r="AP99" s="7"/>
      <c r="AQ99" s="7"/>
      <c r="AR99" s="7"/>
      <c r="AS99" s="7"/>
      <c r="AT99" s="7"/>
      <c r="AU99" s="7"/>
      <c r="AV99" s="7"/>
      <c r="AW99" s="7"/>
      <c r="AX99" s="7"/>
      <c r="AY99" s="7"/>
      <c r="AZ99" s="7"/>
      <c r="BA99" s="7"/>
    </row>
    <row r="100" spans="1:53" ht="15.75" customHeight="1" x14ac:dyDescent="0.25">
      <c r="A100" s="5"/>
      <c r="B100" s="90"/>
      <c r="C100" s="7"/>
      <c r="D100" s="7"/>
      <c r="E100" s="7"/>
      <c r="F100" s="224"/>
      <c r="G100" s="228"/>
      <c r="H100" s="39"/>
      <c r="I100" s="297"/>
      <c r="J100" s="170"/>
      <c r="K100" s="151"/>
      <c r="L100" s="171"/>
      <c r="M100" s="151"/>
      <c r="N100" s="172"/>
      <c r="O100" s="160"/>
      <c r="P100" s="160"/>
      <c r="Q100" s="160"/>
      <c r="R100" s="151"/>
      <c r="S100" s="151"/>
      <c r="T100" s="151"/>
      <c r="U100" s="151"/>
      <c r="V100" s="151"/>
      <c r="W100" s="173"/>
      <c r="X100" s="151"/>
      <c r="Y100" s="151"/>
      <c r="Z100" s="151"/>
      <c r="AA100" s="151"/>
      <c r="AB100" s="151"/>
      <c r="AC100" s="151"/>
      <c r="AD100" s="151"/>
      <c r="AE100" s="151"/>
      <c r="AF100" s="151"/>
      <c r="AG100" s="151"/>
      <c r="AH100" s="151"/>
      <c r="AI100" s="151"/>
      <c r="AJ100" s="151"/>
      <c r="AK100" s="151"/>
      <c r="AL100" s="151"/>
      <c r="AM100" s="7"/>
      <c r="AN100" s="7"/>
      <c r="AO100" s="7"/>
      <c r="AP100" s="7"/>
      <c r="AQ100" s="7"/>
      <c r="AR100" s="7"/>
      <c r="AS100" s="7"/>
      <c r="AT100" s="7"/>
      <c r="AU100" s="7"/>
      <c r="AV100" s="7"/>
      <c r="AW100" s="7"/>
      <c r="AX100" s="7"/>
      <c r="AY100" s="7"/>
      <c r="AZ100" s="7"/>
      <c r="BA100" s="7"/>
    </row>
    <row r="101" spans="1:53" ht="15.75" customHeight="1" x14ac:dyDescent="0.25">
      <c r="A101" s="5"/>
      <c r="B101" s="241"/>
      <c r="C101" s="22"/>
      <c r="D101" s="7"/>
      <c r="E101" s="7"/>
      <c r="F101" s="224"/>
      <c r="G101" s="228"/>
      <c r="H101" s="39"/>
      <c r="I101" s="297"/>
      <c r="J101" s="170"/>
      <c r="K101" s="151"/>
      <c r="L101" s="171"/>
      <c r="M101" s="151"/>
      <c r="N101" s="172"/>
      <c r="O101" s="160"/>
      <c r="P101" s="160"/>
      <c r="Q101" s="160"/>
      <c r="R101" s="151"/>
      <c r="S101" s="151"/>
      <c r="T101" s="151"/>
      <c r="U101" s="151"/>
      <c r="V101" s="151"/>
      <c r="W101" s="173"/>
      <c r="X101" s="151"/>
      <c r="Y101" s="151"/>
      <c r="Z101" s="151"/>
      <c r="AA101" s="151"/>
      <c r="AB101" s="151"/>
      <c r="AC101" s="151"/>
      <c r="AD101" s="151"/>
      <c r="AE101" s="151"/>
      <c r="AF101" s="151"/>
      <c r="AG101" s="151"/>
      <c r="AH101" s="151"/>
      <c r="AI101" s="151"/>
      <c r="AJ101" s="151"/>
      <c r="AK101" s="151"/>
      <c r="AL101" s="151"/>
      <c r="AM101" s="7"/>
      <c r="AN101" s="7"/>
      <c r="AO101" s="7"/>
      <c r="AP101" s="7"/>
      <c r="AQ101" s="7"/>
      <c r="AR101" s="7"/>
      <c r="AS101" s="7"/>
      <c r="AT101" s="7"/>
      <c r="AU101" s="7"/>
      <c r="AV101" s="7"/>
      <c r="AW101" s="7"/>
      <c r="AX101" s="7"/>
      <c r="AY101" s="7"/>
      <c r="AZ101" s="7"/>
      <c r="BA101" s="7"/>
    </row>
    <row r="102" spans="1:53" s="106" customFormat="1" ht="15" customHeight="1" x14ac:dyDescent="0.25">
      <c r="A102" s="411">
        <v>4</v>
      </c>
      <c r="B102" s="412" t="s">
        <v>901</v>
      </c>
      <c r="C102" s="344" t="s">
        <v>902</v>
      </c>
      <c r="D102" s="242" t="s">
        <v>255</v>
      </c>
      <c r="E102" s="242" t="s">
        <v>898</v>
      </c>
      <c r="F102" s="413"/>
      <c r="G102" s="414"/>
      <c r="H102" s="344"/>
      <c r="I102" s="415"/>
      <c r="J102" s="258"/>
      <c r="K102" s="258"/>
      <c r="L102" s="288"/>
      <c r="M102" s="258"/>
      <c r="N102" s="416"/>
      <c r="O102" s="189"/>
      <c r="P102" s="189"/>
      <c r="Q102" s="189"/>
      <c r="R102" s="258"/>
      <c r="S102" s="258"/>
      <c r="T102" s="258"/>
      <c r="U102" s="258"/>
      <c r="V102" s="258"/>
      <c r="W102" s="288"/>
      <c r="X102" s="258" t="s">
        <v>50</v>
      </c>
      <c r="Y102" s="258" t="s">
        <v>50</v>
      </c>
      <c r="Z102" s="258" t="s">
        <v>50</v>
      </c>
      <c r="AA102" s="258">
        <v>0</v>
      </c>
      <c r="AB102" s="258" t="s">
        <v>56</v>
      </c>
      <c r="AC102" s="258">
        <v>0</v>
      </c>
      <c r="AD102" s="258">
        <v>0</v>
      </c>
      <c r="AE102" s="258">
        <v>0</v>
      </c>
      <c r="AF102" s="258">
        <v>0</v>
      </c>
      <c r="AG102" s="258">
        <v>0</v>
      </c>
      <c r="AH102" s="258" t="s">
        <v>50</v>
      </c>
      <c r="AI102" s="258">
        <v>0</v>
      </c>
      <c r="AJ102" s="258"/>
      <c r="AK102" s="258"/>
      <c r="AL102" s="258"/>
      <c r="AM102" s="47"/>
      <c r="AN102" s="47"/>
      <c r="AO102" s="47"/>
      <c r="AP102" s="47"/>
      <c r="AQ102" s="47"/>
      <c r="AR102" s="47"/>
      <c r="AS102" s="47"/>
      <c r="AT102" s="47"/>
      <c r="AU102" s="47"/>
      <c r="AV102" s="47"/>
      <c r="AW102" s="47"/>
      <c r="AX102" s="47"/>
      <c r="AY102" s="47"/>
      <c r="AZ102" s="47"/>
      <c r="BA102" s="47"/>
    </row>
    <row r="103" spans="1:53" x14ac:dyDescent="0.25">
      <c r="A103" s="5"/>
      <c r="B103" s="240"/>
      <c r="C103" s="25"/>
      <c r="D103" s="7"/>
      <c r="E103" s="7"/>
      <c r="F103" s="224"/>
      <c r="G103" s="228"/>
      <c r="H103" s="39"/>
      <c r="I103" s="297"/>
      <c r="J103" s="170"/>
      <c r="K103" s="170"/>
      <c r="L103" s="171"/>
      <c r="M103" s="151"/>
      <c r="N103" s="172"/>
      <c r="O103" s="160"/>
      <c r="P103" s="160"/>
      <c r="Q103" s="160"/>
      <c r="R103" s="151"/>
      <c r="S103" s="151"/>
      <c r="T103" s="151"/>
      <c r="U103" s="151"/>
      <c r="V103" s="151"/>
      <c r="W103" s="173"/>
      <c r="X103" s="151"/>
      <c r="Y103" s="151"/>
      <c r="Z103" s="151"/>
      <c r="AA103" s="151"/>
      <c r="AB103" s="151"/>
      <c r="AC103" s="151"/>
      <c r="AD103" s="151"/>
      <c r="AE103" s="151"/>
      <c r="AF103" s="151"/>
      <c r="AG103" s="151"/>
      <c r="AH103" s="151"/>
      <c r="AI103" s="151"/>
      <c r="AJ103" s="151"/>
      <c r="AK103" s="151"/>
      <c r="AL103" s="151"/>
      <c r="AM103" s="7"/>
      <c r="AN103" s="7"/>
      <c r="AO103" s="7"/>
      <c r="AP103" s="7"/>
      <c r="AQ103" s="7"/>
      <c r="AR103" s="7"/>
      <c r="AS103" s="7"/>
      <c r="AT103" s="7"/>
      <c r="AU103" s="7"/>
      <c r="AV103" s="7"/>
      <c r="AW103" s="7"/>
      <c r="AX103" s="7"/>
      <c r="AY103" s="7"/>
      <c r="AZ103" s="7"/>
      <c r="BA103" s="7"/>
    </row>
    <row r="104" spans="1:53" x14ac:dyDescent="0.25">
      <c r="A104" s="5"/>
      <c r="B104" s="90"/>
      <c r="C104" s="7"/>
      <c r="D104" s="7"/>
      <c r="E104" s="7"/>
      <c r="F104" s="224"/>
      <c r="G104" s="228"/>
      <c r="H104" s="7"/>
      <c r="I104" s="10"/>
      <c r="J104" s="151"/>
      <c r="K104" s="151"/>
      <c r="L104" s="171"/>
      <c r="M104" s="151"/>
      <c r="N104" s="172"/>
      <c r="O104" s="160"/>
      <c r="P104" s="160"/>
      <c r="Q104" s="160"/>
      <c r="R104" s="151"/>
      <c r="S104" s="151"/>
      <c r="T104" s="151"/>
      <c r="U104" s="151"/>
      <c r="V104" s="151"/>
      <c r="W104" s="173"/>
      <c r="X104" s="151"/>
      <c r="Y104" s="151"/>
      <c r="Z104" s="151"/>
      <c r="AA104" s="151"/>
      <c r="AB104" s="151"/>
      <c r="AC104" s="151"/>
      <c r="AD104" s="151"/>
      <c r="AE104" s="151"/>
      <c r="AF104" s="151"/>
      <c r="AG104" s="151"/>
      <c r="AH104" s="151"/>
      <c r="AI104" s="151"/>
      <c r="AJ104" s="151"/>
      <c r="AK104" s="151"/>
      <c r="AL104" s="151"/>
      <c r="AM104" s="7"/>
      <c r="AN104" s="7"/>
      <c r="AO104" s="7"/>
      <c r="AP104" s="7"/>
      <c r="AQ104" s="7"/>
      <c r="AR104" s="7"/>
      <c r="AS104" s="7"/>
      <c r="AT104" s="7"/>
      <c r="AU104" s="7"/>
      <c r="AV104" s="7"/>
      <c r="AW104" s="7"/>
      <c r="AX104" s="7"/>
      <c r="AY104" s="7"/>
      <c r="AZ104" s="7"/>
      <c r="BA104" s="7"/>
    </row>
    <row r="105" spans="1:53" x14ac:dyDescent="0.25">
      <c r="A105" s="5"/>
      <c r="B105" s="90"/>
      <c r="C105" s="7"/>
      <c r="D105" s="7"/>
      <c r="E105" s="7"/>
      <c r="F105" s="228"/>
      <c r="G105" s="228"/>
      <c r="H105" s="39"/>
      <c r="I105" s="297"/>
      <c r="J105" s="170"/>
      <c r="K105" s="170"/>
      <c r="L105" s="171"/>
      <c r="M105" s="151"/>
      <c r="N105" s="172"/>
      <c r="O105" s="160"/>
      <c r="P105" s="160"/>
      <c r="Q105" s="160"/>
      <c r="R105" s="151"/>
      <c r="S105" s="151"/>
      <c r="T105" s="151"/>
      <c r="U105" s="151"/>
      <c r="V105" s="151"/>
      <c r="W105" s="173"/>
      <c r="X105" s="151"/>
      <c r="Y105" s="151"/>
      <c r="Z105" s="151"/>
      <c r="AA105" s="151"/>
      <c r="AB105" s="151"/>
      <c r="AC105" s="151"/>
      <c r="AD105" s="151"/>
      <c r="AE105" s="151"/>
      <c r="AF105" s="151"/>
      <c r="AG105" s="151"/>
      <c r="AH105" s="151"/>
      <c r="AI105" s="151"/>
      <c r="AJ105" s="151"/>
      <c r="AK105" s="151"/>
      <c r="AL105" s="151"/>
      <c r="AM105" s="7"/>
      <c r="AN105" s="7"/>
      <c r="AO105" s="7"/>
      <c r="AP105" s="7"/>
      <c r="AQ105" s="7"/>
      <c r="AR105" s="7"/>
      <c r="AS105" s="7"/>
      <c r="AT105" s="7"/>
      <c r="AU105" s="7"/>
      <c r="AV105" s="7"/>
      <c r="AW105" s="7"/>
      <c r="AX105" s="7"/>
      <c r="AY105" s="7"/>
      <c r="AZ105" s="7"/>
      <c r="BA105" s="7"/>
    </row>
    <row r="106" spans="1:53" x14ac:dyDescent="0.25">
      <c r="A106" s="5"/>
      <c r="B106" s="90"/>
      <c r="C106" s="7"/>
      <c r="D106" s="7"/>
      <c r="E106" s="7"/>
      <c r="F106" s="224"/>
      <c r="G106" s="228"/>
      <c r="H106" s="39"/>
      <c r="I106" s="297"/>
      <c r="J106" s="170"/>
      <c r="K106" s="151"/>
      <c r="L106" s="171"/>
      <c r="M106" s="151"/>
      <c r="N106" s="172"/>
      <c r="O106" s="160"/>
      <c r="P106" s="160"/>
      <c r="Q106" s="160"/>
      <c r="R106" s="151"/>
      <c r="S106" s="151"/>
      <c r="T106" s="151"/>
      <c r="U106" s="151"/>
      <c r="V106" s="151"/>
      <c r="W106" s="173"/>
      <c r="X106" s="151"/>
      <c r="Y106" s="151"/>
      <c r="Z106" s="151"/>
      <c r="AA106" s="151"/>
      <c r="AB106" s="151"/>
      <c r="AC106" s="151"/>
      <c r="AD106" s="151"/>
      <c r="AE106" s="151"/>
      <c r="AF106" s="151"/>
      <c r="AG106" s="151"/>
      <c r="AH106" s="151"/>
      <c r="AI106" s="151"/>
      <c r="AJ106" s="151"/>
      <c r="AK106" s="151"/>
      <c r="AL106" s="151"/>
      <c r="AM106" s="7"/>
      <c r="AN106" s="7"/>
      <c r="AO106" s="7"/>
      <c r="AP106" s="7"/>
      <c r="AQ106" s="7"/>
      <c r="AR106" s="7"/>
      <c r="AS106" s="7"/>
      <c r="AT106" s="7"/>
      <c r="AU106" s="7"/>
      <c r="AV106" s="7"/>
      <c r="AW106" s="7"/>
      <c r="AX106" s="7"/>
      <c r="AY106" s="7"/>
      <c r="AZ106" s="7"/>
      <c r="BA106" s="7"/>
    </row>
    <row r="107" spans="1:53" x14ac:dyDescent="0.25">
      <c r="A107" s="5"/>
      <c r="B107" s="90"/>
      <c r="C107" s="7"/>
      <c r="D107" s="7"/>
      <c r="E107" s="7"/>
      <c r="F107" s="224"/>
      <c r="G107" s="228"/>
      <c r="H107" s="39"/>
      <c r="I107" s="297"/>
      <c r="J107" s="170"/>
      <c r="K107" s="151"/>
      <c r="L107" s="171"/>
      <c r="M107" s="151"/>
      <c r="N107" s="172"/>
      <c r="O107" s="160"/>
      <c r="P107" s="160"/>
      <c r="Q107" s="160"/>
      <c r="R107" s="151"/>
      <c r="S107" s="151"/>
      <c r="T107" s="151"/>
      <c r="U107" s="151"/>
      <c r="V107" s="151"/>
      <c r="W107" s="173"/>
      <c r="X107" s="151"/>
      <c r="Y107" s="151"/>
      <c r="Z107" s="151"/>
      <c r="AA107" s="151"/>
      <c r="AB107" s="151"/>
      <c r="AC107" s="151"/>
      <c r="AD107" s="151"/>
      <c r="AE107" s="151"/>
      <c r="AF107" s="151"/>
      <c r="AG107" s="151"/>
      <c r="AH107" s="151"/>
      <c r="AI107" s="151"/>
      <c r="AJ107" s="151"/>
      <c r="AK107" s="151"/>
      <c r="AL107" s="151"/>
      <c r="AM107" s="7"/>
      <c r="AN107" s="7"/>
      <c r="AO107" s="7"/>
      <c r="AP107" s="7"/>
      <c r="AQ107" s="7"/>
      <c r="AR107" s="7"/>
      <c r="AS107" s="7"/>
      <c r="AT107" s="7"/>
      <c r="AU107" s="7"/>
      <c r="AV107" s="7"/>
      <c r="AW107" s="7"/>
      <c r="AX107" s="7"/>
      <c r="AY107" s="7"/>
      <c r="AZ107" s="7"/>
      <c r="BA107" s="7"/>
    </row>
    <row r="108" spans="1:53" x14ac:dyDescent="0.25">
      <c r="A108" s="5"/>
      <c r="B108" s="90"/>
      <c r="C108" s="7"/>
      <c r="D108" s="7"/>
      <c r="E108" s="7"/>
      <c r="F108" s="224"/>
      <c r="G108" s="228"/>
      <c r="H108" s="7"/>
      <c r="I108" s="10"/>
      <c r="J108" s="151"/>
      <c r="K108" s="151"/>
      <c r="L108" s="171"/>
      <c r="M108" s="151"/>
      <c r="N108" s="172"/>
      <c r="O108" s="160"/>
      <c r="P108" s="160"/>
      <c r="Q108" s="160"/>
      <c r="R108" s="151"/>
      <c r="S108" s="151"/>
      <c r="T108" s="151"/>
      <c r="U108" s="151"/>
      <c r="V108" s="151"/>
      <c r="W108" s="173"/>
      <c r="X108" s="151"/>
      <c r="Y108" s="151"/>
      <c r="Z108" s="151"/>
      <c r="AA108" s="151"/>
      <c r="AB108" s="151"/>
      <c r="AC108" s="151"/>
      <c r="AD108" s="151"/>
      <c r="AE108" s="151"/>
      <c r="AF108" s="151"/>
      <c r="AG108" s="151"/>
      <c r="AH108" s="151"/>
      <c r="AI108" s="151"/>
      <c r="AJ108" s="151"/>
      <c r="AK108" s="151"/>
      <c r="AL108" s="151"/>
      <c r="AM108" s="7"/>
      <c r="AN108" s="7"/>
      <c r="AO108" s="7"/>
      <c r="AP108" s="7"/>
      <c r="AQ108" s="7"/>
      <c r="AR108" s="7"/>
      <c r="AS108" s="7"/>
      <c r="AT108" s="7"/>
      <c r="AU108" s="7"/>
      <c r="AV108" s="7"/>
      <c r="AW108" s="7"/>
      <c r="AX108" s="7"/>
      <c r="AY108" s="7"/>
      <c r="AZ108" s="7"/>
      <c r="BA108" s="7"/>
    </row>
    <row r="109" spans="1:53" x14ac:dyDescent="0.25">
      <c r="A109" s="5"/>
      <c r="B109" s="90"/>
      <c r="C109" s="7"/>
      <c r="D109" s="7"/>
      <c r="E109" s="7"/>
      <c r="F109" s="224"/>
      <c r="G109" s="228"/>
      <c r="H109" s="7"/>
      <c r="I109" s="10"/>
      <c r="J109" s="151"/>
      <c r="K109" s="151"/>
      <c r="L109" s="171"/>
      <c r="M109" s="151"/>
      <c r="N109" s="172"/>
      <c r="O109" s="160"/>
      <c r="P109" s="160"/>
      <c r="Q109" s="160"/>
      <c r="R109" s="151"/>
      <c r="S109" s="151"/>
      <c r="T109" s="151"/>
      <c r="U109" s="151"/>
      <c r="V109" s="151"/>
      <c r="W109" s="173"/>
      <c r="X109" s="151"/>
      <c r="Y109" s="151"/>
      <c r="Z109" s="151"/>
      <c r="AA109" s="151"/>
      <c r="AB109" s="151"/>
      <c r="AC109" s="151"/>
      <c r="AD109" s="151"/>
      <c r="AE109" s="151"/>
      <c r="AF109" s="151"/>
      <c r="AG109" s="151"/>
      <c r="AH109" s="151"/>
      <c r="AI109" s="151"/>
      <c r="AJ109" s="151"/>
      <c r="AK109" s="151"/>
      <c r="AL109" s="151"/>
      <c r="AM109" s="7"/>
      <c r="AN109" s="7"/>
      <c r="AO109" s="7"/>
      <c r="AP109" s="7"/>
      <c r="AQ109" s="7"/>
      <c r="AR109" s="7"/>
      <c r="AS109" s="7"/>
      <c r="AT109" s="7"/>
      <c r="AU109" s="7"/>
      <c r="AV109" s="7"/>
      <c r="AW109" s="7"/>
      <c r="AX109" s="7"/>
      <c r="AY109" s="7"/>
      <c r="AZ109" s="7"/>
      <c r="BA109" s="7"/>
    </row>
    <row r="110" spans="1:53" x14ac:dyDescent="0.25">
      <c r="A110" s="5"/>
      <c r="B110" s="90"/>
      <c r="C110" s="7"/>
      <c r="D110" s="7"/>
      <c r="E110" s="7"/>
      <c r="F110" s="224"/>
      <c r="G110" s="228"/>
      <c r="H110" s="7"/>
      <c r="I110" s="10"/>
      <c r="J110" s="151"/>
      <c r="K110" s="151"/>
      <c r="L110" s="171"/>
      <c r="M110" s="151"/>
      <c r="N110" s="172"/>
      <c r="O110" s="160"/>
      <c r="P110" s="160"/>
      <c r="Q110" s="160"/>
      <c r="R110" s="151"/>
      <c r="S110" s="151"/>
      <c r="T110" s="151"/>
      <c r="U110" s="151"/>
      <c r="V110" s="151"/>
      <c r="W110" s="173"/>
      <c r="X110" s="151"/>
      <c r="Y110" s="151"/>
      <c r="Z110" s="151"/>
      <c r="AA110" s="151"/>
      <c r="AB110" s="151"/>
      <c r="AC110" s="151"/>
      <c r="AD110" s="151"/>
      <c r="AE110" s="151"/>
      <c r="AF110" s="151"/>
      <c r="AG110" s="151"/>
      <c r="AH110" s="151"/>
      <c r="AI110" s="151"/>
      <c r="AJ110" s="151"/>
      <c r="AK110" s="151"/>
      <c r="AL110" s="151"/>
      <c r="AM110" s="7"/>
      <c r="AN110" s="7"/>
      <c r="AO110" s="7"/>
      <c r="AP110" s="7"/>
      <c r="AQ110" s="7"/>
      <c r="AR110" s="7"/>
      <c r="AS110" s="7"/>
      <c r="AT110" s="7"/>
      <c r="AU110" s="7"/>
      <c r="AV110" s="7"/>
      <c r="AW110" s="7"/>
      <c r="AX110" s="7"/>
      <c r="AY110" s="7"/>
      <c r="AZ110" s="7"/>
      <c r="BA110" s="7"/>
    </row>
    <row r="111" spans="1:53" x14ac:dyDescent="0.25">
      <c r="A111" s="5"/>
      <c r="B111" s="90"/>
      <c r="C111" s="7"/>
      <c r="D111" s="7"/>
      <c r="E111" s="7"/>
      <c r="F111" s="224"/>
      <c r="G111" s="228"/>
      <c r="H111" s="7"/>
      <c r="I111" s="10"/>
      <c r="J111" s="151"/>
      <c r="K111" s="239"/>
      <c r="L111" s="171"/>
      <c r="M111" s="151"/>
      <c r="N111" s="172"/>
      <c r="O111" s="160"/>
      <c r="P111" s="160"/>
      <c r="Q111" s="160"/>
      <c r="R111" s="151"/>
      <c r="S111" s="151"/>
      <c r="T111" s="151"/>
      <c r="U111" s="151"/>
      <c r="V111" s="151"/>
      <c r="W111" s="173"/>
      <c r="X111" s="151"/>
      <c r="Y111" s="151"/>
      <c r="Z111" s="151"/>
      <c r="AA111" s="151"/>
      <c r="AB111" s="151"/>
      <c r="AC111" s="151"/>
      <c r="AD111" s="151"/>
      <c r="AE111" s="151"/>
      <c r="AF111" s="151"/>
      <c r="AG111" s="151"/>
      <c r="AH111" s="151"/>
      <c r="AI111" s="151"/>
      <c r="AJ111" s="151"/>
      <c r="AK111" s="151"/>
      <c r="AL111" s="151"/>
      <c r="AM111" s="7"/>
      <c r="AN111" s="7"/>
      <c r="AO111" s="7"/>
      <c r="AP111" s="7"/>
      <c r="AQ111" s="7"/>
      <c r="AR111" s="7"/>
      <c r="AS111" s="7"/>
      <c r="AT111" s="7"/>
      <c r="AU111" s="7"/>
      <c r="AV111" s="7"/>
      <c r="AW111" s="7"/>
      <c r="AX111" s="7"/>
      <c r="AY111" s="7"/>
      <c r="AZ111" s="7"/>
      <c r="BA111" s="7"/>
    </row>
    <row r="112" spans="1:53" x14ac:dyDescent="0.25">
      <c r="A112" s="5"/>
      <c r="B112" s="90"/>
      <c r="C112" s="7"/>
      <c r="D112" s="7"/>
      <c r="E112" s="7"/>
      <c r="F112" s="224"/>
      <c r="G112" s="228"/>
      <c r="H112" s="7"/>
      <c r="I112" s="10"/>
      <c r="J112" s="151"/>
      <c r="K112" s="151"/>
      <c r="L112" s="171"/>
      <c r="M112" s="151"/>
      <c r="N112" s="172"/>
      <c r="O112" s="160"/>
      <c r="P112" s="160"/>
      <c r="Q112" s="160"/>
      <c r="R112" s="151"/>
      <c r="S112" s="151"/>
      <c r="T112" s="151"/>
      <c r="U112" s="151"/>
      <c r="V112" s="151"/>
      <c r="W112" s="173"/>
      <c r="X112" s="151"/>
      <c r="Y112" s="151"/>
      <c r="Z112" s="151"/>
      <c r="AA112" s="151"/>
      <c r="AB112" s="151"/>
      <c r="AC112" s="151"/>
      <c r="AD112" s="151"/>
      <c r="AE112" s="151"/>
      <c r="AF112" s="151"/>
      <c r="AG112" s="151"/>
      <c r="AH112" s="151"/>
      <c r="AI112" s="151"/>
      <c r="AJ112" s="151"/>
      <c r="AK112" s="151"/>
      <c r="AL112" s="151"/>
      <c r="AM112" s="7"/>
      <c r="AN112" s="7"/>
      <c r="AO112" s="7"/>
      <c r="AP112" s="7"/>
      <c r="AQ112" s="7"/>
      <c r="AR112" s="7"/>
      <c r="AS112" s="7"/>
      <c r="AT112" s="7"/>
      <c r="AU112" s="7"/>
      <c r="AV112" s="7"/>
      <c r="AW112" s="7"/>
      <c r="AX112" s="7"/>
      <c r="AY112" s="7"/>
      <c r="AZ112" s="7"/>
      <c r="BA112" s="7"/>
    </row>
    <row r="113" spans="1:53" x14ac:dyDescent="0.25">
      <c r="A113" s="5"/>
      <c r="B113" s="90"/>
      <c r="C113" s="7"/>
      <c r="D113" s="7"/>
      <c r="E113" s="7"/>
      <c r="F113" s="224"/>
      <c r="G113" s="228"/>
      <c r="H113" s="7"/>
      <c r="I113" s="10"/>
      <c r="J113" s="151"/>
      <c r="K113" s="151"/>
      <c r="L113" s="171"/>
      <c r="M113" s="151"/>
      <c r="N113" s="172"/>
      <c r="O113" s="160"/>
      <c r="P113" s="160"/>
      <c r="Q113" s="160"/>
      <c r="R113" s="151"/>
      <c r="S113" s="151"/>
      <c r="T113" s="151"/>
      <c r="U113" s="151"/>
      <c r="V113" s="151"/>
      <c r="W113" s="173"/>
      <c r="X113" s="151"/>
      <c r="Y113" s="151"/>
      <c r="Z113" s="151"/>
      <c r="AA113" s="151"/>
      <c r="AB113" s="151"/>
      <c r="AC113" s="151"/>
      <c r="AD113" s="151"/>
      <c r="AE113" s="151"/>
      <c r="AF113" s="151"/>
      <c r="AG113" s="151"/>
      <c r="AH113" s="151"/>
      <c r="AI113" s="151"/>
      <c r="AJ113" s="151"/>
      <c r="AK113" s="151"/>
      <c r="AL113" s="151"/>
      <c r="AM113" s="7"/>
      <c r="AN113" s="7"/>
      <c r="AO113" s="7"/>
      <c r="AP113" s="7"/>
      <c r="AQ113" s="7"/>
      <c r="AR113" s="7"/>
      <c r="AS113" s="7"/>
      <c r="AT113" s="7"/>
      <c r="AU113" s="7"/>
      <c r="AV113" s="7"/>
      <c r="AW113" s="7"/>
      <c r="AX113" s="7"/>
      <c r="AY113" s="7"/>
      <c r="AZ113" s="7"/>
      <c r="BA113" s="7"/>
    </row>
    <row r="114" spans="1:53" x14ac:dyDescent="0.25">
      <c r="A114" s="5"/>
      <c r="B114" s="90"/>
      <c r="C114" s="7"/>
      <c r="D114" s="7"/>
      <c r="E114" s="7"/>
      <c r="F114" s="224"/>
      <c r="G114" s="228"/>
      <c r="H114" s="7"/>
      <c r="I114" s="10"/>
      <c r="J114" s="151"/>
      <c r="K114" s="151"/>
      <c r="L114" s="171"/>
      <c r="M114" s="151"/>
      <c r="N114" s="172"/>
      <c r="O114" s="160"/>
      <c r="P114" s="160"/>
      <c r="Q114" s="160"/>
      <c r="R114" s="151"/>
      <c r="S114" s="151"/>
      <c r="T114" s="151"/>
      <c r="U114" s="151"/>
      <c r="V114" s="151"/>
      <c r="W114" s="173"/>
      <c r="X114" s="151"/>
      <c r="Y114" s="151"/>
      <c r="Z114" s="151"/>
      <c r="AA114" s="151"/>
      <c r="AB114" s="151"/>
      <c r="AC114" s="151"/>
      <c r="AD114" s="151"/>
      <c r="AE114" s="151"/>
      <c r="AF114" s="151"/>
      <c r="AG114" s="151"/>
      <c r="AH114" s="151"/>
      <c r="AI114" s="151"/>
      <c r="AJ114" s="151"/>
      <c r="AK114" s="151"/>
      <c r="AL114" s="151"/>
      <c r="AM114" s="7"/>
      <c r="AN114" s="7"/>
      <c r="AO114" s="7"/>
      <c r="AP114" s="7"/>
      <c r="AQ114" s="7"/>
      <c r="AR114" s="7"/>
      <c r="AS114" s="7"/>
      <c r="AT114" s="7"/>
      <c r="AU114" s="7"/>
      <c r="AV114" s="7"/>
      <c r="AW114" s="7"/>
      <c r="AX114" s="7"/>
      <c r="AY114" s="7"/>
      <c r="AZ114" s="7"/>
      <c r="BA114" s="7"/>
    </row>
    <row r="115" spans="1:53" x14ac:dyDescent="0.25">
      <c r="A115" s="5"/>
      <c r="B115" s="90"/>
      <c r="C115" s="110"/>
      <c r="D115" s="7"/>
      <c r="E115" s="7"/>
      <c r="F115" s="224"/>
      <c r="G115" s="228"/>
      <c r="H115" s="7"/>
      <c r="I115" s="10"/>
      <c r="J115" s="151"/>
      <c r="K115" s="239"/>
      <c r="L115" s="171"/>
      <c r="M115" s="151"/>
      <c r="N115" s="172"/>
      <c r="O115" s="160"/>
      <c r="P115" s="160"/>
      <c r="Q115" s="160"/>
      <c r="R115" s="151"/>
      <c r="S115" s="151"/>
      <c r="T115" s="151"/>
      <c r="U115" s="151"/>
      <c r="V115" s="151"/>
      <c r="W115" s="173"/>
      <c r="X115" s="151"/>
      <c r="Y115" s="151"/>
      <c r="Z115" s="151"/>
      <c r="AA115" s="151"/>
      <c r="AB115" s="151"/>
      <c r="AC115" s="151"/>
      <c r="AD115" s="151"/>
      <c r="AE115" s="151"/>
      <c r="AF115" s="151"/>
      <c r="AG115" s="151"/>
      <c r="AH115" s="151"/>
      <c r="AI115" s="151"/>
      <c r="AJ115" s="151"/>
      <c r="AK115" s="151"/>
      <c r="AL115" s="151"/>
      <c r="AM115" s="7"/>
      <c r="AN115" s="7"/>
      <c r="AO115" s="7"/>
      <c r="AP115" s="7"/>
      <c r="AQ115" s="7"/>
      <c r="AR115" s="7"/>
      <c r="AS115" s="7"/>
      <c r="AT115" s="7"/>
      <c r="AU115" s="7"/>
      <c r="AV115" s="7"/>
      <c r="AW115" s="7"/>
      <c r="AX115" s="7"/>
      <c r="AY115" s="7"/>
      <c r="AZ115" s="7"/>
      <c r="BA115" s="7"/>
    </row>
    <row r="116" spans="1:53" x14ac:dyDescent="0.25">
      <c r="A116" s="5"/>
      <c r="B116" s="241"/>
      <c r="C116" s="22"/>
      <c r="D116" s="7"/>
      <c r="E116" s="7"/>
      <c r="F116" s="228"/>
      <c r="G116" s="228"/>
      <c r="H116" s="7"/>
      <c r="I116" s="10"/>
      <c r="J116" s="151"/>
      <c r="K116" s="151"/>
      <c r="L116" s="171"/>
      <c r="M116" s="151"/>
      <c r="N116" s="172"/>
      <c r="O116" s="160"/>
      <c r="P116" s="160"/>
      <c r="Q116" s="160"/>
      <c r="R116" s="151"/>
      <c r="S116" s="151"/>
      <c r="T116" s="151"/>
      <c r="U116" s="151"/>
      <c r="V116" s="151"/>
      <c r="W116" s="173"/>
      <c r="X116" s="151"/>
      <c r="Y116" s="151"/>
      <c r="Z116" s="151"/>
      <c r="AA116" s="151"/>
      <c r="AB116" s="151"/>
      <c r="AC116" s="151"/>
      <c r="AD116" s="151"/>
      <c r="AE116" s="151"/>
      <c r="AF116" s="151"/>
      <c r="AG116" s="151"/>
      <c r="AH116" s="151"/>
      <c r="AI116" s="151"/>
      <c r="AJ116" s="151"/>
      <c r="AK116" s="151"/>
      <c r="AL116" s="151"/>
      <c r="AM116" s="7"/>
      <c r="AN116" s="7"/>
      <c r="AO116" s="7"/>
      <c r="AP116" s="7"/>
      <c r="AQ116" s="7"/>
      <c r="AR116" s="7"/>
      <c r="AS116" s="7"/>
      <c r="AT116" s="7"/>
      <c r="AU116" s="7"/>
      <c r="AV116" s="7"/>
      <c r="AW116" s="7"/>
      <c r="AX116" s="7"/>
      <c r="AY116" s="7"/>
      <c r="AZ116" s="7"/>
      <c r="BA116" s="7"/>
    </row>
    <row r="117" spans="1:53" s="53" customFormat="1" x14ac:dyDescent="0.25">
      <c r="A117" s="254">
        <v>0</v>
      </c>
      <c r="B117" s="254">
        <v>0</v>
      </c>
      <c r="C117" s="45" t="s">
        <v>903</v>
      </c>
      <c r="D117" s="253" t="s">
        <v>898</v>
      </c>
      <c r="E117" s="253" t="s">
        <v>898</v>
      </c>
      <c r="F117" s="233"/>
      <c r="G117" s="226"/>
      <c r="H117" s="45"/>
      <c r="I117" s="46"/>
      <c r="J117" s="180"/>
      <c r="K117" s="198"/>
      <c r="L117" s="207"/>
      <c r="M117" s="180"/>
      <c r="N117" s="208"/>
      <c r="O117" s="182"/>
      <c r="P117" s="182"/>
      <c r="Q117" s="182"/>
      <c r="R117" s="180"/>
      <c r="S117" s="180"/>
      <c r="T117" s="180"/>
      <c r="U117" s="180"/>
      <c r="V117" s="180"/>
      <c r="W117" s="207"/>
      <c r="X117" s="180" t="s">
        <v>50</v>
      </c>
      <c r="Y117" s="180" t="s">
        <v>50</v>
      </c>
      <c r="Z117" s="151" t="s">
        <v>50</v>
      </c>
      <c r="AA117" s="180" t="s">
        <v>50</v>
      </c>
      <c r="AB117" s="180">
        <v>0</v>
      </c>
      <c r="AC117" s="180">
        <v>0</v>
      </c>
      <c r="AD117" s="180">
        <v>0</v>
      </c>
      <c r="AE117" s="180">
        <v>0</v>
      </c>
      <c r="AF117" s="180" t="s">
        <v>50</v>
      </c>
      <c r="AG117" s="180">
        <v>0</v>
      </c>
      <c r="AH117" s="180" t="s">
        <v>50</v>
      </c>
      <c r="AI117" s="151">
        <v>0</v>
      </c>
      <c r="AJ117" s="180" t="s">
        <v>50</v>
      </c>
      <c r="AK117" s="180" t="s">
        <v>50</v>
      </c>
      <c r="AL117" s="180">
        <v>0</v>
      </c>
      <c r="AM117" s="45"/>
      <c r="AN117" s="45"/>
      <c r="AO117" s="45"/>
      <c r="AP117" s="45"/>
      <c r="AQ117" s="45"/>
      <c r="AR117" s="45"/>
      <c r="AS117" s="45"/>
      <c r="AT117" s="45"/>
      <c r="AU117" s="45"/>
      <c r="AV117" s="45"/>
      <c r="AW117" s="45"/>
      <c r="AX117" s="45"/>
      <c r="AY117" s="45"/>
      <c r="AZ117" s="45"/>
      <c r="BA117" s="45"/>
    </row>
    <row r="118" spans="1:53" s="135" customFormat="1" x14ac:dyDescent="0.25">
      <c r="A118" s="130"/>
      <c r="B118" s="142"/>
      <c r="C118" s="141"/>
      <c r="D118" s="7"/>
      <c r="E118" s="7"/>
      <c r="F118" s="234"/>
      <c r="G118" s="236"/>
      <c r="H118" s="131"/>
      <c r="I118" s="132"/>
      <c r="J118" s="209"/>
      <c r="K118" s="210"/>
      <c r="L118" s="214"/>
      <c r="M118" s="209"/>
      <c r="N118" s="215"/>
      <c r="O118" s="213"/>
      <c r="P118" s="213"/>
      <c r="Q118" s="213"/>
      <c r="R118" s="209"/>
      <c r="S118" s="209"/>
      <c r="T118" s="209"/>
      <c r="U118" s="209"/>
      <c r="V118" s="209"/>
      <c r="W118" s="216"/>
      <c r="X118" s="209"/>
      <c r="Y118" s="209"/>
      <c r="Z118" s="209"/>
      <c r="AA118" s="209"/>
      <c r="AB118" s="209"/>
      <c r="AC118" s="209"/>
      <c r="AD118" s="209"/>
      <c r="AE118" s="209"/>
      <c r="AF118" s="209"/>
      <c r="AG118" s="209"/>
      <c r="AH118" s="209"/>
      <c r="AI118" s="209"/>
      <c r="AJ118" s="209"/>
      <c r="AK118" s="209"/>
      <c r="AL118" s="209"/>
      <c r="AM118" s="131"/>
      <c r="AN118" s="131"/>
      <c r="AO118" s="131"/>
      <c r="AP118" s="131"/>
      <c r="AQ118" s="131"/>
      <c r="AR118" s="131"/>
      <c r="AS118" s="131"/>
      <c r="AT118" s="131"/>
      <c r="AU118" s="131"/>
      <c r="AV118" s="131"/>
      <c r="AW118" s="131"/>
      <c r="AX118" s="131"/>
      <c r="AY118" s="131"/>
      <c r="AZ118" s="131"/>
      <c r="BA118" s="131"/>
    </row>
    <row r="119" spans="1:53" x14ac:dyDescent="0.25">
      <c r="A119" s="5"/>
      <c r="B119" s="90"/>
      <c r="C119" s="63"/>
      <c r="D119" s="45"/>
      <c r="E119" s="45"/>
      <c r="F119" s="225"/>
      <c r="G119" s="225"/>
      <c r="H119" s="45"/>
      <c r="I119" s="46"/>
      <c r="J119" s="180"/>
      <c r="K119" s="198"/>
      <c r="L119" s="171"/>
      <c r="M119" s="151"/>
      <c r="N119" s="172"/>
      <c r="O119" s="160"/>
      <c r="P119" s="160"/>
      <c r="Q119" s="160"/>
      <c r="R119" s="151"/>
      <c r="S119" s="151"/>
      <c r="T119" s="151"/>
      <c r="U119" s="151"/>
      <c r="V119" s="151"/>
      <c r="W119" s="173"/>
      <c r="X119" s="151"/>
      <c r="Y119" s="151"/>
      <c r="Z119" s="151"/>
      <c r="AA119" s="151"/>
      <c r="AB119" s="151"/>
      <c r="AC119" s="151"/>
      <c r="AD119" s="151"/>
      <c r="AE119" s="151"/>
      <c r="AF119" s="151"/>
      <c r="AG119" s="151"/>
      <c r="AH119" s="151"/>
      <c r="AI119" s="151"/>
      <c r="AJ119" s="151"/>
      <c r="AK119" s="151"/>
      <c r="AL119" s="151"/>
      <c r="AM119" s="7"/>
      <c r="AN119" s="7"/>
      <c r="AO119" s="7"/>
      <c r="AP119" s="7"/>
      <c r="AQ119" s="7"/>
      <c r="AR119" s="7"/>
      <c r="AS119" s="7"/>
      <c r="AT119" s="7"/>
      <c r="AU119" s="7"/>
      <c r="AV119" s="7"/>
      <c r="AW119" s="7"/>
      <c r="AX119" s="7"/>
      <c r="AY119" s="7"/>
      <c r="AZ119" s="7"/>
      <c r="BA119" s="7"/>
    </row>
    <row r="120" spans="1:53" x14ac:dyDescent="0.25">
      <c r="A120" s="5"/>
      <c r="B120" s="90"/>
      <c r="C120" s="63"/>
      <c r="D120" s="45"/>
      <c r="E120" s="45"/>
      <c r="F120" s="225"/>
      <c r="G120" s="226"/>
      <c r="H120" s="45"/>
      <c r="I120" s="46"/>
      <c r="J120" s="180"/>
      <c r="K120" s="180"/>
      <c r="L120" s="171"/>
      <c r="M120" s="151"/>
      <c r="N120" s="172"/>
      <c r="O120" s="189"/>
      <c r="P120" s="189"/>
      <c r="Q120" s="160"/>
      <c r="R120" s="151"/>
      <c r="S120" s="151"/>
      <c r="T120" s="151"/>
      <c r="U120" s="151"/>
      <c r="V120" s="151"/>
      <c r="W120" s="173"/>
      <c r="X120" s="151"/>
      <c r="Y120" s="151"/>
      <c r="Z120" s="151"/>
      <c r="AA120" s="151"/>
      <c r="AB120" s="151"/>
      <c r="AC120" s="151"/>
      <c r="AD120" s="151"/>
      <c r="AE120" s="151"/>
      <c r="AF120" s="151"/>
      <c r="AG120" s="151"/>
      <c r="AH120" s="151"/>
      <c r="AI120" s="151"/>
      <c r="AJ120" s="151"/>
      <c r="AK120" s="151"/>
      <c r="AL120" s="151"/>
      <c r="AM120" s="7"/>
      <c r="AN120" s="7"/>
      <c r="AO120" s="7"/>
      <c r="AP120" s="7"/>
      <c r="AQ120" s="7"/>
      <c r="AR120" s="7"/>
      <c r="AS120" s="7"/>
      <c r="AT120" s="7"/>
      <c r="AU120" s="7"/>
      <c r="AV120" s="7"/>
      <c r="AW120" s="7"/>
      <c r="AX120" s="7"/>
      <c r="AY120" s="7"/>
      <c r="AZ120" s="7"/>
      <c r="BA120" s="7"/>
    </row>
    <row r="121" spans="1:53" x14ac:dyDescent="0.25">
      <c r="A121" s="5"/>
      <c r="B121" s="90"/>
      <c r="C121" s="63"/>
      <c r="D121" s="45"/>
      <c r="E121" s="45"/>
      <c r="F121" s="225"/>
      <c r="G121" s="226"/>
      <c r="H121" s="45"/>
      <c r="I121" s="46"/>
      <c r="J121" s="180"/>
      <c r="K121" s="180"/>
      <c r="L121" s="171"/>
      <c r="M121" s="151"/>
      <c r="N121" s="172"/>
      <c r="O121" s="160"/>
      <c r="P121" s="160"/>
      <c r="Q121" s="160"/>
      <c r="R121" s="151"/>
      <c r="S121" s="151"/>
      <c r="T121" s="151"/>
      <c r="U121" s="151"/>
      <c r="V121" s="151"/>
      <c r="W121" s="173"/>
      <c r="X121" s="151"/>
      <c r="Y121" s="151"/>
      <c r="Z121" s="151"/>
      <c r="AA121" s="151"/>
      <c r="AB121" s="151"/>
      <c r="AC121" s="151"/>
      <c r="AD121" s="151"/>
      <c r="AE121" s="151"/>
      <c r="AF121" s="151"/>
      <c r="AG121" s="151"/>
      <c r="AH121" s="151"/>
      <c r="AI121" s="151"/>
      <c r="AJ121" s="151"/>
      <c r="AK121" s="151"/>
      <c r="AL121" s="151"/>
      <c r="AM121" s="7"/>
      <c r="AN121" s="7"/>
      <c r="AO121" s="7"/>
      <c r="AP121" s="7"/>
      <c r="AQ121" s="7"/>
      <c r="AR121" s="7"/>
      <c r="AS121" s="7"/>
      <c r="AT121" s="7"/>
      <c r="AU121" s="7"/>
      <c r="AV121" s="7"/>
      <c r="AW121" s="7"/>
      <c r="AX121" s="7"/>
      <c r="AY121" s="7"/>
      <c r="AZ121" s="7"/>
      <c r="BA121" s="7"/>
    </row>
    <row r="122" spans="1:53" x14ac:dyDescent="0.25">
      <c r="A122" s="5"/>
      <c r="B122" s="90"/>
      <c r="C122" s="46"/>
      <c r="D122" s="45"/>
      <c r="E122" s="45"/>
      <c r="F122" s="224"/>
      <c r="G122" s="226"/>
      <c r="H122" s="45"/>
      <c r="I122" s="46"/>
      <c r="J122" s="180"/>
      <c r="K122" s="180"/>
      <c r="L122" s="179"/>
      <c r="M122" s="151"/>
      <c r="N122" s="172"/>
      <c r="O122" s="160"/>
      <c r="P122" s="160"/>
      <c r="Q122" s="160"/>
      <c r="R122" s="151"/>
      <c r="S122" s="151"/>
      <c r="T122" s="151"/>
      <c r="U122" s="151"/>
      <c r="V122" s="151"/>
      <c r="W122" s="173"/>
      <c r="X122" s="151"/>
      <c r="Y122" s="151"/>
      <c r="Z122" s="151"/>
      <c r="AA122" s="151"/>
      <c r="AB122" s="151"/>
      <c r="AC122" s="151"/>
      <c r="AD122" s="151"/>
      <c r="AE122" s="151"/>
      <c r="AF122" s="151"/>
      <c r="AG122" s="151"/>
      <c r="AH122" s="151"/>
      <c r="AI122" s="151"/>
      <c r="AJ122" s="151"/>
      <c r="AK122" s="151"/>
      <c r="AL122" s="151"/>
      <c r="AM122" s="7"/>
      <c r="AN122" s="7"/>
      <c r="AO122" s="7"/>
      <c r="AP122" s="7"/>
      <c r="AQ122" s="7"/>
      <c r="AR122" s="7"/>
      <c r="AS122" s="7"/>
      <c r="AT122" s="7"/>
      <c r="AU122" s="7"/>
      <c r="AV122" s="7"/>
      <c r="AW122" s="7"/>
      <c r="AX122" s="7"/>
      <c r="AY122" s="7"/>
      <c r="AZ122" s="7"/>
      <c r="BA122" s="7"/>
    </row>
    <row r="123" spans="1:53" s="53" customFormat="1" x14ac:dyDescent="0.25">
      <c r="A123" s="50">
        <v>0</v>
      </c>
      <c r="B123" s="254">
        <v>0</v>
      </c>
      <c r="C123" s="315" t="s">
        <v>904</v>
      </c>
      <c r="D123" s="45">
        <v>0</v>
      </c>
      <c r="E123" s="45" t="s">
        <v>898</v>
      </c>
      <c r="F123" s="230"/>
      <c r="G123" s="230"/>
      <c r="H123" s="315" t="s">
        <v>905</v>
      </c>
      <c r="I123" s="307"/>
      <c r="J123" s="180">
        <v>0</v>
      </c>
      <c r="K123" s="180">
        <v>0</v>
      </c>
      <c r="L123" s="207">
        <v>0</v>
      </c>
      <c r="M123" s="180">
        <v>0</v>
      </c>
      <c r="N123" s="208">
        <v>0</v>
      </c>
      <c r="O123" s="182">
        <v>0</v>
      </c>
      <c r="P123" s="182">
        <v>0</v>
      </c>
      <c r="Q123" s="182">
        <v>0</v>
      </c>
      <c r="R123" s="180">
        <v>0</v>
      </c>
      <c r="S123" s="180">
        <v>0</v>
      </c>
      <c r="T123" s="180">
        <v>0</v>
      </c>
      <c r="U123" s="180">
        <v>0</v>
      </c>
      <c r="V123" s="180">
        <v>0</v>
      </c>
      <c r="W123" s="207">
        <v>0</v>
      </c>
      <c r="X123" s="180" t="s">
        <v>50</v>
      </c>
      <c r="Y123" s="180" t="s">
        <v>50</v>
      </c>
      <c r="Z123" s="180" t="s">
        <v>50</v>
      </c>
      <c r="AA123" s="180">
        <v>0</v>
      </c>
      <c r="AB123" s="180" t="s">
        <v>50</v>
      </c>
      <c r="AC123" s="180" t="s">
        <v>50</v>
      </c>
      <c r="AD123" s="206">
        <v>0</v>
      </c>
      <c r="AE123" s="180">
        <v>0</v>
      </c>
      <c r="AF123" s="206">
        <v>0</v>
      </c>
      <c r="AG123" s="180">
        <v>0</v>
      </c>
      <c r="AH123" s="180" t="s">
        <v>50</v>
      </c>
      <c r="AI123" s="180">
        <v>0</v>
      </c>
      <c r="AJ123" s="180" t="s">
        <v>50</v>
      </c>
      <c r="AK123" s="289" t="s">
        <v>50</v>
      </c>
      <c r="AL123" s="180"/>
      <c r="AM123" s="45"/>
      <c r="AN123" s="45"/>
      <c r="AO123" s="45"/>
      <c r="AP123" s="45"/>
      <c r="AQ123" s="45"/>
      <c r="AR123" s="45"/>
      <c r="AS123" s="45"/>
      <c r="AT123" s="45"/>
      <c r="AU123" s="45"/>
      <c r="AV123" s="45"/>
      <c r="AW123" s="45"/>
      <c r="AX123" s="45"/>
      <c r="AY123" s="45"/>
      <c r="AZ123" s="45"/>
      <c r="BA123" s="45"/>
    </row>
    <row r="124" spans="1:53" ht="30" x14ac:dyDescent="0.25">
      <c r="A124" s="130"/>
      <c r="B124" s="118" t="s">
        <v>47</v>
      </c>
      <c r="C124" s="80" t="s">
        <v>200</v>
      </c>
      <c r="D124" s="45" t="s">
        <v>201</v>
      </c>
      <c r="E124" s="45"/>
      <c r="F124" s="230">
        <v>216672.42</v>
      </c>
      <c r="G124" s="226">
        <v>9563.91</v>
      </c>
      <c r="H124" s="45"/>
      <c r="I124" s="46"/>
      <c r="J124" s="180"/>
      <c r="K124" s="180"/>
      <c r="L124" s="171">
        <v>44931</v>
      </c>
      <c r="M124" s="151">
        <v>125</v>
      </c>
      <c r="N124" s="172">
        <f t="shared" ref="N124:N129" si="0">IF(OR(ISBLANK(L124),ISBLANK(M124)),"",L124+M124-1)</f>
        <v>45055</v>
      </c>
      <c r="O124" s="160">
        <f t="shared" ref="O124:O129" ca="1" si="1">IF(OR(ISBLANK(L124),ISBLANK(M124)),"",N124-TODAY())</f>
        <v>-1148</v>
      </c>
      <c r="P124" s="160"/>
      <c r="Q124" s="160"/>
      <c r="R124" s="151"/>
      <c r="S124" s="151"/>
      <c r="T124" s="151"/>
      <c r="U124" s="151"/>
      <c r="V124" s="151"/>
      <c r="W124" s="173"/>
      <c r="X124" s="151"/>
      <c r="Y124" s="151"/>
      <c r="Z124" s="151"/>
      <c r="AA124" s="151"/>
      <c r="AB124" s="151"/>
      <c r="AC124" s="151"/>
      <c r="AD124" s="151"/>
      <c r="AE124" s="151"/>
      <c r="AF124" s="151"/>
      <c r="AG124" s="151"/>
      <c r="AH124" s="151"/>
      <c r="AI124" s="151"/>
      <c r="AJ124" s="151"/>
      <c r="AK124" s="151"/>
      <c r="AL124" s="151"/>
      <c r="AM124" s="7"/>
      <c r="AN124" s="7"/>
      <c r="AO124" s="7"/>
      <c r="AP124" s="7"/>
      <c r="AQ124" s="7"/>
      <c r="AR124" s="7"/>
      <c r="AS124" s="7"/>
      <c r="AT124" s="7"/>
      <c r="AU124" s="7"/>
      <c r="AV124" s="7"/>
      <c r="AW124" s="7" t="s">
        <v>50</v>
      </c>
      <c r="AX124" s="7" t="s">
        <v>50</v>
      </c>
      <c r="AY124" s="7" t="s">
        <v>50</v>
      </c>
      <c r="AZ124" s="7" t="s">
        <v>50</v>
      </c>
      <c r="BA124" s="7"/>
    </row>
    <row r="125" spans="1:53" x14ac:dyDescent="0.25">
      <c r="A125" s="130"/>
      <c r="B125" s="118" t="s">
        <v>47</v>
      </c>
      <c r="C125" s="63" t="s">
        <v>202</v>
      </c>
      <c r="D125" s="45" t="s">
        <v>94</v>
      </c>
      <c r="E125" s="45"/>
      <c r="F125" s="224">
        <v>102773.57</v>
      </c>
      <c r="G125" s="225">
        <v>4180.47</v>
      </c>
      <c r="H125" s="45"/>
      <c r="I125" s="46"/>
      <c r="J125" s="180"/>
      <c r="K125" s="180"/>
      <c r="L125" s="171">
        <v>44929</v>
      </c>
      <c r="M125" s="151">
        <v>125</v>
      </c>
      <c r="N125" s="172">
        <f t="shared" si="0"/>
        <v>45053</v>
      </c>
      <c r="O125" s="160">
        <f t="shared" ca="1" si="1"/>
        <v>-1150</v>
      </c>
      <c r="P125" s="160"/>
      <c r="Q125" s="160"/>
      <c r="R125" s="151"/>
      <c r="S125" s="151"/>
      <c r="T125" s="151"/>
      <c r="U125" s="151"/>
      <c r="V125" s="151"/>
      <c r="W125" s="173"/>
      <c r="X125" s="151"/>
      <c r="Y125" s="151"/>
      <c r="Z125" s="151"/>
      <c r="AA125" s="151"/>
      <c r="AB125" s="151"/>
      <c r="AC125" s="151"/>
      <c r="AD125" s="151"/>
      <c r="AE125" s="151"/>
      <c r="AF125" s="151"/>
      <c r="AG125" s="151"/>
      <c r="AH125" s="151"/>
      <c r="AI125" s="151"/>
      <c r="AJ125" s="151"/>
      <c r="AK125" s="151"/>
      <c r="AL125" s="151"/>
      <c r="AM125" s="7"/>
      <c r="AN125" s="7"/>
      <c r="AO125" s="7"/>
      <c r="AP125" s="7"/>
      <c r="AQ125" s="7"/>
      <c r="AR125" s="7"/>
      <c r="AS125" s="7"/>
      <c r="AT125" s="7"/>
      <c r="AU125" s="7"/>
      <c r="AV125" s="7"/>
      <c r="AW125" s="7" t="s">
        <v>50</v>
      </c>
      <c r="AX125" s="7" t="s">
        <v>50</v>
      </c>
      <c r="AY125" s="7" t="s">
        <v>50</v>
      </c>
      <c r="AZ125" s="7" t="s">
        <v>50</v>
      </c>
      <c r="BA125" s="7"/>
    </row>
    <row r="126" spans="1:53" ht="30" x14ac:dyDescent="0.25">
      <c r="A126" s="130"/>
      <c r="B126" s="118" t="s">
        <v>47</v>
      </c>
      <c r="C126" s="80" t="s">
        <v>203</v>
      </c>
      <c r="D126" s="45" t="s">
        <v>111</v>
      </c>
      <c r="E126" s="45"/>
      <c r="F126" s="226">
        <v>138956.57</v>
      </c>
      <c r="G126" s="226">
        <v>3355.34</v>
      </c>
      <c r="H126" s="45"/>
      <c r="I126" s="46"/>
      <c r="J126" s="180"/>
      <c r="K126" s="180"/>
      <c r="L126" s="171">
        <v>44935</v>
      </c>
      <c r="M126" s="151">
        <v>130</v>
      </c>
      <c r="N126" s="172">
        <f t="shared" si="0"/>
        <v>45064</v>
      </c>
      <c r="O126" s="160">
        <f t="shared" ca="1" si="1"/>
        <v>-1139</v>
      </c>
      <c r="P126" s="160"/>
      <c r="Q126" s="160"/>
      <c r="R126" s="151"/>
      <c r="S126" s="151"/>
      <c r="T126" s="151"/>
      <c r="U126" s="151"/>
      <c r="V126" s="151"/>
      <c r="W126" s="173"/>
      <c r="X126" s="151"/>
      <c r="Y126" s="151"/>
      <c r="Z126" s="151"/>
      <c r="AA126" s="151"/>
      <c r="AB126" s="151"/>
      <c r="AC126" s="151"/>
      <c r="AD126" s="151"/>
      <c r="AE126" s="151"/>
      <c r="AF126" s="151"/>
      <c r="AG126" s="151"/>
      <c r="AH126" s="151"/>
      <c r="AI126" s="151"/>
      <c r="AJ126" s="151"/>
      <c r="AK126" s="151"/>
      <c r="AL126" s="151"/>
      <c r="AM126" s="7"/>
      <c r="AN126" s="7"/>
      <c r="AO126" s="7"/>
      <c r="AP126" s="7"/>
      <c r="AQ126" s="7"/>
      <c r="AR126" s="7"/>
      <c r="AS126" s="7"/>
      <c r="AT126" s="7"/>
      <c r="AU126" s="7"/>
      <c r="AV126" s="7"/>
      <c r="AW126" s="7" t="s">
        <v>50</v>
      </c>
      <c r="AX126" s="7" t="s">
        <v>50</v>
      </c>
      <c r="AY126" s="7" t="s">
        <v>50</v>
      </c>
      <c r="AZ126" s="7" t="s">
        <v>50</v>
      </c>
      <c r="BA126" s="7"/>
    </row>
    <row r="127" spans="1:53" x14ac:dyDescent="0.25">
      <c r="A127" s="130"/>
      <c r="B127" s="118" t="s">
        <v>47</v>
      </c>
      <c r="C127" s="63" t="s">
        <v>204</v>
      </c>
      <c r="D127" s="7" t="s">
        <v>123</v>
      </c>
      <c r="E127" s="7"/>
      <c r="F127" s="224">
        <v>50744.67</v>
      </c>
      <c r="G127" s="231">
        <v>1905.6</v>
      </c>
      <c r="H127" s="7"/>
      <c r="I127" s="10"/>
      <c r="J127" s="151"/>
      <c r="K127" s="151"/>
      <c r="L127" s="171">
        <v>44939</v>
      </c>
      <c r="M127" s="151">
        <v>40</v>
      </c>
      <c r="N127" s="172">
        <f t="shared" si="0"/>
        <v>44978</v>
      </c>
      <c r="O127" s="160">
        <f t="shared" ca="1" si="1"/>
        <v>-1225</v>
      </c>
      <c r="P127" s="160"/>
      <c r="Q127" s="160"/>
      <c r="R127" s="151"/>
      <c r="S127" s="151"/>
      <c r="T127" s="151"/>
      <c r="U127" s="151"/>
      <c r="V127" s="151"/>
      <c r="W127" s="173"/>
      <c r="X127" s="151"/>
      <c r="Y127" s="151"/>
      <c r="Z127" s="151"/>
      <c r="AA127" s="151"/>
      <c r="AB127" s="151"/>
      <c r="AC127" s="151"/>
      <c r="AD127" s="151"/>
      <c r="AE127" s="151"/>
      <c r="AF127" s="151"/>
      <c r="AG127" s="151"/>
      <c r="AH127" s="151"/>
      <c r="AI127" s="151"/>
      <c r="AJ127" s="151"/>
      <c r="AK127" s="151"/>
      <c r="AL127" s="151"/>
      <c r="AM127" s="7"/>
      <c r="AN127" s="7"/>
      <c r="AO127" s="7"/>
      <c r="AP127" s="7"/>
      <c r="AQ127" s="7"/>
      <c r="AR127" s="7"/>
      <c r="AS127" s="7"/>
      <c r="AT127" s="7"/>
      <c r="AU127" s="7"/>
      <c r="AV127" s="7"/>
      <c r="AW127" s="7">
        <v>0</v>
      </c>
      <c r="AX127" s="7" t="s">
        <v>50</v>
      </c>
      <c r="AY127" s="7" t="s">
        <v>50</v>
      </c>
      <c r="AZ127" s="7" t="s">
        <v>50</v>
      </c>
      <c r="BA127" s="7"/>
    </row>
    <row r="128" spans="1:53" s="135" customFormat="1" x14ac:dyDescent="0.25">
      <c r="A128" s="130"/>
      <c r="B128" s="142">
        <v>0</v>
      </c>
      <c r="C128" s="131" t="s">
        <v>906</v>
      </c>
      <c r="D128" s="134"/>
      <c r="E128" s="134"/>
      <c r="F128" s="235"/>
      <c r="G128" s="235"/>
      <c r="H128" s="131"/>
      <c r="I128" s="132"/>
      <c r="J128" s="209"/>
      <c r="K128" s="209"/>
      <c r="L128" s="214"/>
      <c r="M128" s="209"/>
      <c r="N128" s="215"/>
      <c r="O128" s="213"/>
      <c r="P128" s="213"/>
      <c r="Q128" s="213"/>
      <c r="R128" s="209"/>
      <c r="S128" s="209"/>
      <c r="T128" s="209"/>
      <c r="U128" s="209"/>
      <c r="V128" s="209"/>
      <c r="W128" s="216"/>
      <c r="X128" s="209"/>
      <c r="Y128" s="209"/>
      <c r="Z128" s="209"/>
      <c r="AA128" s="209"/>
      <c r="AB128" s="209"/>
      <c r="AC128" s="209"/>
      <c r="AD128" s="209"/>
      <c r="AE128" s="209"/>
      <c r="AF128" s="209"/>
      <c r="AG128" s="209"/>
      <c r="AH128" s="209"/>
      <c r="AI128" s="209"/>
      <c r="AJ128" s="209"/>
      <c r="AK128" s="209"/>
      <c r="AL128" s="209"/>
      <c r="AM128" s="131"/>
      <c r="AN128" s="131"/>
      <c r="AO128" s="131"/>
      <c r="AP128" s="131"/>
      <c r="AQ128" s="131"/>
      <c r="AR128" s="131"/>
      <c r="AS128" s="131"/>
      <c r="AT128" s="131"/>
      <c r="AU128" s="131"/>
      <c r="AV128" s="131"/>
      <c r="AW128" s="131"/>
      <c r="AX128" s="131"/>
      <c r="AY128" s="131"/>
      <c r="AZ128" s="131"/>
      <c r="BA128" s="131"/>
    </row>
    <row r="129" spans="1:53" x14ac:dyDescent="0.25">
      <c r="A129" s="130"/>
      <c r="B129" s="118" t="s">
        <v>47</v>
      </c>
      <c r="C129" s="63" t="s">
        <v>206</v>
      </c>
      <c r="D129" s="45" t="s">
        <v>123</v>
      </c>
      <c r="E129" s="45"/>
      <c r="F129" s="226">
        <v>364308.17</v>
      </c>
      <c r="G129" s="226">
        <v>13943.21</v>
      </c>
      <c r="H129" s="45"/>
      <c r="I129" s="46"/>
      <c r="J129" s="180"/>
      <c r="K129" s="198">
        <v>250</v>
      </c>
      <c r="L129" s="171">
        <v>44952</v>
      </c>
      <c r="M129" s="151">
        <v>130</v>
      </c>
      <c r="N129" s="172">
        <f t="shared" si="0"/>
        <v>45081</v>
      </c>
      <c r="O129" s="160">
        <f t="shared" ca="1" si="1"/>
        <v>-1122</v>
      </c>
      <c r="P129" s="160"/>
      <c r="Q129" s="160"/>
      <c r="R129" s="151"/>
      <c r="S129" s="151"/>
      <c r="T129" s="151"/>
      <c r="U129" s="151"/>
      <c r="V129" s="151"/>
      <c r="W129" s="173"/>
      <c r="X129" s="151"/>
      <c r="Y129" s="151"/>
      <c r="Z129" s="151"/>
      <c r="AA129" s="151"/>
      <c r="AB129" s="151"/>
      <c r="AC129" s="151"/>
      <c r="AD129" s="151"/>
      <c r="AE129" s="151"/>
      <c r="AF129" s="151"/>
      <c r="AG129" s="151"/>
      <c r="AH129" s="151"/>
      <c r="AI129" s="151"/>
      <c r="AJ129" s="151"/>
      <c r="AK129" s="151"/>
      <c r="AL129" s="151"/>
      <c r="AM129" s="7"/>
      <c r="AN129" s="7"/>
      <c r="AO129" s="7"/>
      <c r="AP129" s="7"/>
      <c r="AQ129" s="7"/>
      <c r="AR129" s="7"/>
      <c r="AS129" s="7"/>
      <c r="AT129" s="7"/>
      <c r="AU129" s="7"/>
      <c r="AV129" s="7"/>
      <c r="AW129" s="7" t="s">
        <v>50</v>
      </c>
      <c r="AX129" s="7" t="s">
        <v>50</v>
      </c>
      <c r="AY129" s="7" t="s">
        <v>56</v>
      </c>
      <c r="AZ129" s="7" t="s">
        <v>56</v>
      </c>
      <c r="BA129" s="7"/>
    </row>
    <row r="130" spans="1:53" s="135" customFormat="1" x14ac:dyDescent="0.25">
      <c r="A130" s="130"/>
      <c r="B130" s="142">
        <v>0</v>
      </c>
      <c r="C130" s="131" t="s">
        <v>907</v>
      </c>
      <c r="D130" s="131"/>
      <c r="E130" s="131"/>
      <c r="F130" s="235"/>
      <c r="G130" s="235"/>
      <c r="H130" s="131"/>
      <c r="I130" s="132"/>
      <c r="J130" s="209"/>
      <c r="K130" s="210"/>
      <c r="L130" s="214"/>
      <c r="M130" s="209"/>
      <c r="N130" s="215"/>
      <c r="O130" s="213"/>
      <c r="P130" s="213"/>
      <c r="Q130" s="213"/>
      <c r="R130" s="209"/>
      <c r="S130" s="209"/>
      <c r="T130" s="209"/>
      <c r="U130" s="209"/>
      <c r="V130" s="209"/>
      <c r="W130" s="216"/>
      <c r="X130" s="209"/>
      <c r="Y130" s="209"/>
      <c r="Z130" s="209"/>
      <c r="AA130" s="209"/>
      <c r="AB130" s="209"/>
      <c r="AC130" s="209"/>
      <c r="AD130" s="209"/>
      <c r="AE130" s="209"/>
      <c r="AF130" s="209"/>
      <c r="AG130" s="209"/>
      <c r="AH130" s="209"/>
      <c r="AI130" s="209"/>
      <c r="AJ130" s="217"/>
      <c r="AK130" s="209"/>
      <c r="AL130" s="209"/>
      <c r="AM130" s="131"/>
      <c r="AN130" s="131"/>
      <c r="AO130" s="131"/>
      <c r="AP130" s="131"/>
      <c r="AQ130" s="131"/>
      <c r="AR130" s="131"/>
      <c r="AS130" s="131"/>
      <c r="AT130" s="131"/>
      <c r="AU130" s="131"/>
      <c r="AV130" s="131"/>
      <c r="AW130" s="131"/>
      <c r="AX130" s="131"/>
      <c r="AY130" s="131"/>
      <c r="AZ130" s="131"/>
      <c r="BA130" s="131"/>
    </row>
    <row r="131" spans="1:53" x14ac:dyDescent="0.25">
      <c r="A131" s="130"/>
      <c r="B131" s="118" t="s">
        <v>47</v>
      </c>
      <c r="C131" s="63" t="s">
        <v>209</v>
      </c>
      <c r="D131" s="45" t="s">
        <v>61</v>
      </c>
      <c r="E131" s="45"/>
      <c r="F131" s="226">
        <v>380080.78</v>
      </c>
      <c r="G131" s="226">
        <v>12541.41</v>
      </c>
      <c r="H131" s="45"/>
      <c r="I131" s="46"/>
      <c r="J131" s="180"/>
      <c r="K131" s="198">
        <v>300</v>
      </c>
      <c r="L131" s="171">
        <v>44957</v>
      </c>
      <c r="M131" s="151">
        <v>100</v>
      </c>
      <c r="N131" s="172">
        <f t="shared" ref="N131:N194" si="2">IF(OR(ISBLANK(L131),ISBLANK(M131)),"",L131+M131-1)</f>
        <v>45056</v>
      </c>
      <c r="O131" s="189">
        <f t="shared" ref="O131:O194" ca="1" si="3">IF(OR(ISBLANK(L131),ISBLANK(M131)),"",N131-TODAY())</f>
        <v>-1147</v>
      </c>
      <c r="P131" s="189"/>
      <c r="Q131" s="160"/>
      <c r="R131" s="151" t="s">
        <v>50</v>
      </c>
      <c r="S131" s="151" t="s">
        <v>50</v>
      </c>
      <c r="T131" s="151" t="s">
        <v>50</v>
      </c>
      <c r="U131" s="151" t="s">
        <v>50</v>
      </c>
      <c r="V131" s="151" t="s">
        <v>50</v>
      </c>
      <c r="W131" s="173" t="s">
        <v>56</v>
      </c>
      <c r="X131" s="151" t="s">
        <v>50</v>
      </c>
      <c r="Y131" s="151" t="s">
        <v>50</v>
      </c>
      <c r="Z131" s="151"/>
      <c r="AA131" s="151" t="s">
        <v>50</v>
      </c>
      <c r="AB131" s="151" t="s">
        <v>50</v>
      </c>
      <c r="AC131" s="151" t="s">
        <v>56</v>
      </c>
      <c r="AD131" s="151"/>
      <c r="AE131" s="151" t="s">
        <v>50</v>
      </c>
      <c r="AF131" s="151"/>
      <c r="AG131" s="151" t="s">
        <v>50</v>
      </c>
      <c r="AH131" s="151"/>
      <c r="AI131" s="151" t="s">
        <v>50</v>
      </c>
      <c r="AJ131" s="151">
        <v>0</v>
      </c>
      <c r="AK131" s="151" t="s">
        <v>56</v>
      </c>
      <c r="AL131" s="151" t="s">
        <v>50</v>
      </c>
      <c r="AM131" s="7">
        <v>0</v>
      </c>
      <c r="AN131" s="7">
        <v>0</v>
      </c>
      <c r="AO131" s="7" t="s">
        <v>50</v>
      </c>
      <c r="AP131" s="7">
        <v>0</v>
      </c>
      <c r="AQ131" s="7" t="s">
        <v>56</v>
      </c>
      <c r="AR131" s="7">
        <v>0</v>
      </c>
      <c r="AS131" s="7">
        <v>0</v>
      </c>
      <c r="AT131" s="7" t="s">
        <v>50</v>
      </c>
      <c r="AU131" s="7">
        <v>0</v>
      </c>
      <c r="AV131" s="7">
        <v>0</v>
      </c>
      <c r="AW131" s="7" t="s">
        <v>56</v>
      </c>
      <c r="AX131" s="7" t="s">
        <v>50</v>
      </c>
      <c r="AY131" s="7" t="s">
        <v>56</v>
      </c>
      <c r="AZ131" s="7" t="s">
        <v>56</v>
      </c>
      <c r="BA131" s="7"/>
    </row>
    <row r="132" spans="1:53" x14ac:dyDescent="0.25">
      <c r="A132" s="130"/>
      <c r="B132" s="90">
        <v>0</v>
      </c>
      <c r="C132" s="63" t="s">
        <v>210</v>
      </c>
      <c r="D132" s="45" t="s">
        <v>211</v>
      </c>
      <c r="E132" s="45"/>
      <c r="F132" s="226">
        <v>567622.42000000004</v>
      </c>
      <c r="G132" s="226">
        <v>12173.34</v>
      </c>
      <c r="H132" s="78"/>
      <c r="I132" s="303"/>
      <c r="J132" s="198"/>
      <c r="K132" s="198">
        <v>300</v>
      </c>
      <c r="L132" s="171">
        <v>44957</v>
      </c>
      <c r="M132" s="151">
        <v>160</v>
      </c>
      <c r="N132" s="172">
        <f t="shared" si="2"/>
        <v>45116</v>
      </c>
      <c r="O132" s="160">
        <f t="shared" ca="1" si="3"/>
        <v>-1087</v>
      </c>
      <c r="P132" s="160"/>
      <c r="Q132" s="160"/>
      <c r="R132" s="151" t="s">
        <v>50</v>
      </c>
      <c r="S132" s="151"/>
      <c r="T132" s="151"/>
      <c r="U132" s="151"/>
      <c r="V132" s="151"/>
      <c r="W132" s="173"/>
      <c r="X132" s="151"/>
      <c r="Y132" s="151"/>
      <c r="Z132" s="151"/>
      <c r="AA132" s="151"/>
      <c r="AB132" s="151"/>
      <c r="AC132" s="151"/>
      <c r="AD132" s="151"/>
      <c r="AE132" s="151" t="s">
        <v>50</v>
      </c>
      <c r="AF132" s="151"/>
      <c r="AG132" s="151"/>
      <c r="AH132" s="151"/>
      <c r="AI132" s="151" t="s">
        <v>50</v>
      </c>
      <c r="AJ132" s="151"/>
      <c r="AK132" s="151"/>
      <c r="AL132" s="151"/>
      <c r="AM132" s="7"/>
      <c r="AN132" s="7"/>
      <c r="AO132" s="7"/>
      <c r="AP132" s="7"/>
      <c r="AQ132" s="7"/>
      <c r="AR132" s="7"/>
      <c r="AS132" s="7"/>
      <c r="AT132" s="7"/>
      <c r="AU132" s="7"/>
      <c r="AV132" s="7"/>
      <c r="AW132" s="7" t="s">
        <v>50</v>
      </c>
      <c r="AX132" s="7" t="s">
        <v>50</v>
      </c>
      <c r="AY132" s="7" t="s">
        <v>50</v>
      </c>
      <c r="AZ132" s="7" t="s">
        <v>50</v>
      </c>
      <c r="BA132" s="7"/>
    </row>
    <row r="133" spans="1:53" s="135" customFormat="1" x14ac:dyDescent="0.25">
      <c r="A133" s="130"/>
      <c r="B133" s="142">
        <v>0</v>
      </c>
      <c r="C133" s="131" t="s">
        <v>908</v>
      </c>
      <c r="D133" s="131"/>
      <c r="E133" s="131"/>
      <c r="F133" s="235"/>
      <c r="G133" s="235"/>
      <c r="H133" s="131"/>
      <c r="I133" s="132"/>
      <c r="J133" s="209"/>
      <c r="K133" s="209"/>
      <c r="L133" s="214"/>
      <c r="M133" s="209"/>
      <c r="N133" s="215"/>
      <c r="O133" s="213"/>
      <c r="P133" s="213"/>
      <c r="Q133" s="213"/>
      <c r="R133" s="209"/>
      <c r="S133" s="209"/>
      <c r="T133" s="209"/>
      <c r="U133" s="209"/>
      <c r="V133" s="209"/>
      <c r="W133" s="216"/>
      <c r="X133" s="209"/>
      <c r="Y133" s="209"/>
      <c r="Z133" s="209"/>
      <c r="AA133" s="209"/>
      <c r="AB133" s="209"/>
      <c r="AC133" s="209"/>
      <c r="AD133" s="209"/>
      <c r="AE133" s="209"/>
      <c r="AF133" s="209"/>
      <c r="AG133" s="209"/>
      <c r="AH133" s="209"/>
      <c r="AI133" s="209"/>
      <c r="AJ133" s="209"/>
      <c r="AK133" s="209"/>
      <c r="AL133" s="209"/>
      <c r="AM133" s="131"/>
      <c r="AN133" s="131"/>
      <c r="AO133" s="131"/>
      <c r="AP133" s="131"/>
      <c r="AQ133" s="131"/>
      <c r="AR133" s="131"/>
      <c r="AS133" s="131"/>
      <c r="AT133" s="131"/>
      <c r="AU133" s="131"/>
      <c r="AV133" s="131"/>
      <c r="AW133" s="131"/>
      <c r="AX133" s="131"/>
      <c r="AY133" s="131"/>
      <c r="AZ133" s="131"/>
      <c r="BA133" s="131"/>
    </row>
    <row r="134" spans="1:53" x14ac:dyDescent="0.25">
      <c r="A134" s="130"/>
      <c r="B134" s="90">
        <v>0</v>
      </c>
      <c r="C134" s="63" t="s">
        <v>215</v>
      </c>
      <c r="D134" s="45" t="s">
        <v>91</v>
      </c>
      <c r="E134" s="45"/>
      <c r="F134" s="225">
        <v>149521.72</v>
      </c>
      <c r="G134" s="226">
        <v>5765.26</v>
      </c>
      <c r="H134" s="45"/>
      <c r="I134" s="46"/>
      <c r="J134" s="180"/>
      <c r="K134" s="198">
        <v>250</v>
      </c>
      <c r="L134" s="171">
        <v>44966</v>
      </c>
      <c r="M134" s="151">
        <v>160</v>
      </c>
      <c r="N134" s="172">
        <f t="shared" si="2"/>
        <v>45125</v>
      </c>
      <c r="O134" s="160">
        <f t="shared" ca="1" si="3"/>
        <v>-1078</v>
      </c>
      <c r="P134" s="160"/>
      <c r="Q134" s="160"/>
      <c r="R134" s="151"/>
      <c r="S134" s="151"/>
      <c r="T134" s="151"/>
      <c r="U134" s="151"/>
      <c r="V134" s="151"/>
      <c r="W134" s="173"/>
      <c r="X134" s="151"/>
      <c r="Y134" s="151"/>
      <c r="Z134" s="151"/>
      <c r="AA134" s="151"/>
      <c r="AB134" s="151"/>
      <c r="AC134" s="151"/>
      <c r="AD134" s="151"/>
      <c r="AE134" s="151"/>
      <c r="AF134" s="151"/>
      <c r="AG134" s="151"/>
      <c r="AH134" s="151"/>
      <c r="AI134" s="151"/>
      <c r="AJ134" s="151"/>
      <c r="AK134" s="151"/>
      <c r="AL134" s="151"/>
      <c r="AM134" s="7"/>
      <c r="AN134" s="7"/>
      <c r="AO134" s="7"/>
      <c r="AP134" s="7"/>
      <c r="AQ134" s="7"/>
      <c r="AR134" s="7"/>
      <c r="AS134" s="7"/>
      <c r="AT134" s="7"/>
      <c r="AU134" s="7"/>
      <c r="AV134" s="7"/>
      <c r="AW134" s="7" t="s">
        <v>50</v>
      </c>
      <c r="AX134" s="7" t="s">
        <v>50</v>
      </c>
      <c r="AY134" s="7" t="s">
        <v>50</v>
      </c>
      <c r="AZ134" s="7" t="s">
        <v>50</v>
      </c>
      <c r="BA134" s="7"/>
    </row>
    <row r="135" spans="1:53" x14ac:dyDescent="0.25">
      <c r="A135" s="130"/>
      <c r="B135" s="90">
        <v>0</v>
      </c>
      <c r="C135" s="63" t="s">
        <v>216</v>
      </c>
      <c r="D135" s="45" t="s">
        <v>64</v>
      </c>
      <c r="E135" s="45"/>
      <c r="F135" s="226">
        <v>127329.44</v>
      </c>
      <c r="G135" s="226">
        <v>4168.5</v>
      </c>
      <c r="H135" s="45"/>
      <c r="I135" s="46"/>
      <c r="J135" s="180"/>
      <c r="K135" s="180"/>
      <c r="L135" s="171">
        <v>44972</v>
      </c>
      <c r="M135" s="151">
        <v>75</v>
      </c>
      <c r="N135" s="172">
        <f t="shared" si="2"/>
        <v>45046</v>
      </c>
      <c r="O135" s="189">
        <f t="shared" ca="1" si="3"/>
        <v>-1157</v>
      </c>
      <c r="P135" s="189"/>
      <c r="Q135" s="160"/>
      <c r="R135" s="151"/>
      <c r="S135" s="151"/>
      <c r="T135" s="151"/>
      <c r="U135" s="151"/>
      <c r="V135" s="151"/>
      <c r="W135" s="173"/>
      <c r="X135" s="151"/>
      <c r="Y135" s="151"/>
      <c r="Z135" s="151"/>
      <c r="AA135" s="151"/>
      <c r="AB135" s="151"/>
      <c r="AC135" s="151"/>
      <c r="AD135" s="151"/>
      <c r="AE135" s="151"/>
      <c r="AF135" s="151"/>
      <c r="AG135" s="151"/>
      <c r="AH135" s="151"/>
      <c r="AI135" s="151"/>
      <c r="AJ135" s="151"/>
      <c r="AK135" s="151"/>
      <c r="AL135" s="151"/>
      <c r="AM135" s="7"/>
      <c r="AN135" s="7"/>
      <c r="AO135" s="7"/>
      <c r="AP135" s="7"/>
      <c r="AQ135" s="7"/>
      <c r="AR135" s="7"/>
      <c r="AS135" s="7"/>
      <c r="AT135" s="7"/>
      <c r="AU135" s="7"/>
      <c r="AV135" s="7"/>
      <c r="AW135" s="7" t="s">
        <v>50</v>
      </c>
      <c r="AX135" s="7" t="s">
        <v>50</v>
      </c>
      <c r="AY135" s="7" t="s">
        <v>56</v>
      </c>
      <c r="AZ135" s="7" t="s">
        <v>56</v>
      </c>
      <c r="BA135" s="7"/>
    </row>
    <row r="136" spans="1:53" x14ac:dyDescent="0.25">
      <c r="A136" s="130"/>
      <c r="B136" s="90">
        <v>0</v>
      </c>
      <c r="C136" s="63" t="s">
        <v>217</v>
      </c>
      <c r="D136" s="45" t="s">
        <v>94</v>
      </c>
      <c r="E136" s="45"/>
      <c r="F136" s="225">
        <v>147736.09</v>
      </c>
      <c r="G136" s="226">
        <v>3355.34</v>
      </c>
      <c r="H136" s="45"/>
      <c r="I136" s="46"/>
      <c r="J136" s="180"/>
      <c r="K136" s="180"/>
      <c r="L136" s="171">
        <v>44979</v>
      </c>
      <c r="M136" s="151">
        <v>125</v>
      </c>
      <c r="N136" s="172">
        <f t="shared" si="2"/>
        <v>45103</v>
      </c>
      <c r="O136" s="160">
        <f t="shared" ca="1" si="3"/>
        <v>-1100</v>
      </c>
      <c r="P136" s="160"/>
      <c r="Q136" s="160"/>
      <c r="R136" s="151"/>
      <c r="S136" s="151"/>
      <c r="T136" s="151"/>
      <c r="U136" s="151"/>
      <c r="V136" s="151"/>
      <c r="W136" s="173"/>
      <c r="X136" s="151"/>
      <c r="Y136" s="151"/>
      <c r="Z136" s="151"/>
      <c r="AA136" s="151"/>
      <c r="AB136" s="151"/>
      <c r="AC136" s="151"/>
      <c r="AD136" s="151"/>
      <c r="AE136" s="151"/>
      <c r="AF136" s="151"/>
      <c r="AG136" s="151"/>
      <c r="AH136" s="151"/>
      <c r="AI136" s="151"/>
      <c r="AJ136" s="151"/>
      <c r="AK136" s="151"/>
      <c r="AL136" s="151"/>
      <c r="AM136" s="7"/>
      <c r="AN136" s="7"/>
      <c r="AO136" s="7"/>
      <c r="AP136" s="7"/>
      <c r="AQ136" s="7"/>
      <c r="AR136" s="7"/>
      <c r="AS136" s="7"/>
      <c r="AT136" s="7"/>
      <c r="AU136" s="7"/>
      <c r="AV136" s="7"/>
      <c r="AW136" s="7" t="s">
        <v>50</v>
      </c>
      <c r="AX136" s="7" t="s">
        <v>50</v>
      </c>
      <c r="AY136" s="7" t="s">
        <v>50</v>
      </c>
      <c r="AZ136" s="7" t="s">
        <v>50</v>
      </c>
      <c r="BA136" s="7"/>
    </row>
    <row r="137" spans="1:53" ht="15" customHeight="1" x14ac:dyDescent="0.25">
      <c r="A137" s="130"/>
      <c r="B137" s="142">
        <v>0</v>
      </c>
      <c r="C137" s="132" t="s">
        <v>909</v>
      </c>
      <c r="D137" s="133"/>
      <c r="E137" s="133"/>
      <c r="F137" s="235"/>
      <c r="G137" s="235"/>
      <c r="H137" s="131"/>
      <c r="I137" s="132"/>
      <c r="J137" s="209"/>
      <c r="K137" s="209"/>
      <c r="L137" s="214"/>
      <c r="M137" s="209"/>
      <c r="N137" s="215"/>
      <c r="O137" s="213"/>
      <c r="P137" s="213"/>
      <c r="Q137" s="213"/>
      <c r="R137" s="209"/>
      <c r="S137" s="209"/>
      <c r="T137" s="209"/>
      <c r="U137" s="209"/>
      <c r="V137" s="209"/>
      <c r="W137" s="216"/>
      <c r="X137" s="209"/>
      <c r="Y137" s="209"/>
      <c r="Z137" s="209"/>
      <c r="AA137" s="209"/>
      <c r="AB137" s="209"/>
      <c r="AC137" s="209"/>
      <c r="AD137" s="209"/>
      <c r="AE137" s="209"/>
      <c r="AF137" s="209"/>
      <c r="AG137" s="209"/>
      <c r="AH137" s="209"/>
      <c r="AI137" s="209"/>
      <c r="AJ137" s="209"/>
      <c r="AK137" s="209"/>
      <c r="AL137" s="209"/>
      <c r="AM137" s="131"/>
      <c r="AN137" s="131"/>
      <c r="AO137" s="131"/>
      <c r="AP137" s="131"/>
      <c r="AQ137" s="131"/>
      <c r="AR137" s="131"/>
      <c r="AS137" s="131"/>
      <c r="AT137" s="131"/>
      <c r="AU137" s="131"/>
      <c r="AV137" s="131"/>
      <c r="AW137" s="131"/>
      <c r="AX137" s="131"/>
      <c r="AY137" s="131"/>
      <c r="AZ137" s="131"/>
      <c r="BA137" s="131"/>
    </row>
    <row r="138" spans="1:53" x14ac:dyDescent="0.25">
      <c r="A138" s="130"/>
      <c r="B138" s="153" t="s">
        <v>47</v>
      </c>
      <c r="C138" s="131" t="s">
        <v>910</v>
      </c>
      <c r="D138" s="131"/>
      <c r="E138" s="131"/>
      <c r="F138" s="235"/>
      <c r="G138" s="235"/>
      <c r="H138" s="131"/>
      <c r="I138" s="132"/>
      <c r="J138" s="209"/>
      <c r="K138" s="209"/>
      <c r="L138" s="214"/>
      <c r="M138" s="209"/>
      <c r="N138" s="215"/>
      <c r="O138" s="213"/>
      <c r="P138" s="213"/>
      <c r="Q138" s="213"/>
      <c r="R138" s="209"/>
      <c r="S138" s="209"/>
      <c r="T138" s="209"/>
      <c r="U138" s="209"/>
      <c r="V138" s="209"/>
      <c r="W138" s="216"/>
      <c r="X138" s="209"/>
      <c r="Y138" s="209"/>
      <c r="Z138" s="209"/>
      <c r="AA138" s="209"/>
      <c r="AB138" s="209"/>
      <c r="AC138" s="209"/>
      <c r="AD138" s="209"/>
      <c r="AE138" s="209"/>
      <c r="AF138" s="209"/>
      <c r="AG138" s="209"/>
      <c r="AH138" s="209"/>
      <c r="AI138" s="209"/>
      <c r="AJ138" s="209"/>
      <c r="AK138" s="209"/>
      <c r="AL138" s="209"/>
      <c r="AM138" s="131"/>
      <c r="AN138" s="131"/>
      <c r="AO138" s="131"/>
      <c r="AP138" s="131"/>
      <c r="AQ138" s="131"/>
      <c r="AR138" s="131"/>
      <c r="AS138" s="131"/>
      <c r="AT138" s="131"/>
      <c r="AU138" s="131"/>
      <c r="AV138" s="131"/>
      <c r="AW138" s="131"/>
      <c r="AX138" s="131"/>
      <c r="AY138" s="131"/>
      <c r="AZ138" s="131"/>
      <c r="BA138" s="131"/>
    </row>
    <row r="139" spans="1:53" s="53" customFormat="1" x14ac:dyDescent="0.25">
      <c r="A139" s="50">
        <v>0</v>
      </c>
      <c r="B139" s="254">
        <v>0</v>
      </c>
      <c r="C139" s="305" t="s">
        <v>911</v>
      </c>
      <c r="D139" s="45" t="s">
        <v>898</v>
      </c>
      <c r="E139" s="45" t="s">
        <v>898</v>
      </c>
      <c r="F139" s="230"/>
      <c r="G139" s="292">
        <v>45336</v>
      </c>
      <c r="H139" s="315" t="s">
        <v>912</v>
      </c>
      <c r="I139" s="307"/>
      <c r="J139" s="180" t="s">
        <v>50</v>
      </c>
      <c r="K139" s="180" t="s">
        <v>50</v>
      </c>
      <c r="L139" s="207" t="s">
        <v>50</v>
      </c>
      <c r="M139" s="180" t="s">
        <v>50</v>
      </c>
      <c r="N139" s="208" t="s">
        <v>50</v>
      </c>
      <c r="O139" s="182" t="s">
        <v>50</v>
      </c>
      <c r="P139" s="182" t="s">
        <v>50</v>
      </c>
      <c r="Q139" s="182" t="s">
        <v>50</v>
      </c>
      <c r="R139" s="180" t="s">
        <v>50</v>
      </c>
      <c r="S139" s="180"/>
      <c r="T139" s="180"/>
      <c r="U139" s="180"/>
      <c r="V139" s="180"/>
      <c r="W139" s="207"/>
      <c r="X139" s="180" t="s">
        <v>50</v>
      </c>
      <c r="Y139" s="180" t="s">
        <v>50</v>
      </c>
      <c r="Z139" s="180" t="s">
        <v>50</v>
      </c>
      <c r="AA139" s="180" t="s">
        <v>50</v>
      </c>
      <c r="AB139" s="180">
        <v>0</v>
      </c>
      <c r="AC139" s="180" t="s">
        <v>50</v>
      </c>
      <c r="AD139" s="180">
        <v>0</v>
      </c>
      <c r="AE139" s="180" t="s">
        <v>50</v>
      </c>
      <c r="AF139" s="180" t="s">
        <v>50</v>
      </c>
      <c r="AG139" s="180">
        <v>0</v>
      </c>
      <c r="AH139" s="180" t="s">
        <v>50</v>
      </c>
      <c r="AI139" s="180">
        <v>0</v>
      </c>
      <c r="AJ139" s="180" t="s">
        <v>50</v>
      </c>
      <c r="AK139" s="180" t="s">
        <v>50</v>
      </c>
      <c r="AL139" s="180"/>
      <c r="AM139" s="45"/>
      <c r="AN139" s="45"/>
      <c r="AO139" s="45"/>
      <c r="AP139" s="45"/>
      <c r="AQ139" s="45"/>
      <c r="AR139" s="45"/>
      <c r="AS139" s="45"/>
      <c r="AT139" s="45"/>
      <c r="AU139" s="45"/>
      <c r="AV139" s="45"/>
      <c r="AW139" s="45"/>
      <c r="AX139" s="45"/>
      <c r="AY139" s="45"/>
      <c r="AZ139" s="45"/>
      <c r="BA139" s="45"/>
    </row>
    <row r="140" spans="1:53" x14ac:dyDescent="0.25">
      <c r="A140" s="130"/>
      <c r="B140" s="142">
        <v>0</v>
      </c>
      <c r="C140" s="131" t="s">
        <v>913</v>
      </c>
      <c r="D140" s="131"/>
      <c r="E140" s="131"/>
      <c r="F140" s="235"/>
      <c r="G140" s="235"/>
      <c r="H140" s="131"/>
      <c r="I140" s="132"/>
      <c r="J140" s="209"/>
      <c r="K140" s="210"/>
      <c r="L140" s="214"/>
      <c r="M140" s="209"/>
      <c r="N140" s="215"/>
      <c r="O140" s="213"/>
      <c r="P140" s="213"/>
      <c r="Q140" s="213"/>
      <c r="R140" s="209"/>
      <c r="S140" s="209"/>
      <c r="T140" s="209"/>
      <c r="U140" s="209"/>
      <c r="V140" s="209"/>
      <c r="W140" s="216"/>
      <c r="X140" s="209"/>
      <c r="Y140" s="209"/>
      <c r="Z140" s="209"/>
      <c r="AA140" s="209"/>
      <c r="AB140" s="209"/>
      <c r="AC140" s="209"/>
      <c r="AD140" s="209"/>
      <c r="AE140" s="209"/>
      <c r="AF140" s="209"/>
      <c r="AG140" s="209"/>
      <c r="AH140" s="209"/>
      <c r="AI140" s="209"/>
      <c r="AJ140" s="209"/>
      <c r="AK140" s="209"/>
      <c r="AL140" s="209"/>
      <c r="AM140" s="131"/>
      <c r="AN140" s="131"/>
      <c r="AO140" s="131"/>
      <c r="AP140" s="131"/>
      <c r="AQ140" s="131"/>
      <c r="AR140" s="131"/>
      <c r="AS140" s="131"/>
      <c r="AT140" s="131"/>
      <c r="AU140" s="131"/>
      <c r="AV140" s="131"/>
      <c r="AW140" s="131"/>
      <c r="AX140" s="131"/>
      <c r="AY140" s="131"/>
      <c r="AZ140" s="131"/>
      <c r="BA140" s="131"/>
    </row>
    <row r="141" spans="1:53" x14ac:dyDescent="0.25">
      <c r="A141" s="130"/>
      <c r="B141" s="90">
        <v>0</v>
      </c>
      <c r="C141" s="63" t="s">
        <v>224</v>
      </c>
      <c r="D141" s="45" t="s">
        <v>225</v>
      </c>
      <c r="E141" s="45"/>
      <c r="F141" s="226">
        <v>9500.1200000000008</v>
      </c>
      <c r="G141" s="226">
        <v>1143.42</v>
      </c>
      <c r="H141" s="45"/>
      <c r="I141" s="46"/>
      <c r="J141" s="180"/>
      <c r="K141" s="180"/>
      <c r="L141" s="171">
        <v>44980</v>
      </c>
      <c r="M141" s="151">
        <v>90</v>
      </c>
      <c r="N141" s="172">
        <f t="shared" si="2"/>
        <v>45069</v>
      </c>
      <c r="O141" s="160">
        <f t="shared" ca="1" si="3"/>
        <v>-1134</v>
      </c>
      <c r="P141" s="160"/>
      <c r="Q141" s="160"/>
      <c r="R141" s="151"/>
      <c r="S141" s="151"/>
      <c r="T141" s="151"/>
      <c r="U141" s="151"/>
      <c r="V141" s="151"/>
      <c r="W141" s="173"/>
      <c r="X141" s="151"/>
      <c r="Y141" s="151"/>
      <c r="Z141" s="151"/>
      <c r="AA141" s="151"/>
      <c r="AB141" s="151"/>
      <c r="AC141" s="151"/>
      <c r="AD141" s="151"/>
      <c r="AE141" s="151"/>
      <c r="AF141" s="151"/>
      <c r="AG141" s="151"/>
      <c r="AH141" s="151"/>
      <c r="AI141" s="151"/>
      <c r="AJ141" s="151"/>
      <c r="AK141" s="151"/>
      <c r="AL141" s="151"/>
      <c r="AM141" s="7"/>
      <c r="AN141" s="7"/>
      <c r="AO141" s="7"/>
      <c r="AP141" s="7"/>
      <c r="AQ141" s="7"/>
      <c r="AR141" s="7"/>
      <c r="AS141" s="7"/>
      <c r="AT141" s="7"/>
      <c r="AU141" s="7"/>
      <c r="AV141" s="7"/>
      <c r="AW141" s="7" t="s">
        <v>50</v>
      </c>
      <c r="AX141" s="7" t="s">
        <v>50</v>
      </c>
      <c r="AY141" s="7" t="s">
        <v>50</v>
      </c>
      <c r="AZ141" s="7" t="s">
        <v>50</v>
      </c>
      <c r="BA141" s="7"/>
    </row>
    <row r="142" spans="1:53" x14ac:dyDescent="0.25">
      <c r="A142" s="130"/>
      <c r="B142" s="90">
        <v>0</v>
      </c>
      <c r="C142" s="45" t="s">
        <v>226</v>
      </c>
      <c r="D142" s="45" t="s">
        <v>184</v>
      </c>
      <c r="E142" s="45"/>
      <c r="F142" s="226">
        <v>105486.38</v>
      </c>
      <c r="G142" s="226">
        <v>3355.34</v>
      </c>
      <c r="H142" s="45"/>
      <c r="I142" s="46"/>
      <c r="J142" s="180"/>
      <c r="K142" s="180"/>
      <c r="L142" s="171">
        <v>44984</v>
      </c>
      <c r="M142" s="151">
        <v>95</v>
      </c>
      <c r="N142" s="172">
        <f t="shared" si="2"/>
        <v>45078</v>
      </c>
      <c r="O142" s="160">
        <f t="shared" ca="1" si="3"/>
        <v>-1125</v>
      </c>
      <c r="P142" s="160"/>
      <c r="Q142" s="160"/>
      <c r="R142" s="151"/>
      <c r="S142" s="151"/>
      <c r="T142" s="151"/>
      <c r="U142" s="151"/>
      <c r="V142" s="151"/>
      <c r="W142" s="173"/>
      <c r="X142" s="151"/>
      <c r="Y142" s="151"/>
      <c r="Z142" s="151"/>
      <c r="AA142" s="151"/>
      <c r="AB142" s="151"/>
      <c r="AC142" s="151"/>
      <c r="AD142" s="151"/>
      <c r="AE142" s="151"/>
      <c r="AF142" s="151"/>
      <c r="AG142" s="151"/>
      <c r="AH142" s="151"/>
      <c r="AI142" s="151"/>
      <c r="AJ142" s="151"/>
      <c r="AK142" s="151"/>
      <c r="AL142" s="151"/>
      <c r="AM142" s="7"/>
      <c r="AN142" s="7"/>
      <c r="AO142" s="7"/>
      <c r="AP142" s="7"/>
      <c r="AQ142" s="7"/>
      <c r="AR142" s="7"/>
      <c r="AS142" s="7"/>
      <c r="AT142" s="7"/>
      <c r="AU142" s="7"/>
      <c r="AV142" s="7"/>
      <c r="AW142" s="7" t="s">
        <v>50</v>
      </c>
      <c r="AX142" s="7" t="s">
        <v>50</v>
      </c>
      <c r="AY142" s="7" t="s">
        <v>50</v>
      </c>
      <c r="AZ142" s="7" t="s">
        <v>50</v>
      </c>
      <c r="BA142" s="7"/>
    </row>
    <row r="143" spans="1:53" x14ac:dyDescent="0.25">
      <c r="A143" s="130"/>
      <c r="B143" s="90">
        <v>0</v>
      </c>
      <c r="C143" s="53" t="s">
        <v>227</v>
      </c>
      <c r="D143" s="45" t="s">
        <v>173</v>
      </c>
      <c r="E143" s="45"/>
      <c r="F143" s="226">
        <v>252739.9</v>
      </c>
      <c r="G143" s="225">
        <v>10527.21</v>
      </c>
      <c r="H143" s="45"/>
      <c r="I143" s="46"/>
      <c r="J143" s="180"/>
      <c r="K143" s="180"/>
      <c r="L143" s="171">
        <v>44986</v>
      </c>
      <c r="M143" s="151">
        <v>135</v>
      </c>
      <c r="N143" s="172">
        <f t="shared" si="2"/>
        <v>45120</v>
      </c>
      <c r="O143" s="160">
        <f t="shared" ca="1" si="3"/>
        <v>-1083</v>
      </c>
      <c r="P143" s="160"/>
      <c r="Q143" s="160"/>
      <c r="R143" s="151"/>
      <c r="S143" s="151"/>
      <c r="T143" s="151"/>
      <c r="U143" s="151"/>
      <c r="V143" s="151"/>
      <c r="W143" s="173"/>
      <c r="X143" s="151"/>
      <c r="Y143" s="151"/>
      <c r="Z143" s="151"/>
      <c r="AA143" s="151"/>
      <c r="AB143" s="151"/>
      <c r="AC143" s="151"/>
      <c r="AD143" s="151"/>
      <c r="AE143" s="151"/>
      <c r="AF143" s="151"/>
      <c r="AG143" s="151"/>
      <c r="AH143" s="151"/>
      <c r="AI143" s="151"/>
      <c r="AJ143" s="151"/>
      <c r="AK143" s="151"/>
      <c r="AL143" s="151"/>
      <c r="AM143" s="7"/>
      <c r="AN143" s="7"/>
      <c r="AO143" s="7"/>
      <c r="AP143" s="7"/>
      <c r="AQ143" s="7"/>
      <c r="AR143" s="7"/>
      <c r="AS143" s="7"/>
      <c r="AT143" s="7"/>
      <c r="AU143" s="7"/>
      <c r="AV143" s="7"/>
      <c r="AW143" s="7" t="s">
        <v>50</v>
      </c>
      <c r="AX143" s="7" t="s">
        <v>50</v>
      </c>
      <c r="AY143" s="7" t="s">
        <v>50</v>
      </c>
      <c r="AZ143" s="7" t="s">
        <v>50</v>
      </c>
      <c r="BA143" s="7"/>
    </row>
    <row r="144" spans="1:53" x14ac:dyDescent="0.25">
      <c r="A144" s="130"/>
      <c r="B144" s="142">
        <v>0</v>
      </c>
      <c r="C144" s="131" t="s">
        <v>914</v>
      </c>
      <c r="D144" s="131"/>
      <c r="E144" s="131"/>
      <c r="F144" s="235"/>
      <c r="G144" s="235"/>
      <c r="H144" s="131"/>
      <c r="I144" s="132"/>
      <c r="J144" s="209"/>
      <c r="K144" s="209"/>
      <c r="L144" s="214"/>
      <c r="M144" s="209"/>
      <c r="N144" s="215"/>
      <c r="O144" s="213"/>
      <c r="P144" s="213"/>
      <c r="Q144" s="213"/>
      <c r="R144" s="209"/>
      <c r="S144" s="209"/>
      <c r="T144" s="209"/>
      <c r="U144" s="209"/>
      <c r="V144" s="209"/>
      <c r="W144" s="216"/>
      <c r="X144" s="209"/>
      <c r="Y144" s="209"/>
      <c r="Z144" s="209"/>
      <c r="AA144" s="209"/>
      <c r="AB144" s="209"/>
      <c r="AC144" s="209"/>
      <c r="AD144" s="209"/>
      <c r="AE144" s="209"/>
      <c r="AF144" s="209"/>
      <c r="AG144" s="209"/>
      <c r="AH144" s="209"/>
      <c r="AI144" s="209"/>
      <c r="AJ144" s="209"/>
      <c r="AK144" s="209"/>
      <c r="AL144" s="209"/>
      <c r="AM144" s="131"/>
      <c r="AN144" s="131"/>
      <c r="AO144" s="131"/>
      <c r="AP144" s="131"/>
      <c r="AQ144" s="131"/>
      <c r="AR144" s="131"/>
      <c r="AS144" s="131"/>
      <c r="AT144" s="131"/>
      <c r="AU144" s="131"/>
      <c r="AV144" s="131"/>
      <c r="AW144" s="131"/>
      <c r="AX144" s="131"/>
      <c r="AY144" s="131"/>
      <c r="AZ144" s="131"/>
      <c r="BA144" s="131"/>
    </row>
    <row r="145" spans="1:53" x14ac:dyDescent="0.25">
      <c r="A145" s="130"/>
      <c r="B145" s="142">
        <v>0</v>
      </c>
      <c r="C145" s="131" t="s">
        <v>915</v>
      </c>
      <c r="D145" s="131"/>
      <c r="E145" s="131"/>
      <c r="F145" s="236"/>
      <c r="G145" s="234"/>
      <c r="H145" s="131"/>
      <c r="I145" s="132"/>
      <c r="J145" s="209"/>
      <c r="K145" s="209"/>
      <c r="L145" s="214"/>
      <c r="M145" s="209"/>
      <c r="N145" s="215"/>
      <c r="O145" s="213"/>
      <c r="P145" s="213"/>
      <c r="Q145" s="213"/>
      <c r="R145" s="209"/>
      <c r="S145" s="209"/>
      <c r="T145" s="209"/>
      <c r="U145" s="209"/>
      <c r="V145" s="209"/>
      <c r="W145" s="216"/>
      <c r="X145" s="209"/>
      <c r="Y145" s="209"/>
      <c r="Z145" s="209"/>
      <c r="AA145" s="209"/>
      <c r="AB145" s="209"/>
      <c r="AC145" s="209"/>
      <c r="AD145" s="209"/>
      <c r="AE145" s="209"/>
      <c r="AF145" s="209"/>
      <c r="AG145" s="209"/>
      <c r="AH145" s="209"/>
      <c r="AI145" s="209"/>
      <c r="AJ145" s="209"/>
      <c r="AK145" s="209"/>
      <c r="AL145" s="209"/>
      <c r="AM145" s="131"/>
      <c r="AN145" s="131"/>
      <c r="AO145" s="131"/>
      <c r="AP145" s="131"/>
      <c r="AQ145" s="131"/>
      <c r="AR145" s="131"/>
      <c r="AS145" s="131"/>
      <c r="AT145" s="131"/>
      <c r="AU145" s="131"/>
      <c r="AV145" s="131"/>
      <c r="AW145" s="131"/>
      <c r="AX145" s="131"/>
      <c r="AY145" s="131"/>
      <c r="AZ145" s="131"/>
      <c r="BA145" s="131"/>
    </row>
    <row r="146" spans="1:53" x14ac:dyDescent="0.25">
      <c r="A146" s="130"/>
      <c r="B146" s="142">
        <v>0</v>
      </c>
      <c r="C146" s="131" t="s">
        <v>916</v>
      </c>
      <c r="D146" s="131"/>
      <c r="E146" s="131"/>
      <c r="F146" s="235"/>
      <c r="G146" s="235"/>
      <c r="H146" s="131"/>
      <c r="I146" s="132"/>
      <c r="J146" s="209"/>
      <c r="K146" s="209"/>
      <c r="L146" s="214"/>
      <c r="M146" s="209"/>
      <c r="N146" s="215"/>
      <c r="O146" s="213"/>
      <c r="P146" s="213"/>
      <c r="Q146" s="213"/>
      <c r="R146" s="209"/>
      <c r="S146" s="209"/>
      <c r="T146" s="209"/>
      <c r="U146" s="209"/>
      <c r="V146" s="209"/>
      <c r="W146" s="216"/>
      <c r="X146" s="209"/>
      <c r="Y146" s="209"/>
      <c r="Z146" s="209"/>
      <c r="AA146" s="209"/>
      <c r="AB146" s="209"/>
      <c r="AC146" s="209"/>
      <c r="AD146" s="209"/>
      <c r="AE146" s="209"/>
      <c r="AF146" s="209"/>
      <c r="AG146" s="209"/>
      <c r="AH146" s="209"/>
      <c r="AI146" s="209"/>
      <c r="AJ146" s="209"/>
      <c r="AK146" s="209"/>
      <c r="AL146" s="209"/>
      <c r="AM146" s="131"/>
      <c r="AN146" s="131"/>
      <c r="AO146" s="131"/>
      <c r="AP146" s="131"/>
      <c r="AQ146" s="131"/>
      <c r="AR146" s="131"/>
      <c r="AS146" s="131"/>
      <c r="AT146" s="131"/>
      <c r="AU146" s="131"/>
      <c r="AV146" s="131"/>
      <c r="AW146" s="131"/>
      <c r="AX146" s="131"/>
      <c r="AY146" s="131"/>
      <c r="AZ146" s="131"/>
      <c r="BA146" s="131"/>
    </row>
    <row r="147" spans="1:53" x14ac:dyDescent="0.25">
      <c r="A147" s="130"/>
      <c r="B147" s="142">
        <v>0</v>
      </c>
      <c r="C147" s="131" t="s">
        <v>917</v>
      </c>
      <c r="D147" s="131"/>
      <c r="E147" s="131"/>
      <c r="F147" s="235"/>
      <c r="G147" s="235"/>
      <c r="H147" s="131"/>
      <c r="I147" s="132"/>
      <c r="J147" s="209"/>
      <c r="K147" s="209"/>
      <c r="L147" s="214"/>
      <c r="M147" s="209"/>
      <c r="N147" s="215"/>
      <c r="O147" s="213"/>
      <c r="P147" s="213"/>
      <c r="Q147" s="213"/>
      <c r="R147" s="209"/>
      <c r="S147" s="209"/>
      <c r="T147" s="209"/>
      <c r="U147" s="209"/>
      <c r="V147" s="209"/>
      <c r="W147" s="216"/>
      <c r="X147" s="209"/>
      <c r="Y147" s="209"/>
      <c r="Z147" s="209"/>
      <c r="AA147" s="209"/>
      <c r="AB147" s="209"/>
      <c r="AC147" s="209"/>
      <c r="AD147" s="209"/>
      <c r="AE147" s="209"/>
      <c r="AF147" s="209"/>
      <c r="AG147" s="209"/>
      <c r="AH147" s="209"/>
      <c r="AI147" s="209"/>
      <c r="AJ147" s="209"/>
      <c r="AK147" s="209"/>
      <c r="AL147" s="209"/>
      <c r="AM147" s="131"/>
      <c r="AN147" s="131"/>
      <c r="AO147" s="131"/>
      <c r="AP147" s="131"/>
      <c r="AQ147" s="131"/>
      <c r="AR147" s="131"/>
      <c r="AS147" s="131"/>
      <c r="AT147" s="131"/>
      <c r="AU147" s="131"/>
      <c r="AV147" s="131"/>
      <c r="AW147" s="131"/>
      <c r="AX147" s="131"/>
      <c r="AY147" s="131"/>
      <c r="AZ147" s="131"/>
      <c r="BA147" s="131"/>
    </row>
    <row r="148" spans="1:53" x14ac:dyDescent="0.25">
      <c r="A148" s="130"/>
      <c r="B148" s="90">
        <v>0</v>
      </c>
      <c r="C148" s="63" t="s">
        <v>234</v>
      </c>
      <c r="D148" s="45" t="s">
        <v>91</v>
      </c>
      <c r="E148" s="45"/>
      <c r="F148" s="226">
        <v>123787.02</v>
      </c>
      <c r="G148" s="226">
        <v>4100.9399999999996</v>
      </c>
      <c r="H148" s="45"/>
      <c r="I148" s="46"/>
      <c r="J148" s="180"/>
      <c r="K148" s="180"/>
      <c r="L148" s="171">
        <v>44984</v>
      </c>
      <c r="M148" s="151">
        <v>100</v>
      </c>
      <c r="N148" s="172">
        <f t="shared" si="2"/>
        <v>45083</v>
      </c>
      <c r="O148" s="160">
        <f t="shared" ca="1" si="3"/>
        <v>-1120</v>
      </c>
      <c r="P148" s="160"/>
      <c r="Q148" s="160"/>
      <c r="R148" s="151"/>
      <c r="S148" s="151"/>
      <c r="T148" s="151"/>
      <c r="U148" s="151"/>
      <c r="V148" s="151"/>
      <c r="W148" s="173"/>
      <c r="X148" s="151"/>
      <c r="Y148" s="151"/>
      <c r="Z148" s="151"/>
      <c r="AA148" s="151"/>
      <c r="AB148" s="151"/>
      <c r="AC148" s="151"/>
      <c r="AD148" s="151"/>
      <c r="AE148" s="151"/>
      <c r="AF148" s="151"/>
      <c r="AG148" s="151"/>
      <c r="AH148" s="151"/>
      <c r="AI148" s="151"/>
      <c r="AJ148" s="151"/>
      <c r="AK148" s="151"/>
      <c r="AL148" s="151"/>
      <c r="AM148" s="7"/>
      <c r="AN148" s="7"/>
      <c r="AO148" s="7"/>
      <c r="AP148" s="7"/>
      <c r="AQ148" s="7"/>
      <c r="AR148" s="7"/>
      <c r="AS148" s="7"/>
      <c r="AT148" s="7"/>
      <c r="AU148" s="7"/>
      <c r="AV148" s="7"/>
      <c r="AW148" s="7">
        <v>0</v>
      </c>
      <c r="AX148" s="7" t="s">
        <v>50</v>
      </c>
      <c r="AY148" s="7" t="s">
        <v>50</v>
      </c>
      <c r="AZ148" s="7" t="s">
        <v>50</v>
      </c>
      <c r="BA148" s="7"/>
    </row>
    <row r="149" spans="1:53" s="106" customFormat="1" ht="45" x14ac:dyDescent="0.25">
      <c r="A149" s="102">
        <v>8</v>
      </c>
      <c r="B149" s="412">
        <v>0</v>
      </c>
      <c r="C149" s="344" t="s">
        <v>918</v>
      </c>
      <c r="D149" s="242" t="s">
        <v>898</v>
      </c>
      <c r="E149" s="242" t="s">
        <v>898</v>
      </c>
      <c r="F149" s="387"/>
      <c r="G149" s="277">
        <v>45327</v>
      </c>
      <c r="H149" s="344" t="s">
        <v>912</v>
      </c>
      <c r="I149" s="415" t="s">
        <v>919</v>
      </c>
      <c r="J149" s="258" t="s">
        <v>50</v>
      </c>
      <c r="K149" s="258" t="s">
        <v>50</v>
      </c>
      <c r="L149" s="288" t="s">
        <v>56</v>
      </c>
      <c r="M149" s="258">
        <v>0</v>
      </c>
      <c r="N149" s="416"/>
      <c r="O149" s="189" t="s">
        <v>50</v>
      </c>
      <c r="P149" s="189">
        <v>0</v>
      </c>
      <c r="Q149" s="189">
        <v>0</v>
      </c>
      <c r="R149" s="258" t="s">
        <v>50</v>
      </c>
      <c r="S149" s="258"/>
      <c r="T149" s="258"/>
      <c r="U149" s="258"/>
      <c r="V149" s="258"/>
      <c r="W149" s="288"/>
      <c r="X149" s="258" t="s">
        <v>50</v>
      </c>
      <c r="Y149" s="258" t="s">
        <v>50</v>
      </c>
      <c r="Z149" s="258" t="s">
        <v>50</v>
      </c>
      <c r="AA149" s="258">
        <v>0</v>
      </c>
      <c r="AB149" s="258"/>
      <c r="AC149" s="258" t="s">
        <v>50</v>
      </c>
      <c r="AD149" s="258">
        <v>0</v>
      </c>
      <c r="AE149" s="258">
        <v>0</v>
      </c>
      <c r="AF149" s="258" t="s">
        <v>50</v>
      </c>
      <c r="AG149" s="258" t="s">
        <v>56</v>
      </c>
      <c r="AH149" s="258"/>
      <c r="AI149" s="258">
        <v>0</v>
      </c>
      <c r="AJ149" s="258"/>
      <c r="AK149" s="258"/>
      <c r="AL149" s="258"/>
      <c r="AM149" s="47"/>
      <c r="AN149" s="47"/>
      <c r="AO149" s="47"/>
      <c r="AP149" s="47"/>
      <c r="AQ149" s="47"/>
      <c r="AR149" s="47"/>
      <c r="AS149" s="47"/>
      <c r="AT149" s="47"/>
      <c r="AU149" s="47"/>
      <c r="AV149" s="47"/>
      <c r="AW149" s="47"/>
      <c r="AX149" s="47"/>
      <c r="AY149" s="47"/>
      <c r="AZ149" s="47"/>
      <c r="BA149" s="47"/>
    </row>
    <row r="150" spans="1:53" s="53" customFormat="1" ht="13.9" customHeight="1" x14ac:dyDescent="0.25">
      <c r="A150" s="50">
        <v>0</v>
      </c>
      <c r="B150" s="254">
        <v>0</v>
      </c>
      <c r="C150" s="45" t="s">
        <v>920</v>
      </c>
      <c r="D150" s="45">
        <v>0</v>
      </c>
      <c r="E150" s="45" t="s">
        <v>898</v>
      </c>
      <c r="F150" s="230"/>
      <c r="G150" s="264"/>
      <c r="H150" s="45" t="s">
        <v>921</v>
      </c>
      <c r="I150" s="46"/>
      <c r="J150" s="180">
        <v>0</v>
      </c>
      <c r="K150" s="180">
        <v>0</v>
      </c>
      <c r="L150" s="207" t="s">
        <v>47</v>
      </c>
      <c r="M150" s="180">
        <v>0</v>
      </c>
      <c r="N150" s="208" t="s">
        <v>47</v>
      </c>
      <c r="O150" s="182">
        <v>0</v>
      </c>
      <c r="P150" s="182">
        <v>0</v>
      </c>
      <c r="Q150" s="182">
        <v>0</v>
      </c>
      <c r="R150" s="180">
        <v>0</v>
      </c>
      <c r="S150" s="180">
        <v>0</v>
      </c>
      <c r="T150" s="180">
        <v>0</v>
      </c>
      <c r="U150" s="180">
        <v>0</v>
      </c>
      <c r="V150" s="180">
        <v>0</v>
      </c>
      <c r="W150" s="207" t="s">
        <v>47</v>
      </c>
      <c r="X150" s="180" t="s">
        <v>50</v>
      </c>
      <c r="Y150" s="180" t="s">
        <v>50</v>
      </c>
      <c r="Z150" s="180" t="s">
        <v>50</v>
      </c>
      <c r="AA150" s="180" t="s">
        <v>50</v>
      </c>
      <c r="AB150" s="180">
        <v>0</v>
      </c>
      <c r="AC150" s="180" t="s">
        <v>50</v>
      </c>
      <c r="AD150" s="180">
        <v>0</v>
      </c>
      <c r="AE150" s="180">
        <v>0</v>
      </c>
      <c r="AF150" s="180" t="s">
        <v>50</v>
      </c>
      <c r="AG150" s="180">
        <v>0</v>
      </c>
      <c r="AH150" s="180" t="s">
        <v>50</v>
      </c>
      <c r="AI150" s="180">
        <v>0</v>
      </c>
      <c r="AJ150" s="180" t="s">
        <v>50</v>
      </c>
      <c r="AK150" s="273" t="s">
        <v>50</v>
      </c>
      <c r="AL150" s="180"/>
      <c r="AM150" s="45"/>
      <c r="AN150" s="45"/>
      <c r="AO150" s="45"/>
      <c r="AP150" s="45"/>
      <c r="AQ150" s="45"/>
      <c r="AR150" s="45"/>
      <c r="AS150" s="45"/>
      <c r="AT150" s="45"/>
      <c r="AU150" s="45"/>
      <c r="AV150" s="45"/>
      <c r="AW150" s="45"/>
      <c r="AX150" s="45"/>
      <c r="AY150" s="45"/>
      <c r="AZ150" s="45"/>
      <c r="BA150" s="45"/>
    </row>
    <row r="151" spans="1:53" s="106" customFormat="1" x14ac:dyDescent="0.25">
      <c r="A151" s="102">
        <v>10</v>
      </c>
      <c r="B151" s="412">
        <v>0</v>
      </c>
      <c r="C151" s="344" t="s">
        <v>922</v>
      </c>
      <c r="D151" s="242" t="s">
        <v>898</v>
      </c>
      <c r="E151" s="242" t="s">
        <v>898</v>
      </c>
      <c r="F151" s="387"/>
      <c r="G151" s="277">
        <v>45337</v>
      </c>
      <c r="H151" s="344" t="s">
        <v>912</v>
      </c>
      <c r="I151" s="415" t="s">
        <v>923</v>
      </c>
      <c r="J151" s="258" t="s">
        <v>50</v>
      </c>
      <c r="K151" s="258" t="s">
        <v>50</v>
      </c>
      <c r="L151" s="288" t="s">
        <v>56</v>
      </c>
      <c r="M151" s="258">
        <v>0</v>
      </c>
      <c r="N151" s="416"/>
      <c r="O151" s="189" t="s">
        <v>56</v>
      </c>
      <c r="P151" s="189"/>
      <c r="Q151" s="189">
        <v>0</v>
      </c>
      <c r="R151" s="258"/>
      <c r="S151" s="417"/>
      <c r="T151" s="258"/>
      <c r="U151" s="258"/>
      <c r="V151" s="258"/>
      <c r="W151" s="288"/>
      <c r="X151" s="258" t="s">
        <v>50</v>
      </c>
      <c r="Y151" s="258" t="s">
        <v>50</v>
      </c>
      <c r="Z151" s="258" t="s">
        <v>50</v>
      </c>
      <c r="AA151" s="258">
        <v>0</v>
      </c>
      <c r="AB151" s="258" t="s">
        <v>56</v>
      </c>
      <c r="AC151" s="258" t="s">
        <v>50</v>
      </c>
      <c r="AD151" s="258" t="s">
        <v>56</v>
      </c>
      <c r="AE151" s="258">
        <v>0</v>
      </c>
      <c r="AF151" s="258" t="s">
        <v>56</v>
      </c>
      <c r="AG151" s="258">
        <v>0</v>
      </c>
      <c r="AH151" s="258"/>
      <c r="AI151" s="258">
        <v>0</v>
      </c>
      <c r="AJ151" s="258"/>
      <c r="AK151" s="258"/>
      <c r="AL151" s="258"/>
      <c r="AM151" s="47"/>
      <c r="AN151" s="47"/>
      <c r="AO151" s="47"/>
      <c r="AP151" s="47"/>
      <c r="AQ151" s="47"/>
      <c r="AR151" s="47"/>
      <c r="AS151" s="47"/>
      <c r="AT151" s="47"/>
      <c r="AU151" s="47"/>
      <c r="AV151" s="47"/>
      <c r="AW151" s="47"/>
      <c r="AX151" s="47"/>
      <c r="AY151" s="47"/>
      <c r="AZ151" s="47"/>
      <c r="BA151" s="47"/>
    </row>
    <row r="152" spans="1:53" s="53" customFormat="1" ht="14.25" customHeight="1" x14ac:dyDescent="0.25">
      <c r="A152" s="50">
        <v>0</v>
      </c>
      <c r="B152" s="254">
        <v>0</v>
      </c>
      <c r="C152" s="315" t="s">
        <v>924</v>
      </c>
      <c r="D152" s="45" t="s">
        <v>898</v>
      </c>
      <c r="E152" s="45" t="s">
        <v>898</v>
      </c>
      <c r="F152" s="230"/>
      <c r="G152" s="292">
        <v>45337</v>
      </c>
      <c r="H152" s="315" t="s">
        <v>912</v>
      </c>
      <c r="I152" s="307"/>
      <c r="J152" s="180" t="s">
        <v>50</v>
      </c>
      <c r="K152" s="180" t="s">
        <v>50</v>
      </c>
      <c r="L152" s="207" t="s">
        <v>50</v>
      </c>
      <c r="M152" s="180" t="s">
        <v>50</v>
      </c>
      <c r="N152" s="208" t="s">
        <v>50</v>
      </c>
      <c r="O152" s="182" t="s">
        <v>50</v>
      </c>
      <c r="P152" s="182" t="s">
        <v>50</v>
      </c>
      <c r="Q152" s="182" t="s">
        <v>50</v>
      </c>
      <c r="R152" s="180">
        <v>0</v>
      </c>
      <c r="S152" s="180" t="s">
        <v>50</v>
      </c>
      <c r="T152" s="180" t="s">
        <v>50</v>
      </c>
      <c r="U152" s="180"/>
      <c r="V152" s="180"/>
      <c r="W152" s="207"/>
      <c r="X152" s="180" t="s">
        <v>50</v>
      </c>
      <c r="Y152" s="180" t="s">
        <v>50</v>
      </c>
      <c r="Z152" s="180" t="s">
        <v>50</v>
      </c>
      <c r="AA152" s="180" t="s">
        <v>50</v>
      </c>
      <c r="AB152" s="180">
        <v>0</v>
      </c>
      <c r="AC152" s="180" t="s">
        <v>50</v>
      </c>
      <c r="AD152" s="180">
        <v>0</v>
      </c>
      <c r="AE152" s="180" t="s">
        <v>50</v>
      </c>
      <c r="AF152" s="180" t="s">
        <v>50</v>
      </c>
      <c r="AG152" s="180">
        <v>0</v>
      </c>
      <c r="AH152" s="180" t="s">
        <v>50</v>
      </c>
      <c r="AI152" s="180">
        <v>0</v>
      </c>
      <c r="AJ152" s="180" t="s">
        <v>50</v>
      </c>
      <c r="AK152" s="289" t="s">
        <v>50</v>
      </c>
      <c r="AL152" s="180"/>
      <c r="AM152" s="45"/>
      <c r="AN152" s="45"/>
      <c r="AO152" s="45"/>
      <c r="AP152" s="45"/>
      <c r="AQ152" s="45"/>
      <c r="AR152" s="45"/>
      <c r="AS152" s="45"/>
      <c r="AT152" s="45"/>
      <c r="AU152" s="45"/>
      <c r="AV152" s="45"/>
      <c r="AW152" s="45"/>
      <c r="AX152" s="45"/>
      <c r="AY152" s="45"/>
      <c r="AZ152" s="45"/>
      <c r="BA152" s="45"/>
    </row>
    <row r="153" spans="1:53" s="135" customFormat="1" x14ac:dyDescent="0.25">
      <c r="A153" s="102">
        <v>0</v>
      </c>
      <c r="B153" s="254">
        <v>0</v>
      </c>
      <c r="C153" s="47" t="s">
        <v>925</v>
      </c>
      <c r="D153" s="131">
        <v>0</v>
      </c>
      <c r="E153" s="45" t="s">
        <v>898</v>
      </c>
      <c r="F153" s="236"/>
      <c r="G153" s="265">
        <v>45337</v>
      </c>
      <c r="H153" s="131" t="s">
        <v>926</v>
      </c>
      <c r="I153" s="132"/>
      <c r="J153" s="209">
        <v>0</v>
      </c>
      <c r="K153" s="209">
        <v>0</v>
      </c>
      <c r="L153" s="211" t="s">
        <v>47</v>
      </c>
      <c r="M153" s="209">
        <v>0</v>
      </c>
      <c r="N153" s="212" t="s">
        <v>47</v>
      </c>
      <c r="O153" s="213">
        <v>0</v>
      </c>
      <c r="P153" s="213">
        <v>0</v>
      </c>
      <c r="Q153" s="213">
        <v>0</v>
      </c>
      <c r="R153" s="209">
        <v>0</v>
      </c>
      <c r="S153" s="209">
        <v>0</v>
      </c>
      <c r="T153" s="209">
        <v>0</v>
      </c>
      <c r="U153" s="209">
        <v>0</v>
      </c>
      <c r="V153" s="209">
        <v>0</v>
      </c>
      <c r="W153" s="211" t="s">
        <v>47</v>
      </c>
      <c r="X153" s="209" t="s">
        <v>50</v>
      </c>
      <c r="Y153" s="209" t="s">
        <v>50</v>
      </c>
      <c r="Z153" s="151" t="s">
        <v>50</v>
      </c>
      <c r="AA153" s="209">
        <v>0</v>
      </c>
      <c r="AB153" s="209" t="s">
        <v>56</v>
      </c>
      <c r="AC153" s="209" t="s">
        <v>50</v>
      </c>
      <c r="AD153" s="209">
        <v>0</v>
      </c>
      <c r="AE153" s="209" t="s">
        <v>56</v>
      </c>
      <c r="AF153" s="209" t="s">
        <v>50</v>
      </c>
      <c r="AG153" s="209">
        <v>0</v>
      </c>
      <c r="AH153" s="209"/>
      <c r="AI153" s="151">
        <v>0</v>
      </c>
      <c r="AJ153" s="209"/>
      <c r="AK153" s="209"/>
      <c r="AL153" s="209"/>
      <c r="AM153" s="131"/>
      <c r="AN153" s="131"/>
      <c r="AO153" s="131"/>
      <c r="AP153" s="131"/>
      <c r="AQ153" s="131"/>
      <c r="AR153" s="131"/>
      <c r="AS153" s="131"/>
      <c r="AT153" s="131"/>
      <c r="AU153" s="131"/>
      <c r="AV153" s="131"/>
      <c r="AW153" s="131"/>
      <c r="AX153" s="131"/>
      <c r="AY153" s="131"/>
      <c r="AZ153" s="131"/>
      <c r="BA153" s="131"/>
    </row>
    <row r="154" spans="1:53" s="53" customFormat="1" ht="14.45" customHeight="1" x14ac:dyDescent="0.25">
      <c r="A154" s="50">
        <v>0</v>
      </c>
      <c r="B154" s="254">
        <v>0</v>
      </c>
      <c r="C154" s="315" t="s">
        <v>927</v>
      </c>
      <c r="D154" s="107">
        <v>0</v>
      </c>
      <c r="E154" s="107" t="s">
        <v>898</v>
      </c>
      <c r="F154" s="226"/>
      <c r="G154" s="290">
        <v>45338</v>
      </c>
      <c r="H154" s="315" t="s">
        <v>926</v>
      </c>
      <c r="I154" s="307"/>
      <c r="J154" s="180">
        <v>0</v>
      </c>
      <c r="K154" s="180">
        <v>0</v>
      </c>
      <c r="L154" s="207" t="s">
        <v>47</v>
      </c>
      <c r="M154" s="180">
        <v>0</v>
      </c>
      <c r="N154" s="208" t="s">
        <v>47</v>
      </c>
      <c r="O154" s="182">
        <v>0</v>
      </c>
      <c r="P154" s="182">
        <v>0</v>
      </c>
      <c r="Q154" s="182">
        <v>0</v>
      </c>
      <c r="R154" s="180">
        <v>0</v>
      </c>
      <c r="S154" s="180">
        <v>0</v>
      </c>
      <c r="T154" s="180">
        <v>0</v>
      </c>
      <c r="U154" s="180">
        <v>0</v>
      </c>
      <c r="V154" s="180">
        <v>0</v>
      </c>
      <c r="W154" s="207" t="s">
        <v>47</v>
      </c>
      <c r="X154" s="180" t="s">
        <v>50</v>
      </c>
      <c r="Y154" s="180" t="s">
        <v>50</v>
      </c>
      <c r="Z154" s="180" t="s">
        <v>50</v>
      </c>
      <c r="AA154" s="180" t="s">
        <v>50</v>
      </c>
      <c r="AB154" s="180" t="s">
        <v>50</v>
      </c>
      <c r="AC154" s="180" t="s">
        <v>50</v>
      </c>
      <c r="AD154" s="180">
        <v>0</v>
      </c>
      <c r="AE154" s="180">
        <v>0</v>
      </c>
      <c r="AF154" s="180">
        <v>0</v>
      </c>
      <c r="AG154" s="180">
        <v>0</v>
      </c>
      <c r="AH154" s="180" t="s">
        <v>50</v>
      </c>
      <c r="AI154" s="180">
        <v>0</v>
      </c>
      <c r="AJ154" s="180" t="s">
        <v>50</v>
      </c>
      <c r="AK154" s="289" t="s">
        <v>50</v>
      </c>
      <c r="AL154" s="180"/>
      <c r="AM154" s="45"/>
      <c r="AN154" s="45"/>
      <c r="AO154" s="45"/>
      <c r="AP154" s="45"/>
      <c r="AQ154" s="45"/>
      <c r="AR154" s="45"/>
      <c r="AS154" s="45"/>
      <c r="AT154" s="45"/>
      <c r="AU154" s="45"/>
      <c r="AV154" s="45"/>
      <c r="AW154" s="45"/>
      <c r="AX154" s="45"/>
      <c r="AY154" s="45"/>
      <c r="AZ154" s="45"/>
      <c r="BA154" s="45"/>
    </row>
    <row r="155" spans="1:53" ht="30" x14ac:dyDescent="0.25">
      <c r="A155" s="5">
        <v>14</v>
      </c>
      <c r="B155" s="310">
        <v>0</v>
      </c>
      <c r="C155" s="344" t="s">
        <v>928</v>
      </c>
      <c r="D155" s="45" t="s">
        <v>898</v>
      </c>
      <c r="E155" s="45" t="s">
        <v>898</v>
      </c>
      <c r="F155" s="235"/>
      <c r="G155" s="291">
        <v>45341</v>
      </c>
      <c r="H155" s="316" t="s">
        <v>929</v>
      </c>
      <c r="I155" s="308" t="s">
        <v>930</v>
      </c>
      <c r="J155" s="209" t="s">
        <v>50</v>
      </c>
      <c r="K155" s="258" t="s">
        <v>50</v>
      </c>
      <c r="L155" s="288" t="s">
        <v>50</v>
      </c>
      <c r="M155" s="209"/>
      <c r="N155" s="212"/>
      <c r="O155" s="213"/>
      <c r="P155" s="213"/>
      <c r="Q155" s="213"/>
      <c r="R155" s="209"/>
      <c r="S155" s="209"/>
      <c r="T155" s="209"/>
      <c r="U155" s="209"/>
      <c r="V155" s="209"/>
      <c r="W155" s="211"/>
      <c r="X155" s="258"/>
      <c r="Y155" s="258"/>
      <c r="Z155" s="151"/>
      <c r="AA155" s="151"/>
      <c r="AB155" s="151"/>
      <c r="AC155" s="151"/>
      <c r="AD155" s="209"/>
      <c r="AE155" s="268"/>
      <c r="AF155" s="209"/>
      <c r="AG155" s="259"/>
      <c r="AH155" s="209"/>
      <c r="AI155" s="151">
        <v>0</v>
      </c>
      <c r="AJ155" s="209"/>
      <c r="AK155" s="209"/>
      <c r="AL155" s="209"/>
      <c r="AM155" s="131"/>
      <c r="AN155" s="131"/>
      <c r="AO155" s="131"/>
      <c r="AP155" s="131"/>
      <c r="AQ155" s="131"/>
      <c r="AR155" s="131"/>
      <c r="AS155" s="131"/>
      <c r="AT155" s="131"/>
      <c r="AU155" s="131"/>
      <c r="AV155" s="131"/>
      <c r="AW155" s="131"/>
      <c r="AX155" s="131"/>
      <c r="AY155" s="131"/>
      <c r="AZ155" s="131"/>
      <c r="BA155" s="131"/>
    </row>
    <row r="156" spans="1:53" s="53" customFormat="1" x14ac:dyDescent="0.25">
      <c r="A156" s="50">
        <v>15</v>
      </c>
      <c r="B156" s="311">
        <v>0</v>
      </c>
      <c r="C156" s="315" t="s">
        <v>931</v>
      </c>
      <c r="D156" s="45">
        <v>0</v>
      </c>
      <c r="E156" s="242" t="s">
        <v>898</v>
      </c>
      <c r="F156" s="230"/>
      <c r="G156" s="290">
        <v>45339</v>
      </c>
      <c r="H156" s="315" t="s">
        <v>926</v>
      </c>
      <c r="I156" s="376" t="s">
        <v>932</v>
      </c>
      <c r="J156" s="180">
        <v>0</v>
      </c>
      <c r="K156" s="180">
        <v>0</v>
      </c>
      <c r="L156" s="207" t="s">
        <v>47</v>
      </c>
      <c r="M156" s="180">
        <v>0</v>
      </c>
      <c r="N156" s="208" t="s">
        <v>47</v>
      </c>
      <c r="O156" s="182">
        <v>0</v>
      </c>
      <c r="P156" s="182">
        <v>0</v>
      </c>
      <c r="Q156" s="182">
        <v>0</v>
      </c>
      <c r="R156" s="180">
        <v>0</v>
      </c>
      <c r="S156" s="180">
        <v>0</v>
      </c>
      <c r="T156" s="180">
        <v>0</v>
      </c>
      <c r="U156" s="180">
        <v>0</v>
      </c>
      <c r="V156" s="180">
        <v>0</v>
      </c>
      <c r="W156" s="207" t="s">
        <v>47</v>
      </c>
      <c r="X156" s="180" t="s">
        <v>50</v>
      </c>
      <c r="Y156" s="180" t="s">
        <v>50</v>
      </c>
      <c r="Z156" s="180" t="s">
        <v>50</v>
      </c>
      <c r="AA156" s="180">
        <v>0</v>
      </c>
      <c r="AB156" s="180" t="s">
        <v>50</v>
      </c>
      <c r="AC156" s="180" t="s">
        <v>56</v>
      </c>
      <c r="AD156" s="180">
        <v>0</v>
      </c>
      <c r="AE156" s="180">
        <v>0</v>
      </c>
      <c r="AF156" s="180" t="s">
        <v>50</v>
      </c>
      <c r="AG156" s="180">
        <v>0</v>
      </c>
      <c r="AH156" s="180"/>
      <c r="AI156" s="180">
        <v>0</v>
      </c>
      <c r="AJ156" s="180"/>
      <c r="AK156" s="180"/>
      <c r="AL156" s="180"/>
      <c r="AM156" s="45"/>
      <c r="AN156" s="45"/>
      <c r="AO156" s="45"/>
      <c r="AP156" s="45"/>
      <c r="AQ156" s="45"/>
      <c r="AR156" s="45"/>
      <c r="AS156" s="45"/>
      <c r="AT156" s="45"/>
      <c r="AU156" s="45"/>
      <c r="AV156" s="45"/>
      <c r="AW156" s="45"/>
      <c r="AX156" s="45"/>
      <c r="AY156" s="45"/>
      <c r="AZ156" s="45"/>
      <c r="BA156" s="45"/>
    </row>
    <row r="157" spans="1:53" s="53" customFormat="1" x14ac:dyDescent="0.25">
      <c r="A157" s="50">
        <v>0</v>
      </c>
      <c r="B157" s="254">
        <v>0</v>
      </c>
      <c r="C157" s="315" t="s">
        <v>933</v>
      </c>
      <c r="D157" s="45">
        <v>0</v>
      </c>
      <c r="E157" s="45" t="s">
        <v>898</v>
      </c>
      <c r="F157" s="230"/>
      <c r="G157" s="320"/>
      <c r="H157" s="315" t="s">
        <v>934</v>
      </c>
      <c r="I157" s="307" t="s">
        <v>935</v>
      </c>
      <c r="J157" s="180" t="s">
        <v>50</v>
      </c>
      <c r="K157" s="180">
        <v>0</v>
      </c>
      <c r="L157" s="180">
        <v>0</v>
      </c>
      <c r="M157" s="180">
        <v>0</v>
      </c>
      <c r="N157" s="180">
        <v>0</v>
      </c>
      <c r="O157" s="180">
        <v>0</v>
      </c>
      <c r="P157" s="180">
        <v>0</v>
      </c>
      <c r="Q157" s="180">
        <v>0</v>
      </c>
      <c r="R157" s="180">
        <v>0</v>
      </c>
      <c r="S157" s="180">
        <v>0</v>
      </c>
      <c r="T157" s="180">
        <v>0</v>
      </c>
      <c r="U157" s="180">
        <v>0</v>
      </c>
      <c r="V157" s="180">
        <v>0</v>
      </c>
      <c r="W157" s="180">
        <v>0</v>
      </c>
      <c r="X157" s="180" t="s">
        <v>50</v>
      </c>
      <c r="Y157" s="180" t="s">
        <v>56</v>
      </c>
      <c r="Z157" s="180" t="s">
        <v>56</v>
      </c>
      <c r="AA157" s="180"/>
      <c r="AB157" s="180">
        <v>0</v>
      </c>
      <c r="AC157" s="180" t="s">
        <v>50</v>
      </c>
      <c r="AD157" s="180">
        <v>0</v>
      </c>
      <c r="AE157" s="180"/>
      <c r="AF157" s="180" t="s">
        <v>50</v>
      </c>
      <c r="AG157" s="180">
        <v>0</v>
      </c>
      <c r="AH157" s="180"/>
      <c r="AI157" s="180">
        <v>0</v>
      </c>
      <c r="AJ157" s="180"/>
      <c r="AK157" s="180"/>
      <c r="AL157" s="180"/>
      <c r="AM157" s="45"/>
      <c r="AN157" s="45"/>
      <c r="AO157" s="45"/>
      <c r="AP157" s="45"/>
      <c r="AQ157" s="45"/>
      <c r="AR157" s="45"/>
      <c r="AS157" s="45"/>
      <c r="AT157" s="45"/>
      <c r="AU157" s="45"/>
      <c r="AV157" s="45"/>
      <c r="AW157" s="45"/>
      <c r="AX157" s="45"/>
      <c r="AY157" s="45"/>
      <c r="AZ157" s="45"/>
      <c r="BA157" s="45"/>
    </row>
    <row r="158" spans="1:53" s="53" customFormat="1" x14ac:dyDescent="0.25">
      <c r="A158" s="50">
        <v>0</v>
      </c>
      <c r="B158" s="254">
        <v>0</v>
      </c>
      <c r="C158" s="315" t="s">
        <v>936</v>
      </c>
      <c r="D158" s="45">
        <v>0</v>
      </c>
      <c r="E158" s="45" t="s">
        <v>898</v>
      </c>
      <c r="F158" s="230"/>
      <c r="G158" s="292">
        <v>45317</v>
      </c>
      <c r="H158" s="315" t="s">
        <v>937</v>
      </c>
      <c r="I158" s="307"/>
      <c r="J158" s="180">
        <v>0</v>
      </c>
      <c r="K158" s="180">
        <v>0</v>
      </c>
      <c r="L158" s="207" t="s">
        <v>47</v>
      </c>
      <c r="M158" s="180">
        <v>0</v>
      </c>
      <c r="N158" s="208" t="s">
        <v>47</v>
      </c>
      <c r="O158" s="182">
        <v>0</v>
      </c>
      <c r="P158" s="182">
        <v>0</v>
      </c>
      <c r="Q158" s="182">
        <v>0</v>
      </c>
      <c r="R158" s="180">
        <v>0</v>
      </c>
      <c r="S158" s="180">
        <v>0</v>
      </c>
      <c r="T158" s="180">
        <v>0</v>
      </c>
      <c r="U158" s="180">
        <v>0</v>
      </c>
      <c r="V158" s="180">
        <v>0</v>
      </c>
      <c r="W158" s="207" t="s">
        <v>47</v>
      </c>
      <c r="X158" s="180" t="s">
        <v>50</v>
      </c>
      <c r="Y158" s="180" t="s">
        <v>50</v>
      </c>
      <c r="Z158" s="180" t="s">
        <v>50</v>
      </c>
      <c r="AA158" s="180" t="s">
        <v>50</v>
      </c>
      <c r="AB158" s="180">
        <v>0</v>
      </c>
      <c r="AC158" s="180" t="s">
        <v>50</v>
      </c>
      <c r="AD158" s="180">
        <v>0</v>
      </c>
      <c r="AE158" s="180">
        <v>0</v>
      </c>
      <c r="AF158" s="180" t="s">
        <v>50</v>
      </c>
      <c r="AG158" s="180" t="s">
        <v>50</v>
      </c>
      <c r="AH158" s="180" t="s">
        <v>50</v>
      </c>
      <c r="AI158" s="180">
        <v>0</v>
      </c>
      <c r="AJ158" s="180" t="s">
        <v>50</v>
      </c>
      <c r="AK158" s="289" t="s">
        <v>50</v>
      </c>
      <c r="AL158" s="180"/>
      <c r="AM158" s="45"/>
      <c r="AN158" s="45"/>
      <c r="AO158" s="45"/>
      <c r="AP158" s="45"/>
      <c r="AQ158" s="45"/>
      <c r="AR158" s="45"/>
      <c r="AS158" s="45"/>
      <c r="AT158" s="45"/>
      <c r="AU158" s="45"/>
      <c r="AV158" s="45"/>
      <c r="AW158" s="45"/>
      <c r="AX158" s="45"/>
      <c r="AY158" s="45"/>
      <c r="AZ158" s="45"/>
      <c r="BA158" s="45"/>
    </row>
    <row r="159" spans="1:53" s="53" customFormat="1" x14ac:dyDescent="0.25">
      <c r="A159" s="5">
        <v>0</v>
      </c>
      <c r="B159" s="254">
        <v>0</v>
      </c>
      <c r="C159" s="45" t="s">
        <v>938</v>
      </c>
      <c r="D159" s="45" t="s">
        <v>898</v>
      </c>
      <c r="E159" s="45" t="s">
        <v>898</v>
      </c>
      <c r="F159" s="230"/>
      <c r="G159" s="267">
        <v>45348</v>
      </c>
      <c r="H159" s="45" t="s">
        <v>929</v>
      </c>
      <c r="I159" s="46"/>
      <c r="J159" s="180" t="s">
        <v>939</v>
      </c>
      <c r="K159" s="180" t="s">
        <v>50</v>
      </c>
      <c r="L159" s="207" t="s">
        <v>50</v>
      </c>
      <c r="M159" s="180" t="s">
        <v>50</v>
      </c>
      <c r="N159" s="208" t="s">
        <v>47</v>
      </c>
      <c r="O159" s="182" t="s">
        <v>50</v>
      </c>
      <c r="P159" s="182">
        <v>0</v>
      </c>
      <c r="Q159" s="182">
        <v>0</v>
      </c>
      <c r="R159" s="180">
        <v>0</v>
      </c>
      <c r="S159" s="180" t="s">
        <v>50</v>
      </c>
      <c r="T159" s="180" t="s">
        <v>50</v>
      </c>
      <c r="U159" s="180" t="s">
        <v>50</v>
      </c>
      <c r="V159" s="283"/>
      <c r="W159" s="207"/>
      <c r="X159" s="180" t="s">
        <v>50</v>
      </c>
      <c r="Y159" s="180" t="s">
        <v>50</v>
      </c>
      <c r="Z159" s="180" t="s">
        <v>50</v>
      </c>
      <c r="AA159" s="180" t="s">
        <v>50</v>
      </c>
      <c r="AB159" s="180">
        <v>0</v>
      </c>
      <c r="AC159" s="180" t="s">
        <v>50</v>
      </c>
      <c r="AD159" s="180">
        <v>0</v>
      </c>
      <c r="AE159" s="180" t="s">
        <v>50</v>
      </c>
      <c r="AF159" s="180" t="s">
        <v>50</v>
      </c>
      <c r="AG159" s="180">
        <v>0</v>
      </c>
      <c r="AH159" s="180" t="s">
        <v>50</v>
      </c>
      <c r="AI159" s="180">
        <v>0</v>
      </c>
      <c r="AJ159" s="180" t="s">
        <v>50</v>
      </c>
      <c r="AK159" s="283" t="s">
        <v>50</v>
      </c>
      <c r="AL159" s="180"/>
      <c r="AM159" s="45"/>
      <c r="AN159" s="45"/>
      <c r="AO159" s="45"/>
      <c r="AP159" s="45"/>
      <c r="AQ159" s="45"/>
      <c r="AR159" s="45"/>
      <c r="AS159" s="45"/>
      <c r="AT159" s="45"/>
      <c r="AU159" s="45"/>
      <c r="AV159" s="45"/>
      <c r="AW159" s="45"/>
      <c r="AX159" s="45"/>
      <c r="AY159" s="45"/>
      <c r="AZ159" s="45"/>
      <c r="BA159" s="45"/>
    </row>
    <row r="160" spans="1:53" x14ac:dyDescent="0.25">
      <c r="A160" s="5"/>
      <c r="B160" s="90">
        <v>0</v>
      </c>
      <c r="C160" s="63" t="s">
        <v>247</v>
      </c>
      <c r="D160" s="45" t="s">
        <v>91</v>
      </c>
      <c r="E160" s="45"/>
      <c r="F160" s="230"/>
      <c r="G160" s="230"/>
      <c r="H160" s="45"/>
      <c r="I160" s="46"/>
      <c r="J160" s="180"/>
      <c r="K160" s="180"/>
      <c r="L160" s="171">
        <v>45027</v>
      </c>
      <c r="M160" s="151">
        <v>90</v>
      </c>
      <c r="N160" s="172">
        <f t="shared" si="2"/>
        <v>45116</v>
      </c>
      <c r="O160" s="160">
        <f t="shared" ca="1" si="3"/>
        <v>-1087</v>
      </c>
      <c r="P160" s="160"/>
      <c r="Q160" s="160"/>
      <c r="R160" s="151"/>
      <c r="S160" s="151"/>
      <c r="T160" s="151"/>
      <c r="U160" s="151"/>
      <c r="V160" s="151"/>
      <c r="W160" s="173"/>
      <c r="X160" s="151"/>
      <c r="Y160" s="151"/>
      <c r="Z160" s="151"/>
      <c r="AA160" s="151"/>
      <c r="AB160" s="151"/>
      <c r="AC160" s="151"/>
      <c r="AD160" s="151"/>
      <c r="AE160" s="151"/>
      <c r="AF160" s="151"/>
      <c r="AG160" s="151"/>
      <c r="AH160" s="151"/>
      <c r="AI160" s="151"/>
      <c r="AJ160" s="151"/>
      <c r="AK160" s="151"/>
      <c r="AL160" s="151"/>
      <c r="AM160" s="7"/>
      <c r="AN160" s="7"/>
      <c r="AO160" s="7"/>
      <c r="AP160" s="7"/>
      <c r="AQ160" s="7"/>
      <c r="AR160" s="7"/>
      <c r="AS160" s="7"/>
      <c r="AT160" s="7"/>
      <c r="AU160" s="7"/>
      <c r="AV160" s="7"/>
      <c r="AW160" s="7" t="s">
        <v>56</v>
      </c>
      <c r="AX160" s="7" t="s">
        <v>50</v>
      </c>
      <c r="AY160" s="7" t="s">
        <v>56</v>
      </c>
      <c r="AZ160" s="7" t="s">
        <v>56</v>
      </c>
      <c r="BA160" s="7"/>
    </row>
    <row r="161" spans="1:53" s="53" customFormat="1" x14ac:dyDescent="0.25">
      <c r="A161" s="5">
        <v>0</v>
      </c>
      <c r="B161" s="254">
        <v>0</v>
      </c>
      <c r="C161" s="45" t="s">
        <v>940</v>
      </c>
      <c r="D161" s="45">
        <v>0</v>
      </c>
      <c r="E161" s="45" t="s">
        <v>898</v>
      </c>
      <c r="F161" s="230"/>
      <c r="G161" s="264"/>
      <c r="H161" s="45" t="s">
        <v>921</v>
      </c>
      <c r="I161" s="46"/>
      <c r="J161" s="180" t="s">
        <v>50</v>
      </c>
      <c r="K161" s="180">
        <v>0</v>
      </c>
      <c r="L161" s="207" t="s">
        <v>47</v>
      </c>
      <c r="M161" s="180">
        <v>0</v>
      </c>
      <c r="N161" s="208" t="s">
        <v>47</v>
      </c>
      <c r="O161" s="182">
        <v>0</v>
      </c>
      <c r="P161" s="182">
        <v>0</v>
      </c>
      <c r="Q161" s="182">
        <v>0</v>
      </c>
      <c r="R161" s="180">
        <v>0</v>
      </c>
      <c r="S161" s="180">
        <v>0</v>
      </c>
      <c r="T161" s="180">
        <v>0</v>
      </c>
      <c r="U161" s="180">
        <v>0</v>
      </c>
      <c r="V161" s="180">
        <v>0</v>
      </c>
      <c r="W161" s="207" t="s">
        <v>47</v>
      </c>
      <c r="X161" s="180" t="s">
        <v>50</v>
      </c>
      <c r="Y161" s="180" t="s">
        <v>50</v>
      </c>
      <c r="Z161" s="180" t="s">
        <v>50</v>
      </c>
      <c r="AA161" s="180" t="s">
        <v>50</v>
      </c>
      <c r="AB161" s="180">
        <v>0</v>
      </c>
      <c r="AC161" s="180" t="s">
        <v>50</v>
      </c>
      <c r="AD161" s="180" t="s">
        <v>50</v>
      </c>
      <c r="AE161" s="180">
        <v>0</v>
      </c>
      <c r="AF161" s="180" t="s">
        <v>50</v>
      </c>
      <c r="AG161" s="180">
        <v>0</v>
      </c>
      <c r="AH161" s="180" t="s">
        <v>50</v>
      </c>
      <c r="AI161" s="180">
        <v>0</v>
      </c>
      <c r="AJ161" s="200" t="s">
        <v>50</v>
      </c>
      <c r="AK161" s="272" t="s">
        <v>50</v>
      </c>
      <c r="AL161" s="180"/>
      <c r="AM161" s="45"/>
      <c r="AN161" s="45"/>
      <c r="AO161" s="45"/>
      <c r="AP161" s="45"/>
      <c r="AQ161" s="45"/>
      <c r="AR161" s="45"/>
      <c r="AS161" s="45"/>
      <c r="AT161" s="45"/>
      <c r="AU161" s="45"/>
      <c r="AV161" s="45"/>
      <c r="AW161" s="45"/>
      <c r="AX161" s="45"/>
      <c r="AY161" s="45"/>
      <c r="AZ161" s="45"/>
      <c r="BA161" s="45"/>
    </row>
    <row r="162" spans="1:53" s="53" customFormat="1" x14ac:dyDescent="0.25">
      <c r="A162" s="5">
        <v>0</v>
      </c>
      <c r="B162" s="254">
        <v>0</v>
      </c>
      <c r="C162" s="45" t="s">
        <v>941</v>
      </c>
      <c r="D162" s="45">
        <v>0</v>
      </c>
      <c r="E162" s="45" t="s">
        <v>898</v>
      </c>
      <c r="F162" s="230"/>
      <c r="G162" s="264"/>
      <c r="H162" s="45" t="s">
        <v>937</v>
      </c>
      <c r="I162" s="46"/>
      <c r="J162" s="180">
        <v>0</v>
      </c>
      <c r="K162" s="180">
        <v>0</v>
      </c>
      <c r="L162" s="207" t="s">
        <v>47</v>
      </c>
      <c r="M162" s="180">
        <v>0</v>
      </c>
      <c r="N162" s="208" t="s">
        <v>47</v>
      </c>
      <c r="O162" s="182">
        <v>0</v>
      </c>
      <c r="P162" s="182">
        <v>0</v>
      </c>
      <c r="Q162" s="182">
        <v>0</v>
      </c>
      <c r="R162" s="180">
        <v>0</v>
      </c>
      <c r="S162" s="180">
        <v>0</v>
      </c>
      <c r="T162" s="180">
        <v>0</v>
      </c>
      <c r="U162" s="180">
        <v>0</v>
      </c>
      <c r="V162" s="180">
        <v>0</v>
      </c>
      <c r="W162" s="207" t="s">
        <v>47</v>
      </c>
      <c r="X162" s="180" t="s">
        <v>50</v>
      </c>
      <c r="Y162" s="180" t="s">
        <v>50</v>
      </c>
      <c r="Z162" s="180" t="s">
        <v>50</v>
      </c>
      <c r="AA162" s="180" t="s">
        <v>50</v>
      </c>
      <c r="AB162" s="180">
        <v>0</v>
      </c>
      <c r="AC162" s="180" t="s">
        <v>50</v>
      </c>
      <c r="AD162" s="180">
        <v>0</v>
      </c>
      <c r="AE162" s="180">
        <v>0</v>
      </c>
      <c r="AF162" s="180" t="s">
        <v>50</v>
      </c>
      <c r="AG162" s="180">
        <v>0</v>
      </c>
      <c r="AH162" s="180" t="s">
        <v>50</v>
      </c>
      <c r="AI162" s="180">
        <v>0</v>
      </c>
      <c r="AJ162" s="180" t="s">
        <v>50</v>
      </c>
      <c r="AK162" s="272" t="s">
        <v>50</v>
      </c>
      <c r="AL162" s="180"/>
      <c r="AM162" s="45"/>
      <c r="AN162" s="45"/>
      <c r="AO162" s="45"/>
      <c r="AP162" s="45"/>
      <c r="AQ162" s="45"/>
      <c r="AR162" s="45"/>
      <c r="AS162" s="45"/>
      <c r="AT162" s="45"/>
      <c r="AU162" s="45"/>
      <c r="AV162" s="45"/>
      <c r="AW162" s="45"/>
      <c r="AX162" s="45"/>
      <c r="AY162" s="45"/>
      <c r="AZ162" s="45"/>
      <c r="BA162" s="45"/>
    </row>
    <row r="163" spans="1:53" s="53" customFormat="1" x14ac:dyDescent="0.25">
      <c r="A163" s="50">
        <v>0</v>
      </c>
      <c r="B163" s="254">
        <v>0</v>
      </c>
      <c r="C163" s="315" t="s">
        <v>942</v>
      </c>
      <c r="D163" s="45">
        <v>0</v>
      </c>
      <c r="E163" s="45" t="s">
        <v>898</v>
      </c>
      <c r="F163" s="230"/>
      <c r="G163" s="320"/>
      <c r="H163" s="315" t="s">
        <v>926</v>
      </c>
      <c r="I163" s="307"/>
      <c r="J163" s="180" t="s">
        <v>50</v>
      </c>
      <c r="K163" s="180">
        <v>0</v>
      </c>
      <c r="L163" s="180">
        <v>0</v>
      </c>
      <c r="M163" s="180">
        <v>0</v>
      </c>
      <c r="N163" s="180">
        <v>0</v>
      </c>
      <c r="O163" s="180">
        <v>0</v>
      </c>
      <c r="P163" s="180">
        <v>0</v>
      </c>
      <c r="Q163" s="180">
        <v>0</v>
      </c>
      <c r="R163" s="180">
        <v>0</v>
      </c>
      <c r="S163" s="180">
        <v>0</v>
      </c>
      <c r="T163" s="180">
        <v>0</v>
      </c>
      <c r="U163" s="180">
        <v>0</v>
      </c>
      <c r="V163" s="180">
        <v>0</v>
      </c>
      <c r="W163" s="180">
        <v>0</v>
      </c>
      <c r="X163" s="180" t="s">
        <v>50</v>
      </c>
      <c r="Y163" s="180" t="s">
        <v>50</v>
      </c>
      <c r="Z163" s="180" t="s">
        <v>50</v>
      </c>
      <c r="AA163" s="180" t="s">
        <v>50</v>
      </c>
      <c r="AB163" s="180">
        <v>0</v>
      </c>
      <c r="AC163" s="180" t="s">
        <v>50</v>
      </c>
      <c r="AD163" s="180">
        <v>0</v>
      </c>
      <c r="AE163" s="180" t="s">
        <v>50</v>
      </c>
      <c r="AF163" s="180" t="s">
        <v>50</v>
      </c>
      <c r="AG163" s="180">
        <v>0</v>
      </c>
      <c r="AH163" s="180"/>
      <c r="AI163" s="180">
        <v>0</v>
      </c>
      <c r="AJ163" s="180" t="s">
        <v>50</v>
      </c>
      <c r="AK163" s="180" t="s">
        <v>50</v>
      </c>
      <c r="AL163" s="180"/>
      <c r="AM163" s="45"/>
      <c r="AN163" s="45"/>
      <c r="AO163" s="45"/>
      <c r="AP163" s="45"/>
      <c r="AQ163" s="45"/>
      <c r="AR163" s="45"/>
      <c r="AS163" s="45"/>
      <c r="AT163" s="45"/>
      <c r="AU163" s="45"/>
      <c r="AV163" s="45"/>
      <c r="AW163" s="45"/>
      <c r="AX163" s="45"/>
      <c r="AY163" s="45"/>
      <c r="AZ163" s="45"/>
      <c r="BA163" s="45"/>
    </row>
    <row r="164" spans="1:53" x14ac:dyDescent="0.25">
      <c r="A164" s="5">
        <v>22</v>
      </c>
      <c r="B164" s="388">
        <v>0</v>
      </c>
      <c r="C164" s="314" t="s">
        <v>943</v>
      </c>
      <c r="D164" s="7">
        <v>0</v>
      </c>
      <c r="E164" s="7" t="s">
        <v>898</v>
      </c>
      <c r="F164" s="231"/>
      <c r="G164" s="393"/>
      <c r="H164" s="314" t="s">
        <v>926</v>
      </c>
      <c r="I164" s="306" t="s">
        <v>944</v>
      </c>
      <c r="J164" s="151" t="s">
        <v>50</v>
      </c>
      <c r="K164" s="151">
        <v>0</v>
      </c>
      <c r="L164" s="151">
        <v>0</v>
      </c>
      <c r="M164" s="151">
        <v>0</v>
      </c>
      <c r="N164" s="151">
        <v>0</v>
      </c>
      <c r="O164" s="151">
        <v>0</v>
      </c>
      <c r="P164" s="151">
        <v>0</v>
      </c>
      <c r="Q164" s="151">
        <v>0</v>
      </c>
      <c r="R164" s="151">
        <v>0</v>
      </c>
      <c r="S164" s="151">
        <v>0</v>
      </c>
      <c r="T164" s="151">
        <v>0</v>
      </c>
      <c r="U164" s="151">
        <v>0</v>
      </c>
      <c r="V164" s="151">
        <v>0</v>
      </c>
      <c r="W164" s="151">
        <v>0</v>
      </c>
      <c r="X164" s="151" t="s">
        <v>50</v>
      </c>
      <c r="Y164" s="151" t="s">
        <v>50</v>
      </c>
      <c r="Z164" s="151" t="s">
        <v>50</v>
      </c>
      <c r="AA164" s="151">
        <v>0</v>
      </c>
      <c r="AB164" s="151" t="s">
        <v>50</v>
      </c>
      <c r="AC164" s="151" t="s">
        <v>50</v>
      </c>
      <c r="AD164" s="151">
        <v>0</v>
      </c>
      <c r="AE164" s="151" t="s">
        <v>50</v>
      </c>
      <c r="AF164" s="151" t="s">
        <v>50</v>
      </c>
      <c r="AG164" s="151" t="s">
        <v>50</v>
      </c>
      <c r="AH164" s="151"/>
      <c r="AI164" s="151">
        <v>0</v>
      </c>
      <c r="AJ164" s="151"/>
      <c r="AK164" s="151"/>
      <c r="AL164" s="151"/>
      <c r="AM164" s="7"/>
      <c r="AN164" s="7"/>
      <c r="AO164" s="7"/>
      <c r="AP164" s="7"/>
      <c r="AQ164" s="7"/>
      <c r="AR164" s="7"/>
      <c r="AS164" s="7"/>
      <c r="AT164" s="7"/>
      <c r="AU164" s="7"/>
      <c r="AV164" s="7"/>
      <c r="AW164" s="7"/>
      <c r="AX164" s="7"/>
      <c r="AY164" s="7"/>
      <c r="AZ164" s="7"/>
      <c r="BA164" s="7"/>
    </row>
    <row r="165" spans="1:53" s="281" customFormat="1" x14ac:dyDescent="0.25">
      <c r="A165" s="108">
        <v>0</v>
      </c>
      <c r="B165" s="254">
        <v>0</v>
      </c>
      <c r="C165" s="242" t="s">
        <v>945</v>
      </c>
      <c r="D165" s="242" t="s">
        <v>898</v>
      </c>
      <c r="E165" s="242" t="s">
        <v>898</v>
      </c>
      <c r="F165" s="276"/>
      <c r="G165" s="277">
        <v>45363</v>
      </c>
      <c r="H165" s="242" t="s">
        <v>929</v>
      </c>
      <c r="I165" s="145"/>
      <c r="J165" s="275" t="s">
        <v>50</v>
      </c>
      <c r="K165" s="275" t="s">
        <v>50</v>
      </c>
      <c r="L165" s="278" t="s">
        <v>50</v>
      </c>
      <c r="M165" s="275"/>
      <c r="N165" s="279"/>
      <c r="O165" s="280"/>
      <c r="P165" s="280"/>
      <c r="Q165" s="280"/>
      <c r="R165" s="275"/>
      <c r="S165" s="275"/>
      <c r="T165" s="275"/>
      <c r="U165" s="275"/>
      <c r="V165" s="275"/>
      <c r="W165" s="278"/>
      <c r="X165" s="275" t="s">
        <v>50</v>
      </c>
      <c r="Y165" s="275" t="s">
        <v>50</v>
      </c>
      <c r="Z165" s="275" t="s">
        <v>56</v>
      </c>
      <c r="AA165" s="275" t="s">
        <v>56</v>
      </c>
      <c r="AB165" s="275">
        <v>0</v>
      </c>
      <c r="AC165" s="275" t="s">
        <v>56</v>
      </c>
      <c r="AD165" s="275">
        <v>0</v>
      </c>
      <c r="AE165" s="275" t="s">
        <v>56</v>
      </c>
      <c r="AF165" s="275" t="s">
        <v>56</v>
      </c>
      <c r="AG165" s="275">
        <v>0</v>
      </c>
      <c r="AH165" s="275"/>
      <c r="AI165" s="275">
        <v>0</v>
      </c>
      <c r="AJ165" s="275"/>
      <c r="AK165" s="275"/>
      <c r="AL165" s="275"/>
      <c r="AM165" s="242"/>
      <c r="AN165" s="242"/>
      <c r="AO165" s="242"/>
      <c r="AP165" s="242"/>
      <c r="AQ165" s="242"/>
      <c r="AR165" s="242"/>
      <c r="AS165" s="242"/>
      <c r="AT165" s="242"/>
      <c r="AU165" s="242"/>
      <c r="AV165" s="242"/>
      <c r="AW165" s="242"/>
      <c r="AX165" s="242"/>
      <c r="AY165" s="242"/>
      <c r="AZ165" s="242"/>
      <c r="BA165" s="242"/>
    </row>
    <row r="166" spans="1:53" s="53" customFormat="1" x14ac:dyDescent="0.25">
      <c r="A166" s="50">
        <v>0</v>
      </c>
      <c r="B166" s="254">
        <v>0</v>
      </c>
      <c r="C166" s="45" t="s">
        <v>946</v>
      </c>
      <c r="D166" s="45">
        <v>0</v>
      </c>
      <c r="E166" s="45" t="s">
        <v>898</v>
      </c>
      <c r="F166" s="230"/>
      <c r="G166" s="267">
        <v>45343</v>
      </c>
      <c r="H166" s="45" t="s">
        <v>947</v>
      </c>
      <c r="I166" s="46"/>
      <c r="J166" s="180" t="s">
        <v>50</v>
      </c>
      <c r="K166" s="180">
        <v>0</v>
      </c>
      <c r="L166" s="180">
        <v>0</v>
      </c>
      <c r="M166" s="180">
        <v>0</v>
      </c>
      <c r="N166" s="180">
        <v>0</v>
      </c>
      <c r="O166" s="180">
        <v>0</v>
      </c>
      <c r="P166" s="180">
        <v>0</v>
      </c>
      <c r="Q166" s="180">
        <v>0</v>
      </c>
      <c r="R166" s="180">
        <v>0</v>
      </c>
      <c r="S166" s="180">
        <v>0</v>
      </c>
      <c r="T166" s="180">
        <v>0</v>
      </c>
      <c r="U166" s="180">
        <v>0</v>
      </c>
      <c r="V166" s="180">
        <v>0</v>
      </c>
      <c r="W166" s="180">
        <v>0</v>
      </c>
      <c r="X166" s="180" t="s">
        <v>50</v>
      </c>
      <c r="Y166" s="180" t="s">
        <v>50</v>
      </c>
      <c r="Z166" s="180" t="s">
        <v>50</v>
      </c>
      <c r="AA166" s="180" t="s">
        <v>50</v>
      </c>
      <c r="AB166" s="180">
        <v>0</v>
      </c>
      <c r="AC166" s="180" t="s">
        <v>50</v>
      </c>
      <c r="AD166" s="180">
        <v>0</v>
      </c>
      <c r="AE166" s="180">
        <v>0</v>
      </c>
      <c r="AF166" s="180">
        <v>0</v>
      </c>
      <c r="AG166" s="180">
        <v>0</v>
      </c>
      <c r="AH166" s="180" t="s">
        <v>50</v>
      </c>
      <c r="AI166" s="180">
        <v>0</v>
      </c>
      <c r="AJ166" s="180" t="s">
        <v>50</v>
      </c>
      <c r="AK166" s="283" t="s">
        <v>50</v>
      </c>
      <c r="AL166" s="180"/>
      <c r="AM166" s="45"/>
      <c r="AN166" s="45"/>
      <c r="AO166" s="45"/>
      <c r="AP166" s="45"/>
      <c r="AQ166" s="45"/>
      <c r="AR166" s="45"/>
      <c r="AS166" s="45"/>
      <c r="AT166" s="45"/>
      <c r="AU166" s="45"/>
      <c r="AV166" s="45"/>
      <c r="AW166" s="45"/>
      <c r="AX166" s="45"/>
      <c r="AY166" s="45"/>
      <c r="AZ166" s="45"/>
      <c r="BA166" s="45"/>
    </row>
    <row r="167" spans="1:53" s="53" customFormat="1" x14ac:dyDescent="0.25">
      <c r="A167" s="50">
        <v>0</v>
      </c>
      <c r="B167" s="254">
        <v>0</v>
      </c>
      <c r="C167" s="315" t="s">
        <v>948</v>
      </c>
      <c r="D167" s="45">
        <v>0</v>
      </c>
      <c r="E167" s="45" t="s">
        <v>898</v>
      </c>
      <c r="F167" s="230"/>
      <c r="G167" s="292">
        <v>45343</v>
      </c>
      <c r="H167" s="315" t="s">
        <v>947</v>
      </c>
      <c r="I167" s="307"/>
      <c r="J167" s="180" t="s">
        <v>50</v>
      </c>
      <c r="K167" s="180">
        <v>0</v>
      </c>
      <c r="L167" s="180">
        <v>0</v>
      </c>
      <c r="M167" s="180">
        <v>0</v>
      </c>
      <c r="N167" s="180">
        <v>0</v>
      </c>
      <c r="O167" s="180">
        <v>0</v>
      </c>
      <c r="P167" s="180">
        <v>0</v>
      </c>
      <c r="Q167" s="180">
        <v>0</v>
      </c>
      <c r="R167" s="180">
        <v>0</v>
      </c>
      <c r="S167" s="180">
        <v>0</v>
      </c>
      <c r="T167" s="180">
        <v>0</v>
      </c>
      <c r="U167" s="180">
        <v>0</v>
      </c>
      <c r="V167" s="180">
        <v>0</v>
      </c>
      <c r="W167" s="180">
        <v>0</v>
      </c>
      <c r="X167" s="180" t="s">
        <v>50</v>
      </c>
      <c r="Y167" s="180" t="s">
        <v>50</v>
      </c>
      <c r="Z167" s="180" t="s">
        <v>50</v>
      </c>
      <c r="AA167" s="180">
        <v>0</v>
      </c>
      <c r="AB167" s="180" t="s">
        <v>50</v>
      </c>
      <c r="AC167" s="180" t="s">
        <v>50</v>
      </c>
      <c r="AD167" s="180">
        <v>0</v>
      </c>
      <c r="AE167" s="180" t="s">
        <v>50</v>
      </c>
      <c r="AF167" s="180" t="s">
        <v>50</v>
      </c>
      <c r="AG167" s="180" t="s">
        <v>50</v>
      </c>
      <c r="AH167" s="180" t="s">
        <v>50</v>
      </c>
      <c r="AI167" s="180">
        <v>0</v>
      </c>
      <c r="AJ167" s="180" t="s">
        <v>50</v>
      </c>
      <c r="AK167" s="180" t="s">
        <v>50</v>
      </c>
      <c r="AL167" s="180"/>
      <c r="AM167" s="45"/>
      <c r="AN167" s="45"/>
      <c r="AO167" s="45"/>
      <c r="AP167" s="45"/>
      <c r="AQ167" s="45"/>
      <c r="AR167" s="45"/>
      <c r="AS167" s="45"/>
      <c r="AT167" s="45"/>
      <c r="AU167" s="45"/>
      <c r="AV167" s="45"/>
      <c r="AW167" s="45"/>
      <c r="AX167" s="45"/>
      <c r="AY167" s="45"/>
      <c r="AZ167" s="45"/>
      <c r="BA167" s="45"/>
    </row>
    <row r="168" spans="1:53" s="53" customFormat="1" x14ac:dyDescent="0.25">
      <c r="A168" s="50">
        <v>0</v>
      </c>
      <c r="B168" s="254">
        <v>0</v>
      </c>
      <c r="C168" s="45" t="s">
        <v>949</v>
      </c>
      <c r="D168" s="45">
        <v>0</v>
      </c>
      <c r="E168" s="45" t="s">
        <v>898</v>
      </c>
      <c r="F168" s="230"/>
      <c r="G168" s="267">
        <v>45345</v>
      </c>
      <c r="H168" s="45" t="s">
        <v>926</v>
      </c>
      <c r="I168" s="46"/>
      <c r="J168" s="180" t="s">
        <v>50</v>
      </c>
      <c r="K168" s="180">
        <v>0</v>
      </c>
      <c r="L168" s="180">
        <v>0</v>
      </c>
      <c r="M168" s="180">
        <v>0</v>
      </c>
      <c r="N168" s="180">
        <v>0</v>
      </c>
      <c r="O168" s="180">
        <v>0</v>
      </c>
      <c r="P168" s="180">
        <v>0</v>
      </c>
      <c r="Q168" s="180">
        <v>0</v>
      </c>
      <c r="R168" s="180">
        <v>0</v>
      </c>
      <c r="S168" s="180">
        <v>0</v>
      </c>
      <c r="T168" s="180">
        <v>0</v>
      </c>
      <c r="U168" s="180">
        <v>0</v>
      </c>
      <c r="V168" s="180">
        <v>0</v>
      </c>
      <c r="W168" s="180">
        <v>0</v>
      </c>
      <c r="X168" s="180" t="s">
        <v>50</v>
      </c>
      <c r="Y168" s="180" t="s">
        <v>50</v>
      </c>
      <c r="Z168" s="180" t="s">
        <v>50</v>
      </c>
      <c r="AA168" s="180">
        <v>0</v>
      </c>
      <c r="AB168" s="180" t="s">
        <v>50</v>
      </c>
      <c r="AC168" s="180" t="s">
        <v>50</v>
      </c>
      <c r="AD168" s="180">
        <v>0</v>
      </c>
      <c r="AE168" s="180">
        <v>0</v>
      </c>
      <c r="AF168" s="180" t="s">
        <v>50</v>
      </c>
      <c r="AG168" s="180">
        <v>0</v>
      </c>
      <c r="AH168" s="180" t="s">
        <v>50</v>
      </c>
      <c r="AI168" s="180">
        <v>0</v>
      </c>
      <c r="AJ168" s="180" t="s">
        <v>50</v>
      </c>
      <c r="AK168" s="289" t="s">
        <v>50</v>
      </c>
      <c r="AL168" s="180"/>
      <c r="AM168" s="45"/>
      <c r="AN168" s="45"/>
      <c r="AO168" s="45"/>
      <c r="AP168" s="45"/>
      <c r="AQ168" s="45"/>
      <c r="AR168" s="45"/>
      <c r="AS168" s="45"/>
      <c r="AT168" s="45"/>
      <c r="AU168" s="45"/>
      <c r="AV168" s="45"/>
      <c r="AW168" s="45"/>
      <c r="AX168" s="45"/>
      <c r="AY168" s="45"/>
      <c r="AZ168" s="45"/>
      <c r="BA168" s="45"/>
    </row>
    <row r="169" spans="1:53" ht="30" x14ac:dyDescent="0.25">
      <c r="A169" s="5">
        <v>0</v>
      </c>
      <c r="B169" s="388">
        <v>0</v>
      </c>
      <c r="C169" s="394" t="s">
        <v>950</v>
      </c>
      <c r="D169" s="7" t="s">
        <v>898</v>
      </c>
      <c r="E169" s="7" t="s">
        <v>898</v>
      </c>
      <c r="F169" s="231"/>
      <c r="G169" s="392">
        <v>45363</v>
      </c>
      <c r="H169" s="314" t="s">
        <v>929</v>
      </c>
      <c r="I169" s="306" t="s">
        <v>951</v>
      </c>
      <c r="J169" s="151" t="s">
        <v>50</v>
      </c>
      <c r="K169" s="151" t="s">
        <v>50</v>
      </c>
      <c r="L169" s="175" t="s">
        <v>50</v>
      </c>
      <c r="M169" s="151" t="s">
        <v>50</v>
      </c>
      <c r="N169" s="176" t="s">
        <v>50</v>
      </c>
      <c r="O169" s="160" t="s">
        <v>50</v>
      </c>
      <c r="P169" s="160">
        <v>0</v>
      </c>
      <c r="Q169" s="160">
        <v>0</v>
      </c>
      <c r="R169" s="151">
        <v>0</v>
      </c>
      <c r="S169" s="151" t="s">
        <v>50</v>
      </c>
      <c r="T169" s="151" t="s">
        <v>50</v>
      </c>
      <c r="U169" s="151" t="s">
        <v>56</v>
      </c>
      <c r="V169" s="151"/>
      <c r="W169" s="175"/>
      <c r="X169" s="151" t="s">
        <v>50</v>
      </c>
      <c r="Y169" s="151" t="s">
        <v>50</v>
      </c>
      <c r="Z169" s="151" t="s">
        <v>50</v>
      </c>
      <c r="AA169" s="151" t="s">
        <v>50</v>
      </c>
      <c r="AB169" s="151">
        <v>0</v>
      </c>
      <c r="AC169" s="151" t="s">
        <v>50</v>
      </c>
      <c r="AD169" s="151">
        <v>0</v>
      </c>
      <c r="AE169" s="151">
        <v>0</v>
      </c>
      <c r="AF169" s="151" t="s">
        <v>50</v>
      </c>
      <c r="AG169" s="151">
        <v>0</v>
      </c>
      <c r="AH169" s="151" t="s">
        <v>50</v>
      </c>
      <c r="AI169" s="151">
        <v>0</v>
      </c>
      <c r="AJ169" s="151" t="s">
        <v>50</v>
      </c>
      <c r="AK169" s="151" t="s">
        <v>50</v>
      </c>
      <c r="AL169" s="151"/>
      <c r="AM169" s="7"/>
      <c r="AN169" s="7"/>
      <c r="AO169" s="7"/>
      <c r="AP169" s="7"/>
      <c r="AQ169" s="7"/>
      <c r="AR169" s="7"/>
      <c r="AS169" s="7"/>
      <c r="AT169" s="7"/>
      <c r="AU169" s="7"/>
      <c r="AV169" s="7"/>
      <c r="AW169" s="7"/>
      <c r="AX169" s="7"/>
      <c r="AY169" s="7"/>
      <c r="AZ169" s="7"/>
      <c r="BA169" s="7"/>
    </row>
    <row r="170" spans="1:53" s="53" customFormat="1" ht="30" x14ac:dyDescent="0.25">
      <c r="A170" s="50">
        <v>28</v>
      </c>
      <c r="B170" s="311">
        <v>0</v>
      </c>
      <c r="C170" s="315" t="s">
        <v>952</v>
      </c>
      <c r="D170" s="45" t="s">
        <v>898</v>
      </c>
      <c r="E170" s="45" t="s">
        <v>898</v>
      </c>
      <c r="F170" s="230"/>
      <c r="G170" s="292">
        <v>45365</v>
      </c>
      <c r="H170" s="315" t="s">
        <v>929</v>
      </c>
      <c r="I170" s="307" t="s">
        <v>953</v>
      </c>
      <c r="J170" s="180" t="s">
        <v>50</v>
      </c>
      <c r="K170" s="180" t="s">
        <v>50</v>
      </c>
      <c r="L170" s="207" t="s">
        <v>50</v>
      </c>
      <c r="M170" s="180" t="s">
        <v>50</v>
      </c>
      <c r="N170" s="208" t="s">
        <v>47</v>
      </c>
      <c r="O170" s="182" t="s">
        <v>50</v>
      </c>
      <c r="P170" s="182">
        <v>0</v>
      </c>
      <c r="Q170" s="182">
        <v>0</v>
      </c>
      <c r="R170" s="180">
        <v>0</v>
      </c>
      <c r="S170" s="180"/>
      <c r="T170" s="180"/>
      <c r="U170" s="180"/>
      <c r="V170" s="180"/>
      <c r="W170" s="207"/>
      <c r="X170" s="180" t="s">
        <v>50</v>
      </c>
      <c r="Y170" s="180" t="s">
        <v>50</v>
      </c>
      <c r="Z170" s="180" t="s">
        <v>50</v>
      </c>
      <c r="AA170" s="180" t="s">
        <v>50</v>
      </c>
      <c r="AB170" s="180" t="s">
        <v>50</v>
      </c>
      <c r="AC170" s="180" t="s">
        <v>50</v>
      </c>
      <c r="AD170" s="180" t="s">
        <v>56</v>
      </c>
      <c r="AE170" s="180">
        <v>0</v>
      </c>
      <c r="AF170" s="180" t="s">
        <v>56</v>
      </c>
      <c r="AG170" s="180"/>
      <c r="AH170" s="180"/>
      <c r="AI170" s="180">
        <v>0</v>
      </c>
      <c r="AJ170" s="180"/>
      <c r="AK170" s="180"/>
      <c r="AL170" s="180"/>
      <c r="AM170" s="45"/>
      <c r="AN170" s="45"/>
      <c r="AO170" s="45"/>
      <c r="AP170" s="45"/>
      <c r="AQ170" s="45"/>
      <c r="AR170" s="45"/>
      <c r="AS170" s="45"/>
      <c r="AT170" s="45"/>
      <c r="AU170" s="45"/>
      <c r="AV170" s="45"/>
      <c r="AW170" s="45"/>
      <c r="AX170" s="45"/>
      <c r="AY170" s="45"/>
      <c r="AZ170" s="45"/>
      <c r="BA170" s="45"/>
    </row>
    <row r="171" spans="1:53" s="106" customFormat="1" ht="13.5" customHeight="1" x14ac:dyDescent="0.25">
      <c r="A171" s="102">
        <v>29</v>
      </c>
      <c r="B171" s="418">
        <v>1</v>
      </c>
      <c r="C171" s="344" t="s">
        <v>954</v>
      </c>
      <c r="D171" s="47" t="s">
        <v>955</v>
      </c>
      <c r="E171" s="47" t="s">
        <v>898</v>
      </c>
      <c r="F171" s="387"/>
      <c r="G171" s="277">
        <v>45364</v>
      </c>
      <c r="H171" s="344" t="s">
        <v>929</v>
      </c>
      <c r="I171" s="415" t="s">
        <v>956</v>
      </c>
      <c r="J171" s="258" t="s">
        <v>50</v>
      </c>
      <c r="K171" s="258" t="s">
        <v>50</v>
      </c>
      <c r="L171" s="288" t="s">
        <v>50</v>
      </c>
      <c r="M171" s="258" t="s">
        <v>50</v>
      </c>
      <c r="N171" s="416"/>
      <c r="O171" s="189" t="s">
        <v>50</v>
      </c>
      <c r="P171" s="189">
        <v>0</v>
      </c>
      <c r="Q171" s="189">
        <v>0</v>
      </c>
      <c r="R171" s="258">
        <v>0</v>
      </c>
      <c r="S171" s="258"/>
      <c r="T171" s="258"/>
      <c r="U171" s="258"/>
      <c r="V171" s="258"/>
      <c r="W171" s="288"/>
      <c r="X171" s="258" t="s">
        <v>50</v>
      </c>
      <c r="Y171" s="258" t="s">
        <v>50</v>
      </c>
      <c r="Z171" s="258" t="s">
        <v>50</v>
      </c>
      <c r="AA171" s="258" t="s">
        <v>50</v>
      </c>
      <c r="AB171" s="258">
        <v>0</v>
      </c>
      <c r="AC171" s="258" t="s">
        <v>50</v>
      </c>
      <c r="AD171" s="258">
        <v>0</v>
      </c>
      <c r="AE171" s="258">
        <v>0</v>
      </c>
      <c r="AF171" s="258" t="s">
        <v>56</v>
      </c>
      <c r="AG171" s="258">
        <v>0</v>
      </c>
      <c r="AH171" s="258"/>
      <c r="AI171" s="258">
        <v>0</v>
      </c>
      <c r="AJ171" s="258"/>
      <c r="AK171" s="258"/>
      <c r="AL171" s="258"/>
      <c r="AM171" s="47"/>
      <c r="AN171" s="47"/>
      <c r="AO171" s="47"/>
      <c r="AP171" s="47"/>
      <c r="AQ171" s="47"/>
      <c r="AR171" s="47"/>
      <c r="AS171" s="47"/>
      <c r="AT171" s="47"/>
      <c r="AU171" s="47"/>
      <c r="AV171" s="47"/>
      <c r="AW171" s="47"/>
      <c r="AX171" s="47"/>
      <c r="AY171" s="47"/>
      <c r="AZ171" s="47"/>
      <c r="BA171" s="47"/>
    </row>
    <row r="172" spans="1:53" s="53" customFormat="1" x14ac:dyDescent="0.25">
      <c r="A172" s="50">
        <v>0</v>
      </c>
      <c r="B172" s="311">
        <v>0</v>
      </c>
      <c r="C172" s="315" t="s">
        <v>957</v>
      </c>
      <c r="D172" s="45">
        <v>0</v>
      </c>
      <c r="E172" s="45" t="s">
        <v>898</v>
      </c>
      <c r="F172" s="230"/>
      <c r="G172" s="292">
        <v>45365</v>
      </c>
      <c r="H172" s="315" t="s">
        <v>958</v>
      </c>
      <c r="I172" s="307" t="s">
        <v>959</v>
      </c>
      <c r="J172" s="180" t="s">
        <v>50</v>
      </c>
      <c r="K172" s="180">
        <v>0</v>
      </c>
      <c r="L172" s="180">
        <v>0</v>
      </c>
      <c r="M172" s="180">
        <v>0</v>
      </c>
      <c r="N172" s="180">
        <v>0</v>
      </c>
      <c r="O172" s="180">
        <v>0</v>
      </c>
      <c r="P172" s="180">
        <v>0</v>
      </c>
      <c r="Q172" s="180">
        <v>0</v>
      </c>
      <c r="R172" s="180">
        <v>0</v>
      </c>
      <c r="S172" s="180">
        <v>0</v>
      </c>
      <c r="T172" s="180">
        <v>0</v>
      </c>
      <c r="U172" s="180">
        <v>0</v>
      </c>
      <c r="V172" s="180">
        <v>0</v>
      </c>
      <c r="W172" s="180">
        <v>0</v>
      </c>
      <c r="X172" s="180" t="s">
        <v>50</v>
      </c>
      <c r="Y172" s="180" t="s">
        <v>50</v>
      </c>
      <c r="Z172" s="180" t="s">
        <v>56</v>
      </c>
      <c r="AA172" s="180">
        <v>0</v>
      </c>
      <c r="AB172" s="180" t="s">
        <v>50</v>
      </c>
      <c r="AC172" s="180" t="s">
        <v>50</v>
      </c>
      <c r="AD172" s="180">
        <v>0</v>
      </c>
      <c r="AE172" s="180">
        <v>0</v>
      </c>
      <c r="AF172" s="180" t="s">
        <v>56</v>
      </c>
      <c r="AG172" s="180">
        <v>0</v>
      </c>
      <c r="AH172" s="180"/>
      <c r="AI172" s="180">
        <v>0</v>
      </c>
      <c r="AJ172" s="180"/>
      <c r="AK172" s="258" t="s">
        <v>56</v>
      </c>
      <c r="AL172" s="180"/>
      <c r="AM172" s="45"/>
      <c r="AN172" s="45"/>
      <c r="AO172" s="45"/>
      <c r="AP172" s="45"/>
      <c r="AQ172" s="45"/>
      <c r="AR172" s="45"/>
      <c r="AS172" s="45"/>
      <c r="AT172" s="45"/>
      <c r="AU172" s="45"/>
      <c r="AV172" s="45"/>
      <c r="AW172" s="45"/>
      <c r="AX172" s="45"/>
      <c r="AY172" s="45"/>
      <c r="AZ172" s="45"/>
      <c r="BA172" s="45"/>
    </row>
    <row r="173" spans="1:53" x14ac:dyDescent="0.25">
      <c r="A173" s="5"/>
      <c r="B173" s="90">
        <v>0</v>
      </c>
      <c r="C173" s="63" t="s">
        <v>263</v>
      </c>
      <c r="D173" s="45" t="s">
        <v>91</v>
      </c>
      <c r="E173" s="45"/>
      <c r="F173" s="225">
        <v>50394.01</v>
      </c>
      <c r="G173" s="225">
        <v>687.33</v>
      </c>
      <c r="H173" s="45"/>
      <c r="I173" s="46"/>
      <c r="J173" s="180"/>
      <c r="K173" s="180"/>
      <c r="L173" s="171">
        <v>45078</v>
      </c>
      <c r="M173" s="151">
        <v>54</v>
      </c>
      <c r="N173" s="172">
        <f t="shared" si="2"/>
        <v>45131</v>
      </c>
      <c r="O173" s="160">
        <f t="shared" ca="1" si="3"/>
        <v>-1072</v>
      </c>
      <c r="P173" s="160"/>
      <c r="Q173" s="160"/>
      <c r="R173" s="151"/>
      <c r="S173" s="151"/>
      <c r="T173" s="151"/>
      <c r="U173" s="151"/>
      <c r="V173" s="151"/>
      <c r="W173" s="173"/>
      <c r="X173" s="151"/>
      <c r="Y173" s="151"/>
      <c r="Z173" s="151"/>
      <c r="AA173" s="151"/>
      <c r="AB173" s="151"/>
      <c r="AC173" s="151"/>
      <c r="AD173" s="151"/>
      <c r="AE173" s="151"/>
      <c r="AF173" s="151"/>
      <c r="AG173" s="151"/>
      <c r="AH173" s="151"/>
      <c r="AI173" s="151"/>
      <c r="AJ173" s="151"/>
      <c r="AK173" s="151"/>
      <c r="AL173" s="151"/>
      <c r="AM173" s="7"/>
      <c r="AN173" s="7"/>
      <c r="AO173" s="7"/>
      <c r="AP173" s="7"/>
      <c r="AQ173" s="7"/>
      <c r="AR173" s="7"/>
      <c r="AS173" s="7"/>
      <c r="AT173" s="7"/>
      <c r="AU173" s="7"/>
      <c r="AV173" s="7"/>
      <c r="AW173" s="7">
        <v>0</v>
      </c>
      <c r="AX173" s="7" t="s">
        <v>50</v>
      </c>
      <c r="AY173" s="7" t="s">
        <v>50</v>
      </c>
      <c r="AZ173" s="7" t="s">
        <v>50</v>
      </c>
      <c r="BA173" s="7"/>
    </row>
    <row r="174" spans="1:53" ht="14.25" customHeight="1" x14ac:dyDescent="0.25">
      <c r="A174" s="5">
        <v>31</v>
      </c>
      <c r="B174" s="310">
        <v>0</v>
      </c>
      <c r="C174" s="344" t="s">
        <v>960</v>
      </c>
      <c r="D174" s="7" t="s">
        <v>898</v>
      </c>
      <c r="E174" s="7"/>
      <c r="F174" s="235"/>
      <c r="G174" s="270"/>
      <c r="H174" s="316" t="s">
        <v>929</v>
      </c>
      <c r="I174" s="326" t="s">
        <v>961</v>
      </c>
      <c r="J174" s="209" t="s">
        <v>50</v>
      </c>
      <c r="K174" s="259"/>
      <c r="L174" s="211"/>
      <c r="M174" s="209"/>
      <c r="N174" s="212"/>
      <c r="O174" s="213"/>
      <c r="P174" s="213"/>
      <c r="Q174" s="213"/>
      <c r="R174" s="209"/>
      <c r="S174" s="209"/>
      <c r="T174" s="209"/>
      <c r="U174" s="209"/>
      <c r="V174" s="209"/>
      <c r="W174" s="211"/>
      <c r="X174" s="151"/>
      <c r="Y174" s="209"/>
      <c r="Z174" s="209"/>
      <c r="AA174" s="209"/>
      <c r="AB174" s="209"/>
      <c r="AC174" s="209"/>
      <c r="AD174" s="209"/>
      <c r="AE174" s="209"/>
      <c r="AF174" s="209"/>
      <c r="AG174" s="209"/>
      <c r="AH174" s="209"/>
      <c r="AI174" s="151">
        <v>0</v>
      </c>
      <c r="AJ174" s="209"/>
      <c r="AK174" s="209"/>
      <c r="AL174" s="209"/>
      <c r="AM174" s="131"/>
      <c r="AN174" s="131"/>
      <c r="AO174" s="131"/>
      <c r="AP174" s="131"/>
      <c r="AQ174" s="131"/>
      <c r="AR174" s="131"/>
      <c r="AS174" s="131"/>
      <c r="AT174" s="131"/>
      <c r="AU174" s="131"/>
      <c r="AV174" s="131"/>
      <c r="AW174" s="131"/>
      <c r="AX174" s="131"/>
      <c r="AY174" s="131"/>
      <c r="AZ174" s="131"/>
      <c r="BA174" s="131"/>
    </row>
    <row r="175" spans="1:53" s="53" customFormat="1" ht="30" x14ac:dyDescent="0.25">
      <c r="A175" s="50">
        <v>0</v>
      </c>
      <c r="B175" s="254">
        <v>0</v>
      </c>
      <c r="C175" s="315" t="s">
        <v>962</v>
      </c>
      <c r="D175" s="45" t="s">
        <v>898</v>
      </c>
      <c r="E175" s="45" t="s">
        <v>898</v>
      </c>
      <c r="F175" s="230"/>
      <c r="G175" s="292">
        <v>45411</v>
      </c>
      <c r="H175" s="315" t="s">
        <v>963</v>
      </c>
      <c r="I175" s="307" t="s">
        <v>964</v>
      </c>
      <c r="J175" s="180" t="s">
        <v>50</v>
      </c>
      <c r="K175" s="180" t="s">
        <v>50</v>
      </c>
      <c r="L175" s="207" t="s">
        <v>50</v>
      </c>
      <c r="M175" s="180" t="s">
        <v>50</v>
      </c>
      <c r="N175" s="208" t="s">
        <v>47</v>
      </c>
      <c r="O175" s="182" t="s">
        <v>50</v>
      </c>
      <c r="P175" s="182" t="s">
        <v>50</v>
      </c>
      <c r="Q175" s="182">
        <v>0</v>
      </c>
      <c r="R175" s="180">
        <v>0</v>
      </c>
      <c r="S175" s="180" t="s">
        <v>50</v>
      </c>
      <c r="T175" s="180" t="s">
        <v>50</v>
      </c>
      <c r="U175" s="180" t="s">
        <v>50</v>
      </c>
      <c r="V175" s="180">
        <v>0</v>
      </c>
      <c r="W175" s="207"/>
      <c r="X175" s="180" t="s">
        <v>50</v>
      </c>
      <c r="Y175" s="180" t="s">
        <v>50</v>
      </c>
      <c r="Z175" s="180" t="s">
        <v>50</v>
      </c>
      <c r="AA175" s="180" t="s">
        <v>50</v>
      </c>
      <c r="AB175" s="180">
        <v>0</v>
      </c>
      <c r="AC175" s="182" t="s">
        <v>50</v>
      </c>
      <c r="AD175" s="180">
        <v>0</v>
      </c>
      <c r="AE175" s="180">
        <v>0</v>
      </c>
      <c r="AF175" s="180">
        <v>0</v>
      </c>
      <c r="AG175" s="180">
        <v>0</v>
      </c>
      <c r="AH175" s="180"/>
      <c r="AI175" s="180">
        <v>0</v>
      </c>
      <c r="AJ175" s="180"/>
      <c r="AK175" s="258" t="s">
        <v>56</v>
      </c>
      <c r="AL175" s="180"/>
      <c r="AM175" s="45"/>
      <c r="AN175" s="45"/>
      <c r="AO175" s="45"/>
      <c r="AP175" s="45"/>
      <c r="AQ175" s="45"/>
      <c r="AR175" s="45"/>
      <c r="AS175" s="45"/>
      <c r="AT175" s="45"/>
      <c r="AU175" s="45"/>
      <c r="AV175" s="45"/>
      <c r="AW175" s="45"/>
      <c r="AX175" s="45"/>
      <c r="AY175" s="45"/>
      <c r="AZ175" s="45"/>
      <c r="BA175" s="45"/>
    </row>
    <row r="176" spans="1:53" s="53" customFormat="1" x14ac:dyDescent="0.25">
      <c r="A176" s="50">
        <v>0</v>
      </c>
      <c r="B176" s="311">
        <v>0</v>
      </c>
      <c r="C176" s="315" t="s">
        <v>965</v>
      </c>
      <c r="D176" s="45" t="s">
        <v>898</v>
      </c>
      <c r="E176" s="45" t="s">
        <v>898</v>
      </c>
      <c r="F176" s="230"/>
      <c r="G176" s="292">
        <v>45415</v>
      </c>
      <c r="H176" s="315" t="s">
        <v>963</v>
      </c>
      <c r="I176" s="307"/>
      <c r="J176" s="180" t="s">
        <v>50</v>
      </c>
      <c r="K176" s="180" t="s">
        <v>50</v>
      </c>
      <c r="L176" s="207" t="s">
        <v>50</v>
      </c>
      <c r="M176" s="180" t="s">
        <v>50</v>
      </c>
      <c r="N176" s="208" t="s">
        <v>47</v>
      </c>
      <c r="O176" s="182" t="s">
        <v>50</v>
      </c>
      <c r="P176" s="182" t="s">
        <v>56</v>
      </c>
      <c r="Q176" s="182">
        <v>0</v>
      </c>
      <c r="R176" s="180">
        <v>0</v>
      </c>
      <c r="S176" s="180"/>
      <c r="T176" s="180"/>
      <c r="U176" s="180"/>
      <c r="V176" s="180"/>
      <c r="W176" s="207"/>
      <c r="X176" s="180" t="s">
        <v>50</v>
      </c>
      <c r="Y176" s="180" t="s">
        <v>50</v>
      </c>
      <c r="Z176" s="180" t="s">
        <v>50</v>
      </c>
      <c r="AA176" s="180" t="s">
        <v>50</v>
      </c>
      <c r="AB176" s="180">
        <v>0</v>
      </c>
      <c r="AC176" s="180" t="s">
        <v>50</v>
      </c>
      <c r="AD176" s="180">
        <v>0</v>
      </c>
      <c r="AE176" s="180">
        <v>0</v>
      </c>
      <c r="AF176" s="180">
        <v>0</v>
      </c>
      <c r="AG176" s="180">
        <v>0</v>
      </c>
      <c r="AH176" s="180" t="s">
        <v>50</v>
      </c>
      <c r="AI176" s="180">
        <v>0</v>
      </c>
      <c r="AJ176" s="180" t="s">
        <v>50</v>
      </c>
      <c r="AK176" s="258" t="s">
        <v>56</v>
      </c>
      <c r="AL176" s="180"/>
      <c r="AM176" s="45"/>
      <c r="AN176" s="45"/>
      <c r="AO176" s="45"/>
      <c r="AP176" s="45"/>
      <c r="AQ176" s="45"/>
      <c r="AR176" s="45"/>
      <c r="AS176" s="45"/>
      <c r="AT176" s="45"/>
      <c r="AU176" s="45"/>
      <c r="AV176" s="45"/>
      <c r="AW176" s="45"/>
      <c r="AX176" s="45"/>
      <c r="AY176" s="45"/>
      <c r="AZ176" s="45"/>
      <c r="BA176" s="45"/>
    </row>
    <row r="177" spans="1:53" s="53" customFormat="1" x14ac:dyDescent="0.25">
      <c r="A177" s="50">
        <v>34</v>
      </c>
      <c r="B177" s="311" t="s">
        <v>966</v>
      </c>
      <c r="C177" s="315" t="s">
        <v>967</v>
      </c>
      <c r="D177" s="45" t="s">
        <v>968</v>
      </c>
      <c r="E177" s="45" t="s">
        <v>968</v>
      </c>
      <c r="F177" s="230"/>
      <c r="G177" s="342">
        <v>45422</v>
      </c>
      <c r="H177" s="315" t="s">
        <v>963</v>
      </c>
      <c r="I177" s="307" t="s">
        <v>969</v>
      </c>
      <c r="J177" s="180" t="s">
        <v>50</v>
      </c>
      <c r="K177" s="180" t="s">
        <v>50</v>
      </c>
      <c r="L177" s="207" t="s">
        <v>50</v>
      </c>
      <c r="M177" s="180"/>
      <c r="N177" s="208"/>
      <c r="O177" s="182" t="s">
        <v>56</v>
      </c>
      <c r="P177" s="182"/>
      <c r="Q177" s="182">
        <v>0</v>
      </c>
      <c r="R177" s="180">
        <v>0</v>
      </c>
      <c r="S177" s="180"/>
      <c r="T177" s="180"/>
      <c r="U177" s="180"/>
      <c r="V177" s="180"/>
      <c r="W177" s="207"/>
      <c r="X177" s="180" t="s">
        <v>50</v>
      </c>
      <c r="Y177" s="180" t="s">
        <v>50</v>
      </c>
      <c r="Z177" s="180" t="s">
        <v>50</v>
      </c>
      <c r="AA177" s="180"/>
      <c r="AB177" s="180"/>
      <c r="AC177" s="180" t="s">
        <v>56</v>
      </c>
      <c r="AD177" s="180"/>
      <c r="AE177" s="180">
        <v>0</v>
      </c>
      <c r="AF177" s="180" t="s">
        <v>50</v>
      </c>
      <c r="AG177" s="180">
        <v>0</v>
      </c>
      <c r="AH177" s="180"/>
      <c r="AI177" s="180">
        <v>0</v>
      </c>
      <c r="AJ177" s="180"/>
      <c r="AK177" s="180"/>
      <c r="AL177" s="180"/>
      <c r="AM177" s="45"/>
      <c r="AN177" s="45"/>
      <c r="AO177" s="45"/>
      <c r="AP177" s="45"/>
      <c r="AQ177" s="45"/>
      <c r="AR177" s="45"/>
      <c r="AS177" s="45"/>
      <c r="AT177" s="45"/>
      <c r="AU177" s="45"/>
      <c r="AV177" s="45"/>
      <c r="AW177" s="45"/>
      <c r="AX177" s="45"/>
      <c r="AY177" s="45"/>
      <c r="AZ177" s="45"/>
      <c r="BA177" s="45"/>
    </row>
    <row r="178" spans="1:53" s="106" customFormat="1" x14ac:dyDescent="0.25">
      <c r="A178" s="102">
        <v>35</v>
      </c>
      <c r="B178" s="412">
        <v>0</v>
      </c>
      <c r="C178" s="344" t="s">
        <v>970</v>
      </c>
      <c r="D178" s="47" t="s">
        <v>898</v>
      </c>
      <c r="E178" s="47" t="s">
        <v>898</v>
      </c>
      <c r="F178" s="387"/>
      <c r="G178" s="419">
        <v>45422</v>
      </c>
      <c r="H178" s="344" t="s">
        <v>963</v>
      </c>
      <c r="I178" s="415" t="s">
        <v>971</v>
      </c>
      <c r="J178" s="258" t="s">
        <v>50</v>
      </c>
      <c r="K178" s="258" t="s">
        <v>50</v>
      </c>
      <c r="L178" s="288" t="s">
        <v>50</v>
      </c>
      <c r="M178" s="258"/>
      <c r="N178" s="416"/>
      <c r="O178" s="189" t="s">
        <v>56</v>
      </c>
      <c r="P178" s="189">
        <v>0</v>
      </c>
      <c r="Q178" s="189"/>
      <c r="R178" s="258">
        <v>0</v>
      </c>
      <c r="S178" s="258"/>
      <c r="T178" s="258"/>
      <c r="U178" s="258"/>
      <c r="V178" s="258"/>
      <c r="W178" s="288"/>
      <c r="X178" s="258" t="s">
        <v>50</v>
      </c>
      <c r="Y178" s="258" t="s">
        <v>50</v>
      </c>
      <c r="Z178" s="258" t="s">
        <v>50</v>
      </c>
      <c r="AA178" s="258"/>
      <c r="AB178" s="258"/>
      <c r="AC178" s="258" t="s">
        <v>56</v>
      </c>
      <c r="AD178" s="258"/>
      <c r="AE178" s="258" t="s">
        <v>56</v>
      </c>
      <c r="AF178" s="258" t="s">
        <v>50</v>
      </c>
      <c r="AG178" s="258"/>
      <c r="AH178" s="258"/>
      <c r="AI178" s="258">
        <v>0</v>
      </c>
      <c r="AJ178" s="258"/>
      <c r="AK178" s="258"/>
      <c r="AL178" s="258"/>
      <c r="AM178" s="47"/>
      <c r="AN178" s="47"/>
      <c r="AO178" s="47"/>
      <c r="AP178" s="47"/>
      <c r="AQ178" s="47"/>
      <c r="AR178" s="47"/>
      <c r="AS178" s="47"/>
      <c r="AT178" s="47"/>
      <c r="AU178" s="47"/>
      <c r="AV178" s="47"/>
      <c r="AW178" s="47"/>
      <c r="AX178" s="47"/>
      <c r="AY178" s="47"/>
      <c r="AZ178" s="47"/>
      <c r="BA178" s="47"/>
    </row>
    <row r="179" spans="1:53" s="53" customFormat="1" x14ac:dyDescent="0.25">
      <c r="A179" s="50">
        <v>0</v>
      </c>
      <c r="B179" s="254">
        <v>0</v>
      </c>
      <c r="C179" s="315" t="s">
        <v>972</v>
      </c>
      <c r="D179" s="45"/>
      <c r="E179" s="45" t="s">
        <v>898</v>
      </c>
      <c r="F179" s="230"/>
      <c r="G179" s="342">
        <v>45422</v>
      </c>
      <c r="H179" s="315" t="s">
        <v>926</v>
      </c>
      <c r="I179" s="307"/>
      <c r="J179" s="180" t="s">
        <v>50</v>
      </c>
      <c r="K179" s="180">
        <v>0</v>
      </c>
      <c r="L179" s="180">
        <v>0</v>
      </c>
      <c r="M179" s="180">
        <v>0</v>
      </c>
      <c r="N179" s="180">
        <v>0</v>
      </c>
      <c r="O179" s="180">
        <v>0</v>
      </c>
      <c r="P179" s="180">
        <v>0</v>
      </c>
      <c r="Q179" s="180">
        <v>0</v>
      </c>
      <c r="R179" s="180">
        <v>0</v>
      </c>
      <c r="S179" s="180">
        <v>0</v>
      </c>
      <c r="T179" s="180">
        <v>0</v>
      </c>
      <c r="U179" s="180">
        <v>0</v>
      </c>
      <c r="V179" s="180">
        <v>0</v>
      </c>
      <c r="W179" s="180">
        <v>0</v>
      </c>
      <c r="X179" s="180" t="s">
        <v>50</v>
      </c>
      <c r="Y179" s="180" t="s">
        <v>50</v>
      </c>
      <c r="Z179" s="180" t="s">
        <v>50</v>
      </c>
      <c r="AA179" s="180" t="s">
        <v>50</v>
      </c>
      <c r="AB179" s="180">
        <v>0</v>
      </c>
      <c r="AC179" s="180" t="s">
        <v>50</v>
      </c>
      <c r="AD179" s="180">
        <v>0</v>
      </c>
      <c r="AE179" s="180">
        <v>0</v>
      </c>
      <c r="AF179" s="180">
        <v>0</v>
      </c>
      <c r="AG179" s="180" t="s">
        <v>50</v>
      </c>
      <c r="AH179" s="180"/>
      <c r="AI179" s="180">
        <v>0</v>
      </c>
      <c r="AJ179" s="180"/>
      <c r="AK179" s="258" t="s">
        <v>50</v>
      </c>
      <c r="AL179" s="180"/>
      <c r="AM179" s="45"/>
      <c r="AN179" s="45"/>
      <c r="AO179" s="45"/>
      <c r="AP179" s="45"/>
      <c r="AQ179" s="45"/>
      <c r="AR179" s="45"/>
      <c r="AS179" s="45"/>
      <c r="AT179" s="45"/>
      <c r="AU179" s="45"/>
      <c r="AV179" s="45"/>
      <c r="AW179" s="45"/>
      <c r="AX179" s="45"/>
      <c r="AY179" s="45"/>
      <c r="AZ179" s="45"/>
      <c r="BA179" s="45"/>
    </row>
    <row r="180" spans="1:53" s="53" customFormat="1" x14ac:dyDescent="0.25">
      <c r="A180" s="50">
        <v>0</v>
      </c>
      <c r="B180" s="254">
        <v>0</v>
      </c>
      <c r="C180" s="315" t="s">
        <v>973</v>
      </c>
      <c r="D180" s="45"/>
      <c r="E180" s="45" t="s">
        <v>898</v>
      </c>
      <c r="F180" s="230"/>
      <c r="G180" s="230"/>
      <c r="H180" s="315" t="s">
        <v>926</v>
      </c>
      <c r="I180" s="46"/>
      <c r="J180" s="180" t="s">
        <v>50</v>
      </c>
      <c r="K180" s="180">
        <v>0</v>
      </c>
      <c r="L180" s="180">
        <v>0</v>
      </c>
      <c r="M180" s="180">
        <v>0</v>
      </c>
      <c r="N180" s="180">
        <v>0</v>
      </c>
      <c r="O180" s="180">
        <v>0</v>
      </c>
      <c r="P180" s="180">
        <v>0</v>
      </c>
      <c r="Q180" s="180">
        <v>0</v>
      </c>
      <c r="R180" s="180">
        <v>0</v>
      </c>
      <c r="S180" s="180">
        <v>0</v>
      </c>
      <c r="T180" s="180">
        <v>0</v>
      </c>
      <c r="U180" s="180">
        <v>0</v>
      </c>
      <c r="V180" s="180">
        <v>0</v>
      </c>
      <c r="W180" s="180">
        <v>0</v>
      </c>
      <c r="X180" s="180" t="s">
        <v>50</v>
      </c>
      <c r="Y180" s="180" t="s">
        <v>50</v>
      </c>
      <c r="Z180" s="180" t="s">
        <v>50</v>
      </c>
      <c r="AA180" s="180" t="s">
        <v>50</v>
      </c>
      <c r="AB180" s="180">
        <v>0</v>
      </c>
      <c r="AC180" s="180" t="s">
        <v>50</v>
      </c>
      <c r="AD180" s="180">
        <v>0</v>
      </c>
      <c r="AE180" s="180">
        <v>0</v>
      </c>
      <c r="AF180" s="180">
        <v>0</v>
      </c>
      <c r="AG180" s="180">
        <v>0</v>
      </c>
      <c r="AH180" s="180" t="s">
        <v>50</v>
      </c>
      <c r="AI180" s="180">
        <v>0</v>
      </c>
      <c r="AJ180" s="180" t="s">
        <v>56</v>
      </c>
      <c r="AK180" s="258" t="s">
        <v>56</v>
      </c>
      <c r="AL180" s="180"/>
      <c r="AM180" s="45"/>
      <c r="AN180" s="45"/>
      <c r="AO180" s="45"/>
      <c r="AP180" s="45"/>
      <c r="AQ180" s="45"/>
      <c r="AR180" s="45"/>
      <c r="AS180" s="45"/>
      <c r="AT180" s="45"/>
      <c r="AU180" s="45"/>
      <c r="AV180" s="45"/>
      <c r="AW180" s="45"/>
      <c r="AX180" s="45"/>
      <c r="AY180" s="45"/>
      <c r="AZ180" s="45"/>
      <c r="BA180" s="45"/>
    </row>
    <row r="181" spans="1:53" s="106" customFormat="1" x14ac:dyDescent="0.25">
      <c r="A181" s="102">
        <v>38</v>
      </c>
      <c r="B181" s="412">
        <v>0</v>
      </c>
      <c r="C181" s="344" t="s">
        <v>974</v>
      </c>
      <c r="D181" s="47" t="s">
        <v>898</v>
      </c>
      <c r="E181" s="47" t="s">
        <v>898</v>
      </c>
      <c r="F181" s="387"/>
      <c r="G181" s="419">
        <v>45422</v>
      </c>
      <c r="H181" s="344" t="s">
        <v>934</v>
      </c>
      <c r="I181" s="415" t="s">
        <v>975</v>
      </c>
      <c r="J181" s="258" t="s">
        <v>50</v>
      </c>
      <c r="K181" s="258" t="s">
        <v>50</v>
      </c>
      <c r="L181" s="288"/>
      <c r="M181" s="258"/>
      <c r="N181" s="416" t="str">
        <f t="shared" si="2"/>
        <v/>
      </c>
      <c r="O181" s="189" t="str">
        <f t="shared" ca="1" si="3"/>
        <v/>
      </c>
      <c r="P181" s="189"/>
      <c r="Q181" s="189"/>
      <c r="R181" s="258"/>
      <c r="S181" s="258"/>
      <c r="T181" s="258"/>
      <c r="U181" s="258"/>
      <c r="V181" s="258"/>
      <c r="W181" s="288"/>
      <c r="X181" s="258" t="s">
        <v>50</v>
      </c>
      <c r="Y181" s="258"/>
      <c r="Z181" s="258"/>
      <c r="AA181" s="258"/>
      <c r="AB181" s="258"/>
      <c r="AC181" s="258"/>
      <c r="AD181" s="258"/>
      <c r="AE181" s="258"/>
      <c r="AF181" s="258"/>
      <c r="AG181" s="258"/>
      <c r="AH181" s="258"/>
      <c r="AI181" s="258">
        <v>0</v>
      </c>
      <c r="AJ181" s="258"/>
      <c r="AK181" s="258"/>
      <c r="AL181" s="258"/>
      <c r="AM181" s="47"/>
      <c r="AN181" s="47"/>
      <c r="AO181" s="47"/>
      <c r="AP181" s="47"/>
      <c r="AQ181" s="47"/>
      <c r="AR181" s="47"/>
      <c r="AS181" s="47"/>
      <c r="AT181" s="47"/>
      <c r="AU181" s="47"/>
      <c r="AV181" s="47"/>
      <c r="AW181" s="47"/>
      <c r="AX181" s="47"/>
      <c r="AY181" s="47"/>
      <c r="AZ181" s="47"/>
      <c r="BA181" s="47"/>
    </row>
    <row r="182" spans="1:53" s="53" customFormat="1" x14ac:dyDescent="0.25">
      <c r="A182" s="50">
        <v>39</v>
      </c>
      <c r="B182" s="311" t="s">
        <v>976</v>
      </c>
      <c r="C182" s="315" t="s">
        <v>977</v>
      </c>
      <c r="D182" s="45" t="s">
        <v>968</v>
      </c>
      <c r="E182" s="45" t="s">
        <v>968</v>
      </c>
      <c r="F182" s="230"/>
      <c r="G182" s="342">
        <v>45416</v>
      </c>
      <c r="H182" s="315" t="s">
        <v>963</v>
      </c>
      <c r="I182" s="307"/>
      <c r="J182" s="180" t="s">
        <v>50</v>
      </c>
      <c r="K182" s="180" t="s">
        <v>50</v>
      </c>
      <c r="L182" s="207"/>
      <c r="M182" s="180"/>
      <c r="N182" s="208" t="str">
        <f t="shared" si="2"/>
        <v/>
      </c>
      <c r="O182" s="182" t="str">
        <f t="shared" ca="1" si="3"/>
        <v/>
      </c>
      <c r="P182" s="182"/>
      <c r="Q182" s="182"/>
      <c r="R182" s="180"/>
      <c r="S182" s="180"/>
      <c r="T182" s="180"/>
      <c r="U182" s="180"/>
      <c r="V182" s="180"/>
      <c r="W182" s="207"/>
      <c r="X182" s="180" t="s">
        <v>50</v>
      </c>
      <c r="Y182" s="180" t="s">
        <v>50</v>
      </c>
      <c r="Z182" s="180"/>
      <c r="AA182" s="180"/>
      <c r="AB182" s="180"/>
      <c r="AC182" s="180"/>
      <c r="AD182" s="180"/>
      <c r="AE182" s="180"/>
      <c r="AF182" s="180"/>
      <c r="AG182" s="180"/>
      <c r="AH182" s="180"/>
      <c r="AI182" s="180">
        <v>0</v>
      </c>
      <c r="AJ182" s="180"/>
      <c r="AK182" s="180"/>
      <c r="AL182" s="180"/>
      <c r="AM182" s="45"/>
      <c r="AN182" s="45"/>
      <c r="AO182" s="45"/>
      <c r="AP182" s="45"/>
      <c r="AQ182" s="45"/>
      <c r="AR182" s="45"/>
      <c r="AS182" s="45"/>
      <c r="AT182" s="45"/>
      <c r="AU182" s="45"/>
      <c r="AV182" s="45"/>
      <c r="AW182" s="45"/>
      <c r="AX182" s="45"/>
      <c r="AY182" s="45"/>
      <c r="AZ182" s="45"/>
      <c r="BA182" s="45"/>
    </row>
    <row r="183" spans="1:53" s="106" customFormat="1" x14ac:dyDescent="0.25">
      <c r="A183" s="102">
        <v>40</v>
      </c>
      <c r="B183" s="412">
        <v>0</v>
      </c>
      <c r="C183" s="344" t="s">
        <v>978</v>
      </c>
      <c r="D183" s="47" t="s">
        <v>898</v>
      </c>
      <c r="E183" s="47" t="s">
        <v>898</v>
      </c>
      <c r="F183" s="387"/>
      <c r="G183" s="387" t="s">
        <v>979</v>
      </c>
      <c r="H183" s="344" t="s">
        <v>958</v>
      </c>
      <c r="I183" s="415"/>
      <c r="J183" s="258" t="s">
        <v>50</v>
      </c>
      <c r="K183" s="258" t="s">
        <v>50</v>
      </c>
      <c r="L183" s="288"/>
      <c r="M183" s="258"/>
      <c r="N183" s="416" t="str">
        <f t="shared" si="2"/>
        <v/>
      </c>
      <c r="O183" s="189" t="str">
        <f t="shared" ca="1" si="3"/>
        <v/>
      </c>
      <c r="P183" s="189"/>
      <c r="Q183" s="189"/>
      <c r="R183" s="258"/>
      <c r="S183" s="258"/>
      <c r="T183" s="258"/>
      <c r="U183" s="258"/>
      <c r="V183" s="258"/>
      <c r="W183" s="288"/>
      <c r="X183" s="258" t="s">
        <v>50</v>
      </c>
      <c r="Y183" s="258" t="s">
        <v>56</v>
      </c>
      <c r="Z183" s="258"/>
      <c r="AA183" s="258"/>
      <c r="AB183" s="258"/>
      <c r="AC183" s="258"/>
      <c r="AD183" s="258"/>
      <c r="AE183" s="258"/>
      <c r="AF183" s="258"/>
      <c r="AG183" s="258"/>
      <c r="AH183" s="258"/>
      <c r="AI183" s="258">
        <v>0</v>
      </c>
      <c r="AJ183" s="258"/>
      <c r="AK183" s="258"/>
      <c r="AL183" s="258"/>
      <c r="AM183" s="47"/>
      <c r="AN183" s="47"/>
      <c r="AO183" s="47"/>
      <c r="AP183" s="47"/>
      <c r="AQ183" s="47"/>
      <c r="AR183" s="47"/>
      <c r="AS183" s="47"/>
      <c r="AT183" s="47"/>
      <c r="AU183" s="47"/>
      <c r="AV183" s="47"/>
      <c r="AW183" s="47"/>
      <c r="AX183" s="47"/>
      <c r="AY183" s="47"/>
      <c r="AZ183" s="47"/>
      <c r="BA183" s="47"/>
    </row>
    <row r="184" spans="1:53" x14ac:dyDescent="0.25">
      <c r="A184" s="5">
        <v>41</v>
      </c>
      <c r="B184" s="388">
        <v>0</v>
      </c>
      <c r="C184" s="314" t="s">
        <v>980</v>
      </c>
      <c r="D184" s="7" t="s">
        <v>898</v>
      </c>
      <c r="E184" s="7" t="s">
        <v>898</v>
      </c>
      <c r="F184" s="231"/>
      <c r="G184" s="395">
        <v>45429</v>
      </c>
      <c r="H184" s="314" t="s">
        <v>963</v>
      </c>
      <c r="I184" s="306" t="s">
        <v>981</v>
      </c>
      <c r="J184" s="151" t="s">
        <v>50</v>
      </c>
      <c r="K184" s="151" t="s">
        <v>50</v>
      </c>
      <c r="L184" s="175" t="s">
        <v>50</v>
      </c>
      <c r="M184" s="151"/>
      <c r="N184" s="176" t="str">
        <f t="shared" si="2"/>
        <v/>
      </c>
      <c r="O184" s="160" t="s">
        <v>56</v>
      </c>
      <c r="P184" s="160"/>
      <c r="Q184" s="160"/>
      <c r="R184" s="151">
        <v>0</v>
      </c>
      <c r="S184" s="151"/>
      <c r="T184" s="151"/>
      <c r="U184" s="151"/>
      <c r="V184" s="151"/>
      <c r="W184" s="175"/>
      <c r="X184" s="151" t="s">
        <v>50</v>
      </c>
      <c r="Y184" s="151" t="s">
        <v>50</v>
      </c>
      <c r="Z184" s="151" t="s">
        <v>50</v>
      </c>
      <c r="AA184" s="151"/>
      <c r="AB184" s="151">
        <v>0</v>
      </c>
      <c r="AC184" s="160" t="s">
        <v>56</v>
      </c>
      <c r="AD184" s="151"/>
      <c r="AE184" s="151" t="s">
        <v>56</v>
      </c>
      <c r="AF184" s="151">
        <v>0</v>
      </c>
      <c r="AG184" s="151">
        <v>0</v>
      </c>
      <c r="AH184" s="151"/>
      <c r="AI184" s="151">
        <v>0</v>
      </c>
      <c r="AJ184" s="151"/>
      <c r="AK184" s="151"/>
      <c r="AL184" s="151"/>
      <c r="AM184" s="7"/>
      <c r="AN184" s="7"/>
      <c r="AO184" s="7"/>
      <c r="AP184" s="7"/>
      <c r="AQ184" s="7"/>
      <c r="AR184" s="7"/>
      <c r="AS184" s="7"/>
      <c r="AT184" s="7"/>
      <c r="AU184" s="7"/>
      <c r="AV184" s="7"/>
      <c r="AW184" s="7"/>
      <c r="AX184" s="7"/>
      <c r="AY184" s="7"/>
      <c r="AZ184" s="7"/>
      <c r="BA184" s="7"/>
    </row>
    <row r="185" spans="1:53" s="53" customFormat="1" x14ac:dyDescent="0.25">
      <c r="A185" s="50">
        <v>42</v>
      </c>
      <c r="B185" s="311" t="s">
        <v>982</v>
      </c>
      <c r="C185" s="315" t="s">
        <v>983</v>
      </c>
      <c r="D185" s="45"/>
      <c r="E185" s="45" t="s">
        <v>968</v>
      </c>
      <c r="F185" s="230"/>
      <c r="G185" s="342">
        <v>45443</v>
      </c>
      <c r="H185" s="315" t="s">
        <v>984</v>
      </c>
      <c r="I185" s="307"/>
      <c r="J185" s="180" t="s">
        <v>50</v>
      </c>
      <c r="K185" s="180" t="s">
        <v>50</v>
      </c>
      <c r="L185" s="207"/>
      <c r="M185" s="180"/>
      <c r="N185" s="208" t="str">
        <f t="shared" si="2"/>
        <v/>
      </c>
      <c r="O185" s="182" t="str">
        <f t="shared" ca="1" si="3"/>
        <v/>
      </c>
      <c r="P185" s="182"/>
      <c r="Q185" s="182"/>
      <c r="R185" s="180"/>
      <c r="S185" s="180"/>
      <c r="T185" s="180"/>
      <c r="U185" s="180"/>
      <c r="V185" s="180"/>
      <c r="W185" s="207"/>
      <c r="X185" s="180" t="s">
        <v>50</v>
      </c>
      <c r="Y185" s="180" t="s">
        <v>56</v>
      </c>
      <c r="Z185" s="180"/>
      <c r="AA185" s="180"/>
      <c r="AB185" s="180"/>
      <c r="AC185" s="180"/>
      <c r="AD185" s="180"/>
      <c r="AE185" s="180"/>
      <c r="AF185" s="180"/>
      <c r="AG185" s="180"/>
      <c r="AH185" s="180"/>
      <c r="AI185" s="180">
        <v>0</v>
      </c>
      <c r="AJ185" s="180"/>
      <c r="AK185" s="180"/>
      <c r="AL185" s="180"/>
      <c r="AM185" s="45"/>
      <c r="AN185" s="45"/>
      <c r="AO185" s="45"/>
      <c r="AP185" s="45"/>
      <c r="AQ185" s="45"/>
      <c r="AR185" s="45"/>
      <c r="AS185" s="45"/>
      <c r="AT185" s="45"/>
      <c r="AU185" s="45"/>
      <c r="AV185" s="45"/>
      <c r="AW185" s="45"/>
      <c r="AX185" s="45"/>
      <c r="AY185" s="45"/>
      <c r="AZ185" s="45"/>
      <c r="BA185" s="45"/>
    </row>
    <row r="186" spans="1:53" s="106" customFormat="1" x14ac:dyDescent="0.25">
      <c r="A186" s="102">
        <v>43</v>
      </c>
      <c r="B186" s="412">
        <v>0</v>
      </c>
      <c r="C186" s="344" t="s">
        <v>985</v>
      </c>
      <c r="D186" s="47" t="s">
        <v>898</v>
      </c>
      <c r="E186" s="47" t="s">
        <v>898</v>
      </c>
      <c r="F186" s="387"/>
      <c r="G186" s="419">
        <v>45453</v>
      </c>
      <c r="H186" s="344" t="s">
        <v>963</v>
      </c>
      <c r="I186" s="415"/>
      <c r="J186" s="258" t="s">
        <v>50</v>
      </c>
      <c r="K186" s="258" t="s">
        <v>50</v>
      </c>
      <c r="L186" s="288"/>
      <c r="M186" s="258"/>
      <c r="N186" s="416" t="str">
        <f t="shared" si="2"/>
        <v/>
      </c>
      <c r="O186" s="189" t="str">
        <f t="shared" ca="1" si="3"/>
        <v/>
      </c>
      <c r="P186" s="189"/>
      <c r="Q186" s="189"/>
      <c r="R186" s="258"/>
      <c r="S186" s="258"/>
      <c r="T186" s="258"/>
      <c r="U186" s="258"/>
      <c r="V186" s="258"/>
      <c r="W186" s="288"/>
      <c r="X186" s="258" t="s">
        <v>50</v>
      </c>
      <c r="Y186" s="258" t="s">
        <v>50</v>
      </c>
      <c r="Z186" s="258" t="s">
        <v>50</v>
      </c>
      <c r="AA186" s="258"/>
      <c r="AB186" s="258" t="s">
        <v>50</v>
      </c>
      <c r="AC186" s="258" t="s">
        <v>50</v>
      </c>
      <c r="AD186" s="258" t="s">
        <v>56</v>
      </c>
      <c r="AE186" s="258" t="s">
        <v>56</v>
      </c>
      <c r="AF186" s="258">
        <v>0</v>
      </c>
      <c r="AG186" s="258"/>
      <c r="AH186" s="258"/>
      <c r="AI186" s="258"/>
      <c r="AJ186" s="258"/>
      <c r="AK186" s="258"/>
      <c r="AL186" s="258"/>
      <c r="AM186" s="47"/>
      <c r="AN186" s="47"/>
      <c r="AO186" s="47"/>
      <c r="AP186" s="47"/>
      <c r="AQ186" s="47"/>
      <c r="AR186" s="47"/>
      <c r="AS186" s="47"/>
      <c r="AT186" s="47"/>
      <c r="AU186" s="47"/>
      <c r="AV186" s="47"/>
      <c r="AW186" s="47"/>
      <c r="AX186" s="47"/>
      <c r="AY186" s="47"/>
      <c r="AZ186" s="47"/>
      <c r="BA186" s="47"/>
    </row>
    <row r="187" spans="1:53" x14ac:dyDescent="0.25">
      <c r="A187" s="5">
        <v>44</v>
      </c>
      <c r="B187" s="310">
        <v>0</v>
      </c>
      <c r="C187" s="344" t="s">
        <v>986</v>
      </c>
      <c r="D187" s="7" t="s">
        <v>898</v>
      </c>
      <c r="E187" s="7" t="s">
        <v>898</v>
      </c>
      <c r="F187" s="231"/>
      <c r="G187" s="231" t="s">
        <v>979</v>
      </c>
      <c r="H187" s="316" t="s">
        <v>958</v>
      </c>
      <c r="I187" s="308" t="s">
        <v>987</v>
      </c>
      <c r="J187" s="151" t="s">
        <v>50</v>
      </c>
      <c r="K187" s="151" t="s">
        <v>50</v>
      </c>
      <c r="L187" s="175" t="s">
        <v>50</v>
      </c>
      <c r="M187" s="151"/>
      <c r="N187" s="176" t="str">
        <f t="shared" si="2"/>
        <v/>
      </c>
      <c r="O187" s="160" t="s">
        <v>56</v>
      </c>
      <c r="P187" s="160"/>
      <c r="Q187" s="160"/>
      <c r="R187" s="151">
        <v>0</v>
      </c>
      <c r="S187" s="151"/>
      <c r="T187" s="151"/>
      <c r="U187" s="151"/>
      <c r="V187" s="151"/>
      <c r="W187" s="175"/>
      <c r="X187" s="151" t="s">
        <v>50</v>
      </c>
      <c r="Y187" s="151" t="s">
        <v>50</v>
      </c>
      <c r="Z187" s="151"/>
      <c r="AA187" s="151"/>
      <c r="AB187" s="151"/>
      <c r="AC187" s="160" t="s">
        <v>56</v>
      </c>
      <c r="AD187" s="151"/>
      <c r="AE187" s="151"/>
      <c r="AF187" s="151"/>
      <c r="AG187" s="151"/>
      <c r="AH187" s="151"/>
      <c r="AI187" s="151"/>
      <c r="AJ187" s="151"/>
      <c r="AK187" s="151"/>
      <c r="AL187" s="151"/>
      <c r="AM187" s="7"/>
      <c r="AN187" s="7"/>
      <c r="AO187" s="7"/>
      <c r="AP187" s="7"/>
      <c r="AQ187" s="7"/>
      <c r="AR187" s="7"/>
      <c r="AS187" s="7"/>
      <c r="AT187" s="7"/>
      <c r="AU187" s="7"/>
      <c r="AV187" s="7"/>
      <c r="AW187" s="7"/>
      <c r="AX187" s="7"/>
      <c r="AY187" s="7"/>
      <c r="AZ187" s="7"/>
      <c r="BA187" s="7"/>
    </row>
    <row r="188" spans="1:53" s="106" customFormat="1" x14ac:dyDescent="0.25">
      <c r="A188" s="102">
        <v>45</v>
      </c>
      <c r="B188" s="412">
        <v>0</v>
      </c>
      <c r="C188" s="344" t="s">
        <v>988</v>
      </c>
      <c r="D188" s="47" t="s">
        <v>898</v>
      </c>
      <c r="E188" s="47" t="s">
        <v>898</v>
      </c>
      <c r="F188" s="387"/>
      <c r="G188" s="419">
        <v>45467</v>
      </c>
      <c r="H188" s="344" t="s">
        <v>963</v>
      </c>
      <c r="I188" s="415"/>
      <c r="J188" s="258" t="s">
        <v>50</v>
      </c>
      <c r="K188" s="258" t="s">
        <v>50</v>
      </c>
      <c r="L188" s="288"/>
      <c r="M188" s="258"/>
      <c r="N188" s="416" t="str">
        <f t="shared" si="2"/>
        <v/>
      </c>
      <c r="O188" s="189" t="s">
        <v>56</v>
      </c>
      <c r="P188" s="189"/>
      <c r="Q188" s="189"/>
      <c r="R188" s="258">
        <v>0</v>
      </c>
      <c r="S188" s="258"/>
      <c r="T188" s="258"/>
      <c r="U188" s="258"/>
      <c r="V188" s="258"/>
      <c r="W188" s="288"/>
      <c r="X188" s="258" t="s">
        <v>50</v>
      </c>
      <c r="Y188" s="258" t="s">
        <v>50</v>
      </c>
      <c r="Z188" s="258"/>
      <c r="AA188" s="258"/>
      <c r="AB188" s="258"/>
      <c r="AC188" s="189" t="s">
        <v>50</v>
      </c>
      <c r="AD188" s="258"/>
      <c r="AE188" s="258" t="s">
        <v>56</v>
      </c>
      <c r="AF188" s="258"/>
      <c r="AG188" s="258"/>
      <c r="AH188" s="258"/>
      <c r="AI188" s="258"/>
      <c r="AJ188" s="258"/>
      <c r="AK188" s="258"/>
      <c r="AL188" s="258"/>
      <c r="AM188" s="47"/>
      <c r="AN188" s="47"/>
      <c r="AO188" s="47"/>
      <c r="AP188" s="47"/>
      <c r="AQ188" s="47"/>
      <c r="AR188" s="47"/>
      <c r="AS188" s="47"/>
      <c r="AT188" s="47"/>
      <c r="AU188" s="47"/>
      <c r="AV188" s="47"/>
      <c r="AW188" s="47"/>
      <c r="AX188" s="47"/>
      <c r="AY188" s="47"/>
      <c r="AZ188" s="47"/>
      <c r="BA188" s="47"/>
    </row>
    <row r="189" spans="1:53" s="53" customFormat="1" ht="34.5" customHeight="1" x14ac:dyDescent="0.25">
      <c r="A189" s="50">
        <v>46</v>
      </c>
      <c r="B189" s="311">
        <v>0</v>
      </c>
      <c r="C189" s="315" t="s">
        <v>989</v>
      </c>
      <c r="D189" s="45" t="s">
        <v>898</v>
      </c>
      <c r="E189" s="45" t="s">
        <v>898</v>
      </c>
      <c r="F189" s="230"/>
      <c r="G189" s="342">
        <v>45484</v>
      </c>
      <c r="H189" s="315" t="s">
        <v>934</v>
      </c>
      <c r="I189" s="307" t="s">
        <v>990</v>
      </c>
      <c r="J189" s="180" t="s">
        <v>50</v>
      </c>
      <c r="K189" s="180" t="s">
        <v>50</v>
      </c>
      <c r="L189" s="207" t="s">
        <v>847</v>
      </c>
      <c r="M189" s="180"/>
      <c r="N189" s="208" t="str">
        <f t="shared" si="2"/>
        <v/>
      </c>
      <c r="O189" s="182" t="str">
        <f t="shared" ca="1" si="3"/>
        <v/>
      </c>
      <c r="P189" s="182"/>
      <c r="Q189" s="182"/>
      <c r="R189" s="180"/>
      <c r="S189" s="180"/>
      <c r="T189" s="180"/>
      <c r="U189" s="180"/>
      <c r="V189" s="180"/>
      <c r="W189" s="207"/>
      <c r="X189" s="180"/>
      <c r="Y189" s="180"/>
      <c r="Z189" s="180"/>
      <c r="AA189" s="180"/>
      <c r="AB189" s="180"/>
      <c r="AC189" s="180"/>
      <c r="AD189" s="180"/>
      <c r="AE189" s="180"/>
      <c r="AF189" s="180"/>
      <c r="AG189" s="180"/>
      <c r="AH189" s="180"/>
      <c r="AI189" s="180"/>
      <c r="AJ189" s="180"/>
      <c r="AK189" s="180"/>
      <c r="AL189" s="180"/>
      <c r="AM189" s="45"/>
      <c r="AN189" s="45"/>
      <c r="AO189" s="45"/>
      <c r="AP189" s="45"/>
      <c r="AQ189" s="45"/>
      <c r="AR189" s="45"/>
      <c r="AS189" s="45"/>
      <c r="AT189" s="45"/>
      <c r="AU189" s="45"/>
      <c r="AV189" s="45"/>
      <c r="AW189" s="45"/>
      <c r="AX189" s="45"/>
      <c r="AY189" s="45"/>
      <c r="AZ189" s="45"/>
      <c r="BA189" s="45"/>
    </row>
    <row r="190" spans="1:53" s="53" customFormat="1" x14ac:dyDescent="0.25">
      <c r="A190" s="50">
        <v>47</v>
      </c>
      <c r="B190" s="420" t="s">
        <v>991</v>
      </c>
      <c r="C190" s="315" t="s">
        <v>992</v>
      </c>
      <c r="D190" s="45" t="s">
        <v>968</v>
      </c>
      <c r="E190" s="45" t="s">
        <v>968</v>
      </c>
      <c r="F190" s="230"/>
      <c r="G190" s="342">
        <v>45495</v>
      </c>
      <c r="H190" s="315" t="s">
        <v>934</v>
      </c>
      <c r="I190" s="307"/>
      <c r="J190" s="180" t="s">
        <v>50</v>
      </c>
      <c r="K190" s="180" t="s">
        <v>50</v>
      </c>
      <c r="L190" s="207"/>
      <c r="M190" s="180"/>
      <c r="N190" s="208" t="str">
        <f t="shared" si="2"/>
        <v/>
      </c>
      <c r="O190" s="182" t="str">
        <f t="shared" ca="1" si="3"/>
        <v/>
      </c>
      <c r="P190" s="182"/>
      <c r="Q190" s="182"/>
      <c r="R190" s="180"/>
      <c r="S190" s="180"/>
      <c r="T190" s="180"/>
      <c r="U190" s="180"/>
      <c r="V190" s="180"/>
      <c r="W190" s="207"/>
      <c r="X190" s="180" t="s">
        <v>50</v>
      </c>
      <c r="Y190" s="180" t="s">
        <v>50</v>
      </c>
      <c r="Z190" s="180"/>
      <c r="AA190" s="180"/>
      <c r="AB190" s="180"/>
      <c r="AC190" s="180"/>
      <c r="AD190" s="180"/>
      <c r="AE190" s="180"/>
      <c r="AF190" s="180"/>
      <c r="AG190" s="180"/>
      <c r="AH190" s="180"/>
      <c r="AI190" s="180"/>
      <c r="AJ190" s="180"/>
      <c r="AK190" s="180"/>
      <c r="AL190" s="180"/>
      <c r="AM190" s="45"/>
      <c r="AN190" s="45"/>
      <c r="AO190" s="45"/>
      <c r="AP190" s="45"/>
      <c r="AQ190" s="45"/>
      <c r="AR190" s="45"/>
      <c r="AS190" s="45"/>
      <c r="AT190" s="45"/>
      <c r="AU190" s="45"/>
      <c r="AV190" s="45"/>
      <c r="AW190" s="45"/>
      <c r="AX190" s="45"/>
      <c r="AY190" s="45"/>
      <c r="AZ190" s="45"/>
      <c r="BA190" s="45"/>
    </row>
    <row r="191" spans="1:53" s="53" customFormat="1" x14ac:dyDescent="0.25">
      <c r="A191" s="50">
        <v>48</v>
      </c>
      <c r="B191" s="374" t="s">
        <v>47</v>
      </c>
      <c r="C191" s="315" t="s">
        <v>993</v>
      </c>
      <c r="D191" s="45" t="s">
        <v>898</v>
      </c>
      <c r="E191" s="45" t="s">
        <v>898</v>
      </c>
      <c r="F191" s="230"/>
      <c r="G191" s="230"/>
      <c r="H191" s="315" t="s">
        <v>984</v>
      </c>
      <c r="I191" s="307"/>
      <c r="J191" s="180" t="s">
        <v>50</v>
      </c>
      <c r="K191" s="180" t="s">
        <v>50</v>
      </c>
      <c r="L191" s="207"/>
      <c r="M191" s="180"/>
      <c r="N191" s="208" t="str">
        <f t="shared" si="2"/>
        <v/>
      </c>
      <c r="O191" s="182" t="str">
        <f t="shared" ca="1" si="3"/>
        <v/>
      </c>
      <c r="P191" s="182"/>
      <c r="Q191" s="182"/>
      <c r="R191" s="180"/>
      <c r="S191" s="180"/>
      <c r="T191" s="180"/>
      <c r="U191" s="180"/>
      <c r="V191" s="180"/>
      <c r="W191" s="207"/>
      <c r="X191" s="180"/>
      <c r="Y191" s="180"/>
      <c r="Z191" s="180"/>
      <c r="AA191" s="180"/>
      <c r="AB191" s="180"/>
      <c r="AC191" s="180"/>
      <c r="AD191" s="180"/>
      <c r="AE191" s="180"/>
      <c r="AF191" s="180"/>
      <c r="AG191" s="180"/>
      <c r="AH191" s="180"/>
      <c r="AI191" s="180"/>
      <c r="AJ191" s="180"/>
      <c r="AK191" s="180"/>
      <c r="AL191" s="180"/>
      <c r="AM191" s="45"/>
      <c r="AN191" s="45"/>
      <c r="AO191" s="45"/>
      <c r="AP191" s="45"/>
      <c r="AQ191" s="45"/>
      <c r="AR191" s="45"/>
      <c r="AS191" s="45"/>
      <c r="AT191" s="45"/>
      <c r="AU191" s="45"/>
      <c r="AV191" s="45"/>
      <c r="AW191" s="45"/>
      <c r="AX191" s="45"/>
      <c r="AY191" s="45"/>
      <c r="AZ191" s="45"/>
      <c r="BA191" s="45"/>
    </row>
    <row r="192" spans="1:53" s="53" customFormat="1" x14ac:dyDescent="0.25">
      <c r="A192" s="50"/>
      <c r="B192" s="375">
        <v>0</v>
      </c>
      <c r="C192" s="315" t="s">
        <v>993</v>
      </c>
      <c r="D192" s="45" t="s">
        <v>898</v>
      </c>
      <c r="E192" s="45" t="s">
        <v>898</v>
      </c>
      <c r="F192" s="230"/>
      <c r="G192" s="230"/>
      <c r="H192" s="315" t="s">
        <v>984</v>
      </c>
      <c r="I192" s="307"/>
      <c r="J192" s="180" t="s">
        <v>50</v>
      </c>
      <c r="K192" s="180" t="s">
        <v>50</v>
      </c>
      <c r="L192" s="207" t="s">
        <v>56</v>
      </c>
      <c r="M192" s="180"/>
      <c r="N192" s="208" t="str">
        <f t="shared" si="2"/>
        <v/>
      </c>
      <c r="O192" s="182" t="str">
        <f t="shared" ca="1" si="3"/>
        <v/>
      </c>
      <c r="P192" s="182"/>
      <c r="Q192" s="182"/>
      <c r="R192" s="180"/>
      <c r="S192" s="180"/>
      <c r="T192" s="180"/>
      <c r="U192" s="180"/>
      <c r="V192" s="180"/>
      <c r="W192" s="207"/>
      <c r="X192" s="180"/>
      <c r="Y192" s="180"/>
      <c r="Z192" s="180"/>
      <c r="AA192" s="180"/>
      <c r="AB192" s="180"/>
      <c r="AC192" s="180"/>
      <c r="AD192" s="180"/>
      <c r="AE192" s="180"/>
      <c r="AF192" s="180"/>
      <c r="AG192" s="180"/>
      <c r="AH192" s="180"/>
      <c r="AI192" s="180"/>
      <c r="AJ192" s="180"/>
      <c r="AK192" s="180"/>
      <c r="AL192" s="180"/>
      <c r="AM192" s="45"/>
      <c r="AN192" s="45"/>
      <c r="AO192" s="45"/>
      <c r="AP192" s="45"/>
      <c r="AQ192" s="45"/>
      <c r="AR192" s="45"/>
      <c r="AS192" s="45"/>
      <c r="AT192" s="45"/>
      <c r="AU192" s="45"/>
      <c r="AV192" s="45"/>
      <c r="AW192" s="45"/>
      <c r="AX192" s="45"/>
      <c r="AY192" s="45"/>
      <c r="AZ192" s="45"/>
      <c r="BA192" s="45"/>
    </row>
    <row r="193" spans="1:53" s="53" customFormat="1" x14ac:dyDescent="0.25">
      <c r="A193" s="50">
        <v>49</v>
      </c>
      <c r="B193" s="374" t="s">
        <v>47</v>
      </c>
      <c r="C193" s="421" t="s">
        <v>994</v>
      </c>
      <c r="D193" s="45" t="s">
        <v>898</v>
      </c>
      <c r="E193" s="45" t="s">
        <v>898</v>
      </c>
      <c r="F193" s="230"/>
      <c r="G193" s="342">
        <v>45509</v>
      </c>
      <c r="H193" s="315" t="s">
        <v>934</v>
      </c>
      <c r="I193" s="307"/>
      <c r="J193" s="180" t="s">
        <v>50</v>
      </c>
      <c r="K193" s="180"/>
      <c r="L193" s="207"/>
      <c r="M193" s="180"/>
      <c r="N193" s="208" t="str">
        <f t="shared" si="2"/>
        <v/>
      </c>
      <c r="O193" s="182" t="str">
        <f t="shared" ca="1" si="3"/>
        <v/>
      </c>
      <c r="P193" s="182"/>
      <c r="Q193" s="182"/>
      <c r="R193" s="180"/>
      <c r="S193" s="180"/>
      <c r="T193" s="180"/>
      <c r="U193" s="180"/>
      <c r="V193" s="180"/>
      <c r="W193" s="207"/>
      <c r="X193" s="180"/>
      <c r="Y193" s="180"/>
      <c r="Z193" s="180"/>
      <c r="AA193" s="180"/>
      <c r="AB193" s="180"/>
      <c r="AC193" s="180"/>
      <c r="AD193" s="180"/>
      <c r="AE193" s="180"/>
      <c r="AF193" s="180"/>
      <c r="AG193" s="180"/>
      <c r="AH193" s="180"/>
      <c r="AI193" s="180"/>
      <c r="AJ193" s="180"/>
      <c r="AK193" s="180"/>
      <c r="AL193" s="180"/>
      <c r="AM193" s="45"/>
      <c r="AN193" s="45"/>
      <c r="AO193" s="45"/>
      <c r="AP193" s="45"/>
      <c r="AQ193" s="45"/>
      <c r="AR193" s="45"/>
      <c r="AS193" s="45"/>
      <c r="AT193" s="45"/>
      <c r="AU193" s="45"/>
      <c r="AV193" s="45"/>
      <c r="AW193" s="45"/>
      <c r="AX193" s="45"/>
      <c r="AY193" s="45"/>
      <c r="AZ193" s="45"/>
      <c r="BA193" s="45"/>
    </row>
    <row r="194" spans="1:53" s="53" customFormat="1" x14ac:dyDescent="0.25">
      <c r="A194" s="50">
        <v>50</v>
      </c>
      <c r="B194" s="374" t="s">
        <v>995</v>
      </c>
      <c r="C194" s="315" t="s">
        <v>996</v>
      </c>
      <c r="D194" s="45" t="s">
        <v>898</v>
      </c>
      <c r="E194" s="45" t="s">
        <v>997</v>
      </c>
      <c r="F194" s="230"/>
      <c r="G194" s="230"/>
      <c r="H194" s="315" t="s">
        <v>921</v>
      </c>
      <c r="I194" s="307"/>
      <c r="J194" s="180" t="s">
        <v>50</v>
      </c>
      <c r="K194" s="180" t="s">
        <v>50</v>
      </c>
      <c r="L194" s="207"/>
      <c r="M194" s="180"/>
      <c r="N194" s="208" t="str">
        <f t="shared" si="2"/>
        <v/>
      </c>
      <c r="O194" s="182" t="str">
        <f t="shared" ca="1" si="3"/>
        <v/>
      </c>
      <c r="P194" s="182"/>
      <c r="Q194" s="182"/>
      <c r="R194" s="180"/>
      <c r="S194" s="180"/>
      <c r="T194" s="180"/>
      <c r="U194" s="180"/>
      <c r="V194" s="180"/>
      <c r="W194" s="207"/>
      <c r="X194" s="180" t="s">
        <v>50</v>
      </c>
      <c r="Y194" s="180" t="s">
        <v>56</v>
      </c>
      <c r="Z194" s="180"/>
      <c r="AA194" s="180"/>
      <c r="AB194" s="180"/>
      <c r="AC194" s="180"/>
      <c r="AD194" s="180"/>
      <c r="AE194" s="180"/>
      <c r="AF194" s="180"/>
      <c r="AG194" s="180"/>
      <c r="AH194" s="180"/>
      <c r="AI194" s="180"/>
      <c r="AJ194" s="180"/>
      <c r="AK194" s="180"/>
      <c r="AL194" s="180"/>
      <c r="AM194" s="45"/>
      <c r="AN194" s="45"/>
      <c r="AO194" s="45"/>
      <c r="AP194" s="45"/>
      <c r="AQ194" s="45"/>
      <c r="AR194" s="45"/>
      <c r="AS194" s="45"/>
      <c r="AT194" s="45"/>
      <c r="AU194" s="45"/>
      <c r="AV194" s="45"/>
      <c r="AW194" s="45"/>
      <c r="AX194" s="45"/>
      <c r="AY194" s="45"/>
      <c r="AZ194" s="45"/>
      <c r="BA194" s="45"/>
    </row>
    <row r="195" spans="1:53" s="53" customFormat="1" x14ac:dyDescent="0.25">
      <c r="A195" s="50">
        <v>51</v>
      </c>
      <c r="B195" s="374" t="s">
        <v>47</v>
      </c>
      <c r="C195" s="315" t="s">
        <v>998</v>
      </c>
      <c r="D195" s="45" t="s">
        <v>898</v>
      </c>
      <c r="E195" s="45" t="s">
        <v>898</v>
      </c>
      <c r="F195" s="230"/>
      <c r="G195" s="342">
        <v>45525</v>
      </c>
      <c r="H195" s="315" t="s">
        <v>934</v>
      </c>
      <c r="I195" s="307"/>
      <c r="J195" s="180" t="s">
        <v>56</v>
      </c>
      <c r="K195" s="180"/>
      <c r="L195" s="207"/>
      <c r="M195" s="180"/>
      <c r="N195" s="208" t="s">
        <v>999</v>
      </c>
      <c r="O195" s="182" t="s">
        <v>999</v>
      </c>
      <c r="P195" s="182"/>
      <c r="Q195" s="182"/>
      <c r="R195" s="180"/>
      <c r="S195" s="180"/>
      <c r="T195" s="180"/>
      <c r="U195" s="180"/>
      <c r="V195" s="180"/>
      <c r="W195" s="207"/>
      <c r="X195" s="180" t="s">
        <v>50</v>
      </c>
      <c r="Y195" s="180" t="s">
        <v>50</v>
      </c>
      <c r="Z195" s="180">
        <v>0</v>
      </c>
      <c r="AA195" s="180">
        <v>0</v>
      </c>
      <c r="AB195" s="180">
        <v>0</v>
      </c>
      <c r="AC195" s="180" t="s">
        <v>50</v>
      </c>
      <c r="AD195" s="180" t="s">
        <v>56</v>
      </c>
      <c r="AE195" s="180">
        <v>0</v>
      </c>
      <c r="AF195" s="180">
        <v>0</v>
      </c>
      <c r="AG195" s="180"/>
      <c r="AH195" s="180"/>
      <c r="AI195" s="180"/>
      <c r="AJ195" s="180"/>
      <c r="AK195" s="180"/>
      <c r="AL195" s="180"/>
      <c r="AM195" s="45"/>
      <c r="AN195" s="45"/>
      <c r="AO195" s="45"/>
      <c r="AP195" s="45"/>
      <c r="AQ195" s="45"/>
      <c r="AR195" s="45"/>
      <c r="AS195" s="45"/>
      <c r="AT195" s="45"/>
      <c r="AU195" s="45"/>
      <c r="AV195" s="45"/>
      <c r="AW195" s="45"/>
      <c r="AX195" s="45"/>
      <c r="AY195" s="45"/>
      <c r="AZ195" s="45"/>
      <c r="BA195" s="45"/>
    </row>
    <row r="196" spans="1:53" s="53" customFormat="1" x14ac:dyDescent="0.25">
      <c r="A196" s="50">
        <v>52</v>
      </c>
      <c r="B196" s="374" t="s">
        <v>1000</v>
      </c>
      <c r="C196" s="315" t="s">
        <v>1001</v>
      </c>
      <c r="D196" s="45" t="s">
        <v>968</v>
      </c>
      <c r="E196" s="45" t="s">
        <v>968</v>
      </c>
      <c r="F196" s="230"/>
      <c r="G196" s="342">
        <v>45525</v>
      </c>
      <c r="H196" s="315" t="s">
        <v>934</v>
      </c>
      <c r="I196" s="307"/>
      <c r="J196" s="180" t="s">
        <v>50</v>
      </c>
      <c r="K196" s="180"/>
      <c r="L196" s="207"/>
      <c r="M196" s="180"/>
      <c r="N196" s="208" t="s">
        <v>999</v>
      </c>
      <c r="O196" s="182" t="s">
        <v>999</v>
      </c>
      <c r="P196" s="182"/>
      <c r="Q196" s="182"/>
      <c r="R196" s="180"/>
      <c r="S196" s="180"/>
      <c r="T196" s="180"/>
      <c r="U196" s="180"/>
      <c r="V196" s="180"/>
      <c r="W196" s="207"/>
      <c r="X196" s="180" t="s">
        <v>50</v>
      </c>
      <c r="Y196" s="180" t="s">
        <v>50</v>
      </c>
      <c r="Z196" s="180">
        <v>0</v>
      </c>
      <c r="AA196" s="180" t="s">
        <v>56</v>
      </c>
      <c r="AB196" s="180" t="s">
        <v>56</v>
      </c>
      <c r="AC196" s="180" t="s">
        <v>50</v>
      </c>
      <c r="AD196" s="180" t="s">
        <v>56</v>
      </c>
      <c r="AE196" s="180"/>
      <c r="AF196" s="180"/>
      <c r="AG196" s="180"/>
      <c r="AH196" s="180"/>
      <c r="AI196" s="180"/>
      <c r="AJ196" s="180"/>
      <c r="AK196" s="180"/>
      <c r="AL196" s="180"/>
      <c r="AM196" s="45"/>
      <c r="AN196" s="45"/>
      <c r="AO196" s="45"/>
      <c r="AP196" s="45"/>
      <c r="AQ196" s="45"/>
      <c r="AR196" s="45"/>
      <c r="AS196" s="45"/>
      <c r="AT196" s="45"/>
      <c r="AU196" s="45"/>
      <c r="AV196" s="45"/>
      <c r="AW196" s="45"/>
      <c r="AX196" s="45"/>
      <c r="AY196" s="45"/>
      <c r="AZ196" s="45"/>
      <c r="BA196" s="45"/>
    </row>
    <row r="197" spans="1:53" s="53" customFormat="1" x14ac:dyDescent="0.25">
      <c r="A197" s="50">
        <v>53</v>
      </c>
      <c r="B197" s="374" t="s">
        <v>1002</v>
      </c>
      <c r="C197" s="315" t="s">
        <v>1003</v>
      </c>
      <c r="D197" s="45" t="s">
        <v>898</v>
      </c>
      <c r="E197" s="45" t="s">
        <v>1004</v>
      </c>
      <c r="F197" s="230"/>
      <c r="G197" s="230"/>
      <c r="H197" s="315" t="s">
        <v>921</v>
      </c>
      <c r="I197" s="307"/>
      <c r="J197" s="180" t="s">
        <v>50</v>
      </c>
      <c r="K197" s="180"/>
      <c r="L197" s="207"/>
      <c r="M197" s="180"/>
      <c r="N197" s="208"/>
      <c r="O197" s="182"/>
      <c r="P197" s="182"/>
      <c r="Q197" s="182"/>
      <c r="R197" s="180"/>
      <c r="S197" s="180"/>
      <c r="T197" s="180"/>
      <c r="U197" s="180"/>
      <c r="V197" s="180"/>
      <c r="W197" s="207"/>
      <c r="X197" s="180" t="s">
        <v>50</v>
      </c>
      <c r="Y197" s="180"/>
      <c r="Z197" s="180"/>
      <c r="AA197" s="180"/>
      <c r="AB197" s="180"/>
      <c r="AC197" s="180"/>
      <c r="AD197" s="180"/>
      <c r="AE197" s="180"/>
      <c r="AF197" s="180"/>
      <c r="AG197" s="180"/>
      <c r="AH197" s="180"/>
      <c r="AI197" s="180"/>
      <c r="AJ197" s="180"/>
      <c r="AK197" s="180"/>
      <c r="AL197" s="180"/>
      <c r="AM197" s="45"/>
      <c r="AN197" s="45"/>
      <c r="AO197" s="45"/>
      <c r="AP197" s="45"/>
      <c r="AQ197" s="45"/>
      <c r="AR197" s="45"/>
      <c r="AS197" s="45"/>
      <c r="AT197" s="45"/>
      <c r="AU197" s="45"/>
      <c r="AV197" s="45"/>
      <c r="AW197" s="45"/>
      <c r="AX197" s="45"/>
      <c r="AY197" s="45"/>
      <c r="AZ197" s="45"/>
      <c r="BA197" s="45"/>
    </row>
    <row r="198" spans="1:53" x14ac:dyDescent="0.25">
      <c r="A198" s="5"/>
      <c r="B198" s="312"/>
      <c r="C198" s="314"/>
      <c r="D198" s="7"/>
      <c r="E198" s="7"/>
      <c r="F198" s="231"/>
      <c r="G198" s="231"/>
      <c r="H198" s="314"/>
      <c r="I198" s="306"/>
      <c r="J198" s="151"/>
      <c r="K198" s="151"/>
      <c r="L198" s="175"/>
      <c r="M198" s="151"/>
      <c r="N198" s="176"/>
      <c r="O198" s="160"/>
      <c r="P198" s="160"/>
      <c r="Q198" s="160"/>
      <c r="R198" s="151"/>
      <c r="S198" s="151"/>
      <c r="T198" s="151"/>
      <c r="U198" s="151"/>
      <c r="V198" s="151"/>
      <c r="W198" s="175"/>
      <c r="X198" s="151"/>
      <c r="Y198" s="151"/>
      <c r="Z198" s="151"/>
      <c r="AA198" s="151"/>
      <c r="AB198" s="151"/>
      <c r="AC198" s="151"/>
      <c r="AD198" s="151"/>
      <c r="AE198" s="151"/>
      <c r="AF198" s="151"/>
      <c r="AG198" s="151"/>
      <c r="AH198" s="151"/>
      <c r="AI198" s="151"/>
      <c r="AJ198" s="151"/>
      <c r="AK198" s="151"/>
      <c r="AL198" s="151"/>
      <c r="AM198" s="7"/>
      <c r="AN198" s="7"/>
      <c r="AO198" s="7"/>
      <c r="AP198" s="7"/>
      <c r="AQ198" s="7"/>
      <c r="AR198" s="7"/>
      <c r="AS198" s="7"/>
      <c r="AT198" s="7"/>
      <c r="AU198" s="7"/>
      <c r="AV198" s="7"/>
      <c r="AW198" s="7"/>
      <c r="AX198" s="7"/>
      <c r="AY198" s="7"/>
      <c r="AZ198" s="7"/>
      <c r="BA198" s="7"/>
    </row>
    <row r="199" spans="1:53" x14ac:dyDescent="0.25">
      <c r="A199" s="5"/>
      <c r="B199" s="312"/>
      <c r="C199" s="314"/>
      <c r="D199" s="7"/>
      <c r="E199" s="7"/>
      <c r="F199" s="231"/>
      <c r="G199" s="231"/>
      <c r="H199" s="314"/>
      <c r="I199" s="306"/>
      <c r="J199" s="151"/>
      <c r="K199" s="151"/>
      <c r="L199" s="175"/>
      <c r="M199" s="151"/>
      <c r="N199" s="176"/>
      <c r="O199" s="160"/>
      <c r="P199" s="160"/>
      <c r="Q199" s="160"/>
      <c r="R199" s="151"/>
      <c r="S199" s="151"/>
      <c r="T199" s="151"/>
      <c r="U199" s="151"/>
      <c r="V199" s="151"/>
      <c r="W199" s="175"/>
      <c r="X199" s="151"/>
      <c r="Y199" s="151"/>
      <c r="Z199" s="151"/>
      <c r="AA199" s="151"/>
      <c r="AB199" s="151"/>
      <c r="AC199" s="151"/>
      <c r="AD199" s="151"/>
      <c r="AE199" s="151"/>
      <c r="AF199" s="151"/>
      <c r="AG199" s="151"/>
      <c r="AH199" s="151"/>
      <c r="AI199" s="151"/>
      <c r="AJ199" s="151"/>
      <c r="AK199" s="151"/>
      <c r="AL199" s="151"/>
      <c r="AM199" s="7"/>
      <c r="AN199" s="7"/>
      <c r="AO199" s="7"/>
      <c r="AP199" s="7"/>
      <c r="AQ199" s="7"/>
      <c r="AR199" s="7"/>
      <c r="AS199" s="7"/>
      <c r="AT199" s="7"/>
      <c r="AU199" s="7"/>
      <c r="AV199" s="7"/>
      <c r="AW199" s="7"/>
      <c r="AX199" s="7"/>
      <c r="AY199" s="7"/>
      <c r="AZ199" s="7"/>
      <c r="BA199" s="7"/>
    </row>
    <row r="200" spans="1:53" x14ac:dyDescent="0.25">
      <c r="A200" s="5"/>
      <c r="B200" s="312"/>
      <c r="C200" s="314"/>
      <c r="D200" s="7"/>
      <c r="E200" s="7"/>
      <c r="F200" s="231"/>
      <c r="G200" s="231"/>
      <c r="H200" s="314"/>
      <c r="I200" s="306"/>
      <c r="J200" s="151"/>
      <c r="K200" s="151"/>
      <c r="L200" s="175"/>
      <c r="M200" s="151"/>
      <c r="N200" s="176"/>
      <c r="O200" s="160"/>
      <c r="P200" s="160"/>
      <c r="Q200" s="160"/>
      <c r="R200" s="151"/>
      <c r="S200" s="151"/>
      <c r="T200" s="151"/>
      <c r="U200" s="151"/>
      <c r="V200" s="151"/>
      <c r="W200" s="175"/>
      <c r="X200" s="151"/>
      <c r="Y200" s="151"/>
      <c r="Z200" s="151"/>
      <c r="AA200" s="151"/>
      <c r="AB200" s="151"/>
      <c r="AC200" s="151"/>
      <c r="AD200" s="151"/>
      <c r="AE200" s="151"/>
      <c r="AF200" s="151"/>
      <c r="AG200" s="151"/>
      <c r="AH200" s="151"/>
      <c r="AI200" s="151"/>
      <c r="AJ200" s="151"/>
      <c r="AK200" s="151"/>
      <c r="AL200" s="151"/>
      <c r="AM200" s="7"/>
      <c r="AN200" s="7"/>
      <c r="AO200" s="7"/>
      <c r="AP200" s="7"/>
      <c r="AQ200" s="7"/>
      <c r="AR200" s="7"/>
      <c r="AS200" s="7"/>
      <c r="AT200" s="7"/>
      <c r="AU200" s="7"/>
      <c r="AV200" s="7"/>
      <c r="AW200" s="7"/>
      <c r="AX200" s="7"/>
      <c r="AY200" s="7"/>
      <c r="AZ200" s="7"/>
      <c r="BA200" s="7"/>
    </row>
    <row r="201" spans="1:53" x14ac:dyDescent="0.25">
      <c r="A201" s="5"/>
      <c r="B201" s="312"/>
      <c r="C201" s="314"/>
      <c r="D201" s="7"/>
      <c r="E201" s="7"/>
      <c r="F201" s="231"/>
      <c r="G201" s="231"/>
      <c r="H201" s="314"/>
      <c r="I201" s="306"/>
      <c r="J201" s="151"/>
      <c r="K201" s="151"/>
      <c r="L201" s="175"/>
      <c r="M201" s="151"/>
      <c r="N201" s="176"/>
      <c r="O201" s="160"/>
      <c r="P201" s="160"/>
      <c r="Q201" s="160"/>
      <c r="R201" s="151"/>
      <c r="S201" s="151"/>
      <c r="T201" s="151"/>
      <c r="U201" s="151"/>
      <c r="V201" s="151"/>
      <c r="W201" s="175"/>
      <c r="X201" s="151"/>
      <c r="Y201" s="151"/>
      <c r="Z201" s="151"/>
      <c r="AA201" s="151"/>
      <c r="AB201" s="151"/>
      <c r="AC201" s="151"/>
      <c r="AD201" s="151"/>
      <c r="AE201" s="151"/>
      <c r="AF201" s="151"/>
      <c r="AG201" s="151"/>
      <c r="AH201" s="151"/>
      <c r="AI201" s="151"/>
      <c r="AJ201" s="151"/>
      <c r="AK201" s="151"/>
      <c r="AL201" s="151"/>
      <c r="AM201" s="7"/>
      <c r="AN201" s="7"/>
      <c r="AO201" s="7"/>
      <c r="AP201" s="7"/>
      <c r="AQ201" s="7"/>
      <c r="AR201" s="7"/>
      <c r="AS201" s="7"/>
      <c r="AT201" s="7"/>
      <c r="AU201" s="7"/>
      <c r="AV201" s="7"/>
      <c r="AW201" s="7"/>
      <c r="AX201" s="7"/>
      <c r="AY201" s="7"/>
      <c r="AZ201" s="7"/>
      <c r="BA201" s="7"/>
    </row>
    <row r="202" spans="1:53" x14ac:dyDescent="0.25">
      <c r="A202" s="5"/>
      <c r="B202" s="312"/>
      <c r="C202" s="314"/>
      <c r="D202" s="7"/>
      <c r="E202" s="7"/>
      <c r="F202" s="231"/>
      <c r="G202" s="231"/>
      <c r="H202" s="314"/>
      <c r="I202" s="306"/>
      <c r="J202" s="151"/>
      <c r="K202" s="151"/>
      <c r="L202" s="175"/>
      <c r="M202" s="151"/>
      <c r="N202" s="176"/>
      <c r="O202" s="160"/>
      <c r="P202" s="160"/>
      <c r="Q202" s="160"/>
      <c r="R202" s="151"/>
      <c r="S202" s="151"/>
      <c r="T202" s="151"/>
      <c r="U202" s="151"/>
      <c r="V202" s="151"/>
      <c r="W202" s="175"/>
      <c r="X202" s="151"/>
      <c r="Y202" s="151"/>
      <c r="Z202" s="151"/>
      <c r="AA202" s="151"/>
      <c r="AB202" s="151"/>
      <c r="AC202" s="151"/>
      <c r="AD202" s="151"/>
      <c r="AE202" s="151"/>
      <c r="AF202" s="151"/>
      <c r="AG202" s="151"/>
      <c r="AH202" s="151"/>
      <c r="AI202" s="151"/>
      <c r="AJ202" s="151"/>
      <c r="AK202" s="151"/>
      <c r="AL202" s="151"/>
      <c r="AM202" s="7"/>
      <c r="AN202" s="7"/>
      <c r="AO202" s="7"/>
      <c r="AP202" s="7"/>
      <c r="AQ202" s="7"/>
      <c r="AR202" s="7"/>
      <c r="AS202" s="7"/>
      <c r="AT202" s="7"/>
      <c r="AU202" s="7"/>
      <c r="AV202" s="7"/>
      <c r="AW202" s="7"/>
      <c r="AX202" s="7"/>
      <c r="AY202" s="7"/>
      <c r="AZ202" s="7"/>
      <c r="BA202" s="7"/>
    </row>
    <row r="203" spans="1:53" x14ac:dyDescent="0.25">
      <c r="A203" s="5"/>
      <c r="B203" s="312"/>
      <c r="C203" s="314"/>
      <c r="D203" s="7"/>
      <c r="E203" s="7"/>
      <c r="F203" s="231"/>
      <c r="G203" s="231"/>
      <c r="H203" s="314"/>
      <c r="I203" s="306"/>
      <c r="J203" s="151"/>
      <c r="K203" s="151"/>
      <c r="L203" s="175"/>
      <c r="M203" s="151"/>
      <c r="N203" s="176"/>
      <c r="O203" s="160"/>
      <c r="P203" s="160"/>
      <c r="Q203" s="160"/>
      <c r="R203" s="151"/>
      <c r="S203" s="151"/>
      <c r="T203" s="151"/>
      <c r="U203" s="151"/>
      <c r="V203" s="151"/>
      <c r="W203" s="175"/>
      <c r="X203" s="151"/>
      <c r="Y203" s="151"/>
      <c r="Z203" s="151"/>
      <c r="AA203" s="151"/>
      <c r="AB203" s="151"/>
      <c r="AC203" s="151"/>
      <c r="AD203" s="151"/>
      <c r="AE203" s="151"/>
      <c r="AF203" s="151"/>
      <c r="AG203" s="151"/>
      <c r="AH203" s="151"/>
      <c r="AI203" s="151"/>
      <c r="AJ203" s="151"/>
      <c r="AK203" s="151"/>
      <c r="AL203" s="151"/>
      <c r="AM203" s="7"/>
      <c r="AN203" s="7"/>
      <c r="AO203" s="7"/>
      <c r="AP203" s="7"/>
      <c r="AQ203" s="7"/>
      <c r="AR203" s="7"/>
      <c r="AS203" s="7"/>
      <c r="AT203" s="7"/>
      <c r="AU203" s="7"/>
      <c r="AV203" s="7"/>
      <c r="AW203" s="7"/>
      <c r="AX203" s="7"/>
      <c r="AY203" s="7"/>
      <c r="AZ203" s="7"/>
      <c r="BA203" s="7"/>
    </row>
    <row r="204" spans="1:53" x14ac:dyDescent="0.25">
      <c r="A204" s="5"/>
      <c r="B204" s="312"/>
      <c r="C204" s="314"/>
      <c r="D204" s="7"/>
      <c r="E204" s="7"/>
      <c r="F204" s="231"/>
      <c r="G204" s="231"/>
      <c r="H204" s="314"/>
      <c r="I204" s="306"/>
      <c r="J204" s="151"/>
      <c r="K204" s="151"/>
      <c r="L204" s="175"/>
      <c r="M204" s="151"/>
      <c r="N204" s="176"/>
      <c r="O204" s="160"/>
      <c r="P204" s="160"/>
      <c r="Q204" s="160"/>
      <c r="R204" s="151"/>
      <c r="S204" s="151"/>
      <c r="T204" s="151"/>
      <c r="U204" s="151"/>
      <c r="V204" s="151"/>
      <c r="W204" s="175"/>
      <c r="X204" s="151"/>
      <c r="Y204" s="151"/>
      <c r="Z204" s="151"/>
      <c r="AA204" s="151"/>
      <c r="AB204" s="151"/>
      <c r="AC204" s="151"/>
      <c r="AD204" s="151"/>
      <c r="AE204" s="151"/>
      <c r="AF204" s="151"/>
      <c r="AG204" s="151"/>
      <c r="AH204" s="151"/>
      <c r="AI204" s="151"/>
      <c r="AJ204" s="151"/>
      <c r="AK204" s="151"/>
      <c r="AL204" s="151"/>
      <c r="AM204" s="7"/>
      <c r="AN204" s="7"/>
      <c r="AO204" s="7"/>
      <c r="AP204" s="7"/>
      <c r="AQ204" s="7"/>
      <c r="AR204" s="7"/>
      <c r="AS204" s="7"/>
      <c r="AT204" s="7"/>
      <c r="AU204" s="7"/>
      <c r="AV204" s="7"/>
      <c r="AW204" s="7"/>
      <c r="AX204" s="7"/>
      <c r="AY204" s="7"/>
      <c r="AZ204" s="7"/>
      <c r="BA204" s="7"/>
    </row>
    <row r="205" spans="1:53" x14ac:dyDescent="0.25">
      <c r="A205" s="5"/>
      <c r="B205" s="312"/>
      <c r="C205" s="314"/>
      <c r="D205" s="7"/>
      <c r="E205" s="7"/>
      <c r="F205" s="231"/>
      <c r="G205" s="231"/>
      <c r="H205" s="314"/>
      <c r="I205" s="306"/>
      <c r="J205" s="151"/>
      <c r="K205" s="151"/>
      <c r="L205" s="175"/>
      <c r="M205" s="151"/>
      <c r="N205" s="176"/>
      <c r="O205" s="160"/>
      <c r="P205" s="160"/>
      <c r="Q205" s="160"/>
      <c r="R205" s="151"/>
      <c r="S205" s="151"/>
      <c r="T205" s="151"/>
      <c r="U205" s="151"/>
      <c r="V205" s="151"/>
      <c r="W205" s="175"/>
      <c r="X205" s="151"/>
      <c r="Y205" s="151"/>
      <c r="Z205" s="151"/>
      <c r="AA205" s="151"/>
      <c r="AB205" s="151"/>
      <c r="AC205" s="151"/>
      <c r="AD205" s="151"/>
      <c r="AE205" s="151"/>
      <c r="AF205" s="151"/>
      <c r="AG205" s="151"/>
      <c r="AH205" s="151"/>
      <c r="AI205" s="151"/>
      <c r="AJ205" s="151"/>
      <c r="AK205" s="151"/>
      <c r="AL205" s="151"/>
      <c r="AM205" s="7"/>
      <c r="AN205" s="7"/>
      <c r="AO205" s="7"/>
      <c r="AP205" s="7"/>
      <c r="AQ205" s="7"/>
      <c r="AR205" s="7"/>
      <c r="AS205" s="7"/>
      <c r="AT205" s="7"/>
      <c r="AU205" s="7"/>
      <c r="AV205" s="7"/>
      <c r="AW205" s="7"/>
      <c r="AX205" s="7"/>
      <c r="AY205" s="7"/>
      <c r="AZ205" s="7"/>
      <c r="BA205" s="7"/>
    </row>
    <row r="206" spans="1:53" x14ac:dyDescent="0.25">
      <c r="A206" s="5"/>
      <c r="B206" s="312"/>
      <c r="C206" s="314"/>
      <c r="D206" s="7"/>
      <c r="E206" s="7"/>
      <c r="F206" s="231"/>
      <c r="G206" s="231"/>
      <c r="H206" s="314"/>
      <c r="I206" s="306"/>
      <c r="J206" s="151"/>
      <c r="K206" s="151"/>
      <c r="L206" s="175"/>
      <c r="M206" s="151"/>
      <c r="N206" s="176"/>
      <c r="O206" s="160"/>
      <c r="P206" s="160"/>
      <c r="Q206" s="160"/>
      <c r="R206" s="151"/>
      <c r="S206" s="151"/>
      <c r="T206" s="151"/>
      <c r="U206" s="151"/>
      <c r="V206" s="151"/>
      <c r="W206" s="175"/>
      <c r="X206" s="151"/>
      <c r="Y206" s="151"/>
      <c r="Z206" s="151"/>
      <c r="AA206" s="151"/>
      <c r="AB206" s="151"/>
      <c r="AC206" s="151"/>
      <c r="AD206" s="151"/>
      <c r="AE206" s="151"/>
      <c r="AF206" s="151"/>
      <c r="AG206" s="151"/>
      <c r="AH206" s="151"/>
      <c r="AI206" s="151"/>
      <c r="AJ206" s="151"/>
      <c r="AK206" s="151"/>
      <c r="AL206" s="151"/>
      <c r="AM206" s="7"/>
      <c r="AN206" s="7"/>
      <c r="AO206" s="7"/>
      <c r="AP206" s="7"/>
      <c r="AQ206" s="7"/>
      <c r="AR206" s="7"/>
      <c r="AS206" s="7"/>
      <c r="AT206" s="7"/>
      <c r="AU206" s="7"/>
      <c r="AV206" s="7"/>
      <c r="AW206" s="7"/>
      <c r="AX206" s="7"/>
      <c r="AY206" s="7"/>
      <c r="AZ206" s="7"/>
      <c r="BA206" s="7"/>
    </row>
    <row r="207" spans="1:53" x14ac:dyDescent="0.25">
      <c r="A207" s="5"/>
      <c r="B207" s="312"/>
      <c r="C207" s="314"/>
      <c r="D207" s="7"/>
      <c r="E207" s="7"/>
      <c r="F207" s="231"/>
      <c r="G207" s="231"/>
      <c r="H207" s="314"/>
      <c r="I207" s="306"/>
      <c r="J207" s="151"/>
      <c r="K207" s="151"/>
      <c r="L207" s="175"/>
      <c r="M207" s="151"/>
      <c r="N207" s="176"/>
      <c r="O207" s="160"/>
      <c r="P207" s="160"/>
      <c r="Q207" s="160"/>
      <c r="R207" s="151"/>
      <c r="S207" s="151"/>
      <c r="T207" s="151"/>
      <c r="U207" s="151"/>
      <c r="V207" s="151"/>
      <c r="W207" s="175"/>
      <c r="X207" s="151"/>
      <c r="Y207" s="151"/>
      <c r="Z207" s="151"/>
      <c r="AA207" s="151"/>
      <c r="AB207" s="151"/>
      <c r="AC207" s="151"/>
      <c r="AD207" s="151"/>
      <c r="AE207" s="151"/>
      <c r="AF207" s="151"/>
      <c r="AG207" s="151"/>
      <c r="AH207" s="151"/>
      <c r="AI207" s="151"/>
      <c r="AJ207" s="151"/>
      <c r="AK207" s="151"/>
      <c r="AL207" s="151"/>
      <c r="AM207" s="7"/>
      <c r="AN207" s="7"/>
      <c r="AO207" s="7"/>
      <c r="AP207" s="7"/>
      <c r="AQ207" s="7"/>
      <c r="AR207" s="7"/>
      <c r="AS207" s="7"/>
      <c r="AT207" s="7"/>
      <c r="AU207" s="7"/>
      <c r="AV207" s="7"/>
      <c r="AW207" s="7"/>
      <c r="AX207" s="7"/>
      <c r="AY207" s="7"/>
      <c r="AZ207" s="7"/>
      <c r="BA207" s="7"/>
    </row>
    <row r="208" spans="1:53" x14ac:dyDescent="0.25">
      <c r="A208" s="5"/>
      <c r="B208" s="312"/>
      <c r="C208" s="314"/>
      <c r="D208" s="7"/>
      <c r="E208" s="7"/>
      <c r="F208" s="231"/>
      <c r="G208" s="231"/>
      <c r="H208" s="314"/>
      <c r="I208" s="306"/>
      <c r="J208" s="151"/>
      <c r="K208" s="151"/>
      <c r="L208" s="175"/>
      <c r="M208" s="151"/>
      <c r="N208" s="176"/>
      <c r="O208" s="160"/>
      <c r="P208" s="160"/>
      <c r="Q208" s="160"/>
      <c r="R208" s="151"/>
      <c r="S208" s="151"/>
      <c r="T208" s="151"/>
      <c r="U208" s="151"/>
      <c r="V208" s="151"/>
      <c r="W208" s="175"/>
      <c r="X208" s="151"/>
      <c r="Y208" s="151"/>
      <c r="Z208" s="151"/>
      <c r="AA208" s="151"/>
      <c r="AB208" s="151"/>
      <c r="AC208" s="151"/>
      <c r="AD208" s="151"/>
      <c r="AE208" s="151"/>
      <c r="AF208" s="151"/>
      <c r="AG208" s="151"/>
      <c r="AH208" s="151"/>
      <c r="AI208" s="151"/>
      <c r="AJ208" s="151"/>
      <c r="AK208" s="151"/>
      <c r="AL208" s="151"/>
      <c r="AM208" s="7"/>
      <c r="AN208" s="7"/>
      <c r="AO208" s="7"/>
      <c r="AP208" s="7"/>
      <c r="AQ208" s="7"/>
      <c r="AR208" s="7"/>
      <c r="AS208" s="7"/>
      <c r="AT208" s="7"/>
      <c r="AU208" s="7"/>
      <c r="AV208" s="7"/>
      <c r="AW208" s="7"/>
      <c r="AX208" s="7"/>
      <c r="AY208" s="7"/>
      <c r="AZ208" s="7"/>
      <c r="BA208" s="7"/>
    </row>
    <row r="209" spans="1:53" x14ac:dyDescent="0.25">
      <c r="A209" s="5"/>
      <c r="B209" s="312"/>
      <c r="C209" s="314"/>
      <c r="D209" s="7"/>
      <c r="E209" s="7"/>
      <c r="F209" s="231"/>
      <c r="G209" s="231"/>
      <c r="H209" s="314"/>
      <c r="I209" s="306"/>
      <c r="J209" s="151"/>
      <c r="K209" s="151"/>
      <c r="L209" s="175"/>
      <c r="M209" s="151"/>
      <c r="N209" s="176"/>
      <c r="O209" s="160"/>
      <c r="P209" s="160"/>
      <c r="Q209" s="160"/>
      <c r="R209" s="151"/>
      <c r="S209" s="151"/>
      <c r="T209" s="151"/>
      <c r="U209" s="151"/>
      <c r="V209" s="151"/>
      <c r="W209" s="175"/>
      <c r="X209" s="151"/>
      <c r="Y209" s="151"/>
      <c r="Z209" s="151"/>
      <c r="AA209" s="151"/>
      <c r="AB209" s="151"/>
      <c r="AC209" s="151"/>
      <c r="AD209" s="151"/>
      <c r="AE209" s="151"/>
      <c r="AF209" s="151"/>
      <c r="AG209" s="151"/>
      <c r="AH209" s="151"/>
      <c r="AI209" s="151"/>
      <c r="AJ209" s="151"/>
      <c r="AK209" s="151"/>
      <c r="AL209" s="151"/>
      <c r="AM209" s="7"/>
      <c r="AN209" s="7"/>
      <c r="AO209" s="7"/>
      <c r="AP209" s="7"/>
      <c r="AQ209" s="7"/>
      <c r="AR209" s="7"/>
      <c r="AS209" s="7"/>
      <c r="AT209" s="7"/>
      <c r="AU209" s="7"/>
      <c r="AV209" s="7"/>
      <c r="AW209" s="7"/>
      <c r="AX209" s="7"/>
      <c r="AY209" s="7"/>
      <c r="AZ209" s="7"/>
      <c r="BA209" s="7"/>
    </row>
    <row r="210" spans="1:53" x14ac:dyDescent="0.25">
      <c r="A210" s="5"/>
      <c r="B210" s="312"/>
      <c r="C210" s="314"/>
      <c r="D210" s="7"/>
      <c r="E210" s="7"/>
      <c r="F210" s="231"/>
      <c r="G210" s="231"/>
      <c r="H210" s="314"/>
      <c r="I210" s="306"/>
      <c r="J210" s="151"/>
      <c r="K210" s="151"/>
      <c r="L210" s="175"/>
      <c r="M210" s="151"/>
      <c r="N210" s="176"/>
      <c r="O210" s="160"/>
      <c r="P210" s="160"/>
      <c r="Q210" s="160"/>
      <c r="R210" s="151"/>
      <c r="S210" s="151"/>
      <c r="T210" s="151"/>
      <c r="U210" s="151"/>
      <c r="V210" s="151"/>
      <c r="W210" s="175"/>
      <c r="X210" s="151"/>
      <c r="Y210" s="151"/>
      <c r="Z210" s="151"/>
      <c r="AA210" s="151"/>
      <c r="AB210" s="151"/>
      <c r="AC210" s="151"/>
      <c r="AD210" s="151"/>
      <c r="AE210" s="151"/>
      <c r="AF210" s="151"/>
      <c r="AG210" s="151"/>
      <c r="AH210" s="151"/>
      <c r="AI210" s="151"/>
      <c r="AJ210" s="151"/>
      <c r="AK210" s="151"/>
      <c r="AL210" s="151"/>
      <c r="AM210" s="7"/>
      <c r="AN210" s="7"/>
      <c r="AO210" s="7"/>
      <c r="AP210" s="7"/>
      <c r="AQ210" s="7"/>
      <c r="AR210" s="7"/>
      <c r="AS210" s="7"/>
      <c r="AT210" s="7"/>
      <c r="AU210" s="7"/>
      <c r="AV210" s="7"/>
      <c r="AW210" s="7"/>
      <c r="AX210" s="7"/>
      <c r="AY210" s="7"/>
      <c r="AZ210" s="7"/>
      <c r="BA210" s="7"/>
    </row>
    <row r="211" spans="1:53" x14ac:dyDescent="0.25">
      <c r="A211" s="5"/>
      <c r="B211" s="312"/>
      <c r="C211" s="314"/>
      <c r="D211" s="7"/>
      <c r="E211" s="7"/>
      <c r="F211" s="231"/>
      <c r="G211" s="231"/>
      <c r="H211" s="314"/>
      <c r="I211" s="306"/>
      <c r="J211" s="151"/>
      <c r="K211" s="151"/>
      <c r="L211" s="175"/>
      <c r="M211" s="151"/>
      <c r="N211" s="176"/>
      <c r="O211" s="160"/>
      <c r="P211" s="160"/>
      <c r="Q211" s="160"/>
      <c r="R211" s="151"/>
      <c r="S211" s="151"/>
      <c r="T211" s="151"/>
      <c r="U211" s="151"/>
      <c r="V211" s="151"/>
      <c r="W211" s="175"/>
      <c r="X211" s="151"/>
      <c r="Y211" s="151"/>
      <c r="Z211" s="151"/>
      <c r="AA211" s="151"/>
      <c r="AB211" s="151"/>
      <c r="AC211" s="151"/>
      <c r="AD211" s="151"/>
      <c r="AE211" s="151"/>
      <c r="AF211" s="151"/>
      <c r="AG211" s="151"/>
      <c r="AH211" s="151"/>
      <c r="AI211" s="151"/>
      <c r="AJ211" s="151"/>
      <c r="AK211" s="151"/>
      <c r="AL211" s="151"/>
      <c r="AM211" s="7"/>
      <c r="AN211" s="7"/>
      <c r="AO211" s="7"/>
      <c r="AP211" s="7"/>
      <c r="AQ211" s="7"/>
      <c r="AR211" s="7"/>
      <c r="AS211" s="7"/>
      <c r="AT211" s="7"/>
      <c r="AU211" s="7"/>
      <c r="AV211" s="7"/>
      <c r="AW211" s="7"/>
      <c r="AX211" s="7"/>
      <c r="AY211" s="7"/>
      <c r="AZ211" s="7"/>
      <c r="BA211" s="7"/>
    </row>
    <row r="212" spans="1:53" x14ac:dyDescent="0.25">
      <c r="A212" s="5"/>
      <c r="B212" s="312"/>
      <c r="C212" s="314"/>
      <c r="D212" s="7"/>
      <c r="E212" s="7"/>
      <c r="F212" s="231"/>
      <c r="G212" s="231"/>
      <c r="H212" s="314"/>
      <c r="I212" s="306"/>
      <c r="J212" s="151"/>
      <c r="K212" s="151"/>
      <c r="L212" s="175"/>
      <c r="M212" s="151"/>
      <c r="N212" s="176"/>
      <c r="O212" s="160"/>
      <c r="P212" s="160"/>
      <c r="Q212" s="160"/>
      <c r="R212" s="151"/>
      <c r="S212" s="151"/>
      <c r="T212" s="151"/>
      <c r="U212" s="151"/>
      <c r="V212" s="151"/>
      <c r="W212" s="175"/>
      <c r="X212" s="151"/>
      <c r="Y212" s="151"/>
      <c r="Z212" s="151"/>
      <c r="AA212" s="151"/>
      <c r="AB212" s="151"/>
      <c r="AC212" s="151"/>
      <c r="AD212" s="151"/>
      <c r="AE212" s="151"/>
      <c r="AF212" s="151"/>
      <c r="AG212" s="151"/>
      <c r="AH212" s="151"/>
      <c r="AI212" s="151"/>
      <c r="AJ212" s="151"/>
      <c r="AK212" s="151"/>
      <c r="AL212" s="151"/>
      <c r="AM212" s="7"/>
      <c r="AN212" s="7"/>
      <c r="AO212" s="7"/>
      <c r="AP212" s="7"/>
      <c r="AQ212" s="7"/>
      <c r="AR212" s="7"/>
      <c r="AS212" s="7"/>
      <c r="AT212" s="7"/>
      <c r="AU212" s="7"/>
      <c r="AV212" s="7"/>
      <c r="AW212" s="7"/>
      <c r="AX212" s="7"/>
      <c r="AY212" s="7"/>
      <c r="AZ212" s="7"/>
      <c r="BA212" s="7"/>
    </row>
    <row r="213" spans="1:53" x14ac:dyDescent="0.25">
      <c r="A213" s="5"/>
      <c r="B213" s="312"/>
      <c r="C213" s="314"/>
      <c r="D213" s="7"/>
      <c r="E213" s="7"/>
      <c r="F213" s="231"/>
      <c r="G213" s="231"/>
      <c r="H213" s="314"/>
      <c r="I213" s="306"/>
      <c r="J213" s="151"/>
      <c r="K213" s="151"/>
      <c r="L213" s="175"/>
      <c r="M213" s="151"/>
      <c r="N213" s="176"/>
      <c r="O213" s="160"/>
      <c r="P213" s="160"/>
      <c r="Q213" s="160"/>
      <c r="R213" s="151"/>
      <c r="S213" s="151"/>
      <c r="T213" s="151"/>
      <c r="U213" s="151"/>
      <c r="V213" s="151"/>
      <c r="W213" s="175"/>
      <c r="X213" s="151"/>
      <c r="Y213" s="151"/>
      <c r="Z213" s="151"/>
      <c r="AA213" s="151"/>
      <c r="AB213" s="151"/>
      <c r="AC213" s="151"/>
      <c r="AD213" s="151"/>
      <c r="AE213" s="151"/>
      <c r="AF213" s="151"/>
      <c r="AG213" s="151"/>
      <c r="AH213" s="151"/>
      <c r="AI213" s="151"/>
      <c r="AJ213" s="151"/>
      <c r="AK213" s="151"/>
      <c r="AL213" s="151"/>
      <c r="AM213" s="7"/>
      <c r="AN213" s="7"/>
      <c r="AO213" s="7"/>
      <c r="AP213" s="7"/>
      <c r="AQ213" s="7"/>
      <c r="AR213" s="7"/>
      <c r="AS213" s="7"/>
      <c r="AT213" s="7"/>
      <c r="AU213" s="7"/>
      <c r="AV213" s="7"/>
      <c r="AW213" s="7"/>
      <c r="AX213" s="7"/>
      <c r="AY213" s="7"/>
      <c r="AZ213" s="7"/>
      <c r="BA213" s="7"/>
    </row>
    <row r="214" spans="1:53" x14ac:dyDescent="0.25">
      <c r="A214" s="5"/>
      <c r="B214" s="312"/>
      <c r="C214" s="314"/>
      <c r="D214" s="7"/>
      <c r="E214" s="7"/>
      <c r="F214" s="231"/>
      <c r="G214" s="231"/>
      <c r="H214" s="314"/>
      <c r="I214" s="306"/>
      <c r="J214" s="151"/>
      <c r="K214" s="151"/>
      <c r="L214" s="175"/>
      <c r="M214" s="151"/>
      <c r="N214" s="176"/>
      <c r="O214" s="160"/>
      <c r="P214" s="160"/>
      <c r="Q214" s="160"/>
      <c r="R214" s="151"/>
      <c r="S214" s="151"/>
      <c r="T214" s="151"/>
      <c r="U214" s="151"/>
      <c r="V214" s="151"/>
      <c r="W214" s="175"/>
      <c r="X214" s="151"/>
      <c r="Y214" s="151"/>
      <c r="Z214" s="151"/>
      <c r="AA214" s="151"/>
      <c r="AB214" s="151"/>
      <c r="AC214" s="151"/>
      <c r="AD214" s="151"/>
      <c r="AE214" s="151"/>
      <c r="AF214" s="151"/>
      <c r="AG214" s="151"/>
      <c r="AH214" s="151"/>
      <c r="AI214" s="151"/>
      <c r="AJ214" s="151"/>
      <c r="AK214" s="151"/>
      <c r="AL214" s="151"/>
      <c r="AM214" s="7"/>
      <c r="AN214" s="7"/>
      <c r="AO214" s="7"/>
      <c r="AP214" s="7"/>
      <c r="AQ214" s="7"/>
      <c r="AR214" s="7"/>
      <c r="AS214" s="7"/>
      <c r="AT214" s="7"/>
      <c r="AU214" s="7"/>
      <c r="AV214" s="7"/>
      <c r="AW214" s="7"/>
      <c r="AX214" s="7"/>
      <c r="AY214" s="7"/>
      <c r="AZ214" s="7"/>
      <c r="BA214" s="7"/>
    </row>
    <row r="215" spans="1:53" x14ac:dyDescent="0.25">
      <c r="A215" s="5"/>
      <c r="B215" s="312"/>
      <c r="C215" s="314"/>
      <c r="D215" s="7"/>
      <c r="E215" s="7"/>
      <c r="F215" s="231"/>
      <c r="G215" s="231"/>
      <c r="H215" s="314"/>
      <c r="I215" s="306"/>
      <c r="J215" s="151"/>
      <c r="K215" s="151"/>
      <c r="L215" s="175"/>
      <c r="M215" s="151"/>
      <c r="N215" s="176"/>
      <c r="O215" s="160"/>
      <c r="P215" s="160"/>
      <c r="Q215" s="160"/>
      <c r="R215" s="151"/>
      <c r="S215" s="151"/>
      <c r="T215" s="151"/>
      <c r="U215" s="151"/>
      <c r="V215" s="151"/>
      <c r="W215" s="175"/>
      <c r="X215" s="151"/>
      <c r="Y215" s="151"/>
      <c r="Z215" s="151"/>
      <c r="AA215" s="151"/>
      <c r="AB215" s="151"/>
      <c r="AC215" s="151"/>
      <c r="AD215" s="151"/>
      <c r="AE215" s="151"/>
      <c r="AF215" s="151"/>
      <c r="AG215" s="151"/>
      <c r="AH215" s="151"/>
      <c r="AI215" s="151"/>
      <c r="AJ215" s="151"/>
      <c r="AK215" s="151"/>
      <c r="AL215" s="151"/>
      <c r="AM215" s="7"/>
      <c r="AN215" s="7"/>
      <c r="AO215" s="7"/>
      <c r="AP215" s="7"/>
      <c r="AQ215" s="7"/>
      <c r="AR215" s="7"/>
      <c r="AS215" s="7"/>
      <c r="AT215" s="7"/>
      <c r="AU215" s="7"/>
      <c r="AV215" s="7"/>
      <c r="AW215" s="7"/>
      <c r="AX215" s="7"/>
      <c r="AY215" s="7"/>
      <c r="AZ215" s="7"/>
      <c r="BA215" s="7"/>
    </row>
    <row r="216" spans="1:53" x14ac:dyDescent="0.25">
      <c r="A216" s="5"/>
      <c r="B216" s="312"/>
      <c r="C216" s="314"/>
      <c r="D216" s="7"/>
      <c r="E216" s="7"/>
      <c r="F216" s="231"/>
      <c r="G216" s="231"/>
      <c r="H216" s="314"/>
      <c r="I216" s="306"/>
      <c r="J216" s="151"/>
      <c r="K216" s="151"/>
      <c r="L216" s="175"/>
      <c r="M216" s="151"/>
      <c r="N216" s="176"/>
      <c r="O216" s="160"/>
      <c r="P216" s="160"/>
      <c r="Q216" s="160"/>
      <c r="R216" s="151"/>
      <c r="S216" s="151"/>
      <c r="T216" s="151"/>
      <c r="U216" s="151"/>
      <c r="V216" s="151"/>
      <c r="W216" s="175"/>
      <c r="X216" s="151"/>
      <c r="Y216" s="151"/>
      <c r="Z216" s="151"/>
      <c r="AA216" s="151"/>
      <c r="AB216" s="151"/>
      <c r="AC216" s="151"/>
      <c r="AD216" s="151"/>
      <c r="AE216" s="151"/>
      <c r="AF216" s="151"/>
      <c r="AG216" s="151"/>
      <c r="AH216" s="151"/>
      <c r="AI216" s="151"/>
      <c r="AJ216" s="151"/>
      <c r="AK216" s="151"/>
      <c r="AL216" s="151"/>
      <c r="AM216" s="7"/>
      <c r="AN216" s="7"/>
      <c r="AO216" s="7"/>
      <c r="AP216" s="7"/>
      <c r="AQ216" s="7"/>
      <c r="AR216" s="7"/>
      <c r="AS216" s="7"/>
      <c r="AT216" s="7"/>
      <c r="AU216" s="7"/>
      <c r="AV216" s="7"/>
      <c r="AW216" s="7"/>
      <c r="AX216" s="7"/>
      <c r="AY216" s="7"/>
      <c r="AZ216" s="7"/>
      <c r="BA216" s="7"/>
    </row>
    <row r="217" spans="1:53" x14ac:dyDescent="0.25">
      <c r="A217" s="5"/>
      <c r="B217" s="312"/>
      <c r="C217" s="314"/>
      <c r="D217" s="7"/>
      <c r="E217" s="7"/>
      <c r="F217" s="231"/>
      <c r="G217" s="231"/>
      <c r="H217" s="314"/>
      <c r="I217" s="306"/>
      <c r="J217" s="151"/>
      <c r="K217" s="151"/>
      <c r="L217" s="175"/>
      <c r="M217" s="151"/>
      <c r="N217" s="176"/>
      <c r="O217" s="160"/>
      <c r="P217" s="160"/>
      <c r="Q217" s="160"/>
      <c r="R217" s="151"/>
      <c r="S217" s="151"/>
      <c r="T217" s="151"/>
      <c r="U217" s="151"/>
      <c r="V217" s="151"/>
      <c r="W217" s="175"/>
      <c r="X217" s="151"/>
      <c r="Y217" s="151"/>
      <c r="Z217" s="151"/>
      <c r="AA217" s="151"/>
      <c r="AB217" s="151"/>
      <c r="AC217" s="151"/>
      <c r="AD217" s="151"/>
      <c r="AE217" s="151"/>
      <c r="AF217" s="151"/>
      <c r="AG217" s="151"/>
      <c r="AH217" s="151"/>
      <c r="AI217" s="151"/>
      <c r="AJ217" s="151"/>
      <c r="AK217" s="151"/>
      <c r="AL217" s="151"/>
      <c r="AM217" s="7"/>
      <c r="AN217" s="7"/>
      <c r="AO217" s="7"/>
      <c r="AP217" s="7"/>
      <c r="AQ217" s="7"/>
      <c r="AR217" s="7"/>
      <c r="AS217" s="7"/>
      <c r="AT217" s="7"/>
      <c r="AU217" s="7"/>
      <c r="AV217" s="7"/>
      <c r="AW217" s="7"/>
      <c r="AX217" s="7"/>
      <c r="AY217" s="7"/>
      <c r="AZ217" s="7"/>
      <c r="BA217" s="7"/>
    </row>
    <row r="218" spans="1:53" x14ac:dyDescent="0.25">
      <c r="A218" s="5"/>
      <c r="B218" s="312"/>
      <c r="C218" s="314"/>
      <c r="D218" s="7"/>
      <c r="E218" s="7"/>
      <c r="F218" s="231"/>
      <c r="G218" s="231"/>
      <c r="H218" s="314"/>
      <c r="I218" s="306"/>
      <c r="J218" s="151"/>
      <c r="K218" s="151"/>
      <c r="L218" s="175"/>
      <c r="M218" s="151"/>
      <c r="N218" s="176"/>
      <c r="O218" s="160"/>
      <c r="P218" s="160"/>
      <c r="Q218" s="160"/>
      <c r="R218" s="151"/>
      <c r="S218" s="151"/>
      <c r="T218" s="151"/>
      <c r="U218" s="151"/>
      <c r="V218" s="151"/>
      <c r="W218" s="175"/>
      <c r="X218" s="151"/>
      <c r="Y218" s="151"/>
      <c r="Z218" s="151"/>
      <c r="AA218" s="151"/>
      <c r="AB218" s="151"/>
      <c r="AC218" s="151"/>
      <c r="AD218" s="151"/>
      <c r="AE218" s="151"/>
      <c r="AF218" s="151"/>
      <c r="AG218" s="151"/>
      <c r="AH218" s="151"/>
      <c r="AI218" s="151"/>
      <c r="AJ218" s="151"/>
      <c r="AK218" s="151"/>
      <c r="AL218" s="151"/>
      <c r="AM218" s="7"/>
      <c r="AN218" s="7"/>
      <c r="AO218" s="7"/>
      <c r="AP218" s="7"/>
      <c r="AQ218" s="7"/>
      <c r="AR218" s="7"/>
      <c r="AS218" s="7"/>
      <c r="AT218" s="7"/>
      <c r="AU218" s="7"/>
      <c r="AV218" s="7"/>
      <c r="AW218" s="7"/>
      <c r="AX218" s="7"/>
      <c r="AY218" s="7"/>
      <c r="AZ218" s="7"/>
      <c r="BA218" s="7"/>
    </row>
    <row r="219" spans="1:53" x14ac:dyDescent="0.25">
      <c r="A219" s="5"/>
      <c r="B219" s="312"/>
      <c r="C219" s="314"/>
      <c r="D219" s="7"/>
      <c r="E219" s="7"/>
      <c r="F219" s="231"/>
      <c r="G219" s="231"/>
      <c r="H219" s="314"/>
      <c r="I219" s="306"/>
      <c r="J219" s="151"/>
      <c r="K219" s="151"/>
      <c r="L219" s="175"/>
      <c r="M219" s="151"/>
      <c r="N219" s="176"/>
      <c r="O219" s="160"/>
      <c r="P219" s="160"/>
      <c r="Q219" s="160"/>
      <c r="R219" s="151"/>
      <c r="S219" s="151"/>
      <c r="T219" s="151"/>
      <c r="U219" s="151"/>
      <c r="V219" s="151"/>
      <c r="W219" s="175"/>
      <c r="X219" s="151"/>
      <c r="Y219" s="151"/>
      <c r="Z219" s="151"/>
      <c r="AA219" s="151"/>
      <c r="AB219" s="151"/>
      <c r="AC219" s="151"/>
      <c r="AD219" s="151"/>
      <c r="AE219" s="151"/>
      <c r="AF219" s="151"/>
      <c r="AG219" s="151"/>
      <c r="AH219" s="151"/>
      <c r="AI219" s="151"/>
      <c r="AJ219" s="151"/>
      <c r="AK219" s="151"/>
      <c r="AL219" s="151"/>
      <c r="AM219" s="7"/>
      <c r="AN219" s="7"/>
      <c r="AO219" s="7"/>
      <c r="AP219" s="7"/>
      <c r="AQ219" s="7"/>
      <c r="AR219" s="7"/>
      <c r="AS219" s="7"/>
      <c r="AT219" s="7"/>
      <c r="AU219" s="7"/>
      <c r="AV219" s="7"/>
      <c r="AW219" s="7"/>
      <c r="AX219" s="7"/>
      <c r="AY219" s="7"/>
      <c r="AZ219" s="7"/>
      <c r="BA219" s="7"/>
    </row>
    <row r="220" spans="1:53" x14ac:dyDescent="0.25">
      <c r="A220" s="5"/>
      <c r="B220" s="312"/>
      <c r="C220" s="314"/>
      <c r="D220" s="7"/>
      <c r="E220" s="7"/>
      <c r="F220" s="231"/>
      <c r="G220" s="231"/>
      <c r="H220" s="314"/>
      <c r="I220" s="306"/>
      <c r="J220" s="151"/>
      <c r="K220" s="151"/>
      <c r="L220" s="175"/>
      <c r="M220" s="151"/>
      <c r="N220" s="176"/>
      <c r="O220" s="160"/>
      <c r="P220" s="160"/>
      <c r="Q220" s="160"/>
      <c r="R220" s="151"/>
      <c r="S220" s="151"/>
      <c r="T220" s="151"/>
      <c r="U220" s="151"/>
      <c r="V220" s="151"/>
      <c r="W220" s="175"/>
      <c r="X220" s="151"/>
      <c r="Y220" s="151"/>
      <c r="Z220" s="151"/>
      <c r="AA220" s="151"/>
      <c r="AB220" s="151"/>
      <c r="AC220" s="151"/>
      <c r="AD220" s="151"/>
      <c r="AE220" s="151"/>
      <c r="AF220" s="151"/>
      <c r="AG220" s="151"/>
      <c r="AH220" s="151"/>
      <c r="AI220" s="151"/>
      <c r="AJ220" s="151"/>
      <c r="AK220" s="151"/>
      <c r="AL220" s="151"/>
      <c r="AM220" s="7"/>
      <c r="AN220" s="7"/>
      <c r="AO220" s="7"/>
      <c r="AP220" s="7"/>
      <c r="AQ220" s="7"/>
      <c r="AR220" s="7"/>
      <c r="AS220" s="7"/>
      <c r="AT220" s="7"/>
      <c r="AU220" s="7"/>
      <c r="AV220" s="7"/>
      <c r="AW220" s="7"/>
      <c r="AX220" s="7"/>
      <c r="AY220" s="7"/>
      <c r="AZ220" s="7"/>
      <c r="BA220" s="7"/>
    </row>
    <row r="221" spans="1:53" x14ac:dyDescent="0.25">
      <c r="A221" s="5"/>
      <c r="B221" s="312"/>
      <c r="C221" s="314"/>
      <c r="D221" s="7"/>
      <c r="E221" s="7"/>
      <c r="F221" s="231"/>
      <c r="G221" s="231"/>
      <c r="H221" s="314"/>
      <c r="I221" s="306"/>
      <c r="J221" s="151"/>
      <c r="K221" s="151"/>
      <c r="L221" s="175"/>
      <c r="M221" s="151"/>
      <c r="N221" s="176"/>
      <c r="O221" s="160"/>
      <c r="P221" s="160"/>
      <c r="Q221" s="160"/>
      <c r="R221" s="151"/>
      <c r="S221" s="151"/>
      <c r="T221" s="151"/>
      <c r="U221" s="151"/>
      <c r="V221" s="151"/>
      <c r="W221" s="175"/>
      <c r="X221" s="151"/>
      <c r="Y221" s="151"/>
      <c r="Z221" s="151"/>
      <c r="AA221" s="151"/>
      <c r="AB221" s="151"/>
      <c r="AC221" s="151"/>
      <c r="AD221" s="151"/>
      <c r="AE221" s="151"/>
      <c r="AF221" s="151"/>
      <c r="AG221" s="151"/>
      <c r="AH221" s="151"/>
      <c r="AI221" s="151"/>
      <c r="AJ221" s="151"/>
      <c r="AK221" s="151"/>
      <c r="AL221" s="151"/>
      <c r="AM221" s="7"/>
      <c r="AN221" s="7"/>
      <c r="AO221" s="7"/>
      <c r="AP221" s="7"/>
      <c r="AQ221" s="7"/>
      <c r="AR221" s="7"/>
      <c r="AS221" s="7"/>
      <c r="AT221" s="7"/>
      <c r="AU221" s="7"/>
      <c r="AV221" s="7"/>
      <c r="AW221" s="7"/>
      <c r="AX221" s="7"/>
      <c r="AY221" s="7"/>
      <c r="AZ221" s="7"/>
      <c r="BA221" s="7"/>
    </row>
    <row r="222" spans="1:53" x14ac:dyDescent="0.25">
      <c r="A222" s="5"/>
      <c r="B222" s="312"/>
      <c r="C222" s="314"/>
      <c r="D222" s="7"/>
      <c r="E222" s="7"/>
      <c r="F222" s="231"/>
      <c r="G222" s="231"/>
      <c r="H222" s="314"/>
      <c r="I222" s="306"/>
      <c r="J222" s="151"/>
      <c r="K222" s="151"/>
      <c r="L222" s="175"/>
      <c r="M222" s="151"/>
      <c r="N222" s="176"/>
      <c r="O222" s="160"/>
      <c r="P222" s="160"/>
      <c r="Q222" s="160"/>
      <c r="R222" s="151"/>
      <c r="S222" s="151"/>
      <c r="T222" s="151"/>
      <c r="U222" s="151"/>
      <c r="V222" s="151"/>
      <c r="W222" s="175"/>
      <c r="X222" s="151"/>
      <c r="Y222" s="151"/>
      <c r="Z222" s="151"/>
      <c r="AA222" s="151"/>
      <c r="AB222" s="151"/>
      <c r="AC222" s="151"/>
      <c r="AD222" s="151"/>
      <c r="AE222" s="151"/>
      <c r="AF222" s="151"/>
      <c r="AG222" s="151"/>
      <c r="AH222" s="151"/>
      <c r="AI222" s="151"/>
      <c r="AJ222" s="151"/>
      <c r="AK222" s="151"/>
      <c r="AL222" s="151"/>
      <c r="AM222" s="7"/>
      <c r="AN222" s="7"/>
      <c r="AO222" s="7"/>
      <c r="AP222" s="7"/>
      <c r="AQ222" s="7"/>
      <c r="AR222" s="7"/>
      <c r="AS222" s="7"/>
      <c r="AT222" s="7"/>
      <c r="AU222" s="7"/>
      <c r="AV222" s="7"/>
      <c r="AW222" s="7"/>
      <c r="AX222" s="7"/>
      <c r="AY222" s="7"/>
      <c r="AZ222" s="7"/>
      <c r="BA222" s="7"/>
    </row>
    <row r="223" spans="1:53" x14ac:dyDescent="0.25">
      <c r="A223" s="5"/>
      <c r="B223" s="312"/>
      <c r="C223" s="314"/>
      <c r="D223" s="7"/>
      <c r="E223" s="7"/>
      <c r="F223" s="231"/>
      <c r="G223" s="231"/>
      <c r="H223" s="314"/>
      <c r="I223" s="306"/>
      <c r="J223" s="151"/>
      <c r="K223" s="151"/>
      <c r="L223" s="175"/>
      <c r="M223" s="151"/>
      <c r="N223" s="176"/>
      <c r="O223" s="160"/>
      <c r="P223" s="160"/>
      <c r="Q223" s="160"/>
      <c r="R223" s="151"/>
      <c r="S223" s="151"/>
      <c r="T223" s="151"/>
      <c r="U223" s="151"/>
      <c r="V223" s="151"/>
      <c r="W223" s="175"/>
      <c r="X223" s="151"/>
      <c r="Y223" s="151"/>
      <c r="Z223" s="151"/>
      <c r="AA223" s="151"/>
      <c r="AB223" s="151"/>
      <c r="AC223" s="151"/>
      <c r="AD223" s="151"/>
      <c r="AE223" s="151"/>
      <c r="AF223" s="151"/>
      <c r="AG223" s="151"/>
      <c r="AH223" s="151"/>
      <c r="AI223" s="151"/>
      <c r="AJ223" s="151"/>
      <c r="AK223" s="151"/>
      <c r="AL223" s="151"/>
      <c r="AM223" s="7"/>
      <c r="AN223" s="7"/>
      <c r="AO223" s="7"/>
      <c r="AP223" s="7"/>
      <c r="AQ223" s="7"/>
      <c r="AR223" s="7"/>
      <c r="AS223" s="7"/>
      <c r="AT223" s="7"/>
      <c r="AU223" s="7"/>
      <c r="AV223" s="7"/>
      <c r="AW223" s="7"/>
      <c r="AX223" s="7"/>
      <c r="AY223" s="7"/>
      <c r="AZ223" s="7"/>
      <c r="BA223" s="7"/>
    </row>
    <row r="224" spans="1:53" x14ac:dyDescent="0.25">
      <c r="A224" s="5"/>
      <c r="B224" s="312"/>
      <c r="C224" s="314"/>
      <c r="D224" s="7"/>
      <c r="E224" s="7"/>
      <c r="F224" s="231"/>
      <c r="G224" s="231"/>
      <c r="H224" s="314"/>
      <c r="I224" s="306"/>
      <c r="J224" s="151"/>
      <c r="K224" s="151"/>
      <c r="L224" s="175"/>
      <c r="M224" s="151"/>
      <c r="N224" s="176"/>
      <c r="O224" s="160"/>
      <c r="P224" s="160"/>
      <c r="Q224" s="160"/>
      <c r="R224" s="151"/>
      <c r="S224" s="151"/>
      <c r="T224" s="151"/>
      <c r="U224" s="151"/>
      <c r="V224" s="151"/>
      <c r="W224" s="175"/>
      <c r="X224" s="151"/>
      <c r="Y224" s="151"/>
      <c r="Z224" s="151"/>
      <c r="AA224" s="151"/>
      <c r="AB224" s="151"/>
      <c r="AC224" s="151"/>
      <c r="AD224" s="151"/>
      <c r="AE224" s="151"/>
      <c r="AF224" s="151"/>
      <c r="AG224" s="151"/>
      <c r="AH224" s="151"/>
      <c r="AI224" s="151"/>
      <c r="AJ224" s="151"/>
      <c r="AK224" s="151"/>
      <c r="AL224" s="151"/>
      <c r="AM224" s="7"/>
      <c r="AN224" s="7"/>
      <c r="AO224" s="7"/>
      <c r="AP224" s="7"/>
      <c r="AQ224" s="7"/>
      <c r="AR224" s="7"/>
      <c r="AS224" s="7"/>
      <c r="AT224" s="7"/>
      <c r="AU224" s="7"/>
      <c r="AV224" s="7"/>
      <c r="AW224" s="7"/>
      <c r="AX224" s="7"/>
      <c r="AY224" s="7"/>
      <c r="AZ224" s="7"/>
      <c r="BA224" s="7"/>
    </row>
    <row r="225" spans="1:53" x14ac:dyDescent="0.25">
      <c r="A225" s="5"/>
      <c r="B225" s="312"/>
      <c r="C225" s="314"/>
      <c r="D225" s="7"/>
      <c r="E225" s="7"/>
      <c r="F225" s="231"/>
      <c r="G225" s="231"/>
      <c r="H225" s="314"/>
      <c r="I225" s="306"/>
      <c r="J225" s="151"/>
      <c r="K225" s="151"/>
      <c r="L225" s="175"/>
      <c r="M225" s="151"/>
      <c r="N225" s="176"/>
      <c r="O225" s="160"/>
      <c r="P225" s="160"/>
      <c r="Q225" s="160"/>
      <c r="R225" s="151"/>
      <c r="S225" s="151"/>
      <c r="T225" s="151"/>
      <c r="U225" s="151"/>
      <c r="V225" s="151"/>
      <c r="W225" s="175"/>
      <c r="X225" s="151"/>
      <c r="Y225" s="151"/>
      <c r="Z225" s="151"/>
      <c r="AA225" s="151"/>
      <c r="AB225" s="151"/>
      <c r="AC225" s="151"/>
      <c r="AD225" s="151"/>
      <c r="AE225" s="151"/>
      <c r="AF225" s="151"/>
      <c r="AG225" s="151"/>
      <c r="AH225" s="151"/>
      <c r="AI225" s="151"/>
      <c r="AJ225" s="151"/>
      <c r="AK225" s="151"/>
      <c r="AL225" s="151"/>
      <c r="AM225" s="7"/>
      <c r="AN225" s="7"/>
      <c r="AO225" s="7"/>
      <c r="AP225" s="7"/>
      <c r="AQ225" s="7"/>
      <c r="AR225" s="7"/>
      <c r="AS225" s="7"/>
      <c r="AT225" s="7"/>
      <c r="AU225" s="7"/>
      <c r="AV225" s="7"/>
      <c r="AW225" s="7"/>
      <c r="AX225" s="7"/>
      <c r="AY225" s="7"/>
      <c r="AZ225" s="7"/>
      <c r="BA225" s="7"/>
    </row>
    <row r="226" spans="1:53" x14ac:dyDescent="0.25">
      <c r="A226" s="5"/>
      <c r="B226" s="312"/>
      <c r="C226" s="314"/>
      <c r="D226" s="7"/>
      <c r="E226" s="7"/>
      <c r="F226" s="231"/>
      <c r="G226" s="231"/>
      <c r="H226" s="314"/>
      <c r="I226" s="306"/>
      <c r="J226" s="151"/>
      <c r="K226" s="151"/>
      <c r="L226" s="175"/>
      <c r="M226" s="151"/>
      <c r="N226" s="176"/>
      <c r="O226" s="160"/>
      <c r="P226" s="160"/>
      <c r="Q226" s="160"/>
      <c r="R226" s="151"/>
      <c r="S226" s="151"/>
      <c r="T226" s="151"/>
      <c r="U226" s="151"/>
      <c r="V226" s="151"/>
      <c r="W226" s="175"/>
      <c r="X226" s="151"/>
      <c r="Y226" s="151"/>
      <c r="Z226" s="151"/>
      <c r="AA226" s="151"/>
      <c r="AB226" s="151"/>
      <c r="AC226" s="151"/>
      <c r="AD226" s="151"/>
      <c r="AE226" s="151"/>
      <c r="AF226" s="151"/>
      <c r="AG226" s="151"/>
      <c r="AH226" s="151"/>
      <c r="AI226" s="151"/>
      <c r="AJ226" s="151"/>
      <c r="AK226" s="151"/>
      <c r="AL226" s="151"/>
      <c r="AM226" s="7"/>
      <c r="AN226" s="7"/>
      <c r="AO226" s="7"/>
      <c r="AP226" s="7"/>
      <c r="AQ226" s="7"/>
      <c r="AR226" s="7"/>
      <c r="AS226" s="7"/>
      <c r="AT226" s="7"/>
      <c r="AU226" s="7"/>
      <c r="AV226" s="7"/>
      <c r="AW226" s="7"/>
      <c r="AX226" s="7"/>
      <c r="AY226" s="7"/>
      <c r="AZ226" s="7"/>
      <c r="BA226" s="7"/>
    </row>
    <row r="227" spans="1:53" x14ac:dyDescent="0.25">
      <c r="A227" s="5"/>
      <c r="B227" s="312"/>
      <c r="C227" s="314"/>
      <c r="D227" s="7"/>
      <c r="E227" s="7"/>
      <c r="F227" s="231"/>
      <c r="G227" s="231"/>
      <c r="H227" s="314"/>
      <c r="I227" s="306"/>
      <c r="J227" s="151"/>
      <c r="K227" s="151"/>
      <c r="L227" s="175"/>
      <c r="M227" s="151"/>
      <c r="N227" s="176"/>
      <c r="O227" s="160"/>
      <c r="P227" s="160"/>
      <c r="Q227" s="160"/>
      <c r="R227" s="151"/>
      <c r="S227" s="151"/>
      <c r="T227" s="151"/>
      <c r="U227" s="151"/>
      <c r="V227" s="151"/>
      <c r="W227" s="175"/>
      <c r="X227" s="151"/>
      <c r="Y227" s="151"/>
      <c r="Z227" s="151"/>
      <c r="AA227" s="151"/>
      <c r="AB227" s="151"/>
      <c r="AC227" s="151"/>
      <c r="AD227" s="151"/>
      <c r="AE227" s="151"/>
      <c r="AF227" s="151"/>
      <c r="AG227" s="151"/>
      <c r="AH227" s="151"/>
      <c r="AI227" s="151"/>
      <c r="AJ227" s="151"/>
      <c r="AK227" s="151"/>
      <c r="AL227" s="151"/>
      <c r="AM227" s="7"/>
      <c r="AN227" s="7"/>
      <c r="AO227" s="7"/>
      <c r="AP227" s="7"/>
      <c r="AQ227" s="7"/>
      <c r="AR227" s="7"/>
      <c r="AS227" s="7"/>
      <c r="AT227" s="7"/>
      <c r="AU227" s="7"/>
      <c r="AV227" s="7"/>
      <c r="AW227" s="7"/>
      <c r="AX227" s="7"/>
      <c r="AY227" s="7"/>
      <c r="AZ227" s="7"/>
      <c r="BA227" s="7"/>
    </row>
    <row r="228" spans="1:53" x14ac:dyDescent="0.25">
      <c r="A228" s="5"/>
      <c r="B228" s="312"/>
      <c r="C228" s="314"/>
      <c r="D228" s="7"/>
      <c r="E228" s="7"/>
      <c r="F228" s="231"/>
      <c r="G228" s="231"/>
      <c r="H228" s="314"/>
      <c r="I228" s="306"/>
      <c r="J228" s="151"/>
      <c r="K228" s="151"/>
      <c r="L228" s="175"/>
      <c r="M228" s="151"/>
      <c r="N228" s="176"/>
      <c r="O228" s="160"/>
      <c r="P228" s="160"/>
      <c r="Q228" s="160"/>
      <c r="R228" s="151"/>
      <c r="S228" s="151"/>
      <c r="T228" s="151"/>
      <c r="U228" s="151"/>
      <c r="V228" s="151"/>
      <c r="W228" s="175"/>
      <c r="X228" s="151"/>
      <c r="Y228" s="151"/>
      <c r="Z228" s="151"/>
      <c r="AA228" s="151"/>
      <c r="AB228" s="151"/>
      <c r="AC228" s="151"/>
      <c r="AD228" s="151"/>
      <c r="AE228" s="151"/>
      <c r="AF228" s="151"/>
      <c r="AG228" s="151"/>
      <c r="AH228" s="151"/>
      <c r="AI228" s="151"/>
      <c r="AJ228" s="151"/>
      <c r="AK228" s="151"/>
      <c r="AL228" s="151"/>
      <c r="AM228" s="7"/>
      <c r="AN228" s="7"/>
      <c r="AO228" s="7"/>
      <c r="AP228" s="7"/>
      <c r="AQ228" s="7"/>
      <c r="AR228" s="7"/>
      <c r="AS228" s="7"/>
      <c r="AT228" s="7"/>
      <c r="AU228" s="7"/>
      <c r="AV228" s="7"/>
      <c r="AW228" s="7"/>
      <c r="AX228" s="7"/>
      <c r="AY228" s="7"/>
      <c r="AZ228" s="7"/>
      <c r="BA228" s="7"/>
    </row>
    <row r="229" spans="1:53" x14ac:dyDescent="0.25">
      <c r="A229" s="5"/>
      <c r="B229" s="312"/>
      <c r="C229" s="314"/>
      <c r="D229" s="7"/>
      <c r="E229" s="7"/>
      <c r="F229" s="231"/>
      <c r="G229" s="231"/>
      <c r="H229" s="314"/>
      <c r="I229" s="306"/>
      <c r="J229" s="151"/>
      <c r="K229" s="151"/>
      <c r="L229" s="175"/>
      <c r="M229" s="151"/>
      <c r="N229" s="176"/>
      <c r="O229" s="160"/>
      <c r="P229" s="160"/>
      <c r="Q229" s="160"/>
      <c r="R229" s="151"/>
      <c r="S229" s="151"/>
      <c r="T229" s="151"/>
      <c r="U229" s="151"/>
      <c r="V229" s="151"/>
      <c r="W229" s="175"/>
      <c r="X229" s="151"/>
      <c r="Y229" s="151"/>
      <c r="Z229" s="151"/>
      <c r="AA229" s="151"/>
      <c r="AB229" s="151"/>
      <c r="AC229" s="151"/>
      <c r="AD229" s="151"/>
      <c r="AE229" s="151"/>
      <c r="AF229" s="151"/>
      <c r="AG229" s="151"/>
      <c r="AH229" s="151"/>
      <c r="AI229" s="151"/>
      <c r="AJ229" s="151"/>
      <c r="AK229" s="151"/>
      <c r="AL229" s="151"/>
      <c r="AM229" s="7"/>
      <c r="AN229" s="7"/>
      <c r="AO229" s="7"/>
      <c r="AP229" s="7"/>
      <c r="AQ229" s="7"/>
      <c r="AR229" s="7"/>
      <c r="AS229" s="7"/>
      <c r="AT229" s="7"/>
      <c r="AU229" s="7"/>
      <c r="AV229" s="7"/>
      <c r="AW229" s="7"/>
      <c r="AX229" s="7"/>
      <c r="AY229" s="7"/>
      <c r="AZ229" s="7"/>
      <c r="BA229" s="7"/>
    </row>
    <row r="230" spans="1:53" x14ac:dyDescent="0.25">
      <c r="A230" s="5"/>
      <c r="B230" s="312"/>
      <c r="C230" s="314"/>
      <c r="D230" s="7"/>
      <c r="E230" s="7"/>
      <c r="F230" s="231"/>
      <c r="G230" s="231"/>
      <c r="H230" s="314"/>
      <c r="I230" s="306"/>
      <c r="J230" s="151"/>
      <c r="K230" s="151"/>
      <c r="L230" s="175"/>
      <c r="M230" s="151"/>
      <c r="N230" s="176"/>
      <c r="O230" s="160"/>
      <c r="P230" s="160"/>
      <c r="Q230" s="160"/>
      <c r="R230" s="151"/>
      <c r="S230" s="151"/>
      <c r="T230" s="151"/>
      <c r="U230" s="151"/>
      <c r="V230" s="151"/>
      <c r="W230" s="175"/>
      <c r="X230" s="151"/>
      <c r="Y230" s="151"/>
      <c r="Z230" s="151"/>
      <c r="AA230" s="151"/>
      <c r="AB230" s="151"/>
      <c r="AC230" s="151"/>
      <c r="AD230" s="151"/>
      <c r="AE230" s="151"/>
      <c r="AF230" s="151"/>
      <c r="AG230" s="151"/>
      <c r="AH230" s="151"/>
      <c r="AI230" s="151"/>
      <c r="AJ230" s="151"/>
      <c r="AK230" s="151"/>
      <c r="AL230" s="151"/>
      <c r="AM230" s="7"/>
      <c r="AN230" s="7"/>
      <c r="AO230" s="7"/>
      <c r="AP230" s="7"/>
      <c r="AQ230" s="7"/>
      <c r="AR230" s="7"/>
      <c r="AS230" s="7"/>
      <c r="AT230" s="7"/>
      <c r="AU230" s="7"/>
      <c r="AV230" s="7"/>
      <c r="AW230" s="7"/>
      <c r="AX230" s="7"/>
      <c r="AY230" s="7"/>
      <c r="AZ230" s="7"/>
      <c r="BA230" s="7"/>
    </row>
    <row r="231" spans="1:53" x14ac:dyDescent="0.25">
      <c r="A231" s="5"/>
      <c r="B231" s="312"/>
      <c r="C231" s="314"/>
      <c r="D231" s="7"/>
      <c r="E231" s="7"/>
      <c r="F231" s="231"/>
      <c r="G231" s="231"/>
      <c r="H231" s="314"/>
      <c r="I231" s="306"/>
      <c r="J231" s="151"/>
      <c r="K231" s="151"/>
      <c r="L231" s="175"/>
      <c r="M231" s="151"/>
      <c r="N231" s="176"/>
      <c r="O231" s="160"/>
      <c r="P231" s="160"/>
      <c r="Q231" s="160"/>
      <c r="R231" s="151"/>
      <c r="S231" s="151"/>
      <c r="T231" s="151"/>
      <c r="U231" s="151"/>
      <c r="V231" s="151"/>
      <c r="W231" s="175"/>
      <c r="X231" s="151"/>
      <c r="Y231" s="151"/>
      <c r="Z231" s="151"/>
      <c r="AA231" s="151"/>
      <c r="AB231" s="151"/>
      <c r="AC231" s="151"/>
      <c r="AD231" s="151"/>
      <c r="AE231" s="151"/>
      <c r="AF231" s="151"/>
      <c r="AG231" s="151"/>
      <c r="AH231" s="151"/>
      <c r="AI231" s="151"/>
      <c r="AJ231" s="151"/>
      <c r="AK231" s="151"/>
      <c r="AL231" s="151"/>
      <c r="AM231" s="7"/>
      <c r="AN231" s="7"/>
      <c r="AO231" s="7"/>
      <c r="AP231" s="7"/>
      <c r="AQ231" s="7"/>
      <c r="AR231" s="7"/>
      <c r="AS231" s="7"/>
      <c r="AT231" s="7"/>
      <c r="AU231" s="7"/>
      <c r="AV231" s="7"/>
      <c r="AW231" s="7"/>
      <c r="AX231" s="7"/>
      <c r="AY231" s="7"/>
      <c r="AZ231" s="7"/>
      <c r="BA231" s="7"/>
    </row>
    <row r="232" spans="1:53" x14ac:dyDescent="0.25">
      <c r="A232" s="5"/>
      <c r="B232" s="312"/>
      <c r="C232" s="314"/>
      <c r="D232" s="7"/>
      <c r="E232" s="7"/>
      <c r="F232" s="231"/>
      <c r="G232" s="231"/>
      <c r="H232" s="314"/>
      <c r="I232" s="306"/>
      <c r="J232" s="151"/>
      <c r="K232" s="151"/>
      <c r="L232" s="175"/>
      <c r="M232" s="151"/>
      <c r="N232" s="176"/>
      <c r="O232" s="160"/>
      <c r="P232" s="160"/>
      <c r="Q232" s="160"/>
      <c r="R232" s="151"/>
      <c r="S232" s="151"/>
      <c r="T232" s="151"/>
      <c r="U232" s="151"/>
      <c r="V232" s="151"/>
      <c r="W232" s="175"/>
      <c r="X232" s="151"/>
      <c r="Y232" s="151"/>
      <c r="Z232" s="151"/>
      <c r="AA232" s="151"/>
      <c r="AB232" s="151"/>
      <c r="AC232" s="151"/>
      <c r="AD232" s="151"/>
      <c r="AE232" s="151"/>
      <c r="AF232" s="151"/>
      <c r="AG232" s="151"/>
      <c r="AH232" s="151"/>
      <c r="AI232" s="151"/>
      <c r="AJ232" s="151"/>
      <c r="AK232" s="151"/>
      <c r="AL232" s="151"/>
      <c r="AM232" s="7"/>
      <c r="AN232" s="7"/>
      <c r="AO232" s="7"/>
      <c r="AP232" s="7"/>
      <c r="AQ232" s="7"/>
      <c r="AR232" s="7"/>
      <c r="AS232" s="7"/>
      <c r="AT232" s="7"/>
      <c r="AU232" s="7"/>
      <c r="AV232" s="7"/>
      <c r="AW232" s="7"/>
      <c r="AX232" s="7"/>
      <c r="AY232" s="7"/>
      <c r="AZ232" s="7"/>
      <c r="BA232" s="7"/>
    </row>
    <row r="233" spans="1:53" x14ac:dyDescent="0.25">
      <c r="A233" s="5"/>
      <c r="B233" s="312"/>
      <c r="C233" s="314"/>
      <c r="D233" s="7"/>
      <c r="E233" s="7"/>
      <c r="F233" s="231"/>
      <c r="G233" s="231"/>
      <c r="H233" s="314"/>
      <c r="I233" s="306"/>
      <c r="J233" s="151"/>
      <c r="K233" s="151"/>
      <c r="L233" s="175"/>
      <c r="M233" s="151"/>
      <c r="N233" s="176"/>
      <c r="O233" s="160"/>
      <c r="P233" s="160"/>
      <c r="Q233" s="160"/>
      <c r="R233" s="151"/>
      <c r="S233" s="151"/>
      <c r="T233" s="151"/>
      <c r="U233" s="151"/>
      <c r="V233" s="151"/>
      <c r="W233" s="175"/>
      <c r="X233" s="151"/>
      <c r="Y233" s="151"/>
      <c r="Z233" s="151"/>
      <c r="AA233" s="151"/>
      <c r="AB233" s="151"/>
      <c r="AC233" s="151"/>
      <c r="AD233" s="151"/>
      <c r="AE233" s="151"/>
      <c r="AF233" s="151"/>
      <c r="AG233" s="151"/>
      <c r="AH233" s="151"/>
      <c r="AI233" s="151"/>
      <c r="AJ233" s="151"/>
      <c r="AK233" s="151"/>
      <c r="AL233" s="151"/>
      <c r="AM233" s="7"/>
      <c r="AN233" s="7"/>
      <c r="AO233" s="7"/>
      <c r="AP233" s="7"/>
      <c r="AQ233" s="7"/>
      <c r="AR233" s="7"/>
      <c r="AS233" s="7"/>
      <c r="AT233" s="7"/>
      <c r="AU233" s="7"/>
      <c r="AV233" s="7"/>
      <c r="AW233" s="7"/>
      <c r="AX233" s="7"/>
      <c r="AY233" s="7"/>
      <c r="AZ233" s="7"/>
      <c r="BA233" s="7"/>
    </row>
    <row r="234" spans="1:53" x14ac:dyDescent="0.25">
      <c r="A234" s="5"/>
      <c r="B234" s="312"/>
      <c r="C234" s="314"/>
      <c r="D234" s="7"/>
      <c r="E234" s="7"/>
      <c r="F234" s="231"/>
      <c r="G234" s="231"/>
      <c r="H234" s="314"/>
      <c r="I234" s="306"/>
      <c r="J234" s="151"/>
      <c r="K234" s="151"/>
      <c r="L234" s="175"/>
      <c r="M234" s="151"/>
      <c r="N234" s="176"/>
      <c r="O234" s="160"/>
      <c r="P234" s="160"/>
      <c r="Q234" s="160"/>
      <c r="R234" s="151"/>
      <c r="S234" s="151"/>
      <c r="T234" s="151"/>
      <c r="U234" s="151"/>
      <c r="V234" s="151"/>
      <c r="W234" s="175"/>
      <c r="X234" s="151"/>
      <c r="Y234" s="151"/>
      <c r="Z234" s="151"/>
      <c r="AA234" s="151"/>
      <c r="AB234" s="151"/>
      <c r="AC234" s="151"/>
      <c r="AD234" s="151"/>
      <c r="AE234" s="151"/>
      <c r="AF234" s="151"/>
      <c r="AG234" s="151"/>
      <c r="AH234" s="151"/>
      <c r="AI234" s="151"/>
      <c r="AJ234" s="151"/>
      <c r="AK234" s="151"/>
      <c r="AL234" s="151"/>
      <c r="AM234" s="7"/>
      <c r="AN234" s="7"/>
      <c r="AO234" s="7"/>
      <c r="AP234" s="7"/>
      <c r="AQ234" s="7"/>
      <c r="AR234" s="7"/>
      <c r="AS234" s="7"/>
      <c r="AT234" s="7"/>
      <c r="AU234" s="7"/>
      <c r="AV234" s="7"/>
      <c r="AW234" s="7"/>
      <c r="AX234" s="7"/>
      <c r="AY234" s="7"/>
      <c r="AZ234" s="7"/>
      <c r="BA234" s="7"/>
    </row>
    <row r="235" spans="1:53" x14ac:dyDescent="0.25">
      <c r="A235" s="5"/>
      <c r="B235" s="312"/>
      <c r="C235" s="314"/>
      <c r="D235" s="7"/>
      <c r="E235" s="7"/>
      <c r="F235" s="231"/>
      <c r="G235" s="231"/>
      <c r="H235" s="314"/>
      <c r="I235" s="306"/>
      <c r="J235" s="151"/>
      <c r="K235" s="151"/>
      <c r="L235" s="175"/>
      <c r="M235" s="151"/>
      <c r="N235" s="176"/>
      <c r="O235" s="160"/>
      <c r="P235" s="160"/>
      <c r="Q235" s="160"/>
      <c r="R235" s="151"/>
      <c r="S235" s="151"/>
      <c r="T235" s="151"/>
      <c r="U235" s="151"/>
      <c r="V235" s="151"/>
      <c r="W235" s="175"/>
      <c r="X235" s="151"/>
      <c r="Y235" s="151"/>
      <c r="Z235" s="151"/>
      <c r="AA235" s="151"/>
      <c r="AB235" s="151"/>
      <c r="AC235" s="151"/>
      <c r="AD235" s="151"/>
      <c r="AE235" s="151"/>
      <c r="AF235" s="151"/>
      <c r="AG235" s="151"/>
      <c r="AH235" s="151"/>
      <c r="AI235" s="151"/>
      <c r="AJ235" s="151"/>
      <c r="AK235" s="151"/>
      <c r="AL235" s="151"/>
      <c r="AM235" s="7"/>
      <c r="AN235" s="7"/>
      <c r="AO235" s="7"/>
      <c r="AP235" s="7"/>
      <c r="AQ235" s="7"/>
      <c r="AR235" s="7"/>
      <c r="AS235" s="7"/>
      <c r="AT235" s="7"/>
      <c r="AU235" s="7"/>
      <c r="AV235" s="7"/>
      <c r="AW235" s="7"/>
      <c r="AX235" s="7"/>
      <c r="AY235" s="7"/>
      <c r="AZ235" s="7"/>
      <c r="BA235" s="7"/>
    </row>
    <row r="236" spans="1:53" x14ac:dyDescent="0.25">
      <c r="A236" s="5"/>
      <c r="B236" s="312"/>
      <c r="C236" s="314"/>
      <c r="D236" s="7"/>
      <c r="E236" s="7"/>
      <c r="F236" s="231"/>
      <c r="G236" s="231"/>
      <c r="H236" s="314"/>
      <c r="I236" s="306"/>
      <c r="J236" s="151"/>
      <c r="K236" s="151"/>
      <c r="L236" s="175"/>
      <c r="M236" s="151"/>
      <c r="N236" s="176"/>
      <c r="O236" s="160"/>
      <c r="P236" s="160"/>
      <c r="Q236" s="160"/>
      <c r="R236" s="151"/>
      <c r="S236" s="151"/>
      <c r="T236" s="151"/>
      <c r="U236" s="151"/>
      <c r="V236" s="151"/>
      <c r="W236" s="175"/>
      <c r="X236" s="151"/>
      <c r="Y236" s="151"/>
      <c r="Z236" s="151"/>
      <c r="AA236" s="151"/>
      <c r="AB236" s="151"/>
      <c r="AC236" s="151"/>
      <c r="AD236" s="151"/>
      <c r="AE236" s="151"/>
      <c r="AF236" s="151"/>
      <c r="AG236" s="151"/>
      <c r="AH236" s="151"/>
      <c r="AI236" s="151"/>
      <c r="AJ236" s="151"/>
      <c r="AK236" s="151"/>
      <c r="AL236" s="151"/>
      <c r="AM236" s="7"/>
      <c r="AN236" s="7"/>
      <c r="AO236" s="7"/>
      <c r="AP236" s="7"/>
      <c r="AQ236" s="7"/>
      <c r="AR236" s="7"/>
      <c r="AS236" s="7"/>
      <c r="AT236" s="7"/>
      <c r="AU236" s="7"/>
      <c r="AV236" s="7"/>
      <c r="AW236" s="7"/>
      <c r="AX236" s="7"/>
      <c r="AY236" s="7"/>
      <c r="AZ236" s="7"/>
      <c r="BA236" s="7"/>
    </row>
    <row r="237" spans="1:53" x14ac:dyDescent="0.25">
      <c r="A237" s="5"/>
      <c r="B237" s="312"/>
      <c r="C237" s="314"/>
      <c r="D237" s="7"/>
      <c r="E237" s="7"/>
      <c r="F237" s="231"/>
      <c r="G237" s="231"/>
      <c r="H237" s="314"/>
      <c r="I237" s="306"/>
      <c r="J237" s="151"/>
      <c r="K237" s="151"/>
      <c r="L237" s="175"/>
      <c r="M237" s="151"/>
      <c r="N237" s="176"/>
      <c r="O237" s="160"/>
      <c r="P237" s="160"/>
      <c r="Q237" s="160"/>
      <c r="R237" s="151"/>
      <c r="S237" s="151"/>
      <c r="T237" s="151"/>
      <c r="U237" s="151"/>
      <c r="V237" s="151"/>
      <c r="W237" s="175"/>
      <c r="X237" s="151"/>
      <c r="Y237" s="151"/>
      <c r="Z237" s="151"/>
      <c r="AA237" s="151"/>
      <c r="AB237" s="151"/>
      <c r="AC237" s="151"/>
      <c r="AD237" s="151"/>
      <c r="AE237" s="151"/>
      <c r="AF237" s="151"/>
      <c r="AG237" s="151"/>
      <c r="AH237" s="151"/>
      <c r="AI237" s="151"/>
      <c r="AJ237" s="151"/>
      <c r="AK237" s="151"/>
      <c r="AL237" s="151"/>
      <c r="AM237" s="7"/>
      <c r="AN237" s="7"/>
      <c r="AO237" s="7"/>
      <c r="AP237" s="7"/>
      <c r="AQ237" s="7"/>
      <c r="AR237" s="7"/>
      <c r="AS237" s="7"/>
      <c r="AT237" s="7"/>
      <c r="AU237" s="7"/>
      <c r="AV237" s="7"/>
      <c r="AW237" s="7"/>
      <c r="AX237" s="7"/>
      <c r="AY237" s="7"/>
      <c r="AZ237" s="7"/>
      <c r="BA237" s="7"/>
    </row>
    <row r="238" spans="1:53" x14ac:dyDescent="0.25">
      <c r="A238" s="5"/>
      <c r="B238" s="312"/>
      <c r="C238" s="314"/>
      <c r="D238" s="7"/>
      <c r="E238" s="7"/>
      <c r="F238" s="231"/>
      <c r="G238" s="231"/>
      <c r="H238" s="314"/>
      <c r="I238" s="306"/>
      <c r="J238" s="151"/>
      <c r="K238" s="151"/>
      <c r="L238" s="175"/>
      <c r="M238" s="151"/>
      <c r="N238" s="176"/>
      <c r="O238" s="160"/>
      <c r="P238" s="160"/>
      <c r="Q238" s="160"/>
      <c r="R238" s="151"/>
      <c r="S238" s="151"/>
      <c r="T238" s="151"/>
      <c r="U238" s="151"/>
      <c r="V238" s="151"/>
      <c r="W238" s="175"/>
      <c r="X238" s="151"/>
      <c r="Y238" s="151"/>
      <c r="Z238" s="151"/>
      <c r="AA238" s="151"/>
      <c r="AB238" s="151"/>
      <c r="AC238" s="151"/>
      <c r="AD238" s="151"/>
      <c r="AE238" s="151"/>
      <c r="AF238" s="151"/>
      <c r="AG238" s="151"/>
      <c r="AH238" s="151"/>
      <c r="AI238" s="151"/>
      <c r="AJ238" s="151"/>
      <c r="AK238" s="151"/>
      <c r="AL238" s="151"/>
      <c r="AM238" s="7"/>
      <c r="AN238" s="7"/>
      <c r="AO238" s="7"/>
      <c r="AP238" s="7"/>
      <c r="AQ238" s="7"/>
      <c r="AR238" s="7"/>
      <c r="AS238" s="7"/>
      <c r="AT238" s="7"/>
      <c r="AU238" s="7"/>
      <c r="AV238" s="7"/>
      <c r="AW238" s="7"/>
      <c r="AX238" s="7"/>
      <c r="AY238" s="7"/>
      <c r="AZ238" s="7"/>
      <c r="BA238" s="7"/>
    </row>
    <row r="239" spans="1:53" x14ac:dyDescent="0.25">
      <c r="A239" s="5"/>
      <c r="B239" s="312"/>
      <c r="C239" s="314"/>
      <c r="D239" s="7"/>
      <c r="E239" s="7"/>
      <c r="F239" s="231"/>
      <c r="G239" s="231"/>
      <c r="H239" s="314"/>
      <c r="I239" s="306"/>
      <c r="J239" s="151"/>
      <c r="K239" s="151"/>
      <c r="L239" s="175"/>
      <c r="M239" s="151"/>
      <c r="N239" s="176"/>
      <c r="O239" s="160"/>
      <c r="P239" s="160"/>
      <c r="Q239" s="160"/>
      <c r="R239" s="151"/>
      <c r="S239" s="151"/>
      <c r="T239" s="151"/>
      <c r="U239" s="151"/>
      <c r="V239" s="151"/>
      <c r="W239" s="175"/>
      <c r="X239" s="151"/>
      <c r="Y239" s="151"/>
      <c r="Z239" s="151"/>
      <c r="AA239" s="151"/>
      <c r="AB239" s="151"/>
      <c r="AC239" s="151"/>
      <c r="AD239" s="151"/>
      <c r="AE239" s="151"/>
      <c r="AF239" s="151"/>
      <c r="AG239" s="151"/>
      <c r="AH239" s="151"/>
      <c r="AI239" s="151"/>
      <c r="AJ239" s="151"/>
      <c r="AK239" s="151"/>
      <c r="AL239" s="151"/>
      <c r="AM239" s="7"/>
      <c r="AN239" s="7"/>
      <c r="AO239" s="7"/>
      <c r="AP239" s="7"/>
      <c r="AQ239" s="7"/>
      <c r="AR239" s="7"/>
      <c r="AS239" s="7"/>
      <c r="AT239" s="7"/>
      <c r="AU239" s="7"/>
      <c r="AV239" s="7"/>
      <c r="AW239" s="7"/>
      <c r="AX239" s="7"/>
      <c r="AY239" s="7"/>
      <c r="AZ239" s="7"/>
      <c r="BA239" s="7"/>
    </row>
    <row r="240" spans="1:53" x14ac:dyDescent="0.25">
      <c r="A240" s="5"/>
      <c r="B240" s="312"/>
      <c r="C240" s="314"/>
      <c r="D240" s="7"/>
      <c r="E240" s="7"/>
      <c r="F240" s="231"/>
      <c r="G240" s="231"/>
      <c r="H240" s="314"/>
      <c r="I240" s="306"/>
      <c r="J240" s="151"/>
      <c r="K240" s="151"/>
      <c r="L240" s="175"/>
      <c r="M240" s="151"/>
      <c r="N240" s="176"/>
      <c r="O240" s="160"/>
      <c r="P240" s="160"/>
      <c r="Q240" s="160"/>
      <c r="R240" s="151"/>
      <c r="S240" s="151"/>
      <c r="T240" s="151"/>
      <c r="U240" s="151"/>
      <c r="V240" s="151"/>
      <c r="W240" s="175"/>
      <c r="X240" s="151"/>
      <c r="Y240" s="151"/>
      <c r="Z240" s="151"/>
      <c r="AA240" s="151"/>
      <c r="AB240" s="151"/>
      <c r="AC240" s="151"/>
      <c r="AD240" s="151"/>
      <c r="AE240" s="151"/>
      <c r="AF240" s="151"/>
      <c r="AG240" s="151"/>
      <c r="AH240" s="151"/>
      <c r="AI240" s="151"/>
      <c r="AJ240" s="151"/>
      <c r="AK240" s="151"/>
      <c r="AL240" s="151"/>
      <c r="AM240" s="7"/>
      <c r="AN240" s="7"/>
      <c r="AO240" s="7"/>
      <c r="AP240" s="7"/>
      <c r="AQ240" s="7"/>
      <c r="AR240" s="7"/>
      <c r="AS240" s="7"/>
      <c r="AT240" s="7"/>
      <c r="AU240" s="7"/>
      <c r="AV240" s="7"/>
      <c r="AW240" s="7"/>
      <c r="AX240" s="7"/>
      <c r="AY240" s="7"/>
      <c r="AZ240" s="7"/>
      <c r="BA240" s="7"/>
    </row>
    <row r="241" spans="1:53" x14ac:dyDescent="0.25">
      <c r="A241" s="5"/>
      <c r="B241" s="312"/>
      <c r="C241" s="314"/>
      <c r="D241" s="7"/>
      <c r="E241" s="7"/>
      <c r="F241" s="231"/>
      <c r="G241" s="231"/>
      <c r="H241" s="314"/>
      <c r="I241" s="306"/>
      <c r="J241" s="151"/>
      <c r="K241" s="151"/>
      <c r="L241" s="175"/>
      <c r="M241" s="151"/>
      <c r="N241" s="176"/>
      <c r="O241" s="160"/>
      <c r="P241" s="160"/>
      <c r="Q241" s="160"/>
      <c r="R241" s="151"/>
      <c r="S241" s="151"/>
      <c r="T241" s="151"/>
      <c r="U241" s="151"/>
      <c r="V241" s="151"/>
      <c r="W241" s="175"/>
      <c r="X241" s="151"/>
      <c r="Y241" s="151"/>
      <c r="Z241" s="151"/>
      <c r="AA241" s="151"/>
      <c r="AB241" s="151"/>
      <c r="AC241" s="151"/>
      <c r="AD241" s="151"/>
      <c r="AE241" s="151"/>
      <c r="AF241" s="151"/>
      <c r="AG241" s="151"/>
      <c r="AH241" s="151"/>
      <c r="AI241" s="151"/>
      <c r="AJ241" s="151"/>
      <c r="AK241" s="151"/>
      <c r="AL241" s="151"/>
      <c r="AM241" s="7"/>
      <c r="AN241" s="7"/>
      <c r="AO241" s="7"/>
      <c r="AP241" s="7"/>
      <c r="AQ241" s="7"/>
      <c r="AR241" s="7"/>
      <c r="AS241" s="7"/>
      <c r="AT241" s="7"/>
      <c r="AU241" s="7"/>
      <c r="AV241" s="7"/>
      <c r="AW241" s="7"/>
      <c r="AX241" s="7"/>
      <c r="AY241" s="7"/>
      <c r="AZ241" s="7"/>
      <c r="BA241" s="7"/>
    </row>
    <row r="242" spans="1:53" x14ac:dyDescent="0.25">
      <c r="A242" s="5"/>
      <c r="B242" s="312"/>
      <c r="C242" s="314"/>
      <c r="D242" s="7"/>
      <c r="E242" s="7"/>
      <c r="F242" s="231"/>
      <c r="G242" s="231"/>
      <c r="H242" s="314"/>
      <c r="I242" s="306"/>
      <c r="J242" s="151"/>
      <c r="K242" s="151"/>
      <c r="L242" s="175"/>
      <c r="M242" s="151"/>
      <c r="N242" s="176"/>
      <c r="O242" s="160"/>
      <c r="P242" s="160"/>
      <c r="Q242" s="160"/>
      <c r="R242" s="151"/>
      <c r="S242" s="151"/>
      <c r="T242" s="151"/>
      <c r="U242" s="151"/>
      <c r="V242" s="151"/>
      <c r="W242" s="175"/>
      <c r="X242" s="151"/>
      <c r="Y242" s="151"/>
      <c r="Z242" s="151"/>
      <c r="AA242" s="151"/>
      <c r="AB242" s="151"/>
      <c r="AC242" s="151"/>
      <c r="AD242" s="151"/>
      <c r="AE242" s="151"/>
      <c r="AF242" s="151"/>
      <c r="AG242" s="151"/>
      <c r="AH242" s="151"/>
      <c r="AI242" s="151"/>
      <c r="AJ242" s="151"/>
      <c r="AK242" s="151"/>
      <c r="AL242" s="151"/>
      <c r="AM242" s="7"/>
      <c r="AN242" s="7"/>
      <c r="AO242" s="7"/>
      <c r="AP242" s="7"/>
      <c r="AQ242" s="7"/>
      <c r="AR242" s="7"/>
      <c r="AS242" s="7"/>
      <c r="AT242" s="7"/>
      <c r="AU242" s="7"/>
      <c r="AV242" s="7"/>
      <c r="AW242" s="7"/>
      <c r="AX242" s="7"/>
      <c r="AY242" s="7"/>
      <c r="AZ242" s="7"/>
      <c r="BA242" s="7"/>
    </row>
    <row r="243" spans="1:53" x14ac:dyDescent="0.25">
      <c r="A243" s="5"/>
      <c r="B243" s="312"/>
      <c r="C243" s="314"/>
      <c r="D243" s="7"/>
      <c r="E243" s="7"/>
      <c r="F243" s="231"/>
      <c r="G243" s="231"/>
      <c r="H243" s="314"/>
      <c r="I243" s="306"/>
      <c r="J243" s="151"/>
      <c r="K243" s="151"/>
      <c r="L243" s="175"/>
      <c r="M243" s="151"/>
      <c r="N243" s="176"/>
      <c r="O243" s="160"/>
      <c r="P243" s="160"/>
      <c r="Q243" s="160"/>
      <c r="R243" s="151"/>
      <c r="S243" s="151"/>
      <c r="T243" s="151"/>
      <c r="U243" s="151"/>
      <c r="V243" s="151"/>
      <c r="W243" s="175"/>
      <c r="X243" s="151"/>
      <c r="Y243" s="151"/>
      <c r="Z243" s="151"/>
      <c r="AA243" s="151"/>
      <c r="AB243" s="151"/>
      <c r="AC243" s="151"/>
      <c r="AD243" s="151"/>
      <c r="AE243" s="151"/>
      <c r="AF243" s="151"/>
      <c r="AG243" s="151"/>
      <c r="AH243" s="151"/>
      <c r="AI243" s="151"/>
      <c r="AJ243" s="151"/>
      <c r="AK243" s="151"/>
      <c r="AL243" s="151"/>
      <c r="AM243" s="7"/>
      <c r="AN243" s="7"/>
      <c r="AO243" s="7"/>
      <c r="AP243" s="7"/>
      <c r="AQ243" s="7"/>
      <c r="AR243" s="7"/>
      <c r="AS243" s="7"/>
      <c r="AT243" s="7"/>
      <c r="AU243" s="7"/>
      <c r="AV243" s="7"/>
      <c r="AW243" s="7"/>
      <c r="AX243" s="7"/>
      <c r="AY243" s="7"/>
      <c r="AZ243" s="7"/>
      <c r="BA243" s="7"/>
    </row>
    <row r="244" spans="1:53" x14ac:dyDescent="0.25">
      <c r="A244" s="5"/>
      <c r="B244" s="312"/>
      <c r="C244" s="314"/>
      <c r="D244" s="7"/>
      <c r="E244" s="7"/>
      <c r="F244" s="231"/>
      <c r="G244" s="231"/>
      <c r="H244" s="314"/>
      <c r="I244" s="306"/>
      <c r="J244" s="151"/>
      <c r="K244" s="151"/>
      <c r="L244" s="175"/>
      <c r="M244" s="151"/>
      <c r="N244" s="176"/>
      <c r="O244" s="160"/>
      <c r="P244" s="160"/>
      <c r="Q244" s="160"/>
      <c r="R244" s="151"/>
      <c r="S244" s="151"/>
      <c r="T244" s="151"/>
      <c r="U244" s="151"/>
      <c r="V244" s="151"/>
      <c r="W244" s="175"/>
      <c r="X244" s="151"/>
      <c r="Y244" s="151"/>
      <c r="Z244" s="151"/>
      <c r="AA244" s="151"/>
      <c r="AB244" s="151"/>
      <c r="AC244" s="151"/>
      <c r="AD244" s="151"/>
      <c r="AE244" s="151"/>
      <c r="AF244" s="151"/>
      <c r="AG244" s="151"/>
      <c r="AH244" s="151"/>
      <c r="AI244" s="151"/>
      <c r="AJ244" s="151"/>
      <c r="AK244" s="151"/>
      <c r="AL244" s="151"/>
      <c r="AM244" s="7"/>
      <c r="AN244" s="7"/>
      <c r="AO244" s="7"/>
      <c r="AP244" s="7"/>
      <c r="AQ244" s="7"/>
      <c r="AR244" s="7"/>
      <c r="AS244" s="7"/>
      <c r="AT244" s="7"/>
      <c r="AU244" s="7"/>
      <c r="AV244" s="7"/>
      <c r="AW244" s="7"/>
      <c r="AX244" s="7"/>
      <c r="AY244" s="7"/>
      <c r="AZ244" s="7"/>
      <c r="BA244" s="7"/>
    </row>
    <row r="245" spans="1:53" x14ac:dyDescent="0.25">
      <c r="A245" s="5"/>
      <c r="B245" s="312"/>
      <c r="C245" s="314"/>
      <c r="D245" s="7"/>
      <c r="E245" s="7"/>
      <c r="F245" s="231"/>
      <c r="G245" s="231"/>
      <c r="H245" s="314"/>
      <c r="I245" s="306"/>
      <c r="J245" s="151"/>
      <c r="K245" s="151"/>
      <c r="L245" s="175"/>
      <c r="M245" s="151"/>
      <c r="N245" s="176"/>
      <c r="O245" s="160"/>
      <c r="P245" s="160"/>
      <c r="Q245" s="160"/>
      <c r="R245" s="151"/>
      <c r="S245" s="151"/>
      <c r="T245" s="151"/>
      <c r="U245" s="151"/>
      <c r="V245" s="151"/>
      <c r="W245" s="175"/>
      <c r="X245" s="151"/>
      <c r="Y245" s="151"/>
      <c r="Z245" s="151"/>
      <c r="AA245" s="151"/>
      <c r="AB245" s="151"/>
      <c r="AC245" s="151"/>
      <c r="AD245" s="151"/>
      <c r="AE245" s="151"/>
      <c r="AF245" s="151"/>
      <c r="AG245" s="151"/>
      <c r="AH245" s="151"/>
      <c r="AI245" s="151"/>
      <c r="AJ245" s="151"/>
      <c r="AK245" s="151"/>
      <c r="AL245" s="151"/>
      <c r="AM245" s="7"/>
      <c r="AN245" s="7"/>
      <c r="AO245" s="7"/>
      <c r="AP245" s="7"/>
      <c r="AQ245" s="7"/>
      <c r="AR245" s="7"/>
      <c r="AS245" s="7"/>
      <c r="AT245" s="7"/>
      <c r="AU245" s="7"/>
      <c r="AV245" s="7"/>
      <c r="AW245" s="7"/>
      <c r="AX245" s="7"/>
      <c r="AY245" s="7"/>
      <c r="AZ245" s="7"/>
      <c r="BA245" s="7"/>
    </row>
    <row r="246" spans="1:53" x14ac:dyDescent="0.25">
      <c r="A246" s="5"/>
      <c r="B246" s="312"/>
      <c r="C246" s="314"/>
      <c r="D246" s="7"/>
      <c r="E246" s="7"/>
      <c r="F246" s="231"/>
      <c r="G246" s="231"/>
      <c r="H246" s="314"/>
      <c r="I246" s="306"/>
      <c r="J246" s="151"/>
      <c r="K246" s="151"/>
      <c r="L246" s="175"/>
      <c r="M246" s="151"/>
      <c r="N246" s="176"/>
      <c r="O246" s="160"/>
      <c r="P246" s="160"/>
      <c r="Q246" s="160"/>
      <c r="R246" s="151"/>
      <c r="S246" s="151"/>
      <c r="T246" s="151"/>
      <c r="U246" s="151"/>
      <c r="V246" s="151"/>
      <c r="W246" s="175"/>
      <c r="X246" s="151"/>
      <c r="Y246" s="151"/>
      <c r="Z246" s="151"/>
      <c r="AA246" s="151"/>
      <c r="AB246" s="151"/>
      <c r="AC246" s="151"/>
      <c r="AD246" s="151"/>
      <c r="AE246" s="151"/>
      <c r="AF246" s="151"/>
      <c r="AG246" s="151"/>
      <c r="AH246" s="151"/>
      <c r="AI246" s="151"/>
      <c r="AJ246" s="151"/>
      <c r="AK246" s="151"/>
      <c r="AL246" s="151"/>
      <c r="AM246" s="7"/>
      <c r="AN246" s="7"/>
      <c r="AO246" s="7"/>
      <c r="AP246" s="7"/>
      <c r="AQ246" s="7"/>
      <c r="AR246" s="7"/>
      <c r="AS246" s="7"/>
      <c r="AT246" s="7"/>
      <c r="AU246" s="7"/>
      <c r="AV246" s="7"/>
      <c r="AW246" s="7"/>
      <c r="AX246" s="7"/>
      <c r="AY246" s="7"/>
      <c r="AZ246" s="7"/>
      <c r="BA246" s="7"/>
    </row>
    <row r="247" spans="1:53" x14ac:dyDescent="0.25">
      <c r="A247" s="5"/>
      <c r="B247" s="312"/>
      <c r="C247" s="314"/>
      <c r="D247" s="7"/>
      <c r="E247" s="7"/>
      <c r="F247" s="231"/>
      <c r="G247" s="231"/>
      <c r="H247" s="314"/>
      <c r="I247" s="306"/>
      <c r="J247" s="151"/>
      <c r="K247" s="151"/>
      <c r="L247" s="175"/>
      <c r="M247" s="151"/>
      <c r="N247" s="176"/>
      <c r="O247" s="160"/>
      <c r="P247" s="160"/>
      <c r="Q247" s="160"/>
      <c r="R247" s="151"/>
      <c r="S247" s="151"/>
      <c r="T247" s="151"/>
      <c r="U247" s="151"/>
      <c r="V247" s="151"/>
      <c r="W247" s="175"/>
      <c r="X247" s="151"/>
      <c r="Y247" s="151"/>
      <c r="Z247" s="151"/>
      <c r="AA247" s="151"/>
      <c r="AB247" s="151"/>
      <c r="AC247" s="151"/>
      <c r="AD247" s="151"/>
      <c r="AE247" s="151"/>
      <c r="AF247" s="151"/>
      <c r="AG247" s="151"/>
      <c r="AH247" s="151"/>
      <c r="AI247" s="151"/>
      <c r="AJ247" s="151"/>
      <c r="AK247" s="151"/>
      <c r="AL247" s="151"/>
      <c r="AM247" s="7"/>
      <c r="AN247" s="7"/>
      <c r="AO247" s="7"/>
      <c r="AP247" s="7"/>
      <c r="AQ247" s="7"/>
      <c r="AR247" s="7"/>
      <c r="AS247" s="7"/>
      <c r="AT247" s="7"/>
      <c r="AU247" s="7"/>
      <c r="AV247" s="7"/>
      <c r="AW247" s="7"/>
      <c r="AX247" s="7"/>
      <c r="AY247" s="7"/>
      <c r="AZ247" s="7"/>
      <c r="BA247" s="7"/>
    </row>
    <row r="248" spans="1:53" x14ac:dyDescent="0.25">
      <c r="A248" s="5"/>
      <c r="B248" s="312"/>
      <c r="C248" s="314"/>
      <c r="D248" s="7"/>
      <c r="E248" s="7"/>
      <c r="F248" s="231"/>
      <c r="G248" s="231"/>
      <c r="H248" s="314"/>
      <c r="I248" s="306"/>
      <c r="J248" s="151"/>
      <c r="K248" s="151"/>
      <c r="L248" s="175"/>
      <c r="M248" s="151"/>
      <c r="N248" s="176"/>
      <c r="O248" s="160"/>
      <c r="P248" s="160"/>
      <c r="Q248" s="160"/>
      <c r="R248" s="151"/>
      <c r="S248" s="151"/>
      <c r="T248" s="151"/>
      <c r="U248" s="151"/>
      <c r="V248" s="151"/>
      <c r="W248" s="175"/>
      <c r="X248" s="151"/>
      <c r="Y248" s="151"/>
      <c r="Z248" s="151"/>
      <c r="AA248" s="151"/>
      <c r="AB248" s="151"/>
      <c r="AC248" s="151"/>
      <c r="AD248" s="151"/>
      <c r="AE248" s="151"/>
      <c r="AF248" s="151"/>
      <c r="AG248" s="151"/>
      <c r="AH248" s="151"/>
      <c r="AI248" s="151"/>
      <c r="AJ248" s="151"/>
      <c r="AK248" s="151"/>
      <c r="AL248" s="151"/>
      <c r="AM248" s="7"/>
      <c r="AN248" s="7"/>
      <c r="AO248" s="7"/>
      <c r="AP248" s="7"/>
      <c r="AQ248" s="7"/>
      <c r="AR248" s="7"/>
      <c r="AS248" s="7"/>
      <c r="AT248" s="7"/>
      <c r="AU248" s="7"/>
      <c r="AV248" s="7"/>
      <c r="AW248" s="7"/>
      <c r="AX248" s="7"/>
      <c r="AY248" s="7"/>
      <c r="AZ248" s="7"/>
      <c r="BA248" s="7"/>
    </row>
    <row r="249" spans="1:53" x14ac:dyDescent="0.25">
      <c r="A249" s="5"/>
      <c r="B249" s="312"/>
      <c r="C249" s="314"/>
      <c r="D249" s="7"/>
      <c r="E249" s="7"/>
      <c r="F249" s="231"/>
      <c r="G249" s="231"/>
      <c r="H249" s="314"/>
      <c r="I249" s="306"/>
      <c r="J249" s="151"/>
      <c r="K249" s="151"/>
      <c r="L249" s="175"/>
      <c r="M249" s="151"/>
      <c r="N249" s="176"/>
      <c r="O249" s="160"/>
      <c r="P249" s="160"/>
      <c r="Q249" s="160"/>
      <c r="R249" s="151"/>
      <c r="S249" s="151"/>
      <c r="T249" s="151"/>
      <c r="U249" s="151"/>
      <c r="V249" s="151"/>
      <c r="W249" s="175"/>
      <c r="X249" s="151"/>
      <c r="Y249" s="151"/>
      <c r="Z249" s="151"/>
      <c r="AA249" s="151"/>
      <c r="AB249" s="151"/>
      <c r="AC249" s="151"/>
      <c r="AD249" s="151"/>
      <c r="AE249" s="151"/>
      <c r="AF249" s="151"/>
      <c r="AG249" s="151"/>
      <c r="AH249" s="151"/>
      <c r="AI249" s="151"/>
      <c r="AJ249" s="151"/>
      <c r="AK249" s="151"/>
      <c r="AL249" s="151"/>
      <c r="AM249" s="7"/>
      <c r="AN249" s="7"/>
      <c r="AO249" s="7"/>
      <c r="AP249" s="7"/>
      <c r="AQ249" s="7"/>
      <c r="AR249" s="7"/>
      <c r="AS249" s="7"/>
      <c r="AT249" s="7"/>
      <c r="AU249" s="7"/>
      <c r="AV249" s="7"/>
      <c r="AW249" s="7"/>
      <c r="AX249" s="7"/>
      <c r="AY249" s="7"/>
      <c r="AZ249" s="7"/>
      <c r="BA249" s="7"/>
    </row>
    <row r="250" spans="1:53" x14ac:dyDescent="0.25">
      <c r="A250" s="5"/>
      <c r="B250" s="312"/>
      <c r="C250" s="314"/>
      <c r="D250" s="7"/>
      <c r="E250" s="7"/>
      <c r="F250" s="231"/>
      <c r="G250" s="231"/>
      <c r="H250" s="314"/>
      <c r="I250" s="306"/>
      <c r="J250" s="151"/>
      <c r="K250" s="151"/>
      <c r="L250" s="175"/>
      <c r="M250" s="151"/>
      <c r="N250" s="176"/>
      <c r="O250" s="160"/>
      <c r="P250" s="160"/>
      <c r="Q250" s="160"/>
      <c r="R250" s="151"/>
      <c r="S250" s="151"/>
      <c r="T250" s="151"/>
      <c r="U250" s="151"/>
      <c r="V250" s="151"/>
      <c r="W250" s="175"/>
      <c r="X250" s="151"/>
      <c r="Y250" s="151"/>
      <c r="Z250" s="151"/>
      <c r="AA250" s="151"/>
      <c r="AB250" s="151"/>
      <c r="AC250" s="151"/>
      <c r="AD250" s="151"/>
      <c r="AE250" s="151"/>
      <c r="AF250" s="151"/>
      <c r="AG250" s="151"/>
      <c r="AH250" s="151"/>
      <c r="AI250" s="151"/>
      <c r="AJ250" s="151"/>
      <c r="AK250" s="151"/>
      <c r="AL250" s="151"/>
      <c r="AM250" s="7"/>
      <c r="AN250" s="7"/>
      <c r="AO250" s="7"/>
      <c r="AP250" s="7"/>
      <c r="AQ250" s="7"/>
      <c r="AR250" s="7"/>
      <c r="AS250" s="7"/>
      <c r="AT250" s="7"/>
      <c r="AU250" s="7"/>
      <c r="AV250" s="7"/>
      <c r="AW250" s="7"/>
      <c r="AX250" s="7"/>
      <c r="AY250" s="7"/>
      <c r="AZ250" s="7"/>
      <c r="BA250" s="7"/>
    </row>
    <row r="251" spans="1:53" x14ac:dyDescent="0.25">
      <c r="A251" s="5"/>
      <c r="B251" s="312"/>
      <c r="C251" s="314"/>
      <c r="D251" s="7"/>
      <c r="E251" s="7"/>
      <c r="F251" s="231"/>
      <c r="G251" s="231"/>
      <c r="H251" s="314"/>
      <c r="I251" s="306"/>
      <c r="J251" s="151"/>
      <c r="K251" s="151"/>
      <c r="L251" s="175"/>
      <c r="M251" s="151"/>
      <c r="N251" s="176"/>
      <c r="O251" s="160"/>
      <c r="P251" s="160"/>
      <c r="Q251" s="160"/>
      <c r="R251" s="151"/>
      <c r="S251" s="151"/>
      <c r="T251" s="151"/>
      <c r="U251" s="151"/>
      <c r="V251" s="151"/>
      <c r="W251" s="175"/>
      <c r="X251" s="151"/>
      <c r="Y251" s="151"/>
      <c r="Z251" s="151"/>
      <c r="AA251" s="151"/>
      <c r="AB251" s="151"/>
      <c r="AC251" s="151"/>
      <c r="AD251" s="151"/>
      <c r="AE251" s="151"/>
      <c r="AF251" s="151"/>
      <c r="AG251" s="151"/>
      <c r="AH251" s="151"/>
      <c r="AI251" s="151"/>
      <c r="AJ251" s="151"/>
      <c r="AK251" s="151"/>
      <c r="AL251" s="151"/>
      <c r="AM251" s="7"/>
      <c r="AN251" s="7"/>
      <c r="AO251" s="7"/>
      <c r="AP251" s="7"/>
      <c r="AQ251" s="7"/>
      <c r="AR251" s="7"/>
      <c r="AS251" s="7"/>
      <c r="AT251" s="7"/>
      <c r="AU251" s="7"/>
      <c r="AV251" s="7"/>
      <c r="AW251" s="7"/>
      <c r="AX251" s="7"/>
      <c r="AY251" s="7"/>
      <c r="AZ251" s="7"/>
      <c r="BA251" s="7"/>
    </row>
    <row r="252" spans="1:53" x14ac:dyDescent="0.25">
      <c r="A252" s="5"/>
      <c r="B252" s="312"/>
      <c r="C252" s="314"/>
      <c r="D252" s="7"/>
      <c r="E252" s="7"/>
      <c r="F252" s="231"/>
      <c r="G252" s="231"/>
      <c r="H252" s="314"/>
      <c r="I252" s="306"/>
      <c r="J252" s="151"/>
      <c r="K252" s="151"/>
      <c r="L252" s="175"/>
      <c r="M252" s="151"/>
      <c r="N252" s="176"/>
      <c r="O252" s="160"/>
      <c r="P252" s="160"/>
      <c r="Q252" s="160"/>
      <c r="R252" s="151"/>
      <c r="S252" s="151"/>
      <c r="T252" s="151"/>
      <c r="U252" s="151"/>
      <c r="V252" s="151"/>
      <c r="W252" s="175"/>
      <c r="X252" s="151"/>
      <c r="Y252" s="151"/>
      <c r="Z252" s="151"/>
      <c r="AA252" s="151"/>
      <c r="AB252" s="151"/>
      <c r="AC252" s="151"/>
      <c r="AD252" s="151"/>
      <c r="AE252" s="151"/>
      <c r="AF252" s="151"/>
      <c r="AG252" s="151"/>
      <c r="AH252" s="151"/>
      <c r="AI252" s="151"/>
      <c r="AJ252" s="151"/>
      <c r="AK252" s="151"/>
      <c r="AL252" s="151"/>
      <c r="AM252" s="7"/>
      <c r="AN252" s="7"/>
      <c r="AO252" s="7"/>
      <c r="AP252" s="7"/>
      <c r="AQ252" s="7"/>
      <c r="AR252" s="7"/>
      <c r="AS252" s="7"/>
      <c r="AT252" s="7"/>
      <c r="AU252" s="7"/>
      <c r="AV252" s="7"/>
      <c r="AW252" s="7"/>
      <c r="AX252" s="7"/>
      <c r="AY252" s="7"/>
      <c r="AZ252" s="7"/>
      <c r="BA252" s="7"/>
    </row>
    <row r="253" spans="1:53" x14ac:dyDescent="0.25">
      <c r="A253" s="5"/>
      <c r="B253" s="312"/>
      <c r="C253" s="314"/>
      <c r="D253" s="7"/>
      <c r="E253" s="7"/>
      <c r="F253" s="231"/>
      <c r="G253" s="231"/>
      <c r="H253" s="314"/>
      <c r="I253" s="306"/>
      <c r="J253" s="151"/>
      <c r="K253" s="151"/>
      <c r="L253" s="175"/>
      <c r="M253" s="151"/>
      <c r="N253" s="176"/>
      <c r="O253" s="160"/>
      <c r="P253" s="160"/>
      <c r="Q253" s="160"/>
      <c r="R253" s="151"/>
      <c r="S253" s="151"/>
      <c r="T253" s="151"/>
      <c r="U253" s="151"/>
      <c r="V253" s="151"/>
      <c r="W253" s="175"/>
      <c r="X253" s="151"/>
      <c r="Y253" s="151"/>
      <c r="Z253" s="151"/>
      <c r="AA253" s="151"/>
      <c r="AB253" s="151"/>
      <c r="AC253" s="151"/>
      <c r="AD253" s="151"/>
      <c r="AE253" s="151"/>
      <c r="AF253" s="151"/>
      <c r="AG253" s="151"/>
      <c r="AH253" s="151"/>
      <c r="AI253" s="151"/>
      <c r="AJ253" s="151"/>
      <c r="AK253" s="151"/>
      <c r="AL253" s="151"/>
      <c r="AM253" s="7"/>
      <c r="AN253" s="7"/>
      <c r="AO253" s="7"/>
      <c r="AP253" s="7"/>
      <c r="AQ253" s="7"/>
      <c r="AR253" s="7"/>
      <c r="AS253" s="7"/>
      <c r="AT253" s="7"/>
      <c r="AU253" s="7"/>
      <c r="AV253" s="7"/>
      <c r="AW253" s="7"/>
      <c r="AX253" s="7"/>
      <c r="AY253" s="7"/>
      <c r="AZ253" s="7"/>
      <c r="BA253" s="7"/>
    </row>
    <row r="254" spans="1:53" x14ac:dyDescent="0.25">
      <c r="A254" s="5"/>
      <c r="B254" s="312"/>
      <c r="C254" s="314"/>
      <c r="D254" s="7"/>
      <c r="E254" s="7"/>
      <c r="F254" s="231"/>
      <c r="G254" s="231"/>
      <c r="H254" s="314"/>
      <c r="I254" s="306"/>
      <c r="J254" s="151"/>
      <c r="K254" s="151"/>
      <c r="L254" s="175"/>
      <c r="M254" s="151"/>
      <c r="N254" s="176"/>
      <c r="O254" s="160"/>
      <c r="P254" s="160"/>
      <c r="Q254" s="160"/>
      <c r="R254" s="151"/>
      <c r="S254" s="151"/>
      <c r="T254" s="151"/>
      <c r="U254" s="151"/>
      <c r="V254" s="151"/>
      <c r="W254" s="175"/>
      <c r="X254" s="151"/>
      <c r="Y254" s="151"/>
      <c r="Z254" s="151"/>
      <c r="AA254" s="151"/>
      <c r="AB254" s="151"/>
      <c r="AC254" s="151"/>
      <c r="AD254" s="151"/>
      <c r="AE254" s="151"/>
      <c r="AF254" s="151"/>
      <c r="AG254" s="151"/>
      <c r="AH254" s="151"/>
      <c r="AI254" s="151"/>
      <c r="AJ254" s="151"/>
      <c r="AK254" s="151"/>
      <c r="AL254" s="151"/>
      <c r="AM254" s="7"/>
      <c r="AN254" s="7"/>
      <c r="AO254" s="7"/>
      <c r="AP254" s="7"/>
      <c r="AQ254" s="7"/>
      <c r="AR254" s="7"/>
      <c r="AS254" s="7"/>
      <c r="AT254" s="7"/>
      <c r="AU254" s="7"/>
      <c r="AV254" s="7"/>
      <c r="AW254" s="7"/>
      <c r="AX254" s="7"/>
      <c r="AY254" s="7"/>
      <c r="AZ254" s="7"/>
      <c r="BA254" s="7"/>
    </row>
    <row r="255" spans="1:53" x14ac:dyDescent="0.25">
      <c r="A255" s="5"/>
      <c r="B255" s="312"/>
      <c r="C255" s="314"/>
      <c r="D255" s="7"/>
      <c r="E255" s="7"/>
      <c r="F255" s="231"/>
      <c r="G255" s="231"/>
      <c r="H255" s="314"/>
      <c r="I255" s="306"/>
      <c r="J255" s="151"/>
      <c r="K255" s="151"/>
      <c r="L255" s="175"/>
      <c r="M255" s="151"/>
      <c r="N255" s="176"/>
      <c r="O255" s="160"/>
      <c r="P255" s="160"/>
      <c r="Q255" s="160"/>
      <c r="R255" s="151"/>
      <c r="S255" s="151"/>
      <c r="T255" s="151"/>
      <c r="U255" s="151"/>
      <c r="V255" s="151"/>
      <c r="W255" s="175"/>
      <c r="X255" s="151"/>
      <c r="Y255" s="151"/>
      <c r="Z255" s="151"/>
      <c r="AA255" s="151"/>
      <c r="AB255" s="151"/>
      <c r="AC255" s="151"/>
      <c r="AD255" s="151"/>
      <c r="AE255" s="151"/>
      <c r="AF255" s="151"/>
      <c r="AG255" s="151"/>
      <c r="AH255" s="151"/>
      <c r="AI255" s="151"/>
      <c r="AJ255" s="151"/>
      <c r="AK255" s="151"/>
      <c r="AL255" s="151"/>
      <c r="AM255" s="7"/>
      <c r="AN255" s="7"/>
      <c r="AO255" s="7"/>
      <c r="AP255" s="7"/>
      <c r="AQ255" s="7"/>
      <c r="AR255" s="7"/>
      <c r="AS255" s="7"/>
      <c r="AT255" s="7"/>
      <c r="AU255" s="7"/>
      <c r="AV255" s="7"/>
      <c r="AW255" s="7"/>
      <c r="AX255" s="7"/>
      <c r="AY255" s="7"/>
      <c r="AZ255" s="7"/>
      <c r="BA255" s="7"/>
    </row>
    <row r="256" spans="1:53" x14ac:dyDescent="0.25">
      <c r="A256" s="5"/>
      <c r="B256" s="312"/>
      <c r="C256" s="314"/>
      <c r="D256" s="7"/>
      <c r="E256" s="7"/>
      <c r="F256" s="231"/>
      <c r="G256" s="231"/>
      <c r="H256" s="314"/>
      <c r="I256" s="306"/>
      <c r="J256" s="151"/>
      <c r="K256" s="151"/>
      <c r="L256" s="175"/>
      <c r="M256" s="151"/>
      <c r="N256" s="176"/>
      <c r="O256" s="160"/>
      <c r="P256" s="160"/>
      <c r="Q256" s="160"/>
      <c r="R256" s="151"/>
      <c r="S256" s="151"/>
      <c r="T256" s="151"/>
      <c r="U256" s="151"/>
      <c r="V256" s="151"/>
      <c r="W256" s="175"/>
      <c r="X256" s="151"/>
      <c r="Y256" s="151"/>
      <c r="Z256" s="151"/>
      <c r="AA256" s="151"/>
      <c r="AB256" s="151"/>
      <c r="AC256" s="151"/>
      <c r="AD256" s="151"/>
      <c r="AE256" s="151"/>
      <c r="AF256" s="151"/>
      <c r="AG256" s="151"/>
      <c r="AH256" s="151"/>
      <c r="AI256" s="151"/>
      <c r="AJ256" s="151"/>
      <c r="AK256" s="151"/>
      <c r="AL256" s="151"/>
      <c r="AM256" s="7"/>
      <c r="AN256" s="7"/>
      <c r="AO256" s="7"/>
      <c r="AP256" s="7"/>
      <c r="AQ256" s="7"/>
      <c r="AR256" s="7"/>
      <c r="AS256" s="7"/>
      <c r="AT256" s="7"/>
      <c r="AU256" s="7"/>
      <c r="AV256" s="7"/>
      <c r="AW256" s="7"/>
      <c r="AX256" s="7"/>
      <c r="AY256" s="7"/>
      <c r="AZ256" s="7"/>
      <c r="BA256" s="7"/>
    </row>
    <row r="257" spans="1:53" x14ac:dyDescent="0.25">
      <c r="A257" s="5"/>
      <c r="B257" s="312"/>
      <c r="C257" s="314"/>
      <c r="D257" s="7"/>
      <c r="E257" s="7"/>
      <c r="F257" s="231"/>
      <c r="G257" s="231"/>
      <c r="H257" s="314"/>
      <c r="I257" s="306"/>
      <c r="J257" s="151"/>
      <c r="K257" s="151"/>
      <c r="L257" s="175"/>
      <c r="M257" s="151"/>
      <c r="N257" s="176"/>
      <c r="O257" s="160"/>
      <c r="P257" s="160"/>
      <c r="Q257" s="160"/>
      <c r="R257" s="151"/>
      <c r="S257" s="151"/>
      <c r="T257" s="151"/>
      <c r="U257" s="151"/>
      <c r="V257" s="151"/>
      <c r="W257" s="175"/>
      <c r="X257" s="151"/>
      <c r="Y257" s="151"/>
      <c r="Z257" s="151"/>
      <c r="AA257" s="151"/>
      <c r="AB257" s="151"/>
      <c r="AC257" s="151"/>
      <c r="AD257" s="151"/>
      <c r="AE257" s="151"/>
      <c r="AF257" s="151"/>
      <c r="AG257" s="151"/>
      <c r="AH257" s="151"/>
      <c r="AI257" s="151"/>
      <c r="AJ257" s="151"/>
      <c r="AK257" s="151"/>
      <c r="AL257" s="151"/>
      <c r="AM257" s="7"/>
      <c r="AN257" s="7"/>
      <c r="AO257" s="7"/>
      <c r="AP257" s="7"/>
      <c r="AQ257" s="7"/>
      <c r="AR257" s="7"/>
      <c r="AS257" s="7"/>
      <c r="AT257" s="7"/>
      <c r="AU257" s="7"/>
      <c r="AV257" s="7"/>
      <c r="AW257" s="7"/>
      <c r="AX257" s="7"/>
      <c r="AY257" s="7"/>
      <c r="AZ257" s="7"/>
      <c r="BA257" s="7"/>
    </row>
    <row r="258" spans="1:53" x14ac:dyDescent="0.25">
      <c r="A258" s="5"/>
      <c r="B258" s="312"/>
      <c r="C258" s="314"/>
      <c r="D258" s="7"/>
      <c r="E258" s="7"/>
      <c r="F258" s="231"/>
      <c r="G258" s="231"/>
      <c r="H258" s="314"/>
      <c r="I258" s="306"/>
      <c r="J258" s="151"/>
      <c r="K258" s="151"/>
      <c r="L258" s="175"/>
      <c r="M258" s="151"/>
      <c r="N258" s="176"/>
      <c r="O258" s="160"/>
      <c r="P258" s="160"/>
      <c r="Q258" s="160"/>
      <c r="R258" s="151"/>
      <c r="S258" s="151"/>
      <c r="T258" s="151"/>
      <c r="U258" s="151"/>
      <c r="V258" s="151"/>
      <c r="W258" s="175"/>
      <c r="X258" s="151"/>
      <c r="Y258" s="151"/>
      <c r="Z258" s="151"/>
      <c r="AA258" s="151"/>
      <c r="AB258" s="151"/>
      <c r="AC258" s="151"/>
      <c r="AD258" s="151"/>
      <c r="AE258" s="151"/>
      <c r="AF258" s="151"/>
      <c r="AG258" s="151"/>
      <c r="AH258" s="151"/>
      <c r="AI258" s="151"/>
      <c r="AJ258" s="151"/>
      <c r="AK258" s="151"/>
      <c r="AL258" s="151"/>
      <c r="AM258" s="7"/>
      <c r="AN258" s="7"/>
      <c r="AO258" s="7"/>
      <c r="AP258" s="7"/>
      <c r="AQ258" s="7"/>
      <c r="AR258" s="7"/>
      <c r="AS258" s="7"/>
      <c r="AT258" s="7"/>
      <c r="AU258" s="7"/>
      <c r="AV258" s="7"/>
      <c r="AW258" s="7"/>
      <c r="AX258" s="7"/>
      <c r="AY258" s="7"/>
      <c r="AZ258" s="7"/>
      <c r="BA258" s="7"/>
    </row>
    <row r="259" spans="1:53" x14ac:dyDescent="0.25">
      <c r="A259" s="5"/>
      <c r="B259" s="312"/>
      <c r="C259" s="314"/>
      <c r="D259" s="7"/>
      <c r="E259" s="7"/>
      <c r="F259" s="231"/>
      <c r="G259" s="231"/>
      <c r="H259" s="314"/>
      <c r="I259" s="306"/>
      <c r="J259" s="151"/>
      <c r="K259" s="151"/>
      <c r="L259" s="175"/>
      <c r="M259" s="151"/>
      <c r="N259" s="176"/>
      <c r="O259" s="160"/>
      <c r="P259" s="160"/>
      <c r="Q259" s="160"/>
      <c r="R259" s="151"/>
      <c r="S259" s="151"/>
      <c r="T259" s="151"/>
      <c r="U259" s="151"/>
      <c r="V259" s="151"/>
      <c r="W259" s="175"/>
      <c r="X259" s="151"/>
      <c r="Y259" s="151"/>
      <c r="Z259" s="151"/>
      <c r="AA259" s="151"/>
      <c r="AB259" s="151"/>
      <c r="AC259" s="151"/>
      <c r="AD259" s="151"/>
      <c r="AE259" s="151"/>
      <c r="AF259" s="151"/>
      <c r="AG259" s="151"/>
      <c r="AH259" s="151"/>
      <c r="AI259" s="151"/>
      <c r="AJ259" s="151"/>
      <c r="AK259" s="151"/>
      <c r="AL259" s="151"/>
      <c r="AM259" s="7"/>
      <c r="AN259" s="7"/>
      <c r="AO259" s="7"/>
      <c r="AP259" s="7"/>
      <c r="AQ259" s="7"/>
      <c r="AR259" s="7"/>
      <c r="AS259" s="7"/>
      <c r="AT259" s="7"/>
      <c r="AU259" s="7"/>
      <c r="AV259" s="7"/>
      <c r="AW259" s="7"/>
      <c r="AX259" s="7"/>
      <c r="AY259" s="7"/>
      <c r="AZ259" s="7"/>
      <c r="BA259" s="7"/>
    </row>
    <row r="260" spans="1:53" x14ac:dyDescent="0.25">
      <c r="A260" s="5"/>
      <c r="B260" s="312"/>
      <c r="C260" s="314"/>
      <c r="D260" s="7"/>
      <c r="E260" s="7"/>
      <c r="F260" s="231"/>
      <c r="G260" s="231"/>
      <c r="H260" s="314"/>
      <c r="I260" s="306"/>
      <c r="J260" s="151"/>
      <c r="K260" s="151"/>
      <c r="L260" s="175"/>
      <c r="M260" s="151"/>
      <c r="N260" s="176"/>
      <c r="O260" s="160"/>
      <c r="P260" s="160"/>
      <c r="Q260" s="160"/>
      <c r="R260" s="151"/>
      <c r="S260" s="151"/>
      <c r="T260" s="151"/>
      <c r="U260" s="151"/>
      <c r="V260" s="151"/>
      <c r="W260" s="175"/>
      <c r="X260" s="151"/>
      <c r="Y260" s="151"/>
      <c r="Z260" s="151"/>
      <c r="AA260" s="151"/>
      <c r="AB260" s="151"/>
      <c r="AC260" s="151"/>
      <c r="AD260" s="151"/>
      <c r="AE260" s="151"/>
      <c r="AF260" s="151"/>
      <c r="AG260" s="151"/>
      <c r="AH260" s="151"/>
      <c r="AI260" s="151"/>
      <c r="AJ260" s="151"/>
      <c r="AK260" s="151"/>
      <c r="AL260" s="151"/>
      <c r="AM260" s="7"/>
      <c r="AN260" s="7"/>
      <c r="AO260" s="7"/>
      <c r="AP260" s="7"/>
      <c r="AQ260" s="7"/>
      <c r="AR260" s="7"/>
      <c r="AS260" s="7"/>
      <c r="AT260" s="7"/>
      <c r="AU260" s="7"/>
      <c r="AV260" s="7"/>
      <c r="AW260" s="7"/>
      <c r="AX260" s="7"/>
      <c r="AY260" s="7"/>
      <c r="AZ260" s="7"/>
      <c r="BA260" s="7"/>
    </row>
    <row r="261" spans="1:53" x14ac:dyDescent="0.25">
      <c r="A261" s="5"/>
      <c r="B261" s="312"/>
      <c r="C261" s="314"/>
      <c r="D261" s="7"/>
      <c r="E261" s="7"/>
      <c r="F261" s="231"/>
      <c r="G261" s="231"/>
      <c r="H261" s="314"/>
      <c r="I261" s="306"/>
      <c r="J261" s="151"/>
      <c r="K261" s="151"/>
      <c r="L261" s="175"/>
      <c r="M261" s="151"/>
      <c r="N261" s="176"/>
      <c r="O261" s="160"/>
      <c r="P261" s="160"/>
      <c r="Q261" s="160"/>
      <c r="R261" s="151"/>
      <c r="S261" s="151"/>
      <c r="T261" s="151"/>
      <c r="U261" s="151"/>
      <c r="V261" s="151"/>
      <c r="W261" s="175"/>
      <c r="X261" s="151"/>
      <c r="Y261" s="151"/>
      <c r="Z261" s="151"/>
      <c r="AA261" s="151"/>
      <c r="AB261" s="151"/>
      <c r="AC261" s="151"/>
      <c r="AD261" s="151"/>
      <c r="AE261" s="151"/>
      <c r="AF261" s="151"/>
      <c r="AG261" s="151"/>
      <c r="AH261" s="151"/>
      <c r="AI261" s="151"/>
      <c r="AJ261" s="151"/>
      <c r="AK261" s="151"/>
      <c r="AL261" s="151"/>
      <c r="AM261" s="7"/>
      <c r="AN261" s="7"/>
      <c r="AO261" s="7"/>
      <c r="AP261" s="7"/>
      <c r="AQ261" s="7"/>
      <c r="AR261" s="7"/>
      <c r="AS261" s="7"/>
      <c r="AT261" s="7"/>
      <c r="AU261" s="7"/>
      <c r="AV261" s="7"/>
      <c r="AW261" s="7"/>
      <c r="AX261" s="7"/>
      <c r="AY261" s="7"/>
      <c r="AZ261" s="7"/>
      <c r="BA261" s="7"/>
    </row>
    <row r="262" spans="1:53" x14ac:dyDescent="0.25">
      <c r="A262" s="5"/>
      <c r="B262" s="312"/>
      <c r="C262" s="314"/>
      <c r="D262" s="7"/>
      <c r="E262" s="7"/>
      <c r="F262" s="231"/>
      <c r="G262" s="231"/>
      <c r="H262" s="314"/>
      <c r="I262" s="306"/>
      <c r="J262" s="151"/>
      <c r="K262" s="151"/>
      <c r="L262" s="175"/>
      <c r="M262" s="151"/>
      <c r="N262" s="176"/>
      <c r="O262" s="160"/>
      <c r="P262" s="160"/>
      <c r="Q262" s="160"/>
      <c r="R262" s="151"/>
      <c r="S262" s="151"/>
      <c r="T262" s="151"/>
      <c r="U262" s="151"/>
      <c r="V262" s="151"/>
      <c r="W262" s="175"/>
      <c r="X262" s="151"/>
      <c r="Y262" s="151"/>
      <c r="Z262" s="151"/>
      <c r="AA262" s="151"/>
      <c r="AB262" s="151"/>
      <c r="AC262" s="151"/>
      <c r="AD262" s="151"/>
      <c r="AE262" s="151"/>
      <c r="AF262" s="151"/>
      <c r="AG262" s="151"/>
      <c r="AH262" s="151"/>
      <c r="AI262" s="151"/>
      <c r="AJ262" s="151"/>
      <c r="AK262" s="151"/>
      <c r="AL262" s="151"/>
      <c r="AM262" s="7"/>
      <c r="AN262" s="7"/>
      <c r="AO262" s="7"/>
      <c r="AP262" s="7"/>
      <c r="AQ262" s="7"/>
      <c r="AR262" s="7"/>
      <c r="AS262" s="7"/>
      <c r="AT262" s="7"/>
      <c r="AU262" s="7"/>
      <c r="AV262" s="7"/>
      <c r="AW262" s="7"/>
      <c r="AX262" s="7"/>
      <c r="AY262" s="7"/>
      <c r="AZ262" s="7"/>
      <c r="BA262" s="7"/>
    </row>
    <row r="263" spans="1:53" x14ac:dyDescent="0.25">
      <c r="A263" s="5"/>
      <c r="B263" s="312"/>
      <c r="C263" s="314"/>
      <c r="D263" s="7"/>
      <c r="E263" s="7"/>
      <c r="F263" s="231"/>
      <c r="G263" s="231"/>
      <c r="H263" s="314"/>
      <c r="I263" s="306"/>
      <c r="J263" s="151"/>
      <c r="K263" s="151"/>
      <c r="L263" s="175"/>
      <c r="M263" s="151"/>
      <c r="N263" s="176"/>
      <c r="O263" s="160"/>
      <c r="P263" s="160"/>
      <c r="Q263" s="160"/>
      <c r="R263" s="151"/>
      <c r="S263" s="151"/>
      <c r="T263" s="151"/>
      <c r="U263" s="151"/>
      <c r="V263" s="151"/>
      <c r="W263" s="175"/>
      <c r="X263" s="151"/>
      <c r="Y263" s="151"/>
      <c r="Z263" s="151"/>
      <c r="AA263" s="151"/>
      <c r="AB263" s="151"/>
      <c r="AC263" s="151"/>
      <c r="AD263" s="151"/>
      <c r="AE263" s="151"/>
      <c r="AF263" s="151"/>
      <c r="AG263" s="151"/>
      <c r="AH263" s="151"/>
      <c r="AI263" s="151"/>
      <c r="AJ263" s="151"/>
      <c r="AK263" s="151"/>
      <c r="AL263" s="151"/>
      <c r="AM263" s="7"/>
      <c r="AN263" s="7"/>
      <c r="AO263" s="7"/>
      <c r="AP263" s="7"/>
      <c r="AQ263" s="7"/>
      <c r="AR263" s="7"/>
      <c r="AS263" s="7"/>
      <c r="AT263" s="7"/>
      <c r="AU263" s="7"/>
      <c r="AV263" s="7"/>
      <c r="AW263" s="7"/>
      <c r="AX263" s="7"/>
      <c r="AY263" s="7"/>
      <c r="AZ263" s="7"/>
      <c r="BA263" s="7"/>
    </row>
    <row r="264" spans="1:53" x14ac:dyDescent="0.25">
      <c r="A264" s="5"/>
      <c r="B264" s="312"/>
      <c r="C264" s="314"/>
      <c r="D264" s="7"/>
      <c r="E264" s="7"/>
      <c r="F264" s="231"/>
      <c r="G264" s="231"/>
      <c r="H264" s="314"/>
      <c r="I264" s="306"/>
      <c r="J264" s="151"/>
      <c r="K264" s="151"/>
      <c r="L264" s="175"/>
      <c r="M264" s="151"/>
      <c r="N264" s="176"/>
      <c r="O264" s="160"/>
      <c r="P264" s="160"/>
      <c r="Q264" s="160"/>
      <c r="R264" s="151"/>
      <c r="S264" s="151"/>
      <c r="T264" s="151"/>
      <c r="U264" s="151"/>
      <c r="V264" s="151"/>
      <c r="W264" s="175"/>
      <c r="X264" s="151"/>
      <c r="Y264" s="151"/>
      <c r="Z264" s="151"/>
      <c r="AA264" s="151"/>
      <c r="AB264" s="151"/>
      <c r="AC264" s="151"/>
      <c r="AD264" s="151"/>
      <c r="AE264" s="151"/>
      <c r="AF264" s="151"/>
      <c r="AG264" s="151"/>
      <c r="AH264" s="151"/>
      <c r="AI264" s="151"/>
      <c r="AJ264" s="151"/>
      <c r="AK264" s="151"/>
      <c r="AL264" s="151"/>
      <c r="AM264" s="7"/>
      <c r="AN264" s="7"/>
      <c r="AO264" s="7"/>
      <c r="AP264" s="7"/>
      <c r="AQ264" s="7"/>
      <c r="AR264" s="7"/>
      <c r="AS264" s="7"/>
      <c r="AT264" s="7"/>
      <c r="AU264" s="7"/>
      <c r="AV264" s="7"/>
      <c r="AW264" s="7"/>
      <c r="AX264" s="7"/>
      <c r="AY264" s="7"/>
      <c r="AZ264" s="7"/>
      <c r="BA264" s="7"/>
    </row>
    <row r="265" spans="1:53" x14ac:dyDescent="0.25">
      <c r="A265" s="5"/>
      <c r="B265" s="312"/>
      <c r="C265" s="314"/>
      <c r="D265" s="7"/>
      <c r="E265" s="7"/>
      <c r="F265" s="231"/>
      <c r="G265" s="231"/>
      <c r="H265" s="314"/>
      <c r="I265" s="306"/>
      <c r="J265" s="151"/>
      <c r="K265" s="151"/>
      <c r="L265" s="175"/>
      <c r="M265" s="151"/>
      <c r="N265" s="176"/>
      <c r="O265" s="160"/>
      <c r="P265" s="160"/>
      <c r="Q265" s="160"/>
      <c r="R265" s="151"/>
      <c r="S265" s="151"/>
      <c r="T265" s="151"/>
      <c r="U265" s="151"/>
      <c r="V265" s="151"/>
      <c r="W265" s="175"/>
      <c r="X265" s="151"/>
      <c r="Y265" s="151"/>
      <c r="Z265" s="151"/>
      <c r="AA265" s="151"/>
      <c r="AB265" s="151"/>
      <c r="AC265" s="151"/>
      <c r="AD265" s="151"/>
      <c r="AE265" s="151"/>
      <c r="AF265" s="151"/>
      <c r="AG265" s="151"/>
      <c r="AH265" s="151"/>
      <c r="AI265" s="151"/>
      <c r="AJ265" s="151"/>
      <c r="AK265" s="151"/>
      <c r="AL265" s="151"/>
      <c r="AM265" s="7"/>
      <c r="AN265" s="7"/>
      <c r="AO265" s="7"/>
      <c r="AP265" s="7"/>
      <c r="AQ265" s="7"/>
      <c r="AR265" s="7"/>
      <c r="AS265" s="7"/>
      <c r="AT265" s="7"/>
      <c r="AU265" s="7"/>
      <c r="AV265" s="7"/>
      <c r="AW265" s="7"/>
      <c r="AX265" s="7"/>
      <c r="AY265" s="7"/>
      <c r="AZ265" s="7"/>
      <c r="BA265" s="7"/>
    </row>
    <row r="266" spans="1:53" x14ac:dyDescent="0.25">
      <c r="A266" s="5"/>
      <c r="B266" s="312"/>
      <c r="C266" s="314"/>
      <c r="D266" s="7"/>
      <c r="E266" s="7"/>
      <c r="F266" s="231"/>
      <c r="G266" s="231"/>
      <c r="H266" s="314"/>
      <c r="I266" s="306"/>
      <c r="J266" s="151"/>
      <c r="K266" s="151"/>
      <c r="L266" s="175"/>
      <c r="M266" s="151"/>
      <c r="N266" s="176"/>
      <c r="O266" s="160"/>
      <c r="P266" s="160"/>
      <c r="Q266" s="160"/>
      <c r="R266" s="151"/>
      <c r="S266" s="151"/>
      <c r="T266" s="151"/>
      <c r="U266" s="151"/>
      <c r="V266" s="151"/>
      <c r="W266" s="175"/>
      <c r="X266" s="151"/>
      <c r="Y266" s="151"/>
      <c r="Z266" s="151"/>
      <c r="AA266" s="151"/>
      <c r="AB266" s="151"/>
      <c r="AC266" s="151"/>
      <c r="AD266" s="151"/>
      <c r="AE266" s="151"/>
      <c r="AF266" s="151"/>
      <c r="AG266" s="151"/>
      <c r="AH266" s="151"/>
      <c r="AI266" s="151"/>
      <c r="AJ266" s="151"/>
      <c r="AK266" s="151"/>
      <c r="AL266" s="151"/>
      <c r="AM266" s="7"/>
      <c r="AN266" s="7"/>
      <c r="AO266" s="7"/>
      <c r="AP266" s="7"/>
      <c r="AQ266" s="7"/>
      <c r="AR266" s="7"/>
      <c r="AS266" s="7"/>
      <c r="AT266" s="7"/>
      <c r="AU266" s="7"/>
      <c r="AV266" s="7"/>
      <c r="AW266" s="7"/>
      <c r="AX266" s="7"/>
      <c r="AY266" s="7"/>
      <c r="AZ266" s="7"/>
      <c r="BA266" s="7"/>
    </row>
    <row r="267" spans="1:53" x14ac:dyDescent="0.25">
      <c r="A267" s="5"/>
      <c r="B267" s="312"/>
      <c r="C267" s="314"/>
      <c r="D267" s="7"/>
      <c r="E267" s="7"/>
      <c r="F267" s="231"/>
      <c r="G267" s="231"/>
      <c r="H267" s="314"/>
      <c r="I267" s="306"/>
      <c r="J267" s="151"/>
      <c r="K267" s="151"/>
      <c r="L267" s="175"/>
      <c r="M267" s="151"/>
      <c r="N267" s="176"/>
      <c r="O267" s="160"/>
      <c r="P267" s="160"/>
      <c r="Q267" s="160"/>
      <c r="R267" s="151"/>
      <c r="S267" s="151"/>
      <c r="T267" s="151"/>
      <c r="U267" s="151"/>
      <c r="V267" s="151"/>
      <c r="W267" s="175"/>
      <c r="X267" s="151"/>
      <c r="Y267" s="151"/>
      <c r="Z267" s="151"/>
      <c r="AA267" s="151"/>
      <c r="AB267" s="151"/>
      <c r="AC267" s="151"/>
      <c r="AD267" s="151"/>
      <c r="AE267" s="151"/>
      <c r="AF267" s="151"/>
      <c r="AG267" s="151"/>
      <c r="AH267" s="151"/>
      <c r="AI267" s="151"/>
      <c r="AJ267" s="151"/>
      <c r="AK267" s="151"/>
      <c r="AL267" s="151"/>
      <c r="AM267" s="7"/>
      <c r="AN267" s="7"/>
      <c r="AO267" s="7"/>
      <c r="AP267" s="7"/>
      <c r="AQ267" s="7"/>
      <c r="AR267" s="7"/>
      <c r="AS267" s="7"/>
      <c r="AT267" s="7"/>
      <c r="AU267" s="7"/>
      <c r="AV267" s="7"/>
      <c r="AW267" s="7"/>
      <c r="AX267" s="7"/>
      <c r="AY267" s="7"/>
      <c r="AZ267" s="7"/>
      <c r="BA267" s="7"/>
    </row>
    <row r="268" spans="1:53" x14ac:dyDescent="0.25">
      <c r="A268" s="5"/>
      <c r="B268" s="312"/>
      <c r="C268" s="314"/>
      <c r="D268" s="7"/>
      <c r="E268" s="7"/>
      <c r="F268" s="231"/>
      <c r="G268" s="231"/>
      <c r="H268" s="314"/>
      <c r="I268" s="306"/>
      <c r="J268" s="151"/>
      <c r="K268" s="151"/>
      <c r="L268" s="175"/>
      <c r="M268" s="151"/>
      <c r="N268" s="176"/>
      <c r="O268" s="160"/>
      <c r="P268" s="160"/>
      <c r="Q268" s="160"/>
      <c r="R268" s="151"/>
      <c r="S268" s="151"/>
      <c r="T268" s="151"/>
      <c r="U268" s="151"/>
      <c r="V268" s="151"/>
      <c r="W268" s="175"/>
      <c r="X268" s="151"/>
      <c r="Y268" s="151"/>
      <c r="Z268" s="151"/>
      <c r="AA268" s="151"/>
      <c r="AB268" s="151"/>
      <c r="AC268" s="151"/>
      <c r="AD268" s="151"/>
      <c r="AE268" s="151"/>
      <c r="AF268" s="151"/>
      <c r="AG268" s="151"/>
      <c r="AH268" s="151"/>
      <c r="AI268" s="151"/>
      <c r="AJ268" s="151"/>
      <c r="AK268" s="151"/>
      <c r="AL268" s="151"/>
      <c r="AM268" s="7"/>
      <c r="AN268" s="7"/>
      <c r="AO268" s="7"/>
      <c r="AP268" s="7"/>
      <c r="AQ268" s="7"/>
      <c r="AR268" s="7"/>
      <c r="AS268" s="7"/>
      <c r="AT268" s="7"/>
      <c r="AU268" s="7"/>
      <c r="AV268" s="7"/>
      <c r="AW268" s="7"/>
      <c r="AX268" s="7"/>
      <c r="AY268" s="7"/>
      <c r="AZ268" s="7"/>
      <c r="BA268" s="7"/>
    </row>
    <row r="269" spans="1:53" x14ac:dyDescent="0.25">
      <c r="A269" s="5"/>
      <c r="B269" s="312"/>
      <c r="C269" s="314"/>
      <c r="D269" s="7"/>
      <c r="E269" s="7"/>
      <c r="F269" s="231"/>
      <c r="G269" s="231"/>
      <c r="H269" s="314"/>
      <c r="I269" s="306"/>
      <c r="J269" s="151"/>
      <c r="K269" s="151"/>
      <c r="L269" s="175"/>
      <c r="M269" s="151"/>
      <c r="N269" s="176"/>
      <c r="O269" s="160"/>
      <c r="P269" s="160"/>
      <c r="Q269" s="160"/>
      <c r="R269" s="151"/>
      <c r="S269" s="151"/>
      <c r="T269" s="151"/>
      <c r="U269" s="151"/>
      <c r="V269" s="151"/>
      <c r="W269" s="175"/>
      <c r="X269" s="151"/>
      <c r="Y269" s="151"/>
      <c r="Z269" s="151"/>
      <c r="AA269" s="151"/>
      <c r="AB269" s="151"/>
      <c r="AC269" s="151"/>
      <c r="AD269" s="151"/>
      <c r="AE269" s="151"/>
      <c r="AF269" s="151"/>
      <c r="AG269" s="151"/>
      <c r="AH269" s="151"/>
      <c r="AI269" s="151"/>
      <c r="AJ269" s="151"/>
      <c r="AK269" s="151"/>
      <c r="AL269" s="151"/>
      <c r="AM269" s="7"/>
      <c r="AN269" s="7"/>
      <c r="AO269" s="7"/>
      <c r="AP269" s="7"/>
      <c r="AQ269" s="7"/>
      <c r="AR269" s="7"/>
      <c r="AS269" s="7"/>
      <c r="AT269" s="7"/>
      <c r="AU269" s="7"/>
      <c r="AV269" s="7"/>
      <c r="AW269" s="7"/>
      <c r="AX269" s="7"/>
      <c r="AY269" s="7"/>
      <c r="AZ269" s="7"/>
      <c r="BA269" s="7"/>
    </row>
    <row r="270" spans="1:53" x14ac:dyDescent="0.25">
      <c r="A270" s="5"/>
      <c r="B270" s="312"/>
      <c r="C270" s="314"/>
      <c r="D270" s="7"/>
      <c r="E270" s="7"/>
      <c r="F270" s="231"/>
      <c r="G270" s="231"/>
      <c r="H270" s="314"/>
      <c r="I270" s="306"/>
      <c r="J270" s="151"/>
      <c r="K270" s="151"/>
      <c r="L270" s="175"/>
      <c r="M270" s="151"/>
      <c r="N270" s="176"/>
      <c r="O270" s="160"/>
      <c r="P270" s="160"/>
      <c r="Q270" s="160"/>
      <c r="R270" s="151"/>
      <c r="S270" s="151"/>
      <c r="T270" s="151"/>
      <c r="U270" s="151"/>
      <c r="V270" s="151"/>
      <c r="W270" s="175"/>
      <c r="X270" s="151"/>
      <c r="Y270" s="151"/>
      <c r="Z270" s="151"/>
      <c r="AA270" s="151"/>
      <c r="AB270" s="151"/>
      <c r="AC270" s="151"/>
      <c r="AD270" s="151"/>
      <c r="AE270" s="151"/>
      <c r="AF270" s="151"/>
      <c r="AG270" s="151"/>
      <c r="AH270" s="151"/>
      <c r="AI270" s="151"/>
      <c r="AJ270" s="151"/>
      <c r="AK270" s="151"/>
      <c r="AL270" s="151"/>
      <c r="AM270" s="7"/>
      <c r="AN270" s="7"/>
      <c r="AO270" s="7"/>
      <c r="AP270" s="7"/>
      <c r="AQ270" s="7"/>
      <c r="AR270" s="7"/>
      <c r="AS270" s="7"/>
      <c r="AT270" s="7"/>
      <c r="AU270" s="7"/>
      <c r="AV270" s="7"/>
      <c r="AW270" s="7"/>
      <c r="AX270" s="7"/>
      <c r="AY270" s="7"/>
      <c r="AZ270" s="7"/>
      <c r="BA270" s="7"/>
    </row>
    <row r="271" spans="1:53" x14ac:dyDescent="0.25">
      <c r="A271" s="5"/>
      <c r="B271" s="312"/>
      <c r="C271" s="314"/>
      <c r="D271" s="7"/>
      <c r="E271" s="7"/>
      <c r="F271" s="231"/>
      <c r="G271" s="231"/>
      <c r="H271" s="314"/>
      <c r="I271" s="306"/>
      <c r="J271" s="151"/>
      <c r="K271" s="151"/>
      <c r="L271" s="175"/>
      <c r="M271" s="151"/>
      <c r="N271" s="176"/>
      <c r="O271" s="160"/>
      <c r="P271" s="160"/>
      <c r="Q271" s="160"/>
      <c r="R271" s="151"/>
      <c r="S271" s="151"/>
      <c r="T271" s="151"/>
      <c r="U271" s="151"/>
      <c r="V271" s="151"/>
      <c r="W271" s="175"/>
      <c r="X271" s="151"/>
      <c r="Y271" s="151"/>
      <c r="Z271" s="151"/>
      <c r="AA271" s="151"/>
      <c r="AB271" s="151"/>
      <c r="AC271" s="151"/>
      <c r="AD271" s="151"/>
      <c r="AE271" s="151"/>
      <c r="AF271" s="151"/>
      <c r="AG271" s="151"/>
      <c r="AH271" s="151"/>
      <c r="AI271" s="151"/>
      <c r="AJ271" s="151"/>
      <c r="AK271" s="151"/>
      <c r="AL271" s="151"/>
      <c r="AM271" s="7"/>
      <c r="AN271" s="7"/>
      <c r="AO271" s="7"/>
      <c r="AP271" s="7"/>
      <c r="AQ271" s="7"/>
      <c r="AR271" s="7"/>
      <c r="AS271" s="7"/>
      <c r="AT271" s="7"/>
      <c r="AU271" s="7"/>
      <c r="AV271" s="7"/>
      <c r="AW271" s="7"/>
      <c r="AX271" s="7"/>
      <c r="AY271" s="7"/>
      <c r="AZ271" s="7"/>
      <c r="BA271" s="7"/>
    </row>
    <row r="272" spans="1:53" x14ac:dyDescent="0.25">
      <c r="A272" s="5"/>
      <c r="B272" s="312"/>
      <c r="C272" s="314"/>
      <c r="D272" s="7"/>
      <c r="E272" s="7"/>
      <c r="F272" s="231"/>
      <c r="G272" s="231"/>
      <c r="H272" s="314"/>
      <c r="I272" s="306"/>
      <c r="J272" s="151"/>
      <c r="K272" s="151"/>
      <c r="L272" s="175"/>
      <c r="M272" s="151"/>
      <c r="N272" s="176"/>
      <c r="O272" s="160"/>
      <c r="P272" s="160"/>
      <c r="Q272" s="160"/>
      <c r="R272" s="151"/>
      <c r="S272" s="151"/>
      <c r="T272" s="151"/>
      <c r="U272" s="151"/>
      <c r="V272" s="151"/>
      <c r="W272" s="175"/>
      <c r="X272" s="151"/>
      <c r="Y272" s="151"/>
      <c r="Z272" s="151"/>
      <c r="AA272" s="151"/>
      <c r="AB272" s="151"/>
      <c r="AC272" s="151"/>
      <c r="AD272" s="151"/>
      <c r="AE272" s="151"/>
      <c r="AF272" s="151"/>
      <c r="AG272" s="151"/>
      <c r="AH272" s="151"/>
      <c r="AI272" s="151"/>
      <c r="AJ272" s="151"/>
      <c r="AK272" s="151"/>
      <c r="AL272" s="151"/>
      <c r="AM272" s="7"/>
      <c r="AN272" s="7"/>
      <c r="AO272" s="7"/>
      <c r="AP272" s="7"/>
      <c r="AQ272" s="7"/>
      <c r="AR272" s="7"/>
      <c r="AS272" s="7"/>
      <c r="AT272" s="7"/>
      <c r="AU272" s="7"/>
      <c r="AV272" s="7"/>
      <c r="AW272" s="7"/>
      <c r="AX272" s="7"/>
      <c r="AY272" s="7"/>
      <c r="AZ272" s="7"/>
      <c r="BA272" s="7"/>
    </row>
    <row r="273" spans="1:53" x14ac:dyDescent="0.25">
      <c r="A273" s="5"/>
      <c r="B273" s="312"/>
      <c r="C273" s="314"/>
      <c r="D273" s="7"/>
      <c r="E273" s="7"/>
      <c r="F273" s="231"/>
      <c r="G273" s="231"/>
      <c r="H273" s="314"/>
      <c r="I273" s="306"/>
      <c r="J273" s="151"/>
      <c r="K273" s="151"/>
      <c r="L273" s="175"/>
      <c r="M273" s="151"/>
      <c r="N273" s="176"/>
      <c r="O273" s="160"/>
      <c r="P273" s="160"/>
      <c r="Q273" s="160"/>
      <c r="R273" s="151"/>
      <c r="S273" s="151"/>
      <c r="T273" s="151"/>
      <c r="U273" s="151"/>
      <c r="V273" s="151"/>
      <c r="W273" s="175"/>
      <c r="X273" s="151"/>
      <c r="Y273" s="151"/>
      <c r="Z273" s="151"/>
      <c r="AA273" s="151"/>
      <c r="AB273" s="151"/>
      <c r="AC273" s="151"/>
      <c r="AD273" s="151"/>
      <c r="AE273" s="151"/>
      <c r="AF273" s="151"/>
      <c r="AG273" s="151"/>
      <c r="AH273" s="151"/>
      <c r="AI273" s="151"/>
      <c r="AJ273" s="151"/>
      <c r="AK273" s="151"/>
      <c r="AL273" s="151"/>
      <c r="AM273" s="7"/>
      <c r="AN273" s="7"/>
      <c r="AO273" s="7"/>
      <c r="AP273" s="7"/>
      <c r="AQ273" s="7"/>
      <c r="AR273" s="7"/>
      <c r="AS273" s="7"/>
      <c r="AT273" s="7"/>
      <c r="AU273" s="7"/>
      <c r="AV273" s="7"/>
      <c r="AW273" s="7"/>
      <c r="AX273" s="7"/>
      <c r="AY273" s="7"/>
      <c r="AZ273" s="7"/>
      <c r="BA273" s="7"/>
    </row>
    <row r="274" spans="1:53" x14ac:dyDescent="0.25">
      <c r="A274" s="5"/>
      <c r="B274" s="312"/>
      <c r="C274" s="314"/>
      <c r="D274" s="7"/>
      <c r="E274" s="7"/>
      <c r="F274" s="231"/>
      <c r="G274" s="231"/>
      <c r="H274" s="314"/>
      <c r="I274" s="306"/>
      <c r="J274" s="151"/>
      <c r="K274" s="151"/>
      <c r="L274" s="175"/>
      <c r="M274" s="151"/>
      <c r="N274" s="176"/>
      <c r="O274" s="160"/>
      <c r="P274" s="160"/>
      <c r="Q274" s="160"/>
      <c r="R274" s="151"/>
      <c r="S274" s="151"/>
      <c r="T274" s="151"/>
      <c r="U274" s="151"/>
      <c r="V274" s="151"/>
      <c r="W274" s="175"/>
      <c r="X274" s="151"/>
      <c r="Y274" s="151"/>
      <c r="Z274" s="151"/>
      <c r="AA274" s="151"/>
      <c r="AB274" s="151"/>
      <c r="AC274" s="151"/>
      <c r="AD274" s="151"/>
      <c r="AE274" s="151"/>
      <c r="AF274" s="151"/>
      <c r="AG274" s="151"/>
      <c r="AH274" s="151"/>
      <c r="AI274" s="151"/>
      <c r="AJ274" s="151"/>
      <c r="AK274" s="151"/>
      <c r="AL274" s="151"/>
      <c r="AM274" s="7"/>
      <c r="AN274" s="7"/>
      <c r="AO274" s="7"/>
      <c r="AP274" s="7"/>
      <c r="AQ274" s="7"/>
      <c r="AR274" s="7"/>
      <c r="AS274" s="7"/>
      <c r="AT274" s="7"/>
      <c r="AU274" s="7"/>
      <c r="AV274" s="7"/>
      <c r="AW274" s="7"/>
      <c r="AX274" s="7"/>
      <c r="AY274" s="7"/>
      <c r="AZ274" s="7"/>
      <c r="BA274" s="7"/>
    </row>
    <row r="275" spans="1:53" x14ac:dyDescent="0.25">
      <c r="A275" s="5"/>
      <c r="B275" s="312"/>
      <c r="C275" s="314"/>
      <c r="D275" s="7"/>
      <c r="E275" s="7"/>
      <c r="F275" s="231"/>
      <c r="G275" s="231"/>
      <c r="H275" s="314"/>
      <c r="I275" s="306"/>
      <c r="J275" s="151"/>
      <c r="K275" s="151"/>
      <c r="L275" s="175"/>
      <c r="M275" s="151"/>
      <c r="N275" s="176"/>
      <c r="O275" s="160"/>
      <c r="P275" s="160"/>
      <c r="Q275" s="160"/>
      <c r="R275" s="151"/>
      <c r="S275" s="151"/>
      <c r="T275" s="151"/>
      <c r="U275" s="151"/>
      <c r="V275" s="151"/>
      <c r="W275" s="175"/>
      <c r="X275" s="151"/>
      <c r="Y275" s="151"/>
      <c r="Z275" s="151"/>
      <c r="AA275" s="151"/>
      <c r="AB275" s="151"/>
      <c r="AC275" s="151"/>
      <c r="AD275" s="151"/>
      <c r="AE275" s="151"/>
      <c r="AF275" s="151"/>
      <c r="AG275" s="151"/>
      <c r="AH275" s="151"/>
      <c r="AI275" s="151"/>
      <c r="AJ275" s="151"/>
      <c r="AK275" s="151"/>
      <c r="AL275" s="151"/>
      <c r="AM275" s="7"/>
      <c r="AN275" s="7"/>
      <c r="AO275" s="7"/>
      <c r="AP275" s="7"/>
      <c r="AQ275" s="7"/>
      <c r="AR275" s="7"/>
      <c r="AS275" s="7"/>
      <c r="AT275" s="7"/>
      <c r="AU275" s="7"/>
      <c r="AV275" s="7"/>
      <c r="AW275" s="7"/>
      <c r="AX275" s="7"/>
      <c r="AY275" s="7"/>
      <c r="AZ275" s="7"/>
      <c r="BA275" s="7"/>
    </row>
    <row r="276" spans="1:53" x14ac:dyDescent="0.25">
      <c r="A276" s="5"/>
      <c r="B276" s="312"/>
      <c r="C276" s="314"/>
      <c r="D276" s="7"/>
      <c r="E276" s="7"/>
      <c r="F276" s="231"/>
      <c r="G276" s="231"/>
      <c r="H276" s="314"/>
      <c r="I276" s="306"/>
      <c r="J276" s="151"/>
      <c r="K276" s="151"/>
      <c r="L276" s="175"/>
      <c r="M276" s="151"/>
      <c r="N276" s="176"/>
      <c r="O276" s="160"/>
      <c r="P276" s="160"/>
      <c r="Q276" s="160"/>
      <c r="R276" s="151"/>
      <c r="S276" s="151"/>
      <c r="T276" s="151"/>
      <c r="U276" s="151"/>
      <c r="V276" s="151"/>
      <c r="W276" s="175"/>
      <c r="X276" s="151"/>
      <c r="Y276" s="151"/>
      <c r="Z276" s="151"/>
      <c r="AA276" s="151"/>
      <c r="AB276" s="151"/>
      <c r="AC276" s="151"/>
      <c r="AD276" s="151"/>
      <c r="AE276" s="151"/>
      <c r="AF276" s="151"/>
      <c r="AG276" s="151"/>
      <c r="AH276" s="151"/>
      <c r="AI276" s="151"/>
      <c r="AJ276" s="151"/>
      <c r="AK276" s="151"/>
      <c r="AL276" s="151"/>
      <c r="AM276" s="7"/>
      <c r="AN276" s="7"/>
      <c r="AO276" s="7"/>
      <c r="AP276" s="7"/>
      <c r="AQ276" s="7"/>
      <c r="AR276" s="7"/>
      <c r="AS276" s="7"/>
      <c r="AT276" s="7"/>
      <c r="AU276" s="7"/>
      <c r="AV276" s="7"/>
      <c r="AW276" s="7"/>
      <c r="AX276" s="7"/>
      <c r="AY276" s="7"/>
      <c r="AZ276" s="7"/>
      <c r="BA276" s="7"/>
    </row>
    <row r="277" spans="1:53" x14ac:dyDescent="0.25">
      <c r="A277" s="5"/>
      <c r="B277" s="312"/>
      <c r="C277" s="314"/>
      <c r="D277" s="7"/>
      <c r="E277" s="7"/>
      <c r="F277" s="231"/>
      <c r="G277" s="231"/>
      <c r="H277" s="314"/>
      <c r="I277" s="306"/>
      <c r="J277" s="151"/>
      <c r="K277" s="151"/>
      <c r="L277" s="175"/>
      <c r="M277" s="151"/>
      <c r="N277" s="176"/>
      <c r="O277" s="160"/>
      <c r="P277" s="160"/>
      <c r="Q277" s="160"/>
      <c r="R277" s="151"/>
      <c r="S277" s="151"/>
      <c r="T277" s="151"/>
      <c r="U277" s="151"/>
      <c r="V277" s="151"/>
      <c r="W277" s="175"/>
      <c r="X277" s="151"/>
      <c r="Y277" s="151"/>
      <c r="Z277" s="151"/>
      <c r="AA277" s="151"/>
      <c r="AB277" s="151"/>
      <c r="AC277" s="151"/>
      <c r="AD277" s="151"/>
      <c r="AE277" s="151"/>
      <c r="AF277" s="151"/>
      <c r="AG277" s="151"/>
      <c r="AH277" s="151"/>
      <c r="AI277" s="151"/>
      <c r="AJ277" s="151"/>
      <c r="AK277" s="151"/>
      <c r="AL277" s="151"/>
      <c r="AM277" s="7"/>
      <c r="AN277" s="7"/>
      <c r="AO277" s="7"/>
      <c r="AP277" s="7"/>
      <c r="AQ277" s="7"/>
      <c r="AR277" s="7"/>
      <c r="AS277" s="7"/>
      <c r="AT277" s="7"/>
      <c r="AU277" s="7"/>
      <c r="AV277" s="7"/>
      <c r="AW277" s="7"/>
      <c r="AX277" s="7"/>
      <c r="AY277" s="7"/>
      <c r="AZ277" s="7"/>
      <c r="BA277" s="7"/>
    </row>
    <row r="278" spans="1:53" x14ac:dyDescent="0.25">
      <c r="A278" s="5"/>
      <c r="B278" s="312"/>
      <c r="C278" s="314"/>
      <c r="D278" s="7"/>
      <c r="E278" s="7"/>
      <c r="F278" s="231"/>
      <c r="G278" s="231"/>
      <c r="H278" s="314"/>
      <c r="I278" s="306"/>
      <c r="J278" s="151"/>
      <c r="K278" s="151"/>
      <c r="L278" s="175"/>
      <c r="M278" s="151"/>
      <c r="N278" s="176"/>
      <c r="O278" s="160"/>
      <c r="P278" s="160"/>
      <c r="Q278" s="160"/>
      <c r="R278" s="151"/>
      <c r="S278" s="151"/>
      <c r="T278" s="151"/>
      <c r="U278" s="151"/>
      <c r="V278" s="151"/>
      <c r="W278" s="175"/>
      <c r="X278" s="151"/>
      <c r="Y278" s="151"/>
      <c r="Z278" s="151"/>
      <c r="AA278" s="151"/>
      <c r="AB278" s="151"/>
      <c r="AC278" s="151"/>
      <c r="AD278" s="151"/>
      <c r="AE278" s="151"/>
      <c r="AF278" s="151"/>
      <c r="AG278" s="151"/>
      <c r="AH278" s="151"/>
      <c r="AI278" s="151"/>
      <c r="AJ278" s="151"/>
      <c r="AK278" s="151"/>
      <c r="AL278" s="151"/>
      <c r="AM278" s="7"/>
      <c r="AN278" s="7"/>
      <c r="AO278" s="7"/>
      <c r="AP278" s="7"/>
      <c r="AQ278" s="7"/>
      <c r="AR278" s="7"/>
      <c r="AS278" s="7"/>
      <c r="AT278" s="7"/>
      <c r="AU278" s="7"/>
      <c r="AV278" s="7"/>
      <c r="AW278" s="7"/>
      <c r="AX278" s="7"/>
      <c r="AY278" s="7"/>
      <c r="AZ278" s="7"/>
      <c r="BA278" s="7"/>
    </row>
    <row r="279" spans="1:53" x14ac:dyDescent="0.25">
      <c r="A279" s="5"/>
      <c r="B279" s="312"/>
      <c r="C279" s="314"/>
      <c r="D279" s="7"/>
      <c r="E279" s="7"/>
      <c r="F279" s="231"/>
      <c r="G279" s="231"/>
      <c r="H279" s="314"/>
      <c r="I279" s="306"/>
      <c r="J279" s="151"/>
      <c r="K279" s="151"/>
      <c r="L279" s="175"/>
      <c r="M279" s="151"/>
      <c r="N279" s="176"/>
      <c r="O279" s="160"/>
      <c r="P279" s="160"/>
      <c r="Q279" s="160"/>
      <c r="R279" s="151"/>
      <c r="S279" s="151"/>
      <c r="T279" s="151"/>
      <c r="U279" s="151"/>
      <c r="V279" s="151"/>
      <c r="W279" s="175"/>
      <c r="X279" s="151"/>
      <c r="Y279" s="151"/>
      <c r="Z279" s="151"/>
      <c r="AA279" s="151"/>
      <c r="AB279" s="151"/>
      <c r="AC279" s="151"/>
      <c r="AD279" s="151"/>
      <c r="AE279" s="151"/>
      <c r="AF279" s="151"/>
      <c r="AG279" s="151"/>
      <c r="AH279" s="151"/>
      <c r="AI279" s="151"/>
      <c r="AJ279" s="151"/>
      <c r="AK279" s="151"/>
      <c r="AL279" s="151"/>
      <c r="AM279" s="7"/>
      <c r="AN279" s="7"/>
      <c r="AO279" s="7"/>
      <c r="AP279" s="7"/>
      <c r="AQ279" s="7"/>
      <c r="AR279" s="7"/>
      <c r="AS279" s="7"/>
      <c r="AT279" s="7"/>
      <c r="AU279" s="7"/>
      <c r="AV279" s="7"/>
      <c r="AW279" s="7"/>
      <c r="AX279" s="7"/>
      <c r="AY279" s="7"/>
      <c r="AZ279" s="7"/>
      <c r="BA279" s="7"/>
    </row>
    <row r="280" spans="1:53" x14ac:dyDescent="0.25">
      <c r="A280" s="5"/>
      <c r="B280" s="312"/>
      <c r="C280" s="314"/>
      <c r="D280" s="7"/>
      <c r="E280" s="7"/>
      <c r="F280" s="231"/>
      <c r="G280" s="231"/>
      <c r="H280" s="314"/>
      <c r="I280" s="306"/>
      <c r="J280" s="151"/>
      <c r="K280" s="151"/>
      <c r="L280" s="175"/>
      <c r="M280" s="151"/>
      <c r="N280" s="176"/>
      <c r="O280" s="160"/>
      <c r="P280" s="160"/>
      <c r="Q280" s="160"/>
      <c r="R280" s="151"/>
      <c r="S280" s="151"/>
      <c r="T280" s="151"/>
      <c r="U280" s="151"/>
      <c r="V280" s="151"/>
      <c r="W280" s="175"/>
      <c r="X280" s="151"/>
      <c r="Y280" s="151"/>
      <c r="Z280" s="151"/>
      <c r="AA280" s="151"/>
      <c r="AB280" s="151"/>
      <c r="AC280" s="151"/>
      <c r="AD280" s="151"/>
      <c r="AE280" s="151"/>
      <c r="AF280" s="151"/>
      <c r="AG280" s="151"/>
      <c r="AH280" s="151"/>
      <c r="AI280" s="151"/>
      <c r="AJ280" s="151"/>
      <c r="AK280" s="151"/>
      <c r="AL280" s="151"/>
      <c r="AM280" s="7"/>
      <c r="AN280" s="7"/>
      <c r="AO280" s="7"/>
      <c r="AP280" s="7"/>
      <c r="AQ280" s="7"/>
      <c r="AR280" s="7"/>
      <c r="AS280" s="7"/>
      <c r="AT280" s="7"/>
      <c r="AU280" s="7"/>
      <c r="AV280" s="7"/>
      <c r="AW280" s="7"/>
      <c r="AX280" s="7"/>
      <c r="AY280" s="7"/>
      <c r="AZ280" s="7"/>
      <c r="BA280" s="7"/>
    </row>
    <row r="281" spans="1:53" x14ac:dyDescent="0.25">
      <c r="A281" s="5"/>
      <c r="B281" s="312"/>
      <c r="C281" s="314"/>
      <c r="D281" s="7"/>
      <c r="E281" s="7"/>
      <c r="F281" s="231"/>
      <c r="G281" s="231"/>
      <c r="H281" s="314"/>
      <c r="I281" s="306"/>
      <c r="J281" s="151"/>
      <c r="K281" s="151"/>
      <c r="L281" s="175"/>
      <c r="M281" s="151"/>
      <c r="N281" s="176"/>
      <c r="O281" s="160"/>
      <c r="P281" s="160"/>
      <c r="Q281" s="160"/>
      <c r="R281" s="151"/>
      <c r="S281" s="151"/>
      <c r="T281" s="151"/>
      <c r="U281" s="151"/>
      <c r="V281" s="151"/>
      <c r="W281" s="175"/>
      <c r="X281" s="151"/>
      <c r="Y281" s="151"/>
      <c r="Z281" s="151"/>
      <c r="AA281" s="151"/>
      <c r="AB281" s="151"/>
      <c r="AC281" s="151"/>
      <c r="AD281" s="151"/>
      <c r="AE281" s="151"/>
      <c r="AF281" s="151"/>
      <c r="AG281" s="151"/>
      <c r="AH281" s="151"/>
      <c r="AI281" s="151"/>
      <c r="AJ281" s="151"/>
      <c r="AK281" s="151"/>
      <c r="AL281" s="151"/>
      <c r="AM281" s="7"/>
      <c r="AN281" s="7"/>
      <c r="AO281" s="7"/>
      <c r="AP281" s="7"/>
      <c r="AQ281" s="7"/>
      <c r="AR281" s="7"/>
      <c r="AS281" s="7"/>
      <c r="AT281" s="7"/>
      <c r="AU281" s="7"/>
      <c r="AV281" s="7"/>
      <c r="AW281" s="7"/>
      <c r="AX281" s="7"/>
      <c r="AY281" s="7"/>
      <c r="AZ281" s="7"/>
      <c r="BA281" s="7"/>
    </row>
    <row r="282" spans="1:53" x14ac:dyDescent="0.25">
      <c r="A282" s="5"/>
      <c r="B282" s="312"/>
      <c r="C282" s="314"/>
      <c r="D282" s="7"/>
      <c r="E282" s="7"/>
      <c r="F282" s="231"/>
      <c r="G282" s="231"/>
      <c r="H282" s="314"/>
      <c r="I282" s="306"/>
      <c r="J282" s="151"/>
      <c r="K282" s="151"/>
      <c r="L282" s="175"/>
      <c r="M282" s="151"/>
      <c r="N282" s="176"/>
      <c r="O282" s="160"/>
      <c r="P282" s="160"/>
      <c r="Q282" s="160"/>
      <c r="R282" s="151"/>
      <c r="S282" s="151"/>
      <c r="T282" s="151"/>
      <c r="U282" s="151"/>
      <c r="V282" s="151"/>
      <c r="W282" s="175"/>
      <c r="X282" s="151"/>
      <c r="Y282" s="151"/>
      <c r="Z282" s="151"/>
      <c r="AA282" s="151"/>
      <c r="AB282" s="151"/>
      <c r="AC282" s="151"/>
      <c r="AD282" s="151"/>
      <c r="AE282" s="151"/>
      <c r="AF282" s="151"/>
      <c r="AG282" s="151"/>
      <c r="AH282" s="151"/>
      <c r="AI282" s="151"/>
      <c r="AJ282" s="151"/>
      <c r="AK282" s="151"/>
      <c r="AL282" s="151"/>
      <c r="AM282" s="7"/>
      <c r="AN282" s="7"/>
      <c r="AO282" s="7"/>
      <c r="AP282" s="7"/>
      <c r="AQ282" s="7"/>
      <c r="AR282" s="7"/>
      <c r="AS282" s="7"/>
      <c r="AT282" s="7"/>
      <c r="AU282" s="7"/>
      <c r="AV282" s="7"/>
      <c r="AW282" s="7"/>
      <c r="AX282" s="7"/>
      <c r="AY282" s="7"/>
      <c r="AZ282" s="7"/>
      <c r="BA282" s="7"/>
    </row>
    <row r="283" spans="1:53" x14ac:dyDescent="0.25">
      <c r="A283" s="5"/>
      <c r="B283" s="312"/>
      <c r="C283" s="314"/>
      <c r="D283" s="7"/>
      <c r="E283" s="7"/>
      <c r="F283" s="231"/>
      <c r="G283" s="231"/>
      <c r="H283" s="314"/>
      <c r="I283" s="306"/>
      <c r="J283" s="151"/>
      <c r="K283" s="151"/>
      <c r="L283" s="175"/>
      <c r="M283" s="151"/>
      <c r="N283" s="176"/>
      <c r="O283" s="160"/>
      <c r="P283" s="160"/>
      <c r="Q283" s="160"/>
      <c r="R283" s="151"/>
      <c r="S283" s="151"/>
      <c r="T283" s="151"/>
      <c r="U283" s="151"/>
      <c r="V283" s="151"/>
      <c r="W283" s="175"/>
      <c r="X283" s="151"/>
      <c r="Y283" s="151"/>
      <c r="Z283" s="151"/>
      <c r="AA283" s="151"/>
      <c r="AB283" s="151"/>
      <c r="AC283" s="151"/>
      <c r="AD283" s="151"/>
      <c r="AE283" s="151"/>
      <c r="AF283" s="151"/>
      <c r="AG283" s="151"/>
      <c r="AH283" s="151"/>
      <c r="AI283" s="151"/>
      <c r="AJ283" s="151"/>
      <c r="AK283" s="151"/>
      <c r="AL283" s="151"/>
      <c r="AM283" s="7"/>
      <c r="AN283" s="7"/>
      <c r="AO283" s="7"/>
      <c r="AP283" s="7"/>
      <c r="AQ283" s="7"/>
      <c r="AR283" s="7"/>
      <c r="AS283" s="7"/>
      <c r="AT283" s="7"/>
      <c r="AU283" s="7"/>
      <c r="AV283" s="7"/>
      <c r="AW283" s="7"/>
      <c r="AX283" s="7"/>
      <c r="AY283" s="7"/>
      <c r="AZ283" s="7"/>
      <c r="BA283" s="7"/>
    </row>
    <row r="284" spans="1:53" x14ac:dyDescent="0.25">
      <c r="A284" s="5"/>
      <c r="B284" s="312"/>
      <c r="C284" s="314"/>
      <c r="D284" s="7"/>
      <c r="E284" s="7"/>
      <c r="F284" s="231"/>
      <c r="G284" s="231"/>
      <c r="H284" s="314"/>
      <c r="I284" s="306"/>
      <c r="J284" s="151"/>
      <c r="K284" s="151"/>
      <c r="L284" s="175"/>
      <c r="M284" s="151"/>
      <c r="N284" s="176"/>
      <c r="O284" s="160"/>
      <c r="P284" s="160"/>
      <c r="Q284" s="160"/>
      <c r="R284" s="151"/>
      <c r="S284" s="151"/>
      <c r="T284" s="151"/>
      <c r="U284" s="151"/>
      <c r="V284" s="151"/>
      <c r="W284" s="175"/>
      <c r="X284" s="151"/>
      <c r="Y284" s="151"/>
      <c r="Z284" s="151"/>
      <c r="AA284" s="151"/>
      <c r="AB284" s="151"/>
      <c r="AC284" s="151"/>
      <c r="AD284" s="151"/>
      <c r="AE284" s="151"/>
      <c r="AF284" s="151"/>
      <c r="AG284" s="151"/>
      <c r="AH284" s="151"/>
      <c r="AI284" s="151"/>
      <c r="AJ284" s="151"/>
      <c r="AK284" s="151"/>
      <c r="AL284" s="151"/>
      <c r="AM284" s="7"/>
      <c r="AN284" s="7"/>
      <c r="AO284" s="7"/>
      <c r="AP284" s="7"/>
      <c r="AQ284" s="7"/>
      <c r="AR284" s="7"/>
      <c r="AS284" s="7"/>
      <c r="AT284" s="7"/>
      <c r="AU284" s="7"/>
      <c r="AV284" s="7"/>
      <c r="AW284" s="7"/>
      <c r="AX284" s="7"/>
      <c r="AY284" s="7"/>
      <c r="AZ284" s="7"/>
      <c r="BA284" s="7"/>
    </row>
    <row r="285" spans="1:53" x14ac:dyDescent="0.25">
      <c r="A285" s="5"/>
      <c r="B285" s="312"/>
      <c r="C285" s="314"/>
      <c r="D285" s="7"/>
      <c r="E285" s="7"/>
      <c r="F285" s="231"/>
      <c r="G285" s="231"/>
      <c r="H285" s="314"/>
      <c r="I285" s="306"/>
      <c r="J285" s="151"/>
      <c r="K285" s="151"/>
      <c r="L285" s="175"/>
      <c r="M285" s="151"/>
      <c r="N285" s="176"/>
      <c r="O285" s="160"/>
      <c r="P285" s="160"/>
      <c r="Q285" s="160"/>
      <c r="R285" s="151"/>
      <c r="S285" s="151"/>
      <c r="T285" s="151"/>
      <c r="U285" s="151"/>
      <c r="V285" s="151"/>
      <c r="W285" s="175"/>
      <c r="X285" s="151"/>
      <c r="Y285" s="151"/>
      <c r="Z285" s="151"/>
      <c r="AA285" s="151"/>
      <c r="AB285" s="151"/>
      <c r="AC285" s="151"/>
      <c r="AD285" s="151"/>
      <c r="AE285" s="151"/>
      <c r="AF285" s="151"/>
      <c r="AG285" s="151"/>
      <c r="AH285" s="151"/>
      <c r="AI285" s="151"/>
      <c r="AJ285" s="151"/>
      <c r="AK285" s="151"/>
      <c r="AL285" s="151"/>
      <c r="AM285" s="7"/>
      <c r="AN285" s="7"/>
      <c r="AO285" s="7"/>
      <c r="AP285" s="7"/>
      <c r="AQ285" s="7"/>
      <c r="AR285" s="7"/>
      <c r="AS285" s="7"/>
      <c r="AT285" s="7"/>
      <c r="AU285" s="7"/>
      <c r="AV285" s="7"/>
      <c r="AW285" s="7"/>
      <c r="AX285" s="7"/>
      <c r="AY285" s="7"/>
      <c r="AZ285" s="7"/>
      <c r="BA285" s="7"/>
    </row>
    <row r="286" spans="1:53" x14ac:dyDescent="0.25">
      <c r="A286" s="5"/>
      <c r="B286" s="312"/>
      <c r="C286" s="314"/>
      <c r="D286" s="7"/>
      <c r="E286" s="7"/>
      <c r="F286" s="231"/>
      <c r="G286" s="231"/>
      <c r="H286" s="314"/>
      <c r="I286" s="306"/>
      <c r="J286" s="151"/>
      <c r="K286" s="151"/>
      <c r="L286" s="175"/>
      <c r="M286" s="151"/>
      <c r="N286" s="176"/>
      <c r="O286" s="160"/>
      <c r="P286" s="160"/>
      <c r="Q286" s="160"/>
      <c r="R286" s="151"/>
      <c r="S286" s="151"/>
      <c r="T286" s="151"/>
      <c r="U286" s="151"/>
      <c r="V286" s="151"/>
      <c r="W286" s="175"/>
      <c r="X286" s="151"/>
      <c r="Y286" s="151"/>
      <c r="Z286" s="151"/>
      <c r="AA286" s="151"/>
      <c r="AB286" s="151"/>
      <c r="AC286" s="151"/>
      <c r="AD286" s="151"/>
      <c r="AE286" s="151"/>
      <c r="AF286" s="151"/>
      <c r="AG286" s="151"/>
      <c r="AH286" s="151"/>
      <c r="AI286" s="151"/>
      <c r="AJ286" s="151"/>
      <c r="AK286" s="151"/>
      <c r="AL286" s="151"/>
      <c r="AM286" s="7"/>
      <c r="AN286" s="7"/>
      <c r="AO286" s="7"/>
      <c r="AP286" s="7"/>
      <c r="AQ286" s="7"/>
      <c r="AR286" s="7"/>
      <c r="AS286" s="7"/>
      <c r="AT286" s="7"/>
      <c r="AU286" s="7"/>
      <c r="AV286" s="7"/>
      <c r="AW286" s="7"/>
      <c r="AX286" s="7"/>
      <c r="AY286" s="7"/>
      <c r="AZ286" s="7"/>
      <c r="BA286" s="7"/>
    </row>
    <row r="287" spans="1:53" x14ac:dyDescent="0.25">
      <c r="A287" s="5"/>
      <c r="B287" s="312"/>
      <c r="C287" s="314"/>
      <c r="D287" s="7"/>
      <c r="E287" s="7"/>
      <c r="F287" s="231"/>
      <c r="G287" s="231"/>
      <c r="H287" s="314"/>
      <c r="I287" s="306"/>
      <c r="J287" s="151"/>
      <c r="K287" s="151"/>
      <c r="L287" s="175"/>
      <c r="M287" s="151"/>
      <c r="N287" s="176"/>
      <c r="O287" s="160"/>
      <c r="P287" s="160"/>
      <c r="Q287" s="160"/>
      <c r="R287" s="151"/>
      <c r="S287" s="151"/>
      <c r="T287" s="151"/>
      <c r="U287" s="151"/>
      <c r="V287" s="151"/>
      <c r="W287" s="175"/>
      <c r="X287" s="151"/>
      <c r="Y287" s="151"/>
      <c r="Z287" s="151"/>
      <c r="AA287" s="151"/>
      <c r="AB287" s="151"/>
      <c r="AC287" s="151"/>
      <c r="AD287" s="151"/>
      <c r="AE287" s="151"/>
      <c r="AF287" s="151"/>
      <c r="AG287" s="151"/>
      <c r="AH287" s="151"/>
      <c r="AI287" s="151"/>
      <c r="AJ287" s="151"/>
      <c r="AK287" s="151"/>
      <c r="AL287" s="151"/>
      <c r="AM287" s="7"/>
      <c r="AN287" s="7"/>
      <c r="AO287" s="7"/>
      <c r="AP287" s="7"/>
      <c r="AQ287" s="7"/>
      <c r="AR287" s="7"/>
      <c r="AS287" s="7"/>
      <c r="AT287" s="7"/>
      <c r="AU287" s="7"/>
      <c r="AV287" s="7"/>
      <c r="AW287" s="7"/>
      <c r="AX287" s="7"/>
      <c r="AY287" s="7"/>
      <c r="AZ287" s="7"/>
      <c r="BA287" s="7"/>
    </row>
    <row r="288" spans="1:53" x14ac:dyDescent="0.25">
      <c r="A288" s="5"/>
      <c r="B288" s="312"/>
      <c r="C288" s="314"/>
      <c r="D288" s="7"/>
      <c r="E288" s="7"/>
      <c r="F288" s="231"/>
      <c r="G288" s="231"/>
      <c r="H288" s="314"/>
      <c r="I288" s="306"/>
      <c r="J288" s="151"/>
      <c r="K288" s="151"/>
      <c r="L288" s="175"/>
      <c r="M288" s="151"/>
      <c r="N288" s="176"/>
      <c r="O288" s="160"/>
      <c r="P288" s="160"/>
      <c r="Q288" s="160"/>
      <c r="R288" s="151"/>
      <c r="S288" s="151"/>
      <c r="T288" s="151"/>
      <c r="U288" s="151"/>
      <c r="V288" s="151"/>
      <c r="W288" s="175"/>
      <c r="X288" s="151"/>
      <c r="Y288" s="151"/>
      <c r="Z288" s="151"/>
      <c r="AA288" s="151"/>
      <c r="AB288" s="151"/>
      <c r="AC288" s="151"/>
      <c r="AD288" s="151"/>
      <c r="AE288" s="151"/>
      <c r="AF288" s="151"/>
      <c r="AG288" s="151"/>
      <c r="AH288" s="151"/>
      <c r="AI288" s="151"/>
      <c r="AJ288" s="151"/>
      <c r="AK288" s="151"/>
      <c r="AL288" s="151"/>
      <c r="AM288" s="7"/>
      <c r="AN288" s="7"/>
      <c r="AO288" s="7"/>
      <c r="AP288" s="7"/>
      <c r="AQ288" s="7"/>
      <c r="AR288" s="7"/>
      <c r="AS288" s="7"/>
      <c r="AT288" s="7"/>
      <c r="AU288" s="7"/>
      <c r="AV288" s="7"/>
      <c r="AW288" s="7"/>
      <c r="AX288" s="7"/>
      <c r="AY288" s="7"/>
      <c r="AZ288" s="7"/>
      <c r="BA288" s="7"/>
    </row>
    <row r="289" spans="1:53" x14ac:dyDescent="0.25">
      <c r="A289" s="5"/>
      <c r="B289" s="312"/>
      <c r="C289" s="314"/>
      <c r="D289" s="7"/>
      <c r="E289" s="7"/>
      <c r="F289" s="231"/>
      <c r="G289" s="231"/>
      <c r="H289" s="314"/>
      <c r="I289" s="306"/>
      <c r="J289" s="151"/>
      <c r="K289" s="151"/>
      <c r="L289" s="175"/>
      <c r="M289" s="151"/>
      <c r="N289" s="176"/>
      <c r="O289" s="160"/>
      <c r="P289" s="160"/>
      <c r="Q289" s="160"/>
      <c r="R289" s="151"/>
      <c r="S289" s="151"/>
      <c r="T289" s="151"/>
      <c r="U289" s="151"/>
      <c r="V289" s="151"/>
      <c r="W289" s="175"/>
      <c r="X289" s="151"/>
      <c r="Y289" s="151"/>
      <c r="Z289" s="151"/>
      <c r="AA289" s="151"/>
      <c r="AB289" s="151"/>
      <c r="AC289" s="151"/>
      <c r="AD289" s="151"/>
      <c r="AE289" s="151"/>
      <c r="AF289" s="151"/>
      <c r="AG289" s="151"/>
      <c r="AH289" s="151"/>
      <c r="AI289" s="151"/>
      <c r="AJ289" s="151"/>
      <c r="AK289" s="151"/>
      <c r="AL289" s="151"/>
      <c r="AM289" s="7"/>
      <c r="AN289" s="7"/>
      <c r="AO289" s="7"/>
      <c r="AP289" s="7"/>
      <c r="AQ289" s="7"/>
      <c r="AR289" s="7"/>
      <c r="AS289" s="7"/>
      <c r="AT289" s="7"/>
      <c r="AU289" s="7"/>
      <c r="AV289" s="7"/>
      <c r="AW289" s="7"/>
      <c r="AX289" s="7"/>
      <c r="AY289" s="7"/>
      <c r="AZ289" s="7"/>
      <c r="BA289" s="7"/>
    </row>
    <row r="290" spans="1:53" x14ac:dyDescent="0.25">
      <c r="A290" s="5"/>
      <c r="B290" s="312"/>
      <c r="C290" s="314"/>
      <c r="D290" s="7"/>
      <c r="E290" s="7"/>
      <c r="F290" s="231"/>
      <c r="G290" s="231"/>
      <c r="H290" s="314"/>
      <c r="I290" s="306"/>
      <c r="J290" s="151"/>
      <c r="K290" s="151"/>
      <c r="L290" s="175"/>
      <c r="M290" s="151"/>
      <c r="N290" s="176"/>
      <c r="O290" s="160"/>
      <c r="P290" s="160"/>
      <c r="Q290" s="160"/>
      <c r="R290" s="151"/>
      <c r="S290" s="151"/>
      <c r="T290" s="151"/>
      <c r="U290" s="151"/>
      <c r="V290" s="151"/>
      <c r="W290" s="175"/>
      <c r="X290" s="151"/>
      <c r="Y290" s="151"/>
      <c r="Z290" s="151"/>
      <c r="AA290" s="151"/>
      <c r="AB290" s="151"/>
      <c r="AC290" s="151"/>
      <c r="AD290" s="151"/>
      <c r="AE290" s="151"/>
      <c r="AF290" s="151"/>
      <c r="AG290" s="151"/>
      <c r="AH290" s="151"/>
      <c r="AI290" s="151"/>
      <c r="AJ290" s="151"/>
      <c r="AK290" s="151"/>
      <c r="AL290" s="151"/>
      <c r="AM290" s="7"/>
      <c r="AN290" s="7"/>
      <c r="AO290" s="7"/>
      <c r="AP290" s="7"/>
      <c r="AQ290" s="7"/>
      <c r="AR290" s="7"/>
      <c r="AS290" s="7"/>
      <c r="AT290" s="7"/>
      <c r="AU290" s="7"/>
      <c r="AV290" s="7"/>
      <c r="AW290" s="7"/>
      <c r="AX290" s="7"/>
      <c r="AY290" s="7"/>
      <c r="AZ290" s="7"/>
      <c r="BA290" s="7"/>
    </row>
    <row r="291" spans="1:53" x14ac:dyDescent="0.25">
      <c r="A291" s="5"/>
      <c r="B291" s="312"/>
      <c r="C291" s="314"/>
      <c r="D291" s="7"/>
      <c r="E291" s="7"/>
      <c r="F291" s="231"/>
      <c r="G291" s="231"/>
      <c r="H291" s="314"/>
      <c r="I291" s="306"/>
      <c r="J291" s="151"/>
      <c r="K291" s="151"/>
      <c r="L291" s="175"/>
      <c r="M291" s="151"/>
      <c r="N291" s="176"/>
      <c r="O291" s="160"/>
      <c r="P291" s="160"/>
      <c r="Q291" s="160"/>
      <c r="R291" s="151"/>
      <c r="S291" s="151"/>
      <c r="T291" s="151"/>
      <c r="U291" s="151"/>
      <c r="V291" s="151"/>
      <c r="W291" s="175"/>
      <c r="X291" s="151"/>
      <c r="Y291" s="151"/>
      <c r="Z291" s="151"/>
      <c r="AA291" s="151"/>
      <c r="AB291" s="151"/>
      <c r="AC291" s="151"/>
      <c r="AD291" s="151"/>
      <c r="AE291" s="151"/>
      <c r="AF291" s="151"/>
      <c r="AG291" s="151"/>
      <c r="AH291" s="151"/>
      <c r="AI291" s="151"/>
      <c r="AJ291" s="151"/>
      <c r="AK291" s="151"/>
      <c r="AL291" s="151"/>
      <c r="AM291" s="7"/>
      <c r="AN291" s="7"/>
      <c r="AO291" s="7"/>
      <c r="AP291" s="7"/>
      <c r="AQ291" s="7"/>
      <c r="AR291" s="7"/>
      <c r="AS291" s="7"/>
      <c r="AT291" s="7"/>
      <c r="AU291" s="7"/>
      <c r="AV291" s="7"/>
      <c r="AW291" s="7"/>
      <c r="AX291" s="7"/>
      <c r="AY291" s="7"/>
      <c r="AZ291" s="7"/>
      <c r="BA291" s="7"/>
    </row>
    <row r="292" spans="1:53" x14ac:dyDescent="0.25">
      <c r="A292" s="5"/>
      <c r="B292" s="312"/>
      <c r="C292" s="314"/>
      <c r="D292" s="7"/>
      <c r="E292" s="7"/>
      <c r="F292" s="231"/>
      <c r="G292" s="231"/>
      <c r="H292" s="314"/>
      <c r="I292" s="306"/>
      <c r="J292" s="151"/>
      <c r="K292" s="151"/>
      <c r="L292" s="175"/>
      <c r="M292" s="151"/>
      <c r="N292" s="176"/>
      <c r="O292" s="160"/>
      <c r="P292" s="160"/>
      <c r="Q292" s="160"/>
      <c r="R292" s="151"/>
      <c r="S292" s="151"/>
      <c r="T292" s="151"/>
      <c r="U292" s="151"/>
      <c r="V292" s="151"/>
      <c r="W292" s="175"/>
      <c r="X292" s="151"/>
      <c r="Y292" s="151"/>
      <c r="Z292" s="151"/>
      <c r="AA292" s="151"/>
      <c r="AB292" s="151"/>
      <c r="AC292" s="151"/>
      <c r="AD292" s="151"/>
      <c r="AE292" s="151"/>
      <c r="AF292" s="151"/>
      <c r="AG292" s="151"/>
      <c r="AH292" s="151"/>
      <c r="AI292" s="151"/>
      <c r="AJ292" s="151"/>
      <c r="AK292" s="151"/>
      <c r="AL292" s="151"/>
      <c r="AM292" s="7"/>
      <c r="AN292" s="7"/>
      <c r="AO292" s="7"/>
      <c r="AP292" s="7"/>
      <c r="AQ292" s="7"/>
      <c r="AR292" s="7"/>
      <c r="AS292" s="7"/>
      <c r="AT292" s="7"/>
      <c r="AU292" s="7"/>
      <c r="AV292" s="7"/>
      <c r="AW292" s="7"/>
      <c r="AX292" s="7"/>
      <c r="AY292" s="7"/>
      <c r="AZ292" s="7"/>
      <c r="BA292" s="7"/>
    </row>
    <row r="293" spans="1:53" x14ac:dyDescent="0.25">
      <c r="A293" s="5"/>
      <c r="B293" s="312"/>
      <c r="C293" s="314"/>
      <c r="D293" s="7"/>
      <c r="E293" s="7"/>
      <c r="F293" s="231"/>
      <c r="G293" s="231"/>
      <c r="H293" s="314"/>
      <c r="I293" s="306"/>
      <c r="J293" s="151"/>
      <c r="K293" s="151"/>
      <c r="L293" s="175"/>
      <c r="M293" s="151"/>
      <c r="N293" s="176"/>
      <c r="O293" s="160"/>
      <c r="P293" s="160"/>
      <c r="Q293" s="160"/>
      <c r="R293" s="151"/>
      <c r="S293" s="151"/>
      <c r="T293" s="151"/>
      <c r="U293" s="151"/>
      <c r="V293" s="151"/>
      <c r="W293" s="175"/>
      <c r="X293" s="151"/>
      <c r="Y293" s="151"/>
      <c r="Z293" s="151"/>
      <c r="AA293" s="151"/>
      <c r="AB293" s="151"/>
      <c r="AC293" s="151"/>
      <c r="AD293" s="151"/>
      <c r="AE293" s="151"/>
      <c r="AF293" s="151"/>
      <c r="AG293" s="151"/>
      <c r="AH293" s="151"/>
      <c r="AI293" s="151"/>
      <c r="AJ293" s="151"/>
      <c r="AK293" s="151"/>
      <c r="AL293" s="151"/>
      <c r="AM293" s="7"/>
      <c r="AN293" s="7"/>
      <c r="AO293" s="7"/>
      <c r="AP293" s="7"/>
      <c r="AQ293" s="7"/>
      <c r="AR293" s="7"/>
      <c r="AS293" s="7"/>
      <c r="AT293" s="7"/>
      <c r="AU293" s="7"/>
      <c r="AV293" s="7"/>
      <c r="AW293" s="7"/>
      <c r="AX293" s="7"/>
      <c r="AY293" s="7"/>
      <c r="AZ293" s="7"/>
      <c r="BA293" s="7"/>
    </row>
    <row r="294" spans="1:53" x14ac:dyDescent="0.25">
      <c r="A294" s="5"/>
      <c r="B294" s="312"/>
      <c r="C294" s="314"/>
      <c r="D294" s="7"/>
      <c r="E294" s="7"/>
      <c r="F294" s="231"/>
      <c r="G294" s="231"/>
      <c r="H294" s="314"/>
      <c r="I294" s="306"/>
      <c r="J294" s="151"/>
      <c r="K294" s="151"/>
      <c r="L294" s="175"/>
      <c r="M294" s="151"/>
      <c r="N294" s="176"/>
      <c r="O294" s="160"/>
      <c r="P294" s="160"/>
      <c r="Q294" s="160"/>
      <c r="R294" s="151"/>
      <c r="S294" s="151"/>
      <c r="T294" s="151"/>
      <c r="U294" s="151"/>
      <c r="V294" s="151"/>
      <c r="W294" s="175"/>
      <c r="X294" s="151"/>
      <c r="Y294" s="151"/>
      <c r="Z294" s="151"/>
      <c r="AA294" s="151"/>
      <c r="AB294" s="151"/>
      <c r="AC294" s="151"/>
      <c r="AD294" s="151"/>
      <c r="AE294" s="151"/>
      <c r="AF294" s="151"/>
      <c r="AG294" s="151"/>
      <c r="AH294" s="151"/>
      <c r="AI294" s="151"/>
      <c r="AJ294" s="151"/>
      <c r="AK294" s="151"/>
      <c r="AL294" s="151"/>
      <c r="AM294" s="7"/>
      <c r="AN294" s="7"/>
      <c r="AO294" s="7"/>
      <c r="AP294" s="7"/>
      <c r="AQ294" s="7"/>
      <c r="AR294" s="7"/>
      <c r="AS294" s="7"/>
      <c r="AT294" s="7"/>
      <c r="AU294" s="7"/>
      <c r="AV294" s="7"/>
      <c r="AW294" s="7"/>
      <c r="AX294" s="7"/>
      <c r="AY294" s="7"/>
      <c r="AZ294" s="7"/>
      <c r="BA294" s="7"/>
    </row>
    <row r="295" spans="1:53" x14ac:dyDescent="0.25">
      <c r="A295" s="5"/>
      <c r="B295" s="312"/>
      <c r="C295" s="314"/>
      <c r="D295" s="7"/>
      <c r="E295" s="7"/>
      <c r="F295" s="231"/>
      <c r="G295" s="231"/>
      <c r="H295" s="314"/>
      <c r="I295" s="306"/>
      <c r="J295" s="151"/>
      <c r="K295" s="151"/>
      <c r="L295" s="175"/>
      <c r="M295" s="151"/>
      <c r="N295" s="176"/>
      <c r="O295" s="160"/>
      <c r="P295" s="160"/>
      <c r="Q295" s="160"/>
      <c r="R295" s="151"/>
      <c r="S295" s="151"/>
      <c r="T295" s="151"/>
      <c r="U295" s="151"/>
      <c r="V295" s="151"/>
      <c r="W295" s="175"/>
      <c r="X295" s="151"/>
      <c r="Y295" s="151"/>
      <c r="Z295" s="151"/>
      <c r="AA295" s="151"/>
      <c r="AB295" s="151"/>
      <c r="AC295" s="151"/>
      <c r="AD295" s="151"/>
      <c r="AE295" s="151"/>
      <c r="AF295" s="151"/>
      <c r="AG295" s="151"/>
      <c r="AH295" s="151"/>
      <c r="AI295" s="151"/>
      <c r="AJ295" s="151"/>
      <c r="AK295" s="151"/>
      <c r="AL295" s="151"/>
      <c r="AM295" s="7"/>
      <c r="AN295" s="7"/>
      <c r="AO295" s="7"/>
      <c r="AP295" s="7"/>
      <c r="AQ295" s="7"/>
      <c r="AR295" s="7"/>
      <c r="AS295" s="7"/>
      <c r="AT295" s="7"/>
      <c r="AU295" s="7"/>
      <c r="AV295" s="7"/>
      <c r="AW295" s="7"/>
      <c r="AX295" s="7"/>
      <c r="AY295" s="7"/>
      <c r="AZ295" s="7"/>
      <c r="BA295" s="7"/>
    </row>
    <row r="296" spans="1:53" x14ac:dyDescent="0.25">
      <c r="A296" s="5"/>
      <c r="B296" s="312"/>
      <c r="C296" s="314"/>
      <c r="D296" s="7"/>
      <c r="E296" s="7"/>
      <c r="F296" s="231"/>
      <c r="G296" s="231"/>
      <c r="H296" s="314"/>
      <c r="I296" s="306"/>
      <c r="J296" s="151"/>
      <c r="K296" s="151"/>
      <c r="L296" s="175"/>
      <c r="M296" s="151"/>
      <c r="N296" s="176"/>
      <c r="O296" s="160"/>
      <c r="P296" s="160"/>
      <c r="Q296" s="160"/>
      <c r="R296" s="151"/>
      <c r="S296" s="151"/>
      <c r="T296" s="151"/>
      <c r="U296" s="151"/>
      <c r="V296" s="151"/>
      <c r="W296" s="175"/>
      <c r="X296" s="151"/>
      <c r="Y296" s="151"/>
      <c r="Z296" s="151"/>
      <c r="AA296" s="151"/>
      <c r="AB296" s="151"/>
      <c r="AC296" s="151"/>
      <c r="AD296" s="151"/>
      <c r="AE296" s="151"/>
      <c r="AF296" s="151"/>
      <c r="AG296" s="151"/>
      <c r="AH296" s="151"/>
      <c r="AI296" s="151"/>
      <c r="AJ296" s="151"/>
      <c r="AK296" s="151"/>
      <c r="AL296" s="151"/>
      <c r="AM296" s="7"/>
      <c r="AN296" s="7"/>
      <c r="AO296" s="7"/>
      <c r="AP296" s="7"/>
      <c r="AQ296" s="7"/>
      <c r="AR296" s="7"/>
      <c r="AS296" s="7"/>
      <c r="AT296" s="7"/>
      <c r="AU296" s="7"/>
      <c r="AV296" s="7"/>
      <c r="AW296" s="7"/>
      <c r="AX296" s="7"/>
      <c r="AY296" s="7"/>
      <c r="AZ296" s="7"/>
      <c r="BA296" s="7"/>
    </row>
    <row r="297" spans="1:53" x14ac:dyDescent="0.25">
      <c r="A297" s="5"/>
      <c r="B297" s="312"/>
      <c r="C297" s="314"/>
      <c r="D297" s="7"/>
      <c r="E297" s="7"/>
      <c r="F297" s="231"/>
      <c r="G297" s="231"/>
      <c r="H297" s="314"/>
      <c r="I297" s="306"/>
      <c r="J297" s="151"/>
      <c r="K297" s="151"/>
      <c r="L297" s="175"/>
      <c r="M297" s="151"/>
      <c r="N297" s="176"/>
      <c r="O297" s="160"/>
      <c r="P297" s="160"/>
      <c r="Q297" s="160"/>
      <c r="R297" s="151"/>
      <c r="S297" s="151"/>
      <c r="T297" s="151"/>
      <c r="U297" s="151"/>
      <c r="V297" s="151"/>
      <c r="W297" s="175"/>
      <c r="X297" s="151"/>
      <c r="Y297" s="151"/>
      <c r="Z297" s="151"/>
      <c r="AA297" s="151"/>
      <c r="AB297" s="151"/>
      <c r="AC297" s="151"/>
      <c r="AD297" s="151"/>
      <c r="AE297" s="151"/>
      <c r="AF297" s="151"/>
      <c r="AG297" s="151"/>
      <c r="AH297" s="151"/>
      <c r="AI297" s="151"/>
      <c r="AJ297" s="151"/>
      <c r="AK297" s="151"/>
      <c r="AL297" s="151"/>
      <c r="AM297" s="7"/>
      <c r="AN297" s="7"/>
      <c r="AO297" s="7"/>
      <c r="AP297" s="7"/>
      <c r="AQ297" s="7"/>
      <c r="AR297" s="7"/>
      <c r="AS297" s="7"/>
      <c r="AT297" s="7"/>
      <c r="AU297" s="7"/>
      <c r="AV297" s="7"/>
      <c r="AW297" s="7"/>
      <c r="AX297" s="7"/>
      <c r="AY297" s="7"/>
      <c r="AZ297" s="7"/>
      <c r="BA297" s="7"/>
    </row>
    <row r="298" spans="1:53" x14ac:dyDescent="0.25">
      <c r="A298" s="5"/>
      <c r="B298" s="312"/>
      <c r="C298" s="314"/>
      <c r="D298" s="7"/>
      <c r="E298" s="7"/>
      <c r="F298" s="231"/>
      <c r="G298" s="231"/>
      <c r="H298" s="314"/>
      <c r="I298" s="306"/>
      <c r="J298" s="151"/>
      <c r="K298" s="151"/>
      <c r="L298" s="175"/>
      <c r="M298" s="151"/>
      <c r="N298" s="176"/>
      <c r="O298" s="160"/>
      <c r="P298" s="160"/>
      <c r="Q298" s="160"/>
      <c r="R298" s="151"/>
      <c r="S298" s="151"/>
      <c r="T298" s="151"/>
      <c r="U298" s="151"/>
      <c r="V298" s="151"/>
      <c r="W298" s="175"/>
      <c r="X298" s="151"/>
      <c r="Y298" s="151"/>
      <c r="Z298" s="151"/>
      <c r="AA298" s="151"/>
      <c r="AB298" s="151"/>
      <c r="AC298" s="151"/>
      <c r="AD298" s="151"/>
      <c r="AE298" s="151"/>
      <c r="AF298" s="151"/>
      <c r="AG298" s="151"/>
      <c r="AH298" s="151"/>
      <c r="AI298" s="151"/>
      <c r="AJ298" s="151"/>
      <c r="AK298" s="151"/>
      <c r="AL298" s="151"/>
      <c r="AM298" s="7"/>
      <c r="AN298" s="7"/>
      <c r="AO298" s="7"/>
      <c r="AP298" s="7"/>
      <c r="AQ298" s="7"/>
      <c r="AR298" s="7"/>
      <c r="AS298" s="7"/>
      <c r="AT298" s="7"/>
      <c r="AU298" s="7"/>
      <c r="AV298" s="7"/>
      <c r="AW298" s="7"/>
      <c r="AX298" s="7"/>
      <c r="AY298" s="7"/>
      <c r="AZ298" s="7"/>
      <c r="BA298" s="7"/>
    </row>
    <row r="299" spans="1:53" x14ac:dyDescent="0.25">
      <c r="A299" s="5"/>
      <c r="B299" s="312"/>
      <c r="C299" s="314"/>
      <c r="D299" s="7"/>
      <c r="E299" s="7"/>
      <c r="F299" s="231"/>
      <c r="G299" s="231"/>
      <c r="H299" s="314"/>
      <c r="I299" s="306"/>
      <c r="J299" s="151"/>
      <c r="K299" s="151"/>
      <c r="L299" s="175"/>
      <c r="M299" s="151"/>
      <c r="N299" s="176"/>
      <c r="O299" s="160"/>
      <c r="P299" s="160"/>
      <c r="Q299" s="160"/>
      <c r="R299" s="151"/>
      <c r="S299" s="151"/>
      <c r="T299" s="151"/>
      <c r="U299" s="151"/>
      <c r="V299" s="151"/>
      <c r="W299" s="175"/>
      <c r="X299" s="151"/>
      <c r="Y299" s="151"/>
      <c r="Z299" s="151"/>
      <c r="AA299" s="151"/>
      <c r="AB299" s="151"/>
      <c r="AC299" s="151"/>
      <c r="AD299" s="151"/>
      <c r="AE299" s="151"/>
      <c r="AF299" s="151"/>
      <c r="AG299" s="151"/>
      <c r="AH299" s="151"/>
      <c r="AI299" s="151"/>
      <c r="AJ299" s="151"/>
      <c r="AK299" s="151"/>
      <c r="AL299" s="151"/>
      <c r="AM299" s="7"/>
      <c r="AN299" s="7"/>
      <c r="AO299" s="7"/>
      <c r="AP299" s="7"/>
      <c r="AQ299" s="7"/>
      <c r="AR299" s="7"/>
      <c r="AS299" s="7"/>
      <c r="AT299" s="7"/>
      <c r="AU299" s="7"/>
      <c r="AV299" s="7"/>
      <c r="AW299" s="7"/>
      <c r="AX299" s="7"/>
      <c r="AY299" s="7"/>
      <c r="AZ299" s="7"/>
      <c r="BA299" s="7"/>
    </row>
    <row r="300" spans="1:53" x14ac:dyDescent="0.25">
      <c r="A300" s="5"/>
      <c r="B300" s="312"/>
      <c r="C300" s="314"/>
      <c r="D300" s="7"/>
      <c r="E300" s="7"/>
      <c r="F300" s="231"/>
      <c r="G300" s="231"/>
      <c r="H300" s="314"/>
      <c r="I300" s="306"/>
      <c r="J300" s="151"/>
      <c r="K300" s="151"/>
      <c r="L300" s="175"/>
      <c r="M300" s="151"/>
      <c r="N300" s="176"/>
      <c r="O300" s="160"/>
      <c r="P300" s="160"/>
      <c r="Q300" s="160"/>
      <c r="R300" s="151"/>
      <c r="S300" s="151"/>
      <c r="T300" s="151"/>
      <c r="U300" s="151"/>
      <c r="V300" s="151"/>
      <c r="W300" s="175"/>
      <c r="X300" s="151"/>
      <c r="Y300" s="151"/>
      <c r="Z300" s="151"/>
      <c r="AA300" s="151"/>
      <c r="AB300" s="151"/>
      <c r="AC300" s="151"/>
      <c r="AD300" s="151"/>
      <c r="AE300" s="151"/>
      <c r="AF300" s="151"/>
      <c r="AG300" s="151"/>
      <c r="AH300" s="151"/>
      <c r="AI300" s="151"/>
      <c r="AJ300" s="151"/>
      <c r="AK300" s="151"/>
      <c r="AL300" s="151"/>
      <c r="AM300" s="7"/>
      <c r="AN300" s="7"/>
      <c r="AO300" s="7"/>
      <c r="AP300" s="7"/>
      <c r="AQ300" s="7"/>
      <c r="AR300" s="7"/>
      <c r="AS300" s="7"/>
      <c r="AT300" s="7"/>
      <c r="AU300" s="7"/>
      <c r="AV300" s="7"/>
      <c r="AW300" s="7"/>
      <c r="AX300" s="7"/>
      <c r="AY300" s="7"/>
      <c r="AZ300" s="7"/>
      <c r="BA300" s="7"/>
    </row>
    <row r="301" spans="1:53" x14ac:dyDescent="0.25">
      <c r="A301" s="5"/>
      <c r="B301" s="312"/>
      <c r="C301" s="314"/>
      <c r="D301" s="7"/>
      <c r="E301" s="7"/>
      <c r="F301" s="231"/>
      <c r="G301" s="231"/>
      <c r="H301" s="314"/>
      <c r="I301" s="306"/>
      <c r="J301" s="151"/>
      <c r="K301" s="151"/>
      <c r="L301" s="175"/>
      <c r="M301" s="151"/>
      <c r="N301" s="176"/>
      <c r="O301" s="160"/>
      <c r="P301" s="160"/>
      <c r="Q301" s="160"/>
      <c r="R301" s="151"/>
      <c r="S301" s="151"/>
      <c r="T301" s="151"/>
      <c r="U301" s="151"/>
      <c r="V301" s="151"/>
      <c r="W301" s="175"/>
      <c r="X301" s="151"/>
      <c r="Y301" s="151"/>
      <c r="Z301" s="151"/>
      <c r="AA301" s="151"/>
      <c r="AB301" s="151"/>
      <c r="AC301" s="151"/>
      <c r="AD301" s="151"/>
      <c r="AE301" s="151"/>
      <c r="AF301" s="151"/>
      <c r="AG301" s="151"/>
      <c r="AH301" s="151"/>
      <c r="AI301" s="151"/>
      <c r="AJ301" s="151"/>
      <c r="AK301" s="151"/>
      <c r="AL301" s="151"/>
      <c r="AM301" s="7"/>
      <c r="AN301" s="7"/>
      <c r="AO301" s="7"/>
      <c r="AP301" s="7"/>
      <c r="AQ301" s="7"/>
      <c r="AR301" s="7"/>
      <c r="AS301" s="7"/>
      <c r="AT301" s="7"/>
      <c r="AU301" s="7"/>
      <c r="AV301" s="7"/>
      <c r="AW301" s="7"/>
      <c r="AX301" s="7"/>
      <c r="AY301" s="7"/>
      <c r="AZ301" s="7"/>
      <c r="BA301" s="7"/>
    </row>
    <row r="302" spans="1:53" x14ac:dyDescent="0.25">
      <c r="A302" s="5"/>
      <c r="B302" s="312"/>
      <c r="C302" s="314"/>
      <c r="D302" s="7"/>
      <c r="E302" s="7"/>
      <c r="F302" s="231"/>
      <c r="G302" s="231"/>
      <c r="H302" s="314"/>
      <c r="I302" s="306"/>
      <c r="J302" s="151"/>
      <c r="K302" s="151"/>
      <c r="L302" s="175"/>
      <c r="M302" s="151"/>
      <c r="N302" s="176"/>
      <c r="O302" s="160"/>
      <c r="P302" s="160"/>
      <c r="Q302" s="160"/>
      <c r="R302" s="151"/>
      <c r="S302" s="151"/>
      <c r="T302" s="151"/>
      <c r="U302" s="151"/>
      <c r="V302" s="151"/>
      <c r="W302" s="175"/>
      <c r="X302" s="151"/>
      <c r="Y302" s="151"/>
      <c r="Z302" s="151"/>
      <c r="AA302" s="151"/>
      <c r="AB302" s="151"/>
      <c r="AC302" s="151"/>
      <c r="AD302" s="151"/>
      <c r="AE302" s="151"/>
      <c r="AF302" s="151"/>
      <c r="AG302" s="151"/>
      <c r="AH302" s="151"/>
      <c r="AI302" s="151"/>
      <c r="AJ302" s="151"/>
      <c r="AK302" s="151"/>
      <c r="AL302" s="151"/>
      <c r="AM302" s="7"/>
      <c r="AN302" s="7"/>
      <c r="AO302" s="7"/>
      <c r="AP302" s="7"/>
      <c r="AQ302" s="7"/>
      <c r="AR302" s="7"/>
      <c r="AS302" s="7"/>
      <c r="AT302" s="7"/>
      <c r="AU302" s="7"/>
      <c r="AV302" s="7"/>
      <c r="AW302" s="7"/>
      <c r="AX302" s="7"/>
      <c r="AY302" s="7"/>
      <c r="AZ302" s="7"/>
      <c r="BA302" s="7"/>
    </row>
    <row r="303" spans="1:53" x14ac:dyDescent="0.25">
      <c r="A303" s="5"/>
      <c r="B303" s="312"/>
      <c r="C303" s="314"/>
      <c r="D303" s="7"/>
      <c r="E303" s="7"/>
      <c r="F303" s="231"/>
      <c r="G303" s="231"/>
      <c r="H303" s="314"/>
      <c r="I303" s="306"/>
      <c r="J303" s="151"/>
      <c r="K303" s="151"/>
      <c r="L303" s="175"/>
      <c r="M303" s="151"/>
      <c r="N303" s="176"/>
      <c r="O303" s="160"/>
      <c r="P303" s="160"/>
      <c r="Q303" s="160"/>
      <c r="R303" s="151"/>
      <c r="S303" s="151"/>
      <c r="T303" s="151"/>
      <c r="U303" s="151"/>
      <c r="V303" s="151"/>
      <c r="W303" s="175"/>
      <c r="X303" s="151"/>
      <c r="Y303" s="151"/>
      <c r="Z303" s="151"/>
      <c r="AA303" s="151"/>
      <c r="AB303" s="151"/>
      <c r="AC303" s="151"/>
      <c r="AD303" s="151"/>
      <c r="AE303" s="151"/>
      <c r="AF303" s="151"/>
      <c r="AG303" s="151"/>
      <c r="AH303" s="151"/>
      <c r="AI303" s="151"/>
      <c r="AJ303" s="151"/>
      <c r="AK303" s="151"/>
      <c r="AL303" s="151"/>
      <c r="AM303" s="7"/>
      <c r="AN303" s="7"/>
      <c r="AO303" s="7"/>
      <c r="AP303" s="7"/>
      <c r="AQ303" s="7"/>
      <c r="AR303" s="7"/>
      <c r="AS303" s="7"/>
      <c r="AT303" s="7"/>
      <c r="AU303" s="7"/>
      <c r="AV303" s="7"/>
      <c r="AW303" s="7"/>
      <c r="AX303" s="7"/>
      <c r="AY303" s="7"/>
      <c r="AZ303" s="7"/>
      <c r="BA303" s="7"/>
    </row>
    <row r="304" spans="1:53" x14ac:dyDescent="0.25">
      <c r="A304" s="5"/>
      <c r="B304" s="312"/>
      <c r="C304" s="314"/>
      <c r="D304" s="7"/>
      <c r="E304" s="7"/>
      <c r="F304" s="231"/>
      <c r="G304" s="231"/>
      <c r="H304" s="314"/>
      <c r="I304" s="306"/>
      <c r="J304" s="151"/>
      <c r="K304" s="151"/>
      <c r="L304" s="175"/>
      <c r="M304" s="151"/>
      <c r="N304" s="176"/>
      <c r="O304" s="160"/>
      <c r="P304" s="160"/>
      <c r="Q304" s="160"/>
      <c r="R304" s="151"/>
      <c r="S304" s="151"/>
      <c r="T304" s="151"/>
      <c r="U304" s="151"/>
      <c r="V304" s="151"/>
      <c r="W304" s="175"/>
      <c r="X304" s="151"/>
      <c r="Y304" s="151"/>
      <c r="Z304" s="151"/>
      <c r="AA304" s="151"/>
      <c r="AB304" s="151"/>
      <c r="AC304" s="151"/>
      <c r="AD304" s="151"/>
      <c r="AE304" s="151"/>
      <c r="AF304" s="151"/>
      <c r="AG304" s="151"/>
      <c r="AH304" s="151"/>
      <c r="AI304" s="151"/>
      <c r="AJ304" s="151"/>
      <c r="AK304" s="151"/>
      <c r="AL304" s="151"/>
      <c r="AM304" s="7"/>
      <c r="AN304" s="7"/>
      <c r="AO304" s="7"/>
      <c r="AP304" s="7"/>
      <c r="AQ304" s="7"/>
      <c r="AR304" s="7"/>
      <c r="AS304" s="7"/>
      <c r="AT304" s="7"/>
      <c r="AU304" s="7"/>
      <c r="AV304" s="7"/>
      <c r="AW304" s="7"/>
      <c r="AX304" s="7"/>
      <c r="AY304" s="7"/>
      <c r="AZ304" s="7"/>
      <c r="BA304" s="7"/>
    </row>
    <row r="305" spans="1:53" x14ac:dyDescent="0.25">
      <c r="A305" s="5"/>
      <c r="B305" s="312"/>
      <c r="C305" s="314"/>
      <c r="D305" s="7"/>
      <c r="E305" s="7"/>
      <c r="F305" s="231"/>
      <c r="G305" s="231"/>
      <c r="H305" s="314"/>
      <c r="I305" s="306"/>
      <c r="J305" s="151"/>
      <c r="K305" s="151"/>
      <c r="L305" s="175"/>
      <c r="M305" s="151"/>
      <c r="N305" s="176"/>
      <c r="O305" s="160"/>
      <c r="P305" s="160"/>
      <c r="Q305" s="160"/>
      <c r="R305" s="151"/>
      <c r="S305" s="151"/>
      <c r="T305" s="151"/>
      <c r="U305" s="151"/>
      <c r="V305" s="151"/>
      <c r="W305" s="175"/>
      <c r="X305" s="151"/>
      <c r="Y305" s="151"/>
      <c r="Z305" s="151"/>
      <c r="AA305" s="151"/>
      <c r="AB305" s="151"/>
      <c r="AC305" s="151"/>
      <c r="AD305" s="151"/>
      <c r="AE305" s="151"/>
      <c r="AF305" s="151"/>
      <c r="AG305" s="151"/>
      <c r="AH305" s="151"/>
      <c r="AI305" s="151"/>
      <c r="AJ305" s="151"/>
      <c r="AK305" s="151"/>
      <c r="AL305" s="151"/>
      <c r="AM305" s="7"/>
      <c r="AN305" s="7"/>
      <c r="AO305" s="7"/>
      <c r="AP305" s="7"/>
      <c r="AQ305" s="7"/>
      <c r="AR305" s="7"/>
      <c r="AS305" s="7"/>
      <c r="AT305" s="7"/>
      <c r="AU305" s="7"/>
      <c r="AV305" s="7"/>
      <c r="AW305" s="7"/>
      <c r="AX305" s="7"/>
      <c r="AY305" s="7"/>
      <c r="AZ305" s="7"/>
      <c r="BA305" s="7"/>
    </row>
    <row r="306" spans="1:53" x14ac:dyDescent="0.25">
      <c r="A306" s="5"/>
      <c r="B306" s="312"/>
      <c r="C306" s="314"/>
      <c r="D306" s="7"/>
      <c r="E306" s="7"/>
      <c r="F306" s="231"/>
      <c r="G306" s="231"/>
      <c r="H306" s="314"/>
      <c r="I306" s="306"/>
      <c r="J306" s="151"/>
      <c r="K306" s="151"/>
      <c r="L306" s="175"/>
      <c r="M306" s="151"/>
      <c r="N306" s="176"/>
      <c r="O306" s="160"/>
      <c r="P306" s="160"/>
      <c r="Q306" s="160"/>
      <c r="R306" s="151"/>
      <c r="S306" s="151"/>
      <c r="T306" s="151"/>
      <c r="U306" s="151"/>
      <c r="V306" s="151"/>
      <c r="W306" s="175"/>
      <c r="X306" s="151"/>
      <c r="Y306" s="151"/>
      <c r="Z306" s="151"/>
      <c r="AA306" s="151"/>
      <c r="AB306" s="151"/>
      <c r="AC306" s="151"/>
      <c r="AD306" s="151"/>
      <c r="AE306" s="151"/>
      <c r="AF306" s="151"/>
      <c r="AG306" s="151"/>
      <c r="AH306" s="151"/>
      <c r="AI306" s="151"/>
      <c r="AJ306" s="151"/>
      <c r="AK306" s="151"/>
      <c r="AL306" s="151"/>
      <c r="AM306" s="7"/>
      <c r="AN306" s="7"/>
      <c r="AO306" s="7"/>
      <c r="AP306" s="7"/>
      <c r="AQ306" s="7"/>
      <c r="AR306" s="7"/>
      <c r="AS306" s="7"/>
      <c r="AT306" s="7"/>
      <c r="AU306" s="7"/>
      <c r="AV306" s="7"/>
      <c r="AW306" s="7"/>
      <c r="AX306" s="7"/>
      <c r="AY306" s="7"/>
      <c r="AZ306" s="7"/>
      <c r="BA306" s="7"/>
    </row>
    <row r="307" spans="1:53" x14ac:dyDescent="0.25">
      <c r="A307" s="5"/>
      <c r="B307" s="312"/>
      <c r="C307" s="314"/>
      <c r="D307" s="7"/>
      <c r="E307" s="7"/>
      <c r="F307" s="231"/>
      <c r="G307" s="231"/>
      <c r="H307" s="314"/>
      <c r="I307" s="306"/>
      <c r="J307" s="151"/>
      <c r="K307" s="151"/>
      <c r="L307" s="175"/>
      <c r="M307" s="151"/>
      <c r="N307" s="176"/>
      <c r="O307" s="160"/>
      <c r="P307" s="160"/>
      <c r="Q307" s="160"/>
      <c r="R307" s="151"/>
      <c r="S307" s="151"/>
      <c r="T307" s="151"/>
      <c r="U307" s="151"/>
      <c r="V307" s="151"/>
      <c r="W307" s="175"/>
      <c r="X307" s="151"/>
      <c r="Y307" s="151"/>
      <c r="Z307" s="151"/>
      <c r="AA307" s="151"/>
      <c r="AB307" s="151"/>
      <c r="AC307" s="151"/>
      <c r="AD307" s="151"/>
      <c r="AE307" s="151"/>
      <c r="AF307" s="151"/>
      <c r="AG307" s="151"/>
      <c r="AH307" s="151"/>
      <c r="AI307" s="151"/>
      <c r="AJ307" s="151"/>
      <c r="AK307" s="151"/>
      <c r="AL307" s="151"/>
      <c r="AM307" s="7"/>
      <c r="AN307" s="7"/>
      <c r="AO307" s="7"/>
      <c r="AP307" s="7"/>
      <c r="AQ307" s="7"/>
      <c r="AR307" s="7"/>
      <c r="AS307" s="7"/>
      <c r="AT307" s="7"/>
      <c r="AU307" s="7"/>
      <c r="AV307" s="7"/>
      <c r="AW307" s="7"/>
      <c r="AX307" s="7"/>
      <c r="AY307" s="7"/>
      <c r="AZ307" s="7"/>
      <c r="BA307" s="7"/>
    </row>
    <row r="308" spans="1:53" x14ac:dyDescent="0.25">
      <c r="A308" s="5"/>
      <c r="B308" s="312"/>
      <c r="C308" s="314"/>
      <c r="D308" s="7"/>
      <c r="E308" s="7"/>
      <c r="F308" s="231"/>
      <c r="G308" s="231"/>
      <c r="H308" s="314"/>
      <c r="I308" s="306"/>
      <c r="J308" s="151"/>
      <c r="K308" s="151"/>
      <c r="L308" s="175"/>
      <c r="M308" s="151"/>
      <c r="N308" s="176"/>
      <c r="O308" s="160"/>
      <c r="P308" s="160"/>
      <c r="Q308" s="160"/>
      <c r="R308" s="151"/>
      <c r="S308" s="151"/>
      <c r="T308" s="151"/>
      <c r="U308" s="151"/>
      <c r="V308" s="151"/>
      <c r="W308" s="175"/>
      <c r="X308" s="151"/>
      <c r="Y308" s="151"/>
      <c r="Z308" s="151"/>
      <c r="AA308" s="151"/>
      <c r="AB308" s="151"/>
      <c r="AC308" s="151"/>
      <c r="AD308" s="151"/>
      <c r="AE308" s="151"/>
      <c r="AF308" s="151"/>
      <c r="AG308" s="151"/>
      <c r="AH308" s="151"/>
      <c r="AI308" s="151"/>
      <c r="AJ308" s="151"/>
      <c r="AK308" s="151"/>
      <c r="AL308" s="151"/>
      <c r="AM308" s="7"/>
      <c r="AN308" s="7"/>
      <c r="AO308" s="7"/>
      <c r="AP308" s="7"/>
      <c r="AQ308" s="7"/>
      <c r="AR308" s="7"/>
      <c r="AS308" s="7"/>
      <c r="AT308" s="7"/>
      <c r="AU308" s="7"/>
      <c r="AV308" s="7"/>
      <c r="AW308" s="7"/>
      <c r="AX308" s="7"/>
      <c r="AY308" s="7"/>
      <c r="AZ308" s="7"/>
      <c r="BA308" s="7"/>
    </row>
    <row r="309" spans="1:53" x14ac:dyDescent="0.25">
      <c r="A309" s="5"/>
      <c r="B309" s="312"/>
      <c r="C309" s="314"/>
      <c r="D309" s="7"/>
      <c r="E309" s="7"/>
      <c r="F309" s="231"/>
      <c r="G309" s="231"/>
      <c r="H309" s="314"/>
      <c r="I309" s="306"/>
      <c r="J309" s="151"/>
      <c r="K309" s="151"/>
      <c r="L309" s="175"/>
      <c r="M309" s="151"/>
      <c r="N309" s="176"/>
      <c r="O309" s="160"/>
      <c r="P309" s="160"/>
      <c r="Q309" s="160"/>
      <c r="R309" s="151"/>
      <c r="S309" s="151"/>
      <c r="T309" s="151"/>
      <c r="U309" s="151"/>
      <c r="V309" s="151"/>
      <c r="W309" s="175"/>
      <c r="X309" s="151"/>
      <c r="Y309" s="151"/>
      <c r="Z309" s="151"/>
      <c r="AA309" s="151"/>
      <c r="AB309" s="151"/>
      <c r="AC309" s="151"/>
      <c r="AD309" s="151"/>
      <c r="AE309" s="151"/>
      <c r="AF309" s="151"/>
      <c r="AG309" s="151"/>
      <c r="AH309" s="151"/>
      <c r="AI309" s="151"/>
      <c r="AJ309" s="151"/>
      <c r="AK309" s="151"/>
      <c r="AL309" s="151"/>
      <c r="AM309" s="7"/>
      <c r="AN309" s="7"/>
      <c r="AO309" s="7"/>
      <c r="AP309" s="7"/>
      <c r="AQ309" s="7"/>
      <c r="AR309" s="7"/>
      <c r="AS309" s="7"/>
      <c r="AT309" s="7"/>
      <c r="AU309" s="7"/>
      <c r="AV309" s="7"/>
      <c r="AW309" s="7"/>
      <c r="AX309" s="7"/>
      <c r="AY309" s="7"/>
      <c r="AZ309" s="7"/>
      <c r="BA309" s="7"/>
    </row>
    <row r="310" spans="1:53" x14ac:dyDescent="0.25">
      <c r="A310" s="5"/>
      <c r="B310" s="312"/>
      <c r="C310" s="314"/>
      <c r="D310" s="7"/>
      <c r="E310" s="7"/>
      <c r="F310" s="231"/>
      <c r="G310" s="231"/>
      <c r="H310" s="314"/>
      <c r="I310" s="306"/>
      <c r="J310" s="151"/>
      <c r="K310" s="151"/>
      <c r="L310" s="175"/>
      <c r="M310" s="151"/>
      <c r="N310" s="176"/>
      <c r="O310" s="160"/>
      <c r="P310" s="160"/>
      <c r="Q310" s="160"/>
      <c r="R310" s="151"/>
      <c r="S310" s="151"/>
      <c r="T310" s="151"/>
      <c r="U310" s="151"/>
      <c r="V310" s="151"/>
      <c r="W310" s="175"/>
      <c r="X310" s="151"/>
      <c r="Y310" s="151"/>
      <c r="Z310" s="151"/>
      <c r="AA310" s="151"/>
      <c r="AB310" s="151"/>
      <c r="AC310" s="151"/>
      <c r="AD310" s="151"/>
      <c r="AE310" s="151"/>
      <c r="AF310" s="151"/>
      <c r="AG310" s="151"/>
      <c r="AH310" s="151"/>
      <c r="AI310" s="151"/>
      <c r="AJ310" s="151"/>
      <c r="AK310" s="151"/>
      <c r="AL310" s="151"/>
      <c r="AM310" s="7"/>
      <c r="AN310" s="7"/>
      <c r="AO310" s="7"/>
      <c r="AP310" s="7"/>
      <c r="AQ310" s="7"/>
      <c r="AR310" s="7"/>
      <c r="AS310" s="7"/>
      <c r="AT310" s="7"/>
      <c r="AU310" s="7"/>
      <c r="AV310" s="7"/>
      <c r="AW310" s="7"/>
      <c r="AX310" s="7"/>
      <c r="AY310" s="7"/>
      <c r="AZ310" s="7"/>
      <c r="BA310" s="7"/>
    </row>
    <row r="311" spans="1:53" x14ac:dyDescent="0.25">
      <c r="A311" s="5"/>
      <c r="B311" s="312"/>
      <c r="C311" s="314"/>
      <c r="D311" s="7"/>
      <c r="E311" s="7"/>
      <c r="F311" s="231"/>
      <c r="G311" s="231"/>
      <c r="H311" s="314"/>
      <c r="I311" s="306"/>
      <c r="J311" s="151"/>
      <c r="K311" s="151"/>
      <c r="L311" s="175"/>
      <c r="M311" s="151"/>
      <c r="N311" s="176"/>
      <c r="O311" s="160"/>
      <c r="P311" s="160"/>
      <c r="Q311" s="160"/>
      <c r="R311" s="151"/>
      <c r="S311" s="151"/>
      <c r="T311" s="151"/>
      <c r="U311" s="151"/>
      <c r="V311" s="151"/>
      <c r="W311" s="175"/>
      <c r="X311" s="151"/>
      <c r="Y311" s="151"/>
      <c r="Z311" s="151"/>
      <c r="AA311" s="151"/>
      <c r="AB311" s="151"/>
      <c r="AC311" s="151"/>
      <c r="AD311" s="151"/>
      <c r="AE311" s="151"/>
      <c r="AF311" s="151"/>
      <c r="AG311" s="151"/>
      <c r="AH311" s="151"/>
      <c r="AI311" s="151"/>
      <c r="AJ311" s="151"/>
      <c r="AK311" s="151"/>
      <c r="AL311" s="151"/>
      <c r="AM311" s="7"/>
      <c r="AN311" s="7"/>
      <c r="AO311" s="7"/>
      <c r="AP311" s="7"/>
      <c r="AQ311" s="7"/>
      <c r="AR311" s="7"/>
      <c r="AS311" s="7"/>
      <c r="AT311" s="7"/>
      <c r="AU311" s="7"/>
      <c r="AV311" s="7"/>
      <c r="AW311" s="7"/>
      <c r="AX311" s="7"/>
      <c r="AY311" s="7"/>
      <c r="AZ311" s="7"/>
      <c r="BA311" s="7"/>
    </row>
    <row r="312" spans="1:53" x14ac:dyDescent="0.25">
      <c r="A312" s="5"/>
      <c r="B312" s="312"/>
      <c r="C312" s="314"/>
      <c r="D312" s="7"/>
      <c r="E312" s="7"/>
      <c r="F312" s="231"/>
      <c r="G312" s="231"/>
      <c r="H312" s="314"/>
      <c r="I312" s="306"/>
      <c r="J312" s="151"/>
      <c r="K312" s="151"/>
      <c r="L312" s="175"/>
      <c r="M312" s="151"/>
      <c r="N312" s="176"/>
      <c r="O312" s="160"/>
      <c r="P312" s="160"/>
      <c r="Q312" s="160"/>
      <c r="R312" s="151"/>
      <c r="S312" s="151"/>
      <c r="T312" s="151"/>
      <c r="U312" s="151"/>
      <c r="V312" s="151"/>
      <c r="W312" s="175"/>
      <c r="X312" s="151"/>
      <c r="Y312" s="151"/>
      <c r="Z312" s="151"/>
      <c r="AA312" s="151"/>
      <c r="AB312" s="151"/>
      <c r="AC312" s="151"/>
      <c r="AD312" s="151"/>
      <c r="AE312" s="151"/>
      <c r="AF312" s="151"/>
      <c r="AG312" s="151"/>
      <c r="AH312" s="151"/>
      <c r="AI312" s="151"/>
      <c r="AJ312" s="151"/>
      <c r="AK312" s="151"/>
      <c r="AL312" s="151"/>
      <c r="AM312" s="7"/>
      <c r="AN312" s="7"/>
      <c r="AO312" s="7"/>
      <c r="AP312" s="7"/>
      <c r="AQ312" s="7"/>
      <c r="AR312" s="7"/>
      <c r="AS312" s="7"/>
      <c r="AT312" s="7"/>
      <c r="AU312" s="7"/>
      <c r="AV312" s="7"/>
      <c r="AW312" s="7"/>
      <c r="AX312" s="7"/>
      <c r="AY312" s="7"/>
      <c r="AZ312" s="7"/>
      <c r="BA312" s="7"/>
    </row>
    <row r="313" spans="1:53" x14ac:dyDescent="0.25">
      <c r="A313" s="5"/>
      <c r="B313" s="312"/>
      <c r="C313" s="314"/>
      <c r="D313" s="7"/>
      <c r="E313" s="7"/>
      <c r="F313" s="231"/>
      <c r="G313" s="231"/>
      <c r="H313" s="314"/>
      <c r="I313" s="306"/>
      <c r="J313" s="151"/>
      <c r="K313" s="151"/>
      <c r="L313" s="175"/>
      <c r="M313" s="151"/>
      <c r="N313" s="176"/>
      <c r="O313" s="160"/>
      <c r="P313" s="160"/>
      <c r="Q313" s="160"/>
      <c r="R313" s="151"/>
      <c r="S313" s="151"/>
      <c r="T313" s="151"/>
      <c r="U313" s="151"/>
      <c r="V313" s="151"/>
      <c r="W313" s="175"/>
      <c r="X313" s="151"/>
      <c r="Y313" s="151"/>
      <c r="Z313" s="151"/>
      <c r="AA313" s="151"/>
      <c r="AB313" s="151"/>
      <c r="AC313" s="151"/>
      <c r="AD313" s="151"/>
      <c r="AE313" s="151"/>
      <c r="AF313" s="151"/>
      <c r="AG313" s="151"/>
      <c r="AH313" s="151"/>
      <c r="AI313" s="151"/>
      <c r="AJ313" s="151"/>
      <c r="AK313" s="151"/>
      <c r="AL313" s="151"/>
      <c r="AM313" s="7"/>
      <c r="AN313" s="7"/>
      <c r="AO313" s="7"/>
      <c r="AP313" s="7"/>
      <c r="AQ313" s="7"/>
      <c r="AR313" s="7"/>
      <c r="AS313" s="7"/>
      <c r="AT313" s="7"/>
      <c r="AU313" s="7"/>
      <c r="AV313" s="7"/>
      <c r="AW313" s="7"/>
      <c r="AX313" s="7"/>
      <c r="AY313" s="7"/>
      <c r="AZ313" s="7"/>
      <c r="BA313" s="7"/>
    </row>
    <row r="314" spans="1:53" x14ac:dyDescent="0.25">
      <c r="A314" s="5"/>
      <c r="B314" s="312"/>
      <c r="C314" s="314"/>
      <c r="D314" s="7"/>
      <c r="E314" s="7"/>
      <c r="F314" s="231"/>
      <c r="G314" s="231"/>
      <c r="H314" s="314"/>
      <c r="I314" s="306"/>
      <c r="J314" s="151"/>
      <c r="K314" s="151"/>
      <c r="L314" s="175"/>
      <c r="M314" s="151"/>
      <c r="N314" s="176"/>
      <c r="O314" s="160"/>
      <c r="P314" s="160"/>
      <c r="Q314" s="160"/>
      <c r="R314" s="151"/>
      <c r="S314" s="151"/>
      <c r="T314" s="151"/>
      <c r="U314" s="151"/>
      <c r="V314" s="151"/>
      <c r="W314" s="175"/>
      <c r="X314" s="151"/>
      <c r="Y314" s="151"/>
      <c r="Z314" s="151"/>
      <c r="AA314" s="151"/>
      <c r="AB314" s="151"/>
      <c r="AC314" s="151"/>
      <c r="AD314" s="151"/>
      <c r="AE314" s="151"/>
      <c r="AF314" s="151"/>
      <c r="AG314" s="151"/>
      <c r="AH314" s="151"/>
      <c r="AI314" s="151"/>
      <c r="AJ314" s="151"/>
      <c r="AK314" s="151"/>
      <c r="AL314" s="151"/>
      <c r="AM314" s="7"/>
      <c r="AN314" s="7"/>
      <c r="AO314" s="7"/>
      <c r="AP314" s="7"/>
      <c r="AQ314" s="7"/>
      <c r="AR314" s="7"/>
      <c r="AS314" s="7"/>
      <c r="AT314" s="7"/>
      <c r="AU314" s="7"/>
      <c r="AV314" s="7"/>
      <c r="AW314" s="7"/>
      <c r="AX314" s="7"/>
      <c r="AY314" s="7"/>
      <c r="AZ314" s="7"/>
      <c r="BA314" s="7"/>
    </row>
    <row r="315" spans="1:53" x14ac:dyDescent="0.25">
      <c r="A315" s="5"/>
      <c r="B315" s="312"/>
      <c r="C315" s="314"/>
      <c r="D315" s="7"/>
      <c r="E315" s="7"/>
      <c r="F315" s="231"/>
      <c r="G315" s="231"/>
      <c r="H315" s="314"/>
      <c r="I315" s="306"/>
      <c r="J315" s="151"/>
      <c r="K315" s="151"/>
      <c r="L315" s="175"/>
      <c r="M315" s="151"/>
      <c r="N315" s="176"/>
      <c r="O315" s="160"/>
      <c r="P315" s="160"/>
      <c r="Q315" s="160"/>
      <c r="R315" s="151"/>
      <c r="S315" s="151"/>
      <c r="T315" s="151"/>
      <c r="U315" s="151"/>
      <c r="V315" s="151"/>
      <c r="W315" s="175"/>
      <c r="X315" s="151"/>
      <c r="Y315" s="151"/>
      <c r="Z315" s="151"/>
      <c r="AA315" s="151"/>
      <c r="AB315" s="151"/>
      <c r="AC315" s="151"/>
      <c r="AD315" s="151"/>
      <c r="AE315" s="151"/>
      <c r="AF315" s="151"/>
      <c r="AG315" s="151"/>
      <c r="AH315" s="151"/>
      <c r="AI315" s="151"/>
      <c r="AJ315" s="151"/>
      <c r="AK315" s="151"/>
      <c r="AL315" s="151"/>
      <c r="AM315" s="7"/>
      <c r="AN315" s="7"/>
      <c r="AO315" s="7"/>
      <c r="AP315" s="7"/>
      <c r="AQ315" s="7"/>
      <c r="AR315" s="7"/>
      <c r="AS315" s="7"/>
      <c r="AT315" s="7"/>
      <c r="AU315" s="7"/>
      <c r="AV315" s="7"/>
      <c r="AW315" s="7"/>
      <c r="AX315" s="7"/>
      <c r="AY315" s="7"/>
      <c r="AZ315" s="7"/>
      <c r="BA315" s="7"/>
    </row>
    <row r="316" spans="1:53" x14ac:dyDescent="0.25">
      <c r="A316" s="5"/>
      <c r="B316" s="312"/>
      <c r="C316" s="314"/>
      <c r="D316" s="7"/>
      <c r="E316" s="7"/>
      <c r="F316" s="231"/>
      <c r="G316" s="231"/>
      <c r="H316" s="314"/>
      <c r="I316" s="306"/>
      <c r="J316" s="151"/>
      <c r="K316" s="151"/>
      <c r="L316" s="175"/>
      <c r="M316" s="151"/>
      <c r="N316" s="176"/>
      <c r="O316" s="160"/>
      <c r="P316" s="160"/>
      <c r="Q316" s="160"/>
      <c r="R316" s="151"/>
      <c r="S316" s="151"/>
      <c r="T316" s="151"/>
      <c r="U316" s="151"/>
      <c r="V316" s="151"/>
      <c r="W316" s="175"/>
      <c r="X316" s="151"/>
      <c r="Y316" s="151"/>
      <c r="Z316" s="151"/>
      <c r="AA316" s="151"/>
      <c r="AB316" s="151"/>
      <c r="AC316" s="151"/>
      <c r="AD316" s="151"/>
      <c r="AE316" s="151"/>
      <c r="AF316" s="151"/>
      <c r="AG316" s="151"/>
      <c r="AH316" s="151"/>
      <c r="AI316" s="151"/>
      <c r="AJ316" s="151"/>
      <c r="AK316" s="151"/>
      <c r="AL316" s="151"/>
      <c r="AM316" s="7"/>
      <c r="AN316" s="7"/>
      <c r="AO316" s="7"/>
      <c r="AP316" s="7"/>
      <c r="AQ316" s="7"/>
      <c r="AR316" s="7"/>
      <c r="AS316" s="7"/>
      <c r="AT316" s="7"/>
      <c r="AU316" s="7"/>
      <c r="AV316" s="7"/>
      <c r="AW316" s="7"/>
      <c r="AX316" s="7"/>
      <c r="AY316" s="7"/>
      <c r="AZ316" s="7"/>
      <c r="BA316" s="7"/>
    </row>
    <row r="317" spans="1:53" x14ac:dyDescent="0.25">
      <c r="A317" s="5"/>
      <c r="B317" s="312"/>
      <c r="C317" s="314"/>
      <c r="D317" s="7"/>
      <c r="E317" s="7"/>
      <c r="F317" s="231"/>
      <c r="G317" s="231"/>
      <c r="H317" s="314"/>
      <c r="I317" s="306"/>
      <c r="J317" s="151"/>
      <c r="K317" s="151"/>
      <c r="L317" s="175"/>
      <c r="M317" s="151"/>
      <c r="N317" s="176"/>
      <c r="O317" s="160"/>
      <c r="P317" s="160"/>
      <c r="Q317" s="160"/>
      <c r="R317" s="151"/>
      <c r="S317" s="151"/>
      <c r="T317" s="151"/>
      <c r="U317" s="151"/>
      <c r="V317" s="151"/>
      <c r="W317" s="175"/>
      <c r="X317" s="151"/>
      <c r="Y317" s="151"/>
      <c r="Z317" s="151"/>
      <c r="AA317" s="151"/>
      <c r="AB317" s="151"/>
      <c r="AC317" s="151"/>
      <c r="AD317" s="151"/>
      <c r="AE317" s="151"/>
      <c r="AF317" s="151"/>
      <c r="AG317" s="151"/>
      <c r="AH317" s="151"/>
      <c r="AI317" s="151"/>
      <c r="AJ317" s="151"/>
      <c r="AK317" s="151"/>
      <c r="AL317" s="151"/>
      <c r="AM317" s="7"/>
      <c r="AN317" s="7"/>
      <c r="AO317" s="7"/>
      <c r="AP317" s="7"/>
      <c r="AQ317" s="7"/>
      <c r="AR317" s="7"/>
      <c r="AS317" s="7"/>
      <c r="AT317" s="7"/>
      <c r="AU317" s="7"/>
      <c r="AV317" s="7"/>
      <c r="AW317" s="7"/>
      <c r="AX317" s="7"/>
      <c r="AY317" s="7"/>
      <c r="AZ317" s="7"/>
      <c r="BA317" s="7"/>
    </row>
    <row r="318" spans="1:53" x14ac:dyDescent="0.25">
      <c r="A318" s="5"/>
      <c r="B318" s="312"/>
      <c r="C318" s="314"/>
      <c r="D318" s="7"/>
      <c r="E318" s="7"/>
      <c r="F318" s="231"/>
      <c r="G318" s="231"/>
      <c r="H318" s="314"/>
      <c r="I318" s="306"/>
      <c r="J318" s="151"/>
      <c r="K318" s="151"/>
      <c r="L318" s="175"/>
      <c r="M318" s="151"/>
      <c r="N318" s="176"/>
      <c r="O318" s="160"/>
      <c r="P318" s="160"/>
      <c r="Q318" s="160"/>
      <c r="R318" s="151"/>
      <c r="S318" s="151"/>
      <c r="T318" s="151"/>
      <c r="U318" s="151"/>
      <c r="V318" s="151"/>
      <c r="W318" s="175"/>
      <c r="X318" s="151"/>
      <c r="Y318" s="151"/>
      <c r="Z318" s="151"/>
      <c r="AA318" s="151"/>
      <c r="AB318" s="151"/>
      <c r="AC318" s="151"/>
      <c r="AD318" s="151"/>
      <c r="AE318" s="151"/>
      <c r="AF318" s="151"/>
      <c r="AG318" s="151"/>
      <c r="AH318" s="151"/>
      <c r="AI318" s="151"/>
      <c r="AJ318" s="151"/>
      <c r="AK318" s="151"/>
      <c r="AL318" s="151"/>
      <c r="AM318" s="7"/>
      <c r="AN318" s="7"/>
      <c r="AO318" s="7"/>
      <c r="AP318" s="7"/>
      <c r="AQ318" s="7"/>
      <c r="AR318" s="7"/>
      <c r="AS318" s="7"/>
      <c r="AT318" s="7"/>
      <c r="AU318" s="7"/>
      <c r="AV318" s="7"/>
      <c r="AW318" s="7"/>
      <c r="AX318" s="7"/>
      <c r="AY318" s="7"/>
      <c r="AZ318" s="7"/>
      <c r="BA318" s="7"/>
    </row>
    <row r="319" spans="1:53" x14ac:dyDescent="0.25">
      <c r="A319" s="5"/>
      <c r="B319" s="312"/>
      <c r="C319" s="314"/>
      <c r="D319" s="7"/>
      <c r="E319" s="7"/>
      <c r="F319" s="231"/>
      <c r="G319" s="231"/>
      <c r="H319" s="314"/>
      <c r="I319" s="306"/>
      <c r="J319" s="151"/>
      <c r="K319" s="151"/>
      <c r="L319" s="175"/>
      <c r="M319" s="151"/>
      <c r="N319" s="176"/>
      <c r="O319" s="160"/>
      <c r="P319" s="160"/>
      <c r="Q319" s="160"/>
      <c r="R319" s="151"/>
      <c r="S319" s="151"/>
      <c r="T319" s="151"/>
      <c r="U319" s="151"/>
      <c r="V319" s="151"/>
      <c r="W319" s="175"/>
      <c r="X319" s="151"/>
      <c r="Y319" s="151"/>
      <c r="Z319" s="151"/>
      <c r="AA319" s="151"/>
      <c r="AB319" s="151"/>
      <c r="AC319" s="151"/>
      <c r="AD319" s="151"/>
      <c r="AE319" s="151"/>
      <c r="AF319" s="151"/>
      <c r="AG319" s="151"/>
      <c r="AH319" s="151"/>
      <c r="AI319" s="151"/>
      <c r="AJ319" s="151"/>
      <c r="AK319" s="151"/>
      <c r="AL319" s="151"/>
      <c r="AM319" s="7"/>
      <c r="AN319" s="7"/>
      <c r="AO319" s="7"/>
      <c r="AP319" s="7"/>
      <c r="AQ319" s="7"/>
      <c r="AR319" s="7"/>
      <c r="AS319" s="7"/>
      <c r="AT319" s="7"/>
      <c r="AU319" s="7"/>
      <c r="AV319" s="7"/>
      <c r="AW319" s="7"/>
      <c r="AX319" s="7"/>
      <c r="AY319" s="7"/>
      <c r="AZ319" s="7"/>
      <c r="BA319" s="7"/>
    </row>
    <row r="320" spans="1:53" x14ac:dyDescent="0.25">
      <c r="A320" s="5"/>
      <c r="B320" s="312"/>
      <c r="C320" s="314"/>
      <c r="D320" s="7"/>
      <c r="E320" s="7"/>
      <c r="F320" s="231"/>
      <c r="G320" s="231"/>
      <c r="H320" s="314"/>
      <c r="I320" s="306"/>
      <c r="J320" s="151"/>
      <c r="K320" s="151"/>
      <c r="L320" s="175"/>
      <c r="M320" s="151"/>
      <c r="N320" s="176"/>
      <c r="O320" s="160"/>
      <c r="P320" s="160"/>
      <c r="Q320" s="160"/>
      <c r="R320" s="151"/>
      <c r="S320" s="151"/>
      <c r="T320" s="151"/>
      <c r="U320" s="151"/>
      <c r="V320" s="151"/>
      <c r="W320" s="175"/>
      <c r="X320" s="151"/>
      <c r="Y320" s="151"/>
      <c r="Z320" s="151"/>
      <c r="AA320" s="151"/>
      <c r="AB320" s="151"/>
      <c r="AC320" s="151"/>
      <c r="AD320" s="151"/>
      <c r="AE320" s="151"/>
      <c r="AF320" s="151"/>
      <c r="AG320" s="151"/>
      <c r="AH320" s="151"/>
      <c r="AI320" s="151"/>
      <c r="AJ320" s="151"/>
      <c r="AK320" s="151"/>
      <c r="AL320" s="151"/>
      <c r="AM320" s="7"/>
      <c r="AN320" s="7"/>
      <c r="AO320" s="7"/>
      <c r="AP320" s="7"/>
      <c r="AQ320" s="7"/>
      <c r="AR320" s="7"/>
      <c r="AS320" s="7"/>
      <c r="AT320" s="7"/>
      <c r="AU320" s="7"/>
      <c r="AV320" s="7"/>
      <c r="AW320" s="7"/>
      <c r="AX320" s="7"/>
      <c r="AY320" s="7"/>
      <c r="AZ320" s="7"/>
      <c r="BA320" s="7"/>
    </row>
    <row r="321" spans="1:53" x14ac:dyDescent="0.25">
      <c r="A321" s="5"/>
      <c r="B321" s="312"/>
      <c r="C321" s="314"/>
      <c r="D321" s="7"/>
      <c r="E321" s="7"/>
      <c r="F321" s="231"/>
      <c r="G321" s="231"/>
      <c r="H321" s="314"/>
      <c r="I321" s="306"/>
      <c r="J321" s="151"/>
      <c r="K321" s="151"/>
      <c r="L321" s="175"/>
      <c r="M321" s="151"/>
      <c r="N321" s="176"/>
      <c r="O321" s="160"/>
      <c r="P321" s="160"/>
      <c r="Q321" s="160"/>
      <c r="R321" s="151"/>
      <c r="S321" s="151"/>
      <c r="T321" s="151"/>
      <c r="U321" s="151"/>
      <c r="V321" s="151"/>
      <c r="W321" s="175"/>
      <c r="X321" s="151"/>
      <c r="Y321" s="151"/>
      <c r="Z321" s="151"/>
      <c r="AA321" s="151"/>
      <c r="AB321" s="151"/>
      <c r="AC321" s="151"/>
      <c r="AD321" s="151"/>
      <c r="AE321" s="151"/>
      <c r="AF321" s="151"/>
      <c r="AG321" s="151"/>
      <c r="AH321" s="151"/>
      <c r="AI321" s="151"/>
      <c r="AJ321" s="151"/>
      <c r="AK321" s="151"/>
      <c r="AL321" s="151"/>
      <c r="AM321" s="7"/>
      <c r="AN321" s="7"/>
      <c r="AO321" s="7"/>
      <c r="AP321" s="7"/>
      <c r="AQ321" s="7"/>
      <c r="AR321" s="7"/>
      <c r="AS321" s="7"/>
      <c r="AT321" s="7"/>
      <c r="AU321" s="7"/>
      <c r="AV321" s="7"/>
      <c r="AW321" s="7"/>
      <c r="AX321" s="7"/>
      <c r="AY321" s="7"/>
      <c r="AZ321" s="7"/>
      <c r="BA321" s="7"/>
    </row>
    <row r="322" spans="1:53" x14ac:dyDescent="0.25">
      <c r="A322" s="5"/>
      <c r="B322" s="312"/>
      <c r="C322" s="314"/>
      <c r="D322" s="7"/>
      <c r="E322" s="7"/>
      <c r="F322" s="231"/>
      <c r="G322" s="231"/>
      <c r="H322" s="314"/>
      <c r="I322" s="306"/>
      <c r="J322" s="151"/>
      <c r="K322" s="151"/>
      <c r="L322" s="175"/>
      <c r="M322" s="151"/>
      <c r="N322" s="176"/>
      <c r="O322" s="160"/>
      <c r="P322" s="160"/>
      <c r="Q322" s="160"/>
      <c r="R322" s="151"/>
      <c r="S322" s="151"/>
      <c r="T322" s="151"/>
      <c r="U322" s="151"/>
      <c r="V322" s="151"/>
      <c r="W322" s="175"/>
      <c r="X322" s="151"/>
      <c r="Y322" s="151"/>
      <c r="Z322" s="151"/>
      <c r="AA322" s="151"/>
      <c r="AB322" s="151"/>
      <c r="AC322" s="151"/>
      <c r="AD322" s="151"/>
      <c r="AE322" s="151"/>
      <c r="AF322" s="151"/>
      <c r="AG322" s="151"/>
      <c r="AH322" s="151"/>
      <c r="AI322" s="151"/>
      <c r="AJ322" s="151"/>
      <c r="AK322" s="151"/>
      <c r="AL322" s="151"/>
      <c r="AM322" s="7"/>
      <c r="AN322" s="7"/>
      <c r="AO322" s="7"/>
      <c r="AP322" s="7"/>
      <c r="AQ322" s="7"/>
      <c r="AR322" s="7"/>
      <c r="AS322" s="7"/>
      <c r="AT322" s="7"/>
      <c r="AU322" s="7"/>
      <c r="AV322" s="7"/>
      <c r="AW322" s="7"/>
      <c r="AX322" s="7"/>
      <c r="AY322" s="7"/>
      <c r="AZ322" s="7"/>
      <c r="BA322" s="7"/>
    </row>
    <row r="323" spans="1:53" x14ac:dyDescent="0.25">
      <c r="A323" s="5"/>
      <c r="B323" s="312"/>
      <c r="C323" s="314"/>
      <c r="D323" s="7"/>
      <c r="E323" s="7"/>
      <c r="F323" s="231"/>
      <c r="G323" s="231"/>
      <c r="H323" s="314"/>
      <c r="I323" s="306"/>
      <c r="J323" s="151"/>
      <c r="K323" s="151"/>
      <c r="L323" s="175"/>
      <c r="M323" s="151"/>
      <c r="N323" s="176"/>
      <c r="O323" s="160"/>
      <c r="P323" s="160"/>
      <c r="Q323" s="160"/>
      <c r="R323" s="151"/>
      <c r="S323" s="151"/>
      <c r="T323" s="151"/>
      <c r="U323" s="151"/>
      <c r="V323" s="151"/>
      <c r="W323" s="175"/>
      <c r="X323" s="151"/>
      <c r="Y323" s="151"/>
      <c r="Z323" s="151"/>
      <c r="AA323" s="151"/>
      <c r="AB323" s="151"/>
      <c r="AC323" s="151"/>
      <c r="AD323" s="151"/>
      <c r="AE323" s="151"/>
      <c r="AF323" s="151"/>
      <c r="AG323" s="151"/>
      <c r="AH323" s="151"/>
      <c r="AI323" s="151"/>
      <c r="AJ323" s="151"/>
      <c r="AK323" s="151"/>
      <c r="AL323" s="151"/>
      <c r="AM323" s="7"/>
      <c r="AN323" s="7"/>
      <c r="AO323" s="7"/>
      <c r="AP323" s="7"/>
      <c r="AQ323" s="7"/>
      <c r="AR323" s="7"/>
      <c r="AS323" s="7"/>
      <c r="AT323" s="7"/>
      <c r="AU323" s="7"/>
      <c r="AV323" s="7"/>
      <c r="AW323" s="7"/>
      <c r="AX323" s="7"/>
      <c r="AY323" s="7"/>
      <c r="AZ323" s="7"/>
      <c r="BA323" s="7"/>
    </row>
    <row r="324" spans="1:53" x14ac:dyDescent="0.25">
      <c r="A324" s="5"/>
      <c r="B324" s="312"/>
      <c r="C324" s="314"/>
      <c r="D324" s="7"/>
      <c r="E324" s="7"/>
      <c r="F324" s="231"/>
      <c r="G324" s="231"/>
      <c r="H324" s="314"/>
      <c r="I324" s="306"/>
      <c r="J324" s="151"/>
      <c r="K324" s="151"/>
      <c r="L324" s="175"/>
      <c r="M324" s="151"/>
      <c r="N324" s="176"/>
      <c r="O324" s="160"/>
      <c r="P324" s="160"/>
      <c r="Q324" s="160"/>
      <c r="R324" s="151"/>
      <c r="S324" s="151"/>
      <c r="T324" s="151"/>
      <c r="U324" s="151"/>
      <c r="V324" s="151"/>
      <c r="W324" s="175"/>
      <c r="X324" s="151"/>
      <c r="Y324" s="151"/>
      <c r="Z324" s="151"/>
      <c r="AA324" s="151"/>
      <c r="AB324" s="151"/>
      <c r="AC324" s="151"/>
      <c r="AD324" s="151"/>
      <c r="AE324" s="151"/>
      <c r="AF324" s="151"/>
      <c r="AG324" s="151"/>
      <c r="AH324" s="151"/>
      <c r="AI324" s="151"/>
      <c r="AJ324" s="151"/>
      <c r="AK324" s="151"/>
      <c r="AL324" s="151"/>
      <c r="AM324" s="7"/>
      <c r="AN324" s="7"/>
      <c r="AO324" s="7"/>
      <c r="AP324" s="7"/>
      <c r="AQ324" s="7"/>
      <c r="AR324" s="7"/>
      <c r="AS324" s="7"/>
      <c r="AT324" s="7"/>
      <c r="AU324" s="7"/>
      <c r="AV324" s="7"/>
      <c r="AW324" s="7"/>
      <c r="AX324" s="7"/>
      <c r="AY324" s="7"/>
      <c r="AZ324" s="7"/>
      <c r="BA324" s="7"/>
    </row>
    <row r="325" spans="1:53" x14ac:dyDescent="0.25">
      <c r="A325" s="5"/>
      <c r="B325" s="312"/>
      <c r="C325" s="314"/>
      <c r="D325" s="7"/>
      <c r="E325" s="7"/>
      <c r="F325" s="231"/>
      <c r="G325" s="231"/>
      <c r="H325" s="314"/>
      <c r="I325" s="306"/>
      <c r="J325" s="151"/>
      <c r="K325" s="151"/>
      <c r="L325" s="175"/>
      <c r="M325" s="151"/>
      <c r="N325" s="176"/>
      <c r="O325" s="160"/>
      <c r="P325" s="160"/>
      <c r="Q325" s="160"/>
      <c r="R325" s="151"/>
      <c r="S325" s="151"/>
      <c r="T325" s="151"/>
      <c r="U325" s="151"/>
      <c r="V325" s="151"/>
      <c r="W325" s="175"/>
      <c r="X325" s="151"/>
      <c r="Y325" s="151"/>
      <c r="Z325" s="151"/>
      <c r="AA325" s="151"/>
      <c r="AB325" s="151"/>
      <c r="AC325" s="151"/>
      <c r="AD325" s="151"/>
      <c r="AE325" s="151"/>
      <c r="AF325" s="151"/>
      <c r="AG325" s="151"/>
      <c r="AH325" s="151"/>
      <c r="AI325" s="151"/>
      <c r="AJ325" s="151"/>
      <c r="AK325" s="151"/>
      <c r="AL325" s="151"/>
      <c r="AM325" s="7"/>
      <c r="AN325" s="7"/>
      <c r="AO325" s="7"/>
      <c r="AP325" s="7"/>
      <c r="AQ325" s="7"/>
      <c r="AR325" s="7"/>
      <c r="AS325" s="7"/>
      <c r="AT325" s="7"/>
      <c r="AU325" s="7"/>
      <c r="AV325" s="7"/>
      <c r="AW325" s="7"/>
      <c r="AX325" s="7"/>
      <c r="AY325" s="7"/>
      <c r="AZ325" s="7"/>
      <c r="BA325" s="7"/>
    </row>
    <row r="326" spans="1:53" x14ac:dyDescent="0.25">
      <c r="A326" s="5"/>
      <c r="B326" s="312"/>
      <c r="C326" s="314"/>
      <c r="D326" s="7"/>
      <c r="E326" s="7"/>
      <c r="F326" s="231"/>
      <c r="G326" s="231"/>
      <c r="H326" s="314"/>
      <c r="I326" s="306"/>
      <c r="J326" s="151"/>
      <c r="K326" s="151"/>
      <c r="L326" s="175"/>
      <c r="M326" s="151"/>
      <c r="N326" s="176"/>
      <c r="O326" s="160"/>
      <c r="P326" s="160"/>
      <c r="Q326" s="160"/>
      <c r="R326" s="151"/>
      <c r="S326" s="151"/>
      <c r="T326" s="151"/>
      <c r="U326" s="151"/>
      <c r="V326" s="151"/>
      <c r="W326" s="175"/>
      <c r="X326" s="151"/>
      <c r="Y326" s="151"/>
      <c r="Z326" s="151"/>
      <c r="AA326" s="151"/>
      <c r="AB326" s="151"/>
      <c r="AC326" s="151"/>
      <c r="AD326" s="151"/>
      <c r="AE326" s="151"/>
      <c r="AF326" s="151"/>
      <c r="AG326" s="151"/>
      <c r="AH326" s="151"/>
      <c r="AI326" s="151"/>
      <c r="AJ326" s="151"/>
      <c r="AK326" s="151"/>
      <c r="AL326" s="151"/>
      <c r="AM326" s="7"/>
      <c r="AN326" s="7"/>
      <c r="AO326" s="7"/>
      <c r="AP326" s="7"/>
      <c r="AQ326" s="7"/>
      <c r="AR326" s="7"/>
      <c r="AS326" s="7"/>
      <c r="AT326" s="7"/>
      <c r="AU326" s="7"/>
      <c r="AV326" s="7"/>
      <c r="AW326" s="7"/>
      <c r="AX326" s="7"/>
      <c r="AY326" s="7"/>
      <c r="AZ326" s="7"/>
      <c r="BA326" s="7"/>
    </row>
    <row r="327" spans="1:53" x14ac:dyDescent="0.25">
      <c r="A327" s="5"/>
      <c r="B327" s="312"/>
      <c r="C327" s="314"/>
      <c r="D327" s="7"/>
      <c r="E327" s="7"/>
      <c r="F327" s="231"/>
      <c r="G327" s="231"/>
      <c r="H327" s="314"/>
      <c r="I327" s="306"/>
      <c r="J327" s="151"/>
      <c r="K327" s="151"/>
      <c r="L327" s="175"/>
      <c r="M327" s="151"/>
      <c r="N327" s="176"/>
      <c r="O327" s="160"/>
      <c r="P327" s="160"/>
      <c r="Q327" s="160"/>
      <c r="R327" s="151"/>
      <c r="S327" s="151"/>
      <c r="T327" s="151"/>
      <c r="U327" s="151"/>
      <c r="V327" s="151"/>
      <c r="W327" s="175"/>
      <c r="X327" s="151"/>
      <c r="Y327" s="151"/>
      <c r="Z327" s="151"/>
      <c r="AA327" s="151"/>
      <c r="AB327" s="151"/>
      <c r="AC327" s="151"/>
      <c r="AD327" s="151"/>
      <c r="AE327" s="151"/>
      <c r="AF327" s="151"/>
      <c r="AG327" s="151"/>
      <c r="AH327" s="151"/>
      <c r="AI327" s="151"/>
      <c r="AJ327" s="151"/>
      <c r="AK327" s="151"/>
      <c r="AL327" s="151"/>
      <c r="AM327" s="7"/>
      <c r="AN327" s="7"/>
      <c r="AO327" s="7"/>
      <c r="AP327" s="7"/>
      <c r="AQ327" s="7"/>
      <c r="AR327" s="7"/>
      <c r="AS327" s="7"/>
      <c r="AT327" s="7"/>
      <c r="AU327" s="7"/>
      <c r="AV327" s="7"/>
      <c r="AW327" s="7"/>
      <c r="AX327" s="7"/>
      <c r="AY327" s="7"/>
      <c r="AZ327" s="7"/>
      <c r="BA327" s="7"/>
    </row>
    <row r="328" spans="1:53" x14ac:dyDescent="0.25">
      <c r="A328" s="5"/>
      <c r="B328" s="312"/>
      <c r="C328" s="314"/>
      <c r="D328" s="7"/>
      <c r="E328" s="7"/>
      <c r="F328" s="231"/>
      <c r="G328" s="231"/>
      <c r="H328" s="314"/>
      <c r="I328" s="306"/>
      <c r="J328" s="151"/>
      <c r="K328" s="151"/>
      <c r="L328" s="175"/>
      <c r="M328" s="151"/>
      <c r="N328" s="176"/>
      <c r="O328" s="160"/>
      <c r="P328" s="160"/>
      <c r="Q328" s="160"/>
      <c r="R328" s="151"/>
      <c r="S328" s="151"/>
      <c r="T328" s="151"/>
      <c r="U328" s="151"/>
      <c r="V328" s="151"/>
      <c r="W328" s="175"/>
      <c r="X328" s="151"/>
      <c r="Y328" s="151"/>
      <c r="Z328" s="151"/>
      <c r="AA328" s="151"/>
      <c r="AB328" s="151"/>
      <c r="AC328" s="151"/>
      <c r="AD328" s="151"/>
      <c r="AE328" s="151"/>
      <c r="AF328" s="151"/>
      <c r="AG328" s="151"/>
      <c r="AH328" s="151"/>
      <c r="AI328" s="151"/>
      <c r="AJ328" s="151"/>
      <c r="AK328" s="151"/>
      <c r="AL328" s="151"/>
      <c r="AM328" s="7"/>
      <c r="AN328" s="7"/>
      <c r="AO328" s="7"/>
      <c r="AP328" s="7"/>
      <c r="AQ328" s="7"/>
      <c r="AR328" s="7"/>
      <c r="AS328" s="7"/>
      <c r="AT328" s="7"/>
      <c r="AU328" s="7"/>
      <c r="AV328" s="7"/>
      <c r="AW328" s="7"/>
      <c r="AX328" s="7"/>
      <c r="AY328" s="7"/>
      <c r="AZ328" s="7"/>
      <c r="BA328" s="7"/>
    </row>
    <row r="329" spans="1:53" x14ac:dyDescent="0.25">
      <c r="A329" s="5"/>
      <c r="B329" s="312"/>
      <c r="C329" s="314"/>
      <c r="D329" s="7"/>
      <c r="E329" s="7"/>
      <c r="F329" s="231"/>
      <c r="G329" s="231"/>
      <c r="H329" s="314"/>
      <c r="I329" s="306"/>
      <c r="J329" s="151"/>
      <c r="K329" s="151"/>
      <c r="L329" s="175"/>
      <c r="M329" s="151"/>
      <c r="N329" s="176"/>
      <c r="O329" s="160"/>
      <c r="P329" s="160"/>
      <c r="Q329" s="160"/>
      <c r="R329" s="151"/>
      <c r="S329" s="151"/>
      <c r="T329" s="151"/>
      <c r="U329" s="151"/>
      <c r="V329" s="151"/>
      <c r="W329" s="175"/>
      <c r="X329" s="151"/>
      <c r="Y329" s="151"/>
      <c r="Z329" s="151"/>
      <c r="AA329" s="151"/>
      <c r="AB329" s="151"/>
      <c r="AC329" s="151"/>
      <c r="AD329" s="151"/>
      <c r="AE329" s="151"/>
      <c r="AF329" s="151"/>
      <c r="AG329" s="151"/>
      <c r="AH329" s="151"/>
      <c r="AI329" s="151"/>
      <c r="AJ329" s="151"/>
      <c r="AK329" s="151"/>
      <c r="AL329" s="151"/>
      <c r="AM329" s="7"/>
      <c r="AN329" s="7"/>
      <c r="AO329" s="7"/>
      <c r="AP329" s="7"/>
      <c r="AQ329" s="7"/>
      <c r="AR329" s="7"/>
      <c r="AS329" s="7"/>
      <c r="AT329" s="7"/>
      <c r="AU329" s="7"/>
      <c r="AV329" s="7"/>
      <c r="AW329" s="7"/>
      <c r="AX329" s="7"/>
      <c r="AY329" s="7"/>
      <c r="AZ329" s="7"/>
      <c r="BA329" s="7"/>
    </row>
    <row r="330" spans="1:53" x14ac:dyDescent="0.25">
      <c r="A330" s="5"/>
      <c r="B330" s="312"/>
      <c r="C330" s="314"/>
      <c r="D330" s="7"/>
      <c r="E330" s="7"/>
      <c r="F330" s="231"/>
      <c r="G330" s="231"/>
      <c r="H330" s="314"/>
      <c r="I330" s="306"/>
      <c r="J330" s="151"/>
      <c r="K330" s="151"/>
      <c r="L330" s="175"/>
      <c r="M330" s="151"/>
      <c r="N330" s="176"/>
      <c r="O330" s="160"/>
      <c r="P330" s="160"/>
      <c r="Q330" s="160"/>
      <c r="R330" s="151"/>
      <c r="S330" s="151"/>
      <c r="T330" s="151"/>
      <c r="U330" s="151"/>
      <c r="V330" s="151"/>
      <c r="W330" s="175"/>
      <c r="X330" s="151"/>
      <c r="Y330" s="151"/>
      <c r="Z330" s="151"/>
      <c r="AA330" s="151"/>
      <c r="AB330" s="151"/>
      <c r="AC330" s="151"/>
      <c r="AD330" s="151"/>
      <c r="AE330" s="151"/>
      <c r="AF330" s="151"/>
      <c r="AG330" s="151"/>
      <c r="AH330" s="151"/>
      <c r="AI330" s="151"/>
      <c r="AJ330" s="151"/>
      <c r="AK330" s="151"/>
      <c r="AL330" s="151"/>
      <c r="AM330" s="7"/>
      <c r="AN330" s="7"/>
      <c r="AO330" s="7"/>
      <c r="AP330" s="7"/>
      <c r="AQ330" s="7"/>
      <c r="AR330" s="7"/>
      <c r="AS330" s="7"/>
      <c r="AT330" s="7"/>
      <c r="AU330" s="7"/>
      <c r="AV330" s="7"/>
      <c r="AW330" s="7"/>
      <c r="AX330" s="7"/>
      <c r="AY330" s="7"/>
      <c r="AZ330" s="7"/>
      <c r="BA330" s="7"/>
    </row>
    <row r="331" spans="1:53" x14ac:dyDescent="0.25">
      <c r="A331" s="5"/>
      <c r="B331" s="312"/>
      <c r="C331" s="314"/>
      <c r="D331" s="7"/>
      <c r="E331" s="7"/>
      <c r="F331" s="231"/>
      <c r="G331" s="231"/>
      <c r="H331" s="314"/>
      <c r="I331" s="306"/>
      <c r="J331" s="151"/>
      <c r="K331" s="151"/>
      <c r="L331" s="175"/>
      <c r="M331" s="151"/>
      <c r="N331" s="176"/>
      <c r="O331" s="160"/>
      <c r="P331" s="160"/>
      <c r="Q331" s="160"/>
      <c r="R331" s="151"/>
      <c r="S331" s="151"/>
      <c r="T331" s="151"/>
      <c r="U331" s="151"/>
      <c r="V331" s="151"/>
      <c r="W331" s="175"/>
      <c r="X331" s="151"/>
      <c r="Y331" s="151"/>
      <c r="Z331" s="151"/>
      <c r="AA331" s="151"/>
      <c r="AB331" s="151"/>
      <c r="AC331" s="151"/>
      <c r="AD331" s="151"/>
      <c r="AE331" s="151"/>
      <c r="AF331" s="151"/>
      <c r="AG331" s="151"/>
      <c r="AH331" s="151"/>
      <c r="AI331" s="151"/>
      <c r="AJ331" s="151"/>
      <c r="AK331" s="151"/>
      <c r="AL331" s="151"/>
      <c r="AM331" s="7"/>
      <c r="AN331" s="7"/>
      <c r="AO331" s="7"/>
      <c r="AP331" s="7"/>
      <c r="AQ331" s="7"/>
      <c r="AR331" s="7"/>
      <c r="AS331" s="7"/>
      <c r="AT331" s="7"/>
      <c r="AU331" s="7"/>
      <c r="AV331" s="7"/>
      <c r="AW331" s="7"/>
      <c r="AX331" s="7"/>
      <c r="AY331" s="7"/>
      <c r="AZ331" s="7"/>
      <c r="BA331" s="7"/>
    </row>
    <row r="332" spans="1:53" x14ac:dyDescent="0.25">
      <c r="A332" s="5"/>
      <c r="B332" s="312"/>
      <c r="C332" s="314"/>
      <c r="D332" s="7"/>
      <c r="E332" s="7"/>
      <c r="F332" s="231"/>
      <c r="G332" s="231"/>
      <c r="H332" s="314"/>
      <c r="I332" s="306"/>
      <c r="J332" s="151"/>
      <c r="K332" s="151"/>
      <c r="L332" s="175"/>
      <c r="M332" s="151"/>
      <c r="N332" s="176"/>
      <c r="O332" s="160"/>
      <c r="P332" s="160"/>
      <c r="Q332" s="160"/>
      <c r="R332" s="151"/>
      <c r="S332" s="151"/>
      <c r="T332" s="151"/>
      <c r="U332" s="151"/>
      <c r="V332" s="151"/>
      <c r="W332" s="175"/>
      <c r="X332" s="151"/>
      <c r="Y332" s="151"/>
      <c r="Z332" s="151"/>
      <c r="AA332" s="151"/>
      <c r="AB332" s="151"/>
      <c r="AC332" s="151"/>
      <c r="AD332" s="151"/>
      <c r="AE332" s="151"/>
      <c r="AF332" s="151"/>
      <c r="AG332" s="151"/>
      <c r="AH332" s="151"/>
      <c r="AI332" s="151"/>
      <c r="AJ332" s="151"/>
      <c r="AK332" s="151"/>
      <c r="AL332" s="151"/>
      <c r="AM332" s="7"/>
      <c r="AN332" s="7"/>
      <c r="AO332" s="7"/>
      <c r="AP332" s="7"/>
      <c r="AQ332" s="7"/>
      <c r="AR332" s="7"/>
      <c r="AS332" s="7"/>
      <c r="AT332" s="7"/>
      <c r="AU332" s="7"/>
      <c r="AV332" s="7"/>
      <c r="AW332" s="7"/>
      <c r="AX332" s="7"/>
      <c r="AY332" s="7"/>
      <c r="AZ332" s="7"/>
      <c r="BA332" s="7"/>
    </row>
    <row r="333" spans="1:53" x14ac:dyDescent="0.25">
      <c r="A333" s="5"/>
      <c r="B333" s="312"/>
      <c r="C333" s="314"/>
      <c r="D333" s="7"/>
      <c r="E333" s="7"/>
      <c r="F333" s="231"/>
      <c r="G333" s="231"/>
      <c r="H333" s="314"/>
      <c r="I333" s="306"/>
      <c r="J333" s="151"/>
      <c r="K333" s="151"/>
      <c r="L333" s="175"/>
      <c r="M333" s="151"/>
      <c r="N333" s="176"/>
      <c r="O333" s="160"/>
      <c r="P333" s="160"/>
      <c r="Q333" s="160"/>
      <c r="R333" s="151"/>
      <c r="S333" s="151"/>
      <c r="T333" s="151"/>
      <c r="U333" s="151"/>
      <c r="V333" s="151"/>
      <c r="W333" s="175"/>
      <c r="X333" s="151"/>
      <c r="Y333" s="151"/>
      <c r="Z333" s="151"/>
      <c r="AA333" s="151"/>
      <c r="AB333" s="151"/>
      <c r="AC333" s="151"/>
      <c r="AD333" s="151"/>
      <c r="AE333" s="151"/>
      <c r="AF333" s="151"/>
      <c r="AG333" s="151"/>
      <c r="AH333" s="151"/>
      <c r="AI333" s="151"/>
      <c r="AJ333" s="151"/>
      <c r="AK333" s="151"/>
      <c r="AL333" s="151"/>
      <c r="AM333" s="7"/>
      <c r="AN333" s="7"/>
      <c r="AO333" s="7"/>
      <c r="AP333" s="7"/>
      <c r="AQ333" s="7"/>
      <c r="AR333" s="7"/>
      <c r="AS333" s="7"/>
      <c r="AT333" s="7"/>
      <c r="AU333" s="7"/>
      <c r="AV333" s="7"/>
      <c r="AW333" s="7"/>
      <c r="AX333" s="7"/>
      <c r="AY333" s="7"/>
      <c r="AZ333" s="7"/>
      <c r="BA333" s="7"/>
    </row>
    <row r="334" spans="1:53" x14ac:dyDescent="0.25">
      <c r="A334" s="5"/>
      <c r="B334" s="312"/>
      <c r="C334" s="314"/>
      <c r="D334" s="7"/>
      <c r="E334" s="7"/>
      <c r="F334" s="231"/>
      <c r="G334" s="231"/>
      <c r="H334" s="314"/>
      <c r="I334" s="306"/>
      <c r="J334" s="151"/>
      <c r="K334" s="151"/>
      <c r="L334" s="175"/>
      <c r="M334" s="151"/>
      <c r="N334" s="176"/>
      <c r="O334" s="160"/>
      <c r="P334" s="160"/>
      <c r="Q334" s="160"/>
      <c r="R334" s="151"/>
      <c r="S334" s="151"/>
      <c r="T334" s="151"/>
      <c r="U334" s="151"/>
      <c r="V334" s="151"/>
      <c r="W334" s="175"/>
      <c r="X334" s="151"/>
      <c r="Y334" s="151"/>
      <c r="Z334" s="151"/>
      <c r="AA334" s="151"/>
      <c r="AB334" s="151"/>
      <c r="AC334" s="151"/>
      <c r="AD334" s="151"/>
      <c r="AE334" s="151"/>
      <c r="AF334" s="151"/>
      <c r="AG334" s="151"/>
      <c r="AH334" s="151"/>
      <c r="AI334" s="151"/>
      <c r="AJ334" s="151"/>
      <c r="AK334" s="151"/>
      <c r="AL334" s="151"/>
      <c r="AM334" s="7"/>
      <c r="AN334" s="7"/>
      <c r="AO334" s="7"/>
      <c r="AP334" s="7"/>
      <c r="AQ334" s="7"/>
      <c r="AR334" s="7"/>
      <c r="AS334" s="7"/>
      <c r="AT334" s="7"/>
      <c r="AU334" s="7"/>
      <c r="AV334" s="7"/>
      <c r="AW334" s="7"/>
      <c r="AX334" s="7"/>
      <c r="AY334" s="7"/>
      <c r="AZ334" s="7"/>
      <c r="BA334" s="7"/>
    </row>
    <row r="335" spans="1:53" x14ac:dyDescent="0.25">
      <c r="A335" s="5"/>
      <c r="B335" s="312"/>
      <c r="C335" s="314"/>
      <c r="D335" s="7"/>
      <c r="E335" s="7"/>
      <c r="F335" s="231"/>
      <c r="G335" s="231"/>
      <c r="H335" s="314"/>
      <c r="I335" s="306"/>
      <c r="J335" s="151"/>
      <c r="K335" s="151"/>
      <c r="L335" s="175"/>
      <c r="M335" s="151"/>
      <c r="N335" s="176"/>
      <c r="O335" s="160"/>
      <c r="P335" s="160"/>
      <c r="Q335" s="160"/>
      <c r="R335" s="151"/>
      <c r="S335" s="151"/>
      <c r="T335" s="151"/>
      <c r="U335" s="151"/>
      <c r="V335" s="151"/>
      <c r="W335" s="175"/>
      <c r="X335" s="151"/>
      <c r="Y335" s="151"/>
      <c r="Z335" s="151"/>
      <c r="AA335" s="151"/>
      <c r="AB335" s="151"/>
      <c r="AC335" s="151"/>
      <c r="AD335" s="151"/>
      <c r="AE335" s="151"/>
      <c r="AF335" s="151"/>
      <c r="AG335" s="151"/>
      <c r="AH335" s="151"/>
      <c r="AI335" s="151"/>
      <c r="AJ335" s="151"/>
      <c r="AK335" s="151"/>
      <c r="AL335" s="151"/>
      <c r="AM335" s="7"/>
      <c r="AN335" s="7"/>
      <c r="AO335" s="7"/>
      <c r="AP335" s="7"/>
      <c r="AQ335" s="7"/>
      <c r="AR335" s="7"/>
      <c r="AS335" s="7"/>
      <c r="AT335" s="7"/>
      <c r="AU335" s="7"/>
      <c r="AV335" s="7"/>
      <c r="AW335" s="7"/>
      <c r="AX335" s="7"/>
      <c r="AY335" s="7"/>
      <c r="AZ335" s="7"/>
      <c r="BA335" s="7"/>
    </row>
    <row r="336" spans="1:53" x14ac:dyDescent="0.25">
      <c r="A336" s="5"/>
      <c r="B336" s="312"/>
      <c r="C336" s="314"/>
      <c r="D336" s="7"/>
      <c r="E336" s="7"/>
      <c r="F336" s="231"/>
      <c r="G336" s="231"/>
      <c r="H336" s="314"/>
      <c r="I336" s="306"/>
      <c r="J336" s="151"/>
      <c r="K336" s="151"/>
      <c r="L336" s="175"/>
      <c r="M336" s="151"/>
      <c r="N336" s="176"/>
      <c r="O336" s="160"/>
      <c r="P336" s="160"/>
      <c r="Q336" s="160"/>
      <c r="R336" s="151"/>
      <c r="S336" s="151"/>
      <c r="T336" s="151"/>
      <c r="U336" s="151"/>
      <c r="V336" s="151"/>
      <c r="W336" s="175"/>
      <c r="X336" s="151"/>
      <c r="Y336" s="151"/>
      <c r="Z336" s="151"/>
      <c r="AA336" s="151"/>
      <c r="AB336" s="151"/>
      <c r="AC336" s="151"/>
      <c r="AD336" s="151"/>
      <c r="AE336" s="151"/>
      <c r="AF336" s="151"/>
      <c r="AG336" s="151"/>
      <c r="AH336" s="151"/>
      <c r="AI336" s="151"/>
      <c r="AJ336" s="151"/>
      <c r="AK336" s="151"/>
      <c r="AL336" s="151"/>
      <c r="AM336" s="7"/>
      <c r="AN336" s="7"/>
      <c r="AO336" s="7"/>
      <c r="AP336" s="7"/>
      <c r="AQ336" s="7"/>
      <c r="AR336" s="7"/>
      <c r="AS336" s="7"/>
      <c r="AT336" s="7"/>
      <c r="AU336" s="7"/>
      <c r="AV336" s="7"/>
      <c r="AW336" s="7"/>
      <c r="AX336" s="7"/>
      <c r="AY336" s="7"/>
      <c r="AZ336" s="7"/>
      <c r="BA336" s="7"/>
    </row>
    <row r="337" spans="1:53" x14ac:dyDescent="0.25">
      <c r="A337" s="5"/>
      <c r="B337" s="312"/>
      <c r="C337" s="314"/>
      <c r="D337" s="7"/>
      <c r="E337" s="7"/>
      <c r="F337" s="231"/>
      <c r="G337" s="231"/>
      <c r="H337" s="314"/>
      <c r="I337" s="306"/>
      <c r="J337" s="151"/>
      <c r="K337" s="151"/>
      <c r="L337" s="175"/>
      <c r="M337" s="151"/>
      <c r="N337" s="176"/>
      <c r="O337" s="160"/>
      <c r="P337" s="160"/>
      <c r="Q337" s="160"/>
      <c r="R337" s="151"/>
      <c r="S337" s="151"/>
      <c r="T337" s="151"/>
      <c r="U337" s="151"/>
      <c r="V337" s="151"/>
      <c r="W337" s="175"/>
      <c r="X337" s="151"/>
      <c r="Y337" s="151"/>
      <c r="Z337" s="151"/>
      <c r="AA337" s="151"/>
      <c r="AB337" s="151"/>
      <c r="AC337" s="151"/>
      <c r="AD337" s="151"/>
      <c r="AE337" s="151"/>
      <c r="AF337" s="151"/>
      <c r="AG337" s="151"/>
      <c r="AH337" s="151"/>
      <c r="AI337" s="151"/>
      <c r="AJ337" s="151"/>
      <c r="AK337" s="151"/>
      <c r="AL337" s="151"/>
      <c r="AM337" s="7"/>
      <c r="AN337" s="7"/>
      <c r="AO337" s="7"/>
      <c r="AP337" s="7"/>
      <c r="AQ337" s="7"/>
      <c r="AR337" s="7"/>
      <c r="AS337" s="7"/>
      <c r="AT337" s="7"/>
      <c r="AU337" s="7"/>
      <c r="AV337" s="7"/>
      <c r="AW337" s="7"/>
      <c r="AX337" s="7"/>
      <c r="AY337" s="7"/>
      <c r="AZ337" s="7"/>
      <c r="BA337" s="7"/>
    </row>
    <row r="338" spans="1:53" x14ac:dyDescent="0.25">
      <c r="A338" s="5"/>
      <c r="B338" s="312"/>
      <c r="C338" s="314"/>
      <c r="D338" s="7"/>
      <c r="E338" s="7"/>
      <c r="F338" s="231"/>
      <c r="G338" s="231"/>
      <c r="H338" s="314"/>
      <c r="I338" s="306"/>
      <c r="J338" s="151"/>
      <c r="K338" s="151"/>
      <c r="L338" s="175"/>
      <c r="M338" s="151"/>
      <c r="N338" s="176"/>
      <c r="O338" s="160"/>
      <c r="P338" s="160"/>
      <c r="Q338" s="160"/>
      <c r="R338" s="151"/>
      <c r="S338" s="151"/>
      <c r="T338" s="151"/>
      <c r="U338" s="151"/>
      <c r="V338" s="151"/>
      <c r="W338" s="175"/>
      <c r="X338" s="151"/>
      <c r="Y338" s="151"/>
      <c r="Z338" s="151"/>
      <c r="AA338" s="151"/>
      <c r="AB338" s="151"/>
      <c r="AC338" s="151"/>
      <c r="AD338" s="151"/>
      <c r="AE338" s="151"/>
      <c r="AF338" s="151"/>
      <c r="AG338" s="151"/>
      <c r="AH338" s="151"/>
      <c r="AI338" s="151"/>
      <c r="AJ338" s="151"/>
      <c r="AK338" s="151"/>
      <c r="AL338" s="151"/>
      <c r="AM338" s="7"/>
      <c r="AN338" s="7"/>
      <c r="AO338" s="7"/>
      <c r="AP338" s="7"/>
      <c r="AQ338" s="7"/>
      <c r="AR338" s="7"/>
      <c r="AS338" s="7"/>
      <c r="AT338" s="7"/>
      <c r="AU338" s="7"/>
      <c r="AV338" s="7"/>
      <c r="AW338" s="7"/>
      <c r="AX338" s="7"/>
      <c r="AY338" s="7"/>
      <c r="AZ338" s="7"/>
      <c r="BA338" s="7"/>
    </row>
    <row r="339" spans="1:53" x14ac:dyDescent="0.25">
      <c r="A339" s="5"/>
      <c r="B339" s="312"/>
      <c r="C339" s="314"/>
      <c r="D339" s="7"/>
      <c r="E339" s="7"/>
      <c r="F339" s="231"/>
      <c r="G339" s="231"/>
      <c r="H339" s="314"/>
      <c r="I339" s="306"/>
      <c r="J339" s="151"/>
      <c r="K339" s="151"/>
      <c r="L339" s="175"/>
      <c r="M339" s="151"/>
      <c r="N339" s="176"/>
      <c r="O339" s="160"/>
      <c r="P339" s="160"/>
      <c r="Q339" s="160"/>
      <c r="R339" s="151"/>
      <c r="S339" s="151"/>
      <c r="T339" s="151"/>
      <c r="U339" s="151"/>
      <c r="V339" s="151"/>
      <c r="W339" s="175"/>
      <c r="X339" s="151"/>
      <c r="Y339" s="151"/>
      <c r="Z339" s="151"/>
      <c r="AA339" s="151"/>
      <c r="AB339" s="151"/>
      <c r="AC339" s="151"/>
      <c r="AD339" s="151"/>
      <c r="AE339" s="151"/>
      <c r="AF339" s="151"/>
      <c r="AG339" s="151"/>
      <c r="AH339" s="151"/>
      <c r="AI339" s="151"/>
      <c r="AJ339" s="151"/>
      <c r="AK339" s="151"/>
      <c r="AL339" s="151"/>
      <c r="AM339" s="7"/>
      <c r="AN339" s="7"/>
      <c r="AO339" s="7"/>
      <c r="AP339" s="7"/>
      <c r="AQ339" s="7"/>
      <c r="AR339" s="7"/>
      <c r="AS339" s="7"/>
      <c r="AT339" s="7"/>
      <c r="AU339" s="7"/>
      <c r="AV339" s="7"/>
      <c r="AW339" s="7"/>
      <c r="AX339" s="7"/>
      <c r="AY339" s="7"/>
      <c r="AZ339" s="7"/>
      <c r="BA339" s="7"/>
    </row>
    <row r="340" spans="1:53" x14ac:dyDescent="0.25">
      <c r="A340" s="5"/>
      <c r="B340" s="312"/>
      <c r="C340" s="314"/>
      <c r="D340" s="7"/>
      <c r="E340" s="7"/>
      <c r="F340" s="231"/>
      <c r="G340" s="231"/>
      <c r="H340" s="314"/>
      <c r="I340" s="306"/>
      <c r="J340" s="151"/>
      <c r="K340" s="151"/>
      <c r="L340" s="175"/>
      <c r="M340" s="151"/>
      <c r="N340" s="176"/>
      <c r="O340" s="160"/>
      <c r="P340" s="160"/>
      <c r="Q340" s="160"/>
      <c r="R340" s="151"/>
      <c r="S340" s="151"/>
      <c r="T340" s="151"/>
      <c r="U340" s="151"/>
      <c r="V340" s="151"/>
      <c r="W340" s="175"/>
      <c r="X340" s="151"/>
      <c r="Y340" s="151"/>
      <c r="Z340" s="151"/>
      <c r="AA340" s="151"/>
      <c r="AB340" s="151"/>
      <c r="AC340" s="151"/>
      <c r="AD340" s="151"/>
      <c r="AE340" s="151"/>
      <c r="AF340" s="151"/>
      <c r="AG340" s="151"/>
      <c r="AH340" s="151"/>
      <c r="AI340" s="151"/>
      <c r="AJ340" s="151"/>
      <c r="AK340" s="151"/>
      <c r="AL340" s="151"/>
      <c r="AM340" s="7"/>
      <c r="AN340" s="7"/>
      <c r="AO340" s="7"/>
      <c r="AP340" s="7"/>
      <c r="AQ340" s="7"/>
      <c r="AR340" s="7"/>
      <c r="AS340" s="7"/>
      <c r="AT340" s="7"/>
      <c r="AU340" s="7"/>
      <c r="AV340" s="7"/>
      <c r="AW340" s="7"/>
      <c r="AX340" s="7"/>
      <c r="AY340" s="7"/>
      <c r="AZ340" s="7"/>
      <c r="BA340" s="7"/>
    </row>
    <row r="341" spans="1:53" x14ac:dyDescent="0.25">
      <c r="A341" s="5"/>
      <c r="B341" s="312"/>
      <c r="C341" s="314"/>
      <c r="D341" s="7"/>
      <c r="E341" s="7"/>
      <c r="F341" s="231"/>
      <c r="G341" s="231"/>
      <c r="H341" s="314"/>
      <c r="I341" s="306"/>
      <c r="J341" s="151"/>
      <c r="K341" s="151"/>
      <c r="L341" s="175"/>
      <c r="M341" s="151"/>
      <c r="N341" s="176"/>
      <c r="O341" s="160"/>
      <c r="P341" s="160"/>
      <c r="Q341" s="160"/>
      <c r="R341" s="151"/>
      <c r="S341" s="151"/>
      <c r="T341" s="151"/>
      <c r="U341" s="151"/>
      <c r="V341" s="151"/>
      <c r="W341" s="175"/>
      <c r="X341" s="151"/>
      <c r="Y341" s="151"/>
      <c r="Z341" s="151"/>
      <c r="AA341" s="151"/>
      <c r="AB341" s="151"/>
      <c r="AC341" s="151"/>
      <c r="AD341" s="151"/>
      <c r="AE341" s="151"/>
      <c r="AF341" s="151"/>
      <c r="AG341" s="151"/>
      <c r="AH341" s="151"/>
      <c r="AI341" s="151"/>
      <c r="AJ341" s="151"/>
      <c r="AK341" s="151"/>
      <c r="AL341" s="151"/>
      <c r="AM341" s="7"/>
      <c r="AN341" s="7"/>
      <c r="AO341" s="7"/>
      <c r="AP341" s="7"/>
      <c r="AQ341" s="7"/>
      <c r="AR341" s="7"/>
      <c r="AS341" s="7"/>
      <c r="AT341" s="7"/>
      <c r="AU341" s="7"/>
      <c r="AV341" s="7"/>
      <c r="AW341" s="7"/>
      <c r="AX341" s="7"/>
      <c r="AY341" s="7"/>
      <c r="AZ341" s="7"/>
      <c r="BA341" s="7"/>
    </row>
    <row r="342" spans="1:53" x14ac:dyDescent="0.25">
      <c r="A342" s="5"/>
      <c r="B342" s="312"/>
      <c r="C342" s="314"/>
      <c r="D342" s="7"/>
      <c r="E342" s="7"/>
      <c r="F342" s="231"/>
      <c r="G342" s="231"/>
      <c r="H342" s="314"/>
      <c r="I342" s="306"/>
      <c r="J342" s="151"/>
      <c r="K342" s="151"/>
      <c r="L342" s="175"/>
      <c r="M342" s="151"/>
      <c r="N342" s="176"/>
      <c r="O342" s="160"/>
      <c r="P342" s="160"/>
      <c r="Q342" s="160"/>
      <c r="R342" s="151"/>
      <c r="S342" s="151"/>
      <c r="T342" s="151"/>
      <c r="U342" s="151"/>
      <c r="V342" s="151"/>
      <c r="W342" s="175"/>
      <c r="X342" s="151"/>
      <c r="Y342" s="151"/>
      <c r="Z342" s="151"/>
      <c r="AA342" s="151"/>
      <c r="AB342" s="151"/>
      <c r="AC342" s="151"/>
      <c r="AD342" s="151"/>
      <c r="AE342" s="151"/>
      <c r="AF342" s="151"/>
      <c r="AG342" s="151"/>
      <c r="AH342" s="151"/>
      <c r="AI342" s="151"/>
      <c r="AJ342" s="151"/>
      <c r="AK342" s="151"/>
      <c r="AL342" s="151"/>
      <c r="AM342" s="7"/>
      <c r="AN342" s="7"/>
      <c r="AO342" s="7"/>
      <c r="AP342" s="7"/>
      <c r="AQ342" s="7"/>
      <c r="AR342" s="7"/>
      <c r="AS342" s="7"/>
      <c r="AT342" s="7"/>
      <c r="AU342" s="7"/>
      <c r="AV342" s="7"/>
      <c r="AW342" s="7"/>
      <c r="AX342" s="7"/>
      <c r="AY342" s="7"/>
      <c r="AZ342" s="7"/>
      <c r="BA342" s="7"/>
    </row>
    <row r="343" spans="1:53" x14ac:dyDescent="0.25">
      <c r="A343" s="5"/>
      <c r="B343" s="312"/>
      <c r="C343" s="314"/>
      <c r="D343" s="7"/>
      <c r="E343" s="7"/>
      <c r="F343" s="231"/>
      <c r="G343" s="231"/>
      <c r="H343" s="314"/>
      <c r="I343" s="306"/>
      <c r="J343" s="151"/>
      <c r="K343" s="151"/>
      <c r="L343" s="175"/>
      <c r="M343" s="151"/>
      <c r="N343" s="176"/>
      <c r="O343" s="160"/>
      <c r="P343" s="160"/>
      <c r="Q343" s="160"/>
      <c r="R343" s="151"/>
      <c r="S343" s="151"/>
      <c r="T343" s="151"/>
      <c r="U343" s="151"/>
      <c r="V343" s="151"/>
      <c r="W343" s="175"/>
      <c r="X343" s="151"/>
      <c r="Y343" s="151"/>
      <c r="Z343" s="151"/>
      <c r="AA343" s="151"/>
      <c r="AB343" s="151"/>
      <c r="AC343" s="151"/>
      <c r="AD343" s="151"/>
      <c r="AE343" s="151"/>
      <c r="AF343" s="151"/>
      <c r="AG343" s="151"/>
      <c r="AH343" s="151"/>
      <c r="AI343" s="151"/>
      <c r="AJ343" s="151"/>
      <c r="AK343" s="151"/>
      <c r="AL343" s="151"/>
      <c r="AM343" s="7"/>
      <c r="AN343" s="7"/>
      <c r="AO343" s="7"/>
      <c r="AP343" s="7"/>
      <c r="AQ343" s="7"/>
      <c r="AR343" s="7"/>
      <c r="AS343" s="7"/>
      <c r="AT343" s="7"/>
      <c r="AU343" s="7"/>
      <c r="AV343" s="7"/>
      <c r="AW343" s="7"/>
      <c r="AX343" s="7"/>
      <c r="AY343" s="7"/>
      <c r="AZ343" s="7"/>
      <c r="BA343" s="7"/>
    </row>
    <row r="344" spans="1:53" x14ac:dyDescent="0.25">
      <c r="A344" s="5"/>
      <c r="B344" s="312"/>
      <c r="C344" s="314"/>
      <c r="D344" s="7"/>
      <c r="E344" s="7"/>
      <c r="F344" s="231"/>
      <c r="G344" s="231"/>
      <c r="H344" s="314"/>
      <c r="I344" s="306"/>
      <c r="J344" s="151"/>
      <c r="K344" s="151"/>
      <c r="L344" s="175"/>
      <c r="M344" s="151"/>
      <c r="N344" s="176"/>
      <c r="O344" s="160"/>
      <c r="P344" s="160"/>
      <c r="Q344" s="160"/>
      <c r="R344" s="151"/>
      <c r="S344" s="151"/>
      <c r="T344" s="151"/>
      <c r="U344" s="151"/>
      <c r="V344" s="151"/>
      <c r="W344" s="175"/>
      <c r="X344" s="151"/>
      <c r="Y344" s="151"/>
      <c r="Z344" s="151"/>
      <c r="AA344" s="151"/>
      <c r="AB344" s="151"/>
      <c r="AC344" s="151"/>
      <c r="AD344" s="151"/>
      <c r="AE344" s="151"/>
      <c r="AF344" s="151"/>
      <c r="AG344" s="151"/>
      <c r="AH344" s="151"/>
      <c r="AI344" s="151"/>
      <c r="AJ344" s="151"/>
      <c r="AK344" s="151"/>
      <c r="AL344" s="151"/>
      <c r="AM344" s="7"/>
      <c r="AN344" s="7"/>
      <c r="AO344" s="7"/>
      <c r="AP344" s="7"/>
      <c r="AQ344" s="7"/>
      <c r="AR344" s="7"/>
      <c r="AS344" s="7"/>
      <c r="AT344" s="7"/>
      <c r="AU344" s="7"/>
      <c r="AV344" s="7"/>
      <c r="AW344" s="7"/>
      <c r="AX344" s="7"/>
      <c r="AY344" s="7"/>
      <c r="AZ344" s="7"/>
      <c r="BA344" s="7"/>
    </row>
    <row r="345" spans="1:53" x14ac:dyDescent="0.25">
      <c r="A345" s="5"/>
      <c r="B345" s="312"/>
      <c r="C345" s="314"/>
      <c r="D345" s="7"/>
      <c r="E345" s="7"/>
      <c r="F345" s="231"/>
      <c r="G345" s="231"/>
      <c r="H345" s="314"/>
      <c r="I345" s="306"/>
      <c r="J345" s="151"/>
      <c r="K345" s="151"/>
      <c r="L345" s="175"/>
      <c r="M345" s="151"/>
      <c r="N345" s="176"/>
      <c r="O345" s="160"/>
      <c r="P345" s="160"/>
      <c r="Q345" s="160"/>
      <c r="R345" s="151"/>
      <c r="S345" s="151"/>
      <c r="T345" s="151"/>
      <c r="U345" s="151"/>
      <c r="V345" s="151"/>
      <c r="W345" s="175"/>
      <c r="X345" s="151"/>
      <c r="Y345" s="151"/>
      <c r="Z345" s="151"/>
      <c r="AA345" s="151"/>
      <c r="AB345" s="151"/>
      <c r="AC345" s="151"/>
      <c r="AD345" s="151"/>
      <c r="AE345" s="151"/>
      <c r="AF345" s="151"/>
      <c r="AG345" s="151"/>
      <c r="AH345" s="151"/>
      <c r="AI345" s="151"/>
      <c r="AJ345" s="151"/>
      <c r="AK345" s="151"/>
      <c r="AL345" s="151"/>
      <c r="AM345" s="7"/>
      <c r="AN345" s="7"/>
      <c r="AO345" s="7"/>
      <c r="AP345" s="7"/>
      <c r="AQ345" s="7"/>
      <c r="AR345" s="7"/>
      <c r="AS345" s="7"/>
      <c r="AT345" s="7"/>
      <c r="AU345" s="7"/>
      <c r="AV345" s="7"/>
      <c r="AW345" s="7"/>
      <c r="AX345" s="7"/>
      <c r="AY345" s="7"/>
      <c r="AZ345" s="7"/>
      <c r="BA345" s="7"/>
    </row>
    <row r="346" spans="1:53" x14ac:dyDescent="0.25">
      <c r="A346" s="5"/>
      <c r="B346" s="312"/>
      <c r="C346" s="314"/>
      <c r="D346" s="7"/>
      <c r="E346" s="7"/>
      <c r="F346" s="231"/>
      <c r="G346" s="231"/>
      <c r="H346" s="314"/>
      <c r="I346" s="306"/>
      <c r="J346" s="151"/>
      <c r="K346" s="151"/>
      <c r="L346" s="175"/>
      <c r="M346" s="151"/>
      <c r="N346" s="176"/>
      <c r="O346" s="160"/>
      <c r="P346" s="160"/>
      <c r="Q346" s="160"/>
      <c r="R346" s="151"/>
      <c r="S346" s="151"/>
      <c r="T346" s="151"/>
      <c r="U346" s="151"/>
      <c r="V346" s="151"/>
      <c r="W346" s="175"/>
      <c r="X346" s="151"/>
      <c r="Y346" s="151"/>
      <c r="Z346" s="151"/>
      <c r="AA346" s="151"/>
      <c r="AB346" s="151"/>
      <c r="AC346" s="151"/>
      <c r="AD346" s="151"/>
      <c r="AE346" s="151"/>
      <c r="AF346" s="151"/>
      <c r="AG346" s="151"/>
      <c r="AH346" s="151"/>
      <c r="AI346" s="151"/>
      <c r="AJ346" s="151"/>
      <c r="AK346" s="151"/>
      <c r="AL346" s="151"/>
      <c r="AM346" s="7"/>
      <c r="AN346" s="7"/>
      <c r="AO346" s="7"/>
      <c r="AP346" s="7"/>
      <c r="AQ346" s="7"/>
      <c r="AR346" s="7"/>
      <c r="AS346" s="7"/>
      <c r="AT346" s="7"/>
      <c r="AU346" s="7"/>
      <c r="AV346" s="7"/>
      <c r="AW346" s="7"/>
      <c r="AX346" s="7"/>
      <c r="AY346" s="7"/>
      <c r="AZ346" s="7"/>
      <c r="BA346" s="7"/>
    </row>
    <row r="347" spans="1:53" x14ac:dyDescent="0.25">
      <c r="A347" s="5"/>
      <c r="B347" s="312"/>
      <c r="C347" s="314"/>
      <c r="D347" s="7"/>
      <c r="E347" s="7"/>
      <c r="F347" s="231"/>
      <c r="G347" s="231"/>
      <c r="H347" s="314"/>
      <c r="I347" s="306"/>
      <c r="J347" s="151"/>
      <c r="K347" s="151"/>
      <c r="L347" s="175"/>
      <c r="M347" s="151"/>
      <c r="N347" s="176"/>
      <c r="O347" s="160"/>
      <c r="P347" s="160"/>
      <c r="Q347" s="160"/>
      <c r="R347" s="151"/>
      <c r="S347" s="151"/>
      <c r="T347" s="151"/>
      <c r="U347" s="151"/>
      <c r="V347" s="151"/>
      <c r="W347" s="175"/>
      <c r="X347" s="151"/>
      <c r="Y347" s="151"/>
      <c r="Z347" s="151"/>
      <c r="AA347" s="151"/>
      <c r="AB347" s="151"/>
      <c r="AC347" s="151"/>
      <c r="AD347" s="151"/>
      <c r="AE347" s="151"/>
      <c r="AF347" s="151"/>
      <c r="AG347" s="151"/>
      <c r="AH347" s="151"/>
      <c r="AI347" s="151"/>
      <c r="AJ347" s="151"/>
      <c r="AK347" s="151"/>
      <c r="AL347" s="151"/>
      <c r="AM347" s="7"/>
      <c r="AN347" s="7"/>
      <c r="AO347" s="7"/>
      <c r="AP347" s="7"/>
      <c r="AQ347" s="7"/>
      <c r="AR347" s="7"/>
      <c r="AS347" s="7"/>
      <c r="AT347" s="7"/>
      <c r="AU347" s="7"/>
      <c r="AV347" s="7"/>
      <c r="AW347" s="7"/>
      <c r="AX347" s="7"/>
      <c r="AY347" s="7"/>
      <c r="AZ347" s="7"/>
      <c r="BA347" s="7"/>
    </row>
    <row r="348" spans="1:53" x14ac:dyDescent="0.25">
      <c r="A348" s="5"/>
      <c r="B348" s="312"/>
      <c r="C348" s="314"/>
      <c r="D348" s="7"/>
      <c r="E348" s="7"/>
      <c r="F348" s="231"/>
      <c r="G348" s="231"/>
      <c r="H348" s="314"/>
      <c r="I348" s="306"/>
      <c r="J348" s="151"/>
      <c r="K348" s="151"/>
      <c r="L348" s="175"/>
      <c r="M348" s="151"/>
      <c r="N348" s="176"/>
      <c r="O348" s="160"/>
      <c r="P348" s="160"/>
      <c r="Q348" s="160"/>
      <c r="R348" s="151"/>
      <c r="S348" s="151"/>
      <c r="T348" s="151"/>
      <c r="U348" s="151"/>
      <c r="V348" s="151"/>
      <c r="W348" s="175"/>
      <c r="X348" s="151"/>
      <c r="Y348" s="151"/>
      <c r="Z348" s="151"/>
      <c r="AA348" s="151"/>
      <c r="AB348" s="151"/>
      <c r="AC348" s="151"/>
      <c r="AD348" s="151"/>
      <c r="AE348" s="151"/>
      <c r="AF348" s="151"/>
      <c r="AG348" s="151"/>
      <c r="AH348" s="151"/>
      <c r="AI348" s="151"/>
      <c r="AJ348" s="151"/>
      <c r="AK348" s="151"/>
      <c r="AL348" s="151"/>
      <c r="AM348" s="7"/>
      <c r="AN348" s="7"/>
      <c r="AO348" s="7"/>
      <c r="AP348" s="7"/>
      <c r="AQ348" s="7"/>
      <c r="AR348" s="7"/>
      <c r="AS348" s="7"/>
      <c r="AT348" s="7"/>
      <c r="AU348" s="7"/>
      <c r="AV348" s="7"/>
      <c r="AW348" s="7"/>
      <c r="AX348" s="7"/>
      <c r="AY348" s="7"/>
      <c r="AZ348" s="7"/>
      <c r="BA348" s="7"/>
    </row>
    <row r="349" spans="1:53" x14ac:dyDescent="0.25">
      <c r="A349" s="5"/>
      <c r="B349" s="312"/>
      <c r="C349" s="314"/>
      <c r="D349" s="7"/>
      <c r="E349" s="7"/>
      <c r="F349" s="231"/>
      <c r="G349" s="231"/>
      <c r="H349" s="314"/>
      <c r="I349" s="306"/>
      <c r="J349" s="151"/>
      <c r="K349" s="151"/>
      <c r="L349" s="175"/>
      <c r="M349" s="151"/>
      <c r="N349" s="176"/>
      <c r="O349" s="160"/>
      <c r="P349" s="160"/>
      <c r="Q349" s="160"/>
      <c r="R349" s="151"/>
      <c r="S349" s="151"/>
      <c r="T349" s="151"/>
      <c r="U349" s="151"/>
      <c r="V349" s="151"/>
      <c r="W349" s="175"/>
      <c r="X349" s="151"/>
      <c r="Y349" s="151"/>
      <c r="Z349" s="151"/>
      <c r="AA349" s="151"/>
      <c r="AB349" s="151"/>
      <c r="AC349" s="151"/>
      <c r="AD349" s="151"/>
      <c r="AE349" s="151"/>
      <c r="AF349" s="151"/>
      <c r="AG349" s="151"/>
      <c r="AH349" s="151"/>
      <c r="AI349" s="151"/>
      <c r="AJ349" s="151"/>
      <c r="AK349" s="151"/>
      <c r="AL349" s="151"/>
      <c r="AM349" s="7"/>
      <c r="AN349" s="7"/>
      <c r="AO349" s="7"/>
      <c r="AP349" s="7"/>
      <c r="AQ349" s="7"/>
      <c r="AR349" s="7"/>
      <c r="AS349" s="7"/>
      <c r="AT349" s="7"/>
      <c r="AU349" s="7"/>
      <c r="AV349" s="7"/>
      <c r="AW349" s="7"/>
      <c r="AX349" s="7"/>
      <c r="AY349" s="7"/>
      <c r="AZ349" s="7"/>
      <c r="BA349" s="7"/>
    </row>
    <row r="350" spans="1:53" x14ac:dyDescent="0.25">
      <c r="A350" s="5"/>
      <c r="B350" s="312"/>
      <c r="C350" s="314"/>
      <c r="D350" s="7"/>
      <c r="E350" s="7"/>
      <c r="F350" s="231"/>
      <c r="G350" s="231"/>
      <c r="H350" s="314"/>
      <c r="I350" s="306"/>
      <c r="J350" s="151"/>
      <c r="K350" s="151"/>
      <c r="L350" s="175"/>
      <c r="M350" s="151"/>
      <c r="N350" s="176"/>
      <c r="O350" s="160"/>
      <c r="P350" s="160"/>
      <c r="Q350" s="160"/>
      <c r="R350" s="151"/>
      <c r="S350" s="151"/>
      <c r="T350" s="151"/>
      <c r="U350" s="151"/>
      <c r="V350" s="151"/>
      <c r="W350" s="175"/>
      <c r="X350" s="151"/>
      <c r="Y350" s="151"/>
      <c r="Z350" s="151"/>
      <c r="AA350" s="151"/>
      <c r="AB350" s="151"/>
      <c r="AC350" s="151"/>
      <c r="AD350" s="151"/>
      <c r="AE350" s="151"/>
      <c r="AF350" s="151"/>
      <c r="AG350" s="151"/>
      <c r="AH350" s="151"/>
      <c r="AI350" s="151"/>
      <c r="AJ350" s="151"/>
      <c r="AK350" s="151"/>
      <c r="AL350" s="151"/>
      <c r="AM350" s="7"/>
      <c r="AN350" s="7"/>
      <c r="AO350" s="7"/>
      <c r="AP350" s="7"/>
      <c r="AQ350" s="7"/>
      <c r="AR350" s="7"/>
      <c r="AS350" s="7"/>
      <c r="AT350" s="7"/>
      <c r="AU350" s="7"/>
      <c r="AV350" s="7"/>
      <c r="AW350" s="7"/>
      <c r="AX350" s="7"/>
      <c r="AY350" s="7"/>
      <c r="AZ350" s="7"/>
      <c r="BA350" s="7"/>
    </row>
    <row r="351" spans="1:53" x14ac:dyDescent="0.25">
      <c r="A351" s="5"/>
      <c r="B351" s="312"/>
      <c r="C351" s="314"/>
      <c r="D351" s="7"/>
      <c r="E351" s="7"/>
      <c r="F351" s="231"/>
      <c r="G351" s="231"/>
      <c r="H351" s="314"/>
      <c r="I351" s="306"/>
      <c r="J351" s="151"/>
      <c r="K351" s="151"/>
      <c r="L351" s="175"/>
      <c r="M351" s="151"/>
      <c r="N351" s="176"/>
      <c r="O351" s="160"/>
      <c r="P351" s="160"/>
      <c r="Q351" s="160"/>
      <c r="R351" s="151"/>
      <c r="S351" s="151"/>
      <c r="T351" s="151"/>
      <c r="U351" s="151"/>
      <c r="V351" s="151"/>
      <c r="W351" s="175"/>
      <c r="X351" s="151"/>
      <c r="Y351" s="151"/>
      <c r="Z351" s="151"/>
      <c r="AA351" s="151"/>
      <c r="AB351" s="151"/>
      <c r="AC351" s="151"/>
      <c r="AD351" s="151"/>
      <c r="AE351" s="151"/>
      <c r="AF351" s="151"/>
      <c r="AG351" s="151"/>
      <c r="AH351" s="151"/>
      <c r="AI351" s="151"/>
      <c r="AJ351" s="151"/>
      <c r="AK351" s="151"/>
      <c r="AL351" s="151"/>
      <c r="AM351" s="7"/>
      <c r="AN351" s="7"/>
      <c r="AO351" s="7"/>
      <c r="AP351" s="7"/>
      <c r="AQ351" s="7"/>
      <c r="AR351" s="7"/>
      <c r="AS351" s="7"/>
      <c r="AT351" s="7"/>
      <c r="AU351" s="7"/>
      <c r="AV351" s="7"/>
      <c r="AW351" s="7"/>
      <c r="AX351" s="7"/>
      <c r="AY351" s="7"/>
      <c r="AZ351" s="7"/>
      <c r="BA351" s="7"/>
    </row>
    <row r="352" spans="1:53" x14ac:dyDescent="0.25">
      <c r="A352" s="5"/>
      <c r="B352" s="312"/>
      <c r="C352" s="314"/>
      <c r="D352" s="7"/>
      <c r="E352" s="7"/>
      <c r="F352" s="231"/>
      <c r="G352" s="231"/>
      <c r="H352" s="314"/>
      <c r="I352" s="306"/>
      <c r="J352" s="151"/>
      <c r="K352" s="151"/>
      <c r="L352" s="175"/>
      <c r="M352" s="151"/>
      <c r="N352" s="176"/>
      <c r="O352" s="160"/>
      <c r="P352" s="160"/>
      <c r="Q352" s="160"/>
      <c r="R352" s="151"/>
      <c r="S352" s="151"/>
      <c r="T352" s="151"/>
      <c r="U352" s="151"/>
      <c r="V352" s="151"/>
      <c r="W352" s="175"/>
      <c r="X352" s="151"/>
      <c r="Y352" s="151"/>
      <c r="Z352" s="151"/>
      <c r="AA352" s="151"/>
      <c r="AB352" s="151"/>
      <c r="AC352" s="151"/>
      <c r="AD352" s="151"/>
      <c r="AE352" s="151"/>
      <c r="AF352" s="151"/>
      <c r="AG352" s="151"/>
      <c r="AH352" s="151"/>
      <c r="AI352" s="151"/>
      <c r="AJ352" s="151"/>
      <c r="AK352" s="151"/>
      <c r="AL352" s="151"/>
      <c r="AM352" s="7"/>
      <c r="AN352" s="7"/>
      <c r="AO352" s="7"/>
      <c r="AP352" s="7"/>
      <c r="AQ352" s="7"/>
      <c r="AR352" s="7"/>
      <c r="AS352" s="7"/>
      <c r="AT352" s="7"/>
      <c r="AU352" s="7"/>
      <c r="AV352" s="7"/>
      <c r="AW352" s="7"/>
      <c r="AX352" s="7"/>
      <c r="AY352" s="7"/>
      <c r="AZ352" s="7"/>
      <c r="BA352" s="7"/>
    </row>
    <row r="353" spans="1:53" x14ac:dyDescent="0.25">
      <c r="A353" s="5"/>
      <c r="B353" s="312"/>
      <c r="C353" s="314"/>
      <c r="D353" s="7"/>
      <c r="E353" s="7"/>
      <c r="F353" s="231"/>
      <c r="G353" s="231"/>
      <c r="H353" s="314"/>
      <c r="I353" s="306"/>
      <c r="J353" s="151"/>
      <c r="K353" s="151"/>
      <c r="L353" s="175"/>
      <c r="M353" s="151"/>
      <c r="N353" s="176"/>
      <c r="O353" s="160"/>
      <c r="P353" s="160"/>
      <c r="Q353" s="160"/>
      <c r="R353" s="151"/>
      <c r="S353" s="151"/>
      <c r="T353" s="151"/>
      <c r="U353" s="151"/>
      <c r="V353" s="151"/>
      <c r="W353" s="175"/>
      <c r="X353" s="151"/>
      <c r="Y353" s="151"/>
      <c r="Z353" s="151"/>
      <c r="AA353" s="151"/>
      <c r="AB353" s="151"/>
      <c r="AC353" s="151"/>
      <c r="AD353" s="151"/>
      <c r="AE353" s="151"/>
      <c r="AF353" s="151"/>
      <c r="AG353" s="151"/>
      <c r="AH353" s="151"/>
      <c r="AI353" s="151"/>
      <c r="AJ353" s="151"/>
      <c r="AK353" s="151"/>
      <c r="AL353" s="151"/>
      <c r="AM353" s="7"/>
      <c r="AN353" s="7"/>
      <c r="AO353" s="7"/>
      <c r="AP353" s="7"/>
      <c r="AQ353" s="7"/>
      <c r="AR353" s="7"/>
      <c r="AS353" s="7"/>
      <c r="AT353" s="7"/>
      <c r="AU353" s="7"/>
      <c r="AV353" s="7"/>
      <c r="AW353" s="7"/>
      <c r="AX353" s="7"/>
      <c r="AY353" s="7"/>
      <c r="AZ353" s="7"/>
      <c r="BA353" s="7"/>
    </row>
    <row r="354" spans="1:53" x14ac:dyDescent="0.25">
      <c r="A354" s="5"/>
      <c r="B354" s="312"/>
      <c r="C354" s="314"/>
      <c r="D354" s="7"/>
      <c r="E354" s="7"/>
      <c r="F354" s="231"/>
      <c r="G354" s="231"/>
      <c r="H354" s="314"/>
      <c r="I354" s="306"/>
      <c r="J354" s="151"/>
      <c r="K354" s="151"/>
      <c r="L354" s="175"/>
      <c r="M354" s="151"/>
      <c r="N354" s="176"/>
      <c r="O354" s="160"/>
      <c r="P354" s="160"/>
      <c r="Q354" s="160"/>
      <c r="R354" s="151"/>
      <c r="S354" s="151"/>
      <c r="T354" s="151"/>
      <c r="U354" s="151"/>
      <c r="V354" s="151"/>
      <c r="W354" s="175"/>
      <c r="X354" s="151"/>
      <c r="Y354" s="151"/>
      <c r="Z354" s="151"/>
      <c r="AA354" s="151"/>
      <c r="AB354" s="151"/>
      <c r="AC354" s="151"/>
      <c r="AD354" s="151"/>
      <c r="AE354" s="151"/>
      <c r="AF354" s="151"/>
      <c r="AG354" s="151"/>
      <c r="AH354" s="151"/>
      <c r="AI354" s="151"/>
      <c r="AJ354" s="151"/>
      <c r="AK354" s="151"/>
      <c r="AL354" s="151"/>
      <c r="AM354" s="7"/>
      <c r="AN354" s="7"/>
      <c r="AO354" s="7"/>
      <c r="AP354" s="7"/>
      <c r="AQ354" s="7"/>
      <c r="AR354" s="7"/>
      <c r="AS354" s="7"/>
      <c r="AT354" s="7"/>
      <c r="AU354" s="7"/>
      <c r="AV354" s="7"/>
      <c r="AW354" s="7"/>
      <c r="AX354" s="7"/>
      <c r="AY354" s="7"/>
      <c r="AZ354" s="7"/>
      <c r="BA354" s="7"/>
    </row>
    <row r="355" spans="1:53" x14ac:dyDescent="0.25">
      <c r="A355" s="5"/>
      <c r="B355" s="312"/>
      <c r="C355" s="314"/>
      <c r="D355" s="7"/>
      <c r="E355" s="7"/>
      <c r="F355" s="231"/>
      <c r="G355" s="231"/>
      <c r="H355" s="314"/>
      <c r="I355" s="306"/>
      <c r="J355" s="151"/>
      <c r="K355" s="151"/>
      <c r="L355" s="175"/>
      <c r="M355" s="151"/>
      <c r="N355" s="176"/>
      <c r="O355" s="160"/>
      <c r="P355" s="160"/>
      <c r="Q355" s="160"/>
      <c r="R355" s="151"/>
      <c r="S355" s="151"/>
      <c r="T355" s="151"/>
      <c r="U355" s="151"/>
      <c r="V355" s="151"/>
      <c r="W355" s="175"/>
      <c r="X355" s="151"/>
      <c r="Y355" s="151"/>
      <c r="Z355" s="151"/>
      <c r="AA355" s="151"/>
      <c r="AB355" s="151"/>
      <c r="AC355" s="151"/>
      <c r="AD355" s="151"/>
      <c r="AE355" s="151"/>
      <c r="AF355" s="151"/>
      <c r="AG355" s="151"/>
      <c r="AH355" s="151"/>
      <c r="AI355" s="151"/>
      <c r="AJ355" s="151"/>
      <c r="AK355" s="151"/>
      <c r="AL355" s="151"/>
      <c r="AM355" s="7"/>
      <c r="AN355" s="7"/>
      <c r="AO355" s="7"/>
      <c r="AP355" s="7"/>
      <c r="AQ355" s="7"/>
      <c r="AR355" s="7"/>
      <c r="AS355" s="7"/>
      <c r="AT355" s="7"/>
      <c r="AU355" s="7"/>
      <c r="AV355" s="7"/>
      <c r="AW355" s="7"/>
      <c r="AX355" s="7"/>
      <c r="AY355" s="7"/>
      <c r="AZ355" s="7"/>
      <c r="BA355" s="7"/>
    </row>
    <row r="356" spans="1:53" x14ac:dyDescent="0.25">
      <c r="A356" s="5"/>
      <c r="B356" s="312"/>
      <c r="C356" s="314"/>
      <c r="D356" s="7"/>
      <c r="E356" s="7"/>
      <c r="F356" s="231"/>
      <c r="G356" s="231"/>
      <c r="H356" s="314"/>
      <c r="I356" s="306"/>
      <c r="J356" s="151"/>
      <c r="K356" s="151"/>
      <c r="L356" s="175"/>
      <c r="M356" s="151"/>
      <c r="N356" s="176"/>
      <c r="O356" s="160"/>
      <c r="P356" s="160"/>
      <c r="Q356" s="160"/>
      <c r="R356" s="151"/>
      <c r="S356" s="151"/>
      <c r="T356" s="151"/>
      <c r="U356" s="151"/>
      <c r="V356" s="151"/>
      <c r="W356" s="175"/>
      <c r="X356" s="151"/>
      <c r="Y356" s="151"/>
      <c r="Z356" s="151"/>
      <c r="AA356" s="151"/>
      <c r="AB356" s="151"/>
      <c r="AC356" s="151"/>
      <c r="AD356" s="151"/>
      <c r="AE356" s="151"/>
      <c r="AF356" s="151"/>
      <c r="AG356" s="151"/>
      <c r="AH356" s="151"/>
      <c r="AI356" s="151"/>
      <c r="AJ356" s="151"/>
      <c r="AK356" s="151"/>
      <c r="AL356" s="151"/>
      <c r="AM356" s="7"/>
      <c r="AN356" s="7"/>
      <c r="AO356" s="7"/>
      <c r="AP356" s="7"/>
      <c r="AQ356" s="7"/>
      <c r="AR356" s="7"/>
      <c r="AS356" s="7"/>
      <c r="AT356" s="7"/>
      <c r="AU356" s="7"/>
      <c r="AV356" s="7"/>
      <c r="AW356" s="7"/>
      <c r="AX356" s="7"/>
      <c r="AY356" s="7"/>
      <c r="AZ356" s="7"/>
      <c r="BA356" s="7"/>
    </row>
    <row r="357" spans="1:53" x14ac:dyDescent="0.25">
      <c r="A357" s="5"/>
      <c r="B357" s="312"/>
      <c r="C357" s="314"/>
      <c r="D357" s="7"/>
      <c r="E357" s="7"/>
      <c r="F357" s="231"/>
      <c r="G357" s="231"/>
      <c r="H357" s="314"/>
      <c r="I357" s="306"/>
      <c r="J357" s="151"/>
      <c r="K357" s="151"/>
      <c r="L357" s="175"/>
      <c r="M357" s="151"/>
      <c r="N357" s="176"/>
      <c r="O357" s="160"/>
      <c r="P357" s="160"/>
      <c r="Q357" s="160"/>
      <c r="R357" s="151"/>
      <c r="S357" s="151"/>
      <c r="T357" s="151"/>
      <c r="U357" s="151"/>
      <c r="V357" s="151"/>
      <c r="W357" s="175"/>
      <c r="X357" s="151"/>
      <c r="Y357" s="151"/>
      <c r="Z357" s="151"/>
      <c r="AA357" s="151"/>
      <c r="AB357" s="151"/>
      <c r="AC357" s="151"/>
      <c r="AD357" s="151"/>
      <c r="AE357" s="151"/>
      <c r="AF357" s="151"/>
      <c r="AG357" s="151"/>
      <c r="AH357" s="151"/>
      <c r="AI357" s="151"/>
      <c r="AJ357" s="151"/>
      <c r="AK357" s="151"/>
      <c r="AL357" s="151"/>
      <c r="AM357" s="7"/>
      <c r="AN357" s="7"/>
      <c r="AO357" s="7"/>
      <c r="AP357" s="7"/>
      <c r="AQ357" s="7"/>
      <c r="AR357" s="7"/>
      <c r="AS357" s="7"/>
      <c r="AT357" s="7"/>
      <c r="AU357" s="7"/>
      <c r="AV357" s="7"/>
      <c r="AW357" s="7"/>
      <c r="AX357" s="7"/>
      <c r="AY357" s="7"/>
      <c r="AZ357" s="7"/>
      <c r="BA357" s="7"/>
    </row>
    <row r="358" spans="1:53" x14ac:dyDescent="0.25">
      <c r="A358" s="5"/>
      <c r="B358" s="312"/>
      <c r="C358" s="314"/>
      <c r="D358" s="7"/>
      <c r="E358" s="7"/>
      <c r="F358" s="231"/>
      <c r="G358" s="231"/>
      <c r="H358" s="314"/>
      <c r="I358" s="306"/>
      <c r="J358" s="151"/>
      <c r="K358" s="151"/>
      <c r="L358" s="175"/>
      <c r="M358" s="151"/>
      <c r="N358" s="176"/>
      <c r="O358" s="160"/>
      <c r="P358" s="160"/>
      <c r="Q358" s="160"/>
      <c r="R358" s="151"/>
      <c r="S358" s="151"/>
      <c r="T358" s="151"/>
      <c r="U358" s="151"/>
      <c r="V358" s="151"/>
      <c r="W358" s="175"/>
      <c r="X358" s="151"/>
      <c r="Y358" s="151"/>
      <c r="Z358" s="151"/>
      <c r="AA358" s="151"/>
      <c r="AB358" s="151"/>
      <c r="AC358" s="151"/>
      <c r="AD358" s="151"/>
      <c r="AE358" s="151"/>
      <c r="AF358" s="151"/>
      <c r="AG358" s="151"/>
      <c r="AH358" s="151"/>
      <c r="AI358" s="151"/>
      <c r="AJ358" s="151"/>
      <c r="AK358" s="151"/>
      <c r="AL358" s="151"/>
      <c r="AM358" s="7"/>
      <c r="AN358" s="7"/>
      <c r="AO358" s="7"/>
      <c r="AP358" s="7"/>
      <c r="AQ358" s="7"/>
      <c r="AR358" s="7"/>
      <c r="AS358" s="7"/>
      <c r="AT358" s="7"/>
      <c r="AU358" s="7"/>
      <c r="AV358" s="7"/>
      <c r="AW358" s="7"/>
      <c r="AX358" s="7"/>
      <c r="AY358" s="7"/>
      <c r="AZ358" s="7"/>
      <c r="BA358" s="7"/>
    </row>
    <row r="359" spans="1:53" x14ac:dyDescent="0.25">
      <c r="A359" s="5"/>
      <c r="B359" s="312"/>
      <c r="C359" s="314"/>
      <c r="D359" s="7"/>
      <c r="E359" s="7"/>
      <c r="F359" s="231"/>
      <c r="G359" s="231"/>
      <c r="H359" s="314"/>
      <c r="I359" s="306"/>
      <c r="J359" s="151"/>
      <c r="K359" s="151"/>
      <c r="L359" s="175"/>
      <c r="M359" s="151"/>
      <c r="N359" s="176"/>
      <c r="O359" s="160"/>
      <c r="P359" s="160"/>
      <c r="Q359" s="160"/>
      <c r="R359" s="151"/>
      <c r="S359" s="151"/>
      <c r="T359" s="151"/>
      <c r="U359" s="151"/>
      <c r="V359" s="151"/>
      <c r="W359" s="175"/>
      <c r="X359" s="151"/>
      <c r="Y359" s="151"/>
      <c r="Z359" s="151"/>
      <c r="AA359" s="151"/>
      <c r="AB359" s="151"/>
      <c r="AC359" s="151"/>
      <c r="AD359" s="151"/>
      <c r="AE359" s="151"/>
      <c r="AF359" s="151"/>
      <c r="AG359" s="151"/>
      <c r="AH359" s="151"/>
      <c r="AI359" s="151"/>
      <c r="AJ359" s="151"/>
      <c r="AK359" s="151"/>
      <c r="AL359" s="151"/>
      <c r="AM359" s="7"/>
      <c r="AN359" s="7"/>
      <c r="AO359" s="7"/>
      <c r="AP359" s="7"/>
      <c r="AQ359" s="7"/>
      <c r="AR359" s="7"/>
      <c r="AS359" s="7"/>
      <c r="AT359" s="7"/>
      <c r="AU359" s="7"/>
      <c r="AV359" s="7"/>
      <c r="AW359" s="7"/>
      <c r="AX359" s="7"/>
      <c r="AY359" s="7"/>
      <c r="AZ359" s="7"/>
      <c r="BA359" s="7"/>
    </row>
    <row r="360" spans="1:53" x14ac:dyDescent="0.25">
      <c r="A360" s="5"/>
      <c r="B360" s="312"/>
      <c r="C360" s="314"/>
      <c r="D360" s="7"/>
      <c r="E360" s="7"/>
      <c r="F360" s="231"/>
      <c r="G360" s="231"/>
      <c r="H360" s="314"/>
      <c r="I360" s="306"/>
      <c r="J360" s="151"/>
      <c r="K360" s="151"/>
      <c r="L360" s="175"/>
      <c r="M360" s="151"/>
      <c r="N360" s="176"/>
      <c r="O360" s="160"/>
      <c r="P360" s="160"/>
      <c r="Q360" s="160"/>
      <c r="R360" s="151"/>
      <c r="S360" s="151"/>
      <c r="T360" s="151"/>
      <c r="U360" s="151"/>
      <c r="V360" s="151"/>
      <c r="W360" s="175"/>
      <c r="X360" s="151"/>
      <c r="Y360" s="151"/>
      <c r="Z360" s="151"/>
      <c r="AA360" s="151"/>
      <c r="AB360" s="151"/>
      <c r="AC360" s="151"/>
      <c r="AD360" s="151"/>
      <c r="AE360" s="151"/>
      <c r="AF360" s="151"/>
      <c r="AG360" s="151"/>
      <c r="AH360" s="151"/>
      <c r="AI360" s="151"/>
      <c r="AJ360" s="151"/>
      <c r="AK360" s="151"/>
      <c r="AL360" s="151"/>
      <c r="AM360" s="7"/>
      <c r="AN360" s="7"/>
      <c r="AO360" s="7"/>
      <c r="AP360" s="7"/>
      <c r="AQ360" s="7"/>
      <c r="AR360" s="7"/>
      <c r="AS360" s="7"/>
      <c r="AT360" s="7"/>
      <c r="AU360" s="7"/>
      <c r="AV360" s="7"/>
      <c r="AW360" s="7"/>
      <c r="AX360" s="7"/>
      <c r="AY360" s="7"/>
      <c r="AZ360" s="7"/>
      <c r="BA360" s="7"/>
    </row>
    <row r="361" spans="1:53" x14ac:dyDescent="0.25">
      <c r="A361" s="5"/>
      <c r="B361" s="312"/>
      <c r="C361" s="314"/>
      <c r="D361" s="7"/>
      <c r="E361" s="7"/>
      <c r="F361" s="231"/>
      <c r="G361" s="231"/>
      <c r="H361" s="314"/>
      <c r="I361" s="306"/>
      <c r="J361" s="151"/>
      <c r="K361" s="151"/>
      <c r="L361" s="175"/>
      <c r="M361" s="151"/>
      <c r="N361" s="176"/>
      <c r="O361" s="160"/>
      <c r="P361" s="160"/>
      <c r="Q361" s="160"/>
      <c r="R361" s="151"/>
      <c r="S361" s="151"/>
      <c r="T361" s="151"/>
      <c r="U361" s="151"/>
      <c r="V361" s="151"/>
      <c r="W361" s="175"/>
      <c r="X361" s="151"/>
      <c r="Y361" s="151"/>
      <c r="Z361" s="151"/>
      <c r="AA361" s="151"/>
      <c r="AB361" s="151"/>
      <c r="AC361" s="151"/>
      <c r="AD361" s="151"/>
      <c r="AE361" s="151"/>
      <c r="AF361" s="151"/>
      <c r="AG361" s="151"/>
      <c r="AH361" s="151"/>
      <c r="AI361" s="151"/>
      <c r="AJ361" s="151"/>
      <c r="AK361" s="151"/>
      <c r="AL361" s="151"/>
      <c r="AM361" s="7"/>
      <c r="AN361" s="7"/>
      <c r="AO361" s="7"/>
      <c r="AP361" s="7"/>
      <c r="AQ361" s="7"/>
      <c r="AR361" s="7"/>
      <c r="AS361" s="7"/>
      <c r="AT361" s="7"/>
      <c r="AU361" s="7"/>
      <c r="AV361" s="7"/>
      <c r="AW361" s="7"/>
      <c r="AX361" s="7"/>
      <c r="AY361" s="7"/>
      <c r="AZ361" s="7"/>
      <c r="BA361" s="7"/>
    </row>
    <row r="362" spans="1:53" x14ac:dyDescent="0.25">
      <c r="A362" s="5"/>
      <c r="B362" s="312"/>
      <c r="C362" s="314"/>
      <c r="D362" s="7"/>
      <c r="E362" s="7"/>
      <c r="F362" s="231"/>
      <c r="G362" s="231"/>
      <c r="H362" s="314"/>
      <c r="I362" s="306"/>
      <c r="J362" s="151"/>
      <c r="K362" s="151"/>
      <c r="L362" s="175"/>
      <c r="M362" s="151"/>
      <c r="N362" s="176"/>
      <c r="O362" s="160"/>
      <c r="P362" s="160"/>
      <c r="Q362" s="160"/>
      <c r="R362" s="151"/>
      <c r="S362" s="151"/>
      <c r="T362" s="151"/>
      <c r="U362" s="151"/>
      <c r="V362" s="151"/>
      <c r="W362" s="175"/>
      <c r="X362" s="151"/>
      <c r="Y362" s="151"/>
      <c r="Z362" s="151"/>
      <c r="AA362" s="151"/>
      <c r="AB362" s="151"/>
      <c r="AC362" s="151"/>
      <c r="AD362" s="151"/>
      <c r="AE362" s="151"/>
      <c r="AF362" s="151"/>
      <c r="AG362" s="151"/>
      <c r="AH362" s="151"/>
      <c r="AI362" s="151"/>
      <c r="AJ362" s="151"/>
      <c r="AK362" s="151"/>
      <c r="AL362" s="151"/>
      <c r="AM362" s="7"/>
      <c r="AN362" s="7"/>
      <c r="AO362" s="7"/>
      <c r="AP362" s="7"/>
      <c r="AQ362" s="7"/>
      <c r="AR362" s="7"/>
      <c r="AS362" s="7"/>
      <c r="AT362" s="7"/>
      <c r="AU362" s="7"/>
      <c r="AV362" s="7"/>
      <c r="AW362" s="7"/>
      <c r="AX362" s="7"/>
      <c r="AY362" s="7"/>
      <c r="AZ362" s="7"/>
      <c r="BA362" s="7"/>
    </row>
    <row r="363" spans="1:53" x14ac:dyDescent="0.25">
      <c r="A363" s="5"/>
      <c r="B363" s="312"/>
      <c r="C363" s="314"/>
      <c r="D363" s="7"/>
      <c r="E363" s="7"/>
      <c r="F363" s="231"/>
      <c r="G363" s="231"/>
      <c r="H363" s="314"/>
      <c r="I363" s="306"/>
      <c r="J363" s="151"/>
      <c r="K363" s="151"/>
      <c r="L363" s="175"/>
      <c r="M363" s="151"/>
      <c r="N363" s="176"/>
      <c r="O363" s="160"/>
      <c r="P363" s="160"/>
      <c r="Q363" s="160"/>
      <c r="R363" s="151"/>
      <c r="S363" s="151"/>
      <c r="T363" s="151"/>
      <c r="U363" s="151"/>
      <c r="V363" s="151"/>
      <c r="W363" s="175"/>
      <c r="X363" s="151"/>
      <c r="Y363" s="151"/>
      <c r="Z363" s="151"/>
      <c r="AA363" s="151"/>
      <c r="AB363" s="151"/>
      <c r="AC363" s="151"/>
      <c r="AD363" s="151"/>
      <c r="AE363" s="151"/>
      <c r="AF363" s="151"/>
      <c r="AG363" s="151"/>
      <c r="AH363" s="151"/>
      <c r="AI363" s="151"/>
      <c r="AJ363" s="151"/>
      <c r="AK363" s="151"/>
      <c r="AL363" s="151"/>
      <c r="AM363" s="7"/>
      <c r="AN363" s="7"/>
      <c r="AO363" s="7"/>
      <c r="AP363" s="7"/>
      <c r="AQ363" s="7"/>
      <c r="AR363" s="7"/>
      <c r="AS363" s="7"/>
      <c r="AT363" s="7"/>
      <c r="AU363" s="7"/>
      <c r="AV363" s="7"/>
      <c r="AW363" s="7"/>
      <c r="AX363" s="7"/>
      <c r="AY363" s="7"/>
      <c r="AZ363" s="7"/>
      <c r="BA363" s="7"/>
    </row>
    <row r="364" spans="1:53" x14ac:dyDescent="0.25">
      <c r="A364" s="5"/>
      <c r="B364" s="312"/>
      <c r="C364" s="314"/>
      <c r="D364" s="7"/>
      <c r="E364" s="7"/>
      <c r="F364" s="231"/>
      <c r="G364" s="231"/>
      <c r="H364" s="314"/>
      <c r="I364" s="306"/>
      <c r="J364" s="151"/>
      <c r="K364" s="151"/>
      <c r="L364" s="175"/>
      <c r="M364" s="151"/>
      <c r="N364" s="176"/>
      <c r="O364" s="160"/>
      <c r="P364" s="160"/>
      <c r="Q364" s="160"/>
      <c r="R364" s="151"/>
      <c r="S364" s="151"/>
      <c r="T364" s="151"/>
      <c r="U364" s="151"/>
      <c r="V364" s="151"/>
      <c r="W364" s="175"/>
      <c r="X364" s="151"/>
      <c r="Y364" s="151"/>
      <c r="Z364" s="151"/>
      <c r="AA364" s="151"/>
      <c r="AB364" s="151"/>
      <c r="AC364" s="151"/>
      <c r="AD364" s="151"/>
      <c r="AE364" s="151"/>
      <c r="AF364" s="151"/>
      <c r="AG364" s="151"/>
      <c r="AH364" s="151"/>
      <c r="AI364" s="151"/>
      <c r="AJ364" s="151"/>
      <c r="AK364" s="151"/>
      <c r="AL364" s="151"/>
      <c r="AM364" s="7"/>
      <c r="AN364" s="7"/>
      <c r="AO364" s="7"/>
      <c r="AP364" s="7"/>
      <c r="AQ364" s="7"/>
      <c r="AR364" s="7"/>
      <c r="AS364" s="7"/>
      <c r="AT364" s="7"/>
      <c r="AU364" s="7"/>
      <c r="AV364" s="7"/>
      <c r="AW364" s="7"/>
      <c r="AX364" s="7"/>
      <c r="AY364" s="7"/>
      <c r="AZ364" s="7"/>
      <c r="BA364" s="7"/>
    </row>
    <row r="365" spans="1:53" x14ac:dyDescent="0.25">
      <c r="A365" s="5"/>
      <c r="B365" s="312"/>
      <c r="C365" s="314"/>
      <c r="D365" s="7"/>
      <c r="E365" s="7"/>
      <c r="F365" s="231"/>
      <c r="G365" s="231"/>
      <c r="H365" s="314"/>
      <c r="I365" s="306"/>
      <c r="J365" s="151"/>
      <c r="K365" s="151"/>
      <c r="L365" s="175"/>
      <c r="M365" s="151"/>
      <c r="N365" s="176"/>
      <c r="O365" s="160"/>
      <c r="P365" s="160"/>
      <c r="Q365" s="160"/>
      <c r="R365" s="151"/>
      <c r="S365" s="151"/>
      <c r="T365" s="151"/>
      <c r="U365" s="151"/>
      <c r="V365" s="151"/>
      <c r="W365" s="175"/>
      <c r="X365" s="151"/>
      <c r="Y365" s="151"/>
      <c r="Z365" s="151"/>
      <c r="AA365" s="151"/>
      <c r="AB365" s="151"/>
      <c r="AC365" s="151"/>
      <c r="AD365" s="151"/>
      <c r="AE365" s="151"/>
      <c r="AF365" s="151"/>
      <c r="AG365" s="151"/>
      <c r="AH365" s="151"/>
      <c r="AI365" s="151"/>
      <c r="AJ365" s="151"/>
      <c r="AK365" s="151"/>
      <c r="AL365" s="151"/>
      <c r="AM365" s="7"/>
      <c r="AN365" s="7"/>
      <c r="AO365" s="7"/>
      <c r="AP365" s="7"/>
      <c r="AQ365" s="7"/>
      <c r="AR365" s="7"/>
      <c r="AS365" s="7"/>
      <c r="AT365" s="7"/>
      <c r="AU365" s="7"/>
      <c r="AV365" s="7"/>
      <c r="AW365" s="7"/>
      <c r="AX365" s="7"/>
      <c r="AY365" s="7"/>
      <c r="AZ365" s="7"/>
      <c r="BA365" s="7"/>
    </row>
    <row r="366" spans="1:53" x14ac:dyDescent="0.25">
      <c r="A366" s="5"/>
      <c r="B366" s="312"/>
      <c r="C366" s="314"/>
      <c r="D366" s="7"/>
      <c r="E366" s="7"/>
      <c r="F366" s="231"/>
      <c r="G366" s="231"/>
      <c r="H366" s="314"/>
      <c r="I366" s="306"/>
      <c r="J366" s="151"/>
      <c r="K366" s="151"/>
      <c r="L366" s="175"/>
      <c r="M366" s="151"/>
      <c r="N366" s="176"/>
      <c r="O366" s="160"/>
      <c r="P366" s="160"/>
      <c r="Q366" s="160"/>
      <c r="R366" s="151"/>
      <c r="S366" s="151"/>
      <c r="T366" s="151"/>
      <c r="U366" s="151"/>
      <c r="V366" s="151"/>
      <c r="W366" s="175"/>
      <c r="X366" s="151"/>
      <c r="Y366" s="151"/>
      <c r="Z366" s="151"/>
      <c r="AA366" s="151"/>
      <c r="AB366" s="151"/>
      <c r="AC366" s="151"/>
      <c r="AD366" s="151"/>
      <c r="AE366" s="151"/>
      <c r="AF366" s="151"/>
      <c r="AG366" s="151"/>
      <c r="AH366" s="151"/>
      <c r="AI366" s="151"/>
      <c r="AJ366" s="151"/>
      <c r="AK366" s="151"/>
      <c r="AL366" s="151"/>
      <c r="AM366" s="7"/>
      <c r="AN366" s="7"/>
      <c r="AO366" s="7"/>
      <c r="AP366" s="7"/>
      <c r="AQ366" s="7"/>
      <c r="AR366" s="7"/>
      <c r="AS366" s="7"/>
      <c r="AT366" s="7"/>
      <c r="AU366" s="7"/>
      <c r="AV366" s="7"/>
      <c r="AW366" s="7"/>
      <c r="AX366" s="7"/>
      <c r="AY366" s="7"/>
      <c r="AZ366" s="7"/>
      <c r="BA366" s="7"/>
    </row>
    <row r="367" spans="1:53" x14ac:dyDescent="0.25">
      <c r="A367" s="5"/>
      <c r="B367" s="312"/>
      <c r="C367" s="314"/>
      <c r="D367" s="7"/>
      <c r="E367" s="7"/>
      <c r="F367" s="231"/>
      <c r="G367" s="231"/>
      <c r="H367" s="314"/>
      <c r="I367" s="306"/>
      <c r="J367" s="151"/>
      <c r="K367" s="151"/>
      <c r="L367" s="175"/>
      <c r="M367" s="151"/>
      <c r="N367" s="176"/>
      <c r="O367" s="160"/>
      <c r="P367" s="160"/>
      <c r="Q367" s="160"/>
      <c r="R367" s="151"/>
      <c r="S367" s="151"/>
      <c r="T367" s="151"/>
      <c r="U367" s="151"/>
      <c r="V367" s="151"/>
      <c r="W367" s="175"/>
      <c r="X367" s="151"/>
      <c r="Y367" s="151"/>
      <c r="Z367" s="151"/>
      <c r="AA367" s="151"/>
      <c r="AB367" s="151"/>
      <c r="AC367" s="151"/>
      <c r="AD367" s="151"/>
      <c r="AE367" s="151"/>
      <c r="AF367" s="151"/>
      <c r="AG367" s="151"/>
      <c r="AH367" s="151"/>
      <c r="AI367" s="151"/>
      <c r="AJ367" s="151"/>
      <c r="AK367" s="151"/>
      <c r="AL367" s="151"/>
      <c r="AM367" s="7"/>
      <c r="AN367" s="7"/>
      <c r="AO367" s="7"/>
      <c r="AP367" s="7"/>
      <c r="AQ367" s="7"/>
      <c r="AR367" s="7"/>
      <c r="AS367" s="7"/>
      <c r="AT367" s="7"/>
      <c r="AU367" s="7"/>
      <c r="AV367" s="7"/>
      <c r="AW367" s="7"/>
      <c r="AX367" s="7"/>
      <c r="AY367" s="7"/>
      <c r="AZ367" s="7"/>
      <c r="BA367" s="7"/>
    </row>
    <row r="368" spans="1:53" x14ac:dyDescent="0.25">
      <c r="A368" s="5"/>
      <c r="B368" s="312"/>
      <c r="C368" s="314"/>
      <c r="D368" s="7"/>
      <c r="E368" s="7"/>
      <c r="F368" s="231"/>
      <c r="G368" s="231"/>
      <c r="H368" s="314"/>
      <c r="I368" s="306"/>
      <c r="J368" s="151"/>
      <c r="K368" s="151"/>
      <c r="L368" s="175"/>
      <c r="M368" s="151"/>
      <c r="N368" s="176"/>
      <c r="O368" s="160"/>
      <c r="P368" s="160"/>
      <c r="Q368" s="160"/>
      <c r="R368" s="151"/>
      <c r="S368" s="151"/>
      <c r="T368" s="151"/>
      <c r="U368" s="151"/>
      <c r="V368" s="151"/>
      <c r="W368" s="175"/>
      <c r="X368" s="151"/>
      <c r="Y368" s="151"/>
      <c r="Z368" s="151"/>
      <c r="AA368" s="151"/>
      <c r="AB368" s="151"/>
      <c r="AC368" s="151"/>
      <c r="AD368" s="151"/>
      <c r="AE368" s="151"/>
      <c r="AF368" s="151"/>
      <c r="AG368" s="151"/>
      <c r="AH368" s="151"/>
      <c r="AI368" s="151"/>
      <c r="AJ368" s="151"/>
      <c r="AK368" s="151"/>
      <c r="AL368" s="151"/>
      <c r="AM368" s="7"/>
      <c r="AN368" s="7"/>
      <c r="AO368" s="7"/>
      <c r="AP368" s="7"/>
      <c r="AQ368" s="7"/>
      <c r="AR368" s="7"/>
      <c r="AS368" s="7"/>
      <c r="AT368" s="7"/>
      <c r="AU368" s="7"/>
      <c r="AV368" s="7"/>
      <c r="AW368" s="7"/>
      <c r="AX368" s="7"/>
      <c r="AY368" s="7"/>
      <c r="AZ368" s="7"/>
      <c r="BA368" s="7"/>
    </row>
    <row r="369" spans="1:53" x14ac:dyDescent="0.25">
      <c r="A369" s="5"/>
      <c r="B369" s="312"/>
      <c r="C369" s="314"/>
      <c r="D369" s="7"/>
      <c r="E369" s="7"/>
      <c r="F369" s="231"/>
      <c r="G369" s="231"/>
      <c r="H369" s="314"/>
      <c r="I369" s="306"/>
      <c r="J369" s="151"/>
      <c r="K369" s="151"/>
      <c r="L369" s="175"/>
      <c r="M369" s="151"/>
      <c r="N369" s="176"/>
      <c r="O369" s="160"/>
      <c r="P369" s="160"/>
      <c r="Q369" s="160"/>
      <c r="R369" s="151"/>
      <c r="S369" s="151"/>
      <c r="T369" s="151"/>
      <c r="U369" s="151"/>
      <c r="V369" s="151"/>
      <c r="W369" s="175"/>
      <c r="X369" s="151"/>
      <c r="Y369" s="151"/>
      <c r="Z369" s="151"/>
      <c r="AA369" s="151"/>
      <c r="AB369" s="151"/>
      <c r="AC369" s="151"/>
      <c r="AD369" s="151"/>
      <c r="AE369" s="151"/>
      <c r="AF369" s="151"/>
      <c r="AG369" s="151"/>
      <c r="AH369" s="151"/>
      <c r="AI369" s="151"/>
      <c r="AJ369" s="151"/>
      <c r="AK369" s="151"/>
      <c r="AL369" s="151"/>
      <c r="AM369" s="7"/>
      <c r="AN369" s="7"/>
      <c r="AO369" s="7"/>
      <c r="AP369" s="7"/>
      <c r="AQ369" s="7"/>
      <c r="AR369" s="7"/>
      <c r="AS369" s="7"/>
      <c r="AT369" s="7"/>
      <c r="AU369" s="7"/>
      <c r="AV369" s="7"/>
      <c r="AW369" s="7"/>
      <c r="AX369" s="7"/>
      <c r="AY369" s="7"/>
      <c r="AZ369" s="7"/>
      <c r="BA369" s="7"/>
    </row>
    <row r="370" spans="1:53" x14ac:dyDescent="0.25">
      <c r="A370" s="5"/>
      <c r="B370" s="312"/>
      <c r="C370" s="314"/>
      <c r="D370" s="7"/>
      <c r="E370" s="7"/>
      <c r="F370" s="231"/>
      <c r="G370" s="231"/>
      <c r="H370" s="314"/>
      <c r="I370" s="306"/>
      <c r="J370" s="151"/>
      <c r="K370" s="151"/>
      <c r="L370" s="175"/>
      <c r="M370" s="151"/>
      <c r="N370" s="176"/>
      <c r="O370" s="160"/>
      <c r="P370" s="160"/>
      <c r="Q370" s="160"/>
      <c r="R370" s="151"/>
      <c r="S370" s="151"/>
      <c r="T370" s="151"/>
      <c r="U370" s="151"/>
      <c r="V370" s="151"/>
      <c r="W370" s="175"/>
      <c r="X370" s="151"/>
      <c r="Y370" s="151"/>
      <c r="Z370" s="151"/>
      <c r="AA370" s="151"/>
      <c r="AB370" s="151"/>
      <c r="AC370" s="151"/>
      <c r="AD370" s="151"/>
      <c r="AE370" s="151"/>
      <c r="AF370" s="151"/>
      <c r="AG370" s="151"/>
      <c r="AH370" s="151"/>
      <c r="AI370" s="151"/>
      <c r="AJ370" s="151"/>
      <c r="AK370" s="151"/>
      <c r="AL370" s="151"/>
      <c r="AM370" s="7"/>
      <c r="AN370" s="7"/>
      <c r="AO370" s="7"/>
      <c r="AP370" s="7"/>
      <c r="AQ370" s="7"/>
      <c r="AR370" s="7"/>
      <c r="AS370" s="7"/>
      <c r="AT370" s="7"/>
      <c r="AU370" s="7"/>
      <c r="AV370" s="7"/>
      <c r="AW370" s="7"/>
      <c r="AX370" s="7"/>
      <c r="AY370" s="7"/>
      <c r="AZ370" s="7"/>
      <c r="BA370" s="7"/>
    </row>
    <row r="371" spans="1:53" x14ac:dyDescent="0.25">
      <c r="A371" s="5"/>
      <c r="B371" s="312"/>
      <c r="C371" s="314"/>
      <c r="D371" s="7"/>
      <c r="E371" s="7"/>
      <c r="F371" s="231"/>
      <c r="G371" s="231"/>
      <c r="H371" s="314"/>
      <c r="I371" s="306"/>
      <c r="J371" s="151"/>
      <c r="K371" s="151"/>
      <c r="L371" s="175"/>
      <c r="M371" s="151"/>
      <c r="N371" s="176"/>
      <c r="O371" s="160"/>
      <c r="P371" s="160"/>
      <c r="Q371" s="160"/>
      <c r="R371" s="151"/>
      <c r="S371" s="151"/>
      <c r="T371" s="151"/>
      <c r="U371" s="151"/>
      <c r="V371" s="151"/>
      <c r="W371" s="175"/>
      <c r="X371" s="151"/>
      <c r="Y371" s="151"/>
      <c r="Z371" s="151"/>
      <c r="AA371" s="151"/>
      <c r="AB371" s="151"/>
      <c r="AC371" s="151"/>
      <c r="AD371" s="151"/>
      <c r="AE371" s="151"/>
      <c r="AF371" s="151"/>
      <c r="AG371" s="151"/>
      <c r="AH371" s="151"/>
      <c r="AI371" s="151"/>
      <c r="AJ371" s="151"/>
      <c r="AK371" s="151"/>
      <c r="AL371" s="151"/>
      <c r="AM371" s="7"/>
      <c r="AN371" s="7"/>
      <c r="AO371" s="7"/>
      <c r="AP371" s="7"/>
      <c r="AQ371" s="7"/>
      <c r="AR371" s="7"/>
      <c r="AS371" s="7"/>
      <c r="AT371" s="7"/>
      <c r="AU371" s="7"/>
      <c r="AV371" s="7"/>
      <c r="AW371" s="7"/>
      <c r="AX371" s="7"/>
      <c r="AY371" s="7"/>
      <c r="AZ371" s="7"/>
      <c r="BA371" s="7"/>
    </row>
    <row r="372" spans="1:53" x14ac:dyDescent="0.25">
      <c r="A372" s="5"/>
      <c r="B372" s="312"/>
      <c r="C372" s="314"/>
      <c r="D372" s="7"/>
      <c r="E372" s="7"/>
      <c r="F372" s="231"/>
      <c r="G372" s="231"/>
      <c r="H372" s="314"/>
      <c r="I372" s="306"/>
      <c r="J372" s="151"/>
      <c r="K372" s="151"/>
      <c r="L372" s="175"/>
      <c r="M372" s="151"/>
      <c r="N372" s="176"/>
      <c r="O372" s="160"/>
      <c r="P372" s="160"/>
      <c r="Q372" s="160"/>
      <c r="R372" s="151"/>
      <c r="S372" s="151"/>
      <c r="T372" s="151"/>
      <c r="U372" s="151"/>
      <c r="V372" s="151"/>
      <c r="W372" s="175"/>
      <c r="X372" s="151"/>
      <c r="Y372" s="151"/>
      <c r="Z372" s="151"/>
      <c r="AA372" s="151"/>
      <c r="AB372" s="151"/>
      <c r="AC372" s="151"/>
      <c r="AD372" s="151"/>
      <c r="AE372" s="151"/>
      <c r="AF372" s="151"/>
      <c r="AG372" s="151"/>
      <c r="AH372" s="151"/>
      <c r="AI372" s="151"/>
      <c r="AJ372" s="151"/>
      <c r="AK372" s="151"/>
      <c r="AL372" s="151"/>
      <c r="AM372" s="7"/>
      <c r="AN372" s="7"/>
      <c r="AO372" s="7"/>
      <c r="AP372" s="7"/>
      <c r="AQ372" s="7"/>
      <c r="AR372" s="7"/>
      <c r="AS372" s="7"/>
      <c r="AT372" s="7"/>
      <c r="AU372" s="7"/>
      <c r="AV372" s="7"/>
      <c r="AW372" s="7"/>
      <c r="AX372" s="7"/>
      <c r="AY372" s="7"/>
      <c r="AZ372" s="7"/>
      <c r="BA372" s="7"/>
    </row>
    <row r="373" spans="1:53" x14ac:dyDescent="0.25">
      <c r="A373" s="5"/>
      <c r="B373" s="312"/>
      <c r="C373" s="314"/>
      <c r="D373" s="7"/>
      <c r="E373" s="7"/>
      <c r="F373" s="231"/>
      <c r="G373" s="231"/>
      <c r="H373" s="314"/>
      <c r="I373" s="306"/>
      <c r="J373" s="151"/>
      <c r="K373" s="151"/>
      <c r="L373" s="175"/>
      <c r="M373" s="151"/>
      <c r="N373" s="176"/>
      <c r="O373" s="160"/>
      <c r="P373" s="160"/>
      <c r="Q373" s="160"/>
      <c r="R373" s="151"/>
      <c r="S373" s="151"/>
      <c r="T373" s="151"/>
      <c r="U373" s="151"/>
      <c r="V373" s="151"/>
      <c r="W373" s="175"/>
      <c r="X373" s="151"/>
      <c r="Y373" s="151"/>
      <c r="Z373" s="151"/>
      <c r="AA373" s="151"/>
      <c r="AB373" s="151"/>
      <c r="AC373" s="151"/>
      <c r="AD373" s="151"/>
      <c r="AE373" s="151"/>
      <c r="AF373" s="151"/>
      <c r="AG373" s="151"/>
      <c r="AH373" s="151"/>
      <c r="AI373" s="151"/>
      <c r="AJ373" s="151"/>
      <c r="AK373" s="151"/>
      <c r="AL373" s="151"/>
      <c r="AM373" s="7"/>
      <c r="AN373" s="7"/>
      <c r="AO373" s="7"/>
      <c r="AP373" s="7"/>
      <c r="AQ373" s="7"/>
      <c r="AR373" s="7"/>
      <c r="AS373" s="7"/>
      <c r="AT373" s="7"/>
      <c r="AU373" s="7"/>
      <c r="AV373" s="7"/>
      <c r="AW373" s="7"/>
      <c r="AX373" s="7"/>
      <c r="AY373" s="7"/>
      <c r="AZ373" s="7"/>
      <c r="BA373" s="7"/>
    </row>
    <row r="374" spans="1:53" x14ac:dyDescent="0.25">
      <c r="A374" s="5"/>
      <c r="B374" s="312"/>
      <c r="C374" s="314"/>
      <c r="D374" s="7"/>
      <c r="E374" s="7"/>
      <c r="F374" s="231"/>
      <c r="G374" s="231"/>
      <c r="H374" s="314"/>
      <c r="I374" s="306"/>
      <c r="J374" s="151"/>
      <c r="K374" s="151"/>
      <c r="L374" s="175"/>
      <c r="M374" s="151"/>
      <c r="N374" s="176"/>
      <c r="O374" s="160"/>
      <c r="P374" s="160"/>
      <c r="Q374" s="160"/>
      <c r="R374" s="151"/>
      <c r="S374" s="151"/>
      <c r="T374" s="151"/>
      <c r="U374" s="151"/>
      <c r="V374" s="151"/>
      <c r="W374" s="175"/>
      <c r="X374" s="151"/>
      <c r="Y374" s="151"/>
      <c r="Z374" s="151"/>
      <c r="AA374" s="151"/>
      <c r="AB374" s="151"/>
      <c r="AC374" s="151"/>
      <c r="AD374" s="151"/>
      <c r="AE374" s="151"/>
      <c r="AF374" s="151"/>
      <c r="AG374" s="151"/>
      <c r="AH374" s="151"/>
      <c r="AI374" s="151"/>
      <c r="AJ374" s="151"/>
      <c r="AK374" s="151"/>
      <c r="AL374" s="151"/>
      <c r="AM374" s="7"/>
      <c r="AN374" s="7"/>
      <c r="AO374" s="7"/>
      <c r="AP374" s="7"/>
      <c r="AQ374" s="7"/>
      <c r="AR374" s="7"/>
      <c r="AS374" s="7"/>
      <c r="AT374" s="7"/>
      <c r="AU374" s="7"/>
      <c r="AV374" s="7"/>
      <c r="AW374" s="7"/>
      <c r="AX374" s="7"/>
      <c r="AY374" s="7"/>
      <c r="AZ374" s="7"/>
      <c r="BA374" s="7"/>
    </row>
    <row r="375" spans="1:53" x14ac:dyDescent="0.25">
      <c r="A375" s="5"/>
      <c r="B375" s="312"/>
      <c r="C375" s="314"/>
      <c r="D375" s="7"/>
      <c r="E375" s="7"/>
      <c r="F375" s="231"/>
      <c r="G375" s="231"/>
      <c r="H375" s="314"/>
      <c r="I375" s="306"/>
      <c r="J375" s="151"/>
      <c r="K375" s="151"/>
      <c r="L375" s="175"/>
      <c r="M375" s="151"/>
      <c r="N375" s="176"/>
      <c r="O375" s="160"/>
      <c r="P375" s="160"/>
      <c r="Q375" s="160"/>
      <c r="R375" s="151"/>
      <c r="S375" s="151"/>
      <c r="T375" s="151"/>
      <c r="U375" s="151"/>
      <c r="V375" s="151"/>
      <c r="W375" s="175"/>
      <c r="X375" s="151"/>
      <c r="Y375" s="151"/>
      <c r="Z375" s="151"/>
      <c r="AA375" s="151"/>
      <c r="AB375" s="151"/>
      <c r="AC375" s="151"/>
      <c r="AD375" s="151"/>
      <c r="AE375" s="151"/>
      <c r="AF375" s="151"/>
      <c r="AG375" s="151"/>
      <c r="AH375" s="151"/>
      <c r="AI375" s="151"/>
      <c r="AJ375" s="151"/>
      <c r="AK375" s="151"/>
      <c r="AL375" s="151"/>
      <c r="AM375" s="7"/>
      <c r="AN375" s="7"/>
      <c r="AO375" s="7"/>
      <c r="AP375" s="7"/>
      <c r="AQ375" s="7"/>
      <c r="AR375" s="7"/>
      <c r="AS375" s="7"/>
      <c r="AT375" s="7"/>
      <c r="AU375" s="7"/>
      <c r="AV375" s="7"/>
      <c r="AW375" s="7"/>
      <c r="AX375" s="7"/>
      <c r="AY375" s="7"/>
      <c r="AZ375" s="7"/>
      <c r="BA375" s="7"/>
    </row>
    <row r="376" spans="1:53" x14ac:dyDescent="0.25">
      <c r="A376" s="5"/>
      <c r="B376" s="312"/>
      <c r="C376" s="314"/>
      <c r="D376" s="7"/>
      <c r="E376" s="7"/>
      <c r="F376" s="231"/>
      <c r="G376" s="231"/>
      <c r="H376" s="314"/>
      <c r="I376" s="306"/>
      <c r="J376" s="151"/>
      <c r="K376" s="151"/>
      <c r="L376" s="175"/>
      <c r="M376" s="151"/>
      <c r="N376" s="176"/>
      <c r="O376" s="160"/>
      <c r="P376" s="160"/>
      <c r="Q376" s="160"/>
      <c r="R376" s="151"/>
      <c r="S376" s="151"/>
      <c r="T376" s="151"/>
      <c r="U376" s="151"/>
      <c r="V376" s="151"/>
      <c r="W376" s="175"/>
      <c r="X376" s="151"/>
      <c r="Y376" s="151"/>
      <c r="Z376" s="151"/>
      <c r="AA376" s="151"/>
      <c r="AB376" s="151"/>
      <c r="AC376" s="151"/>
      <c r="AD376" s="151"/>
      <c r="AE376" s="151"/>
      <c r="AF376" s="151"/>
      <c r="AG376" s="151"/>
      <c r="AH376" s="151"/>
      <c r="AI376" s="151"/>
      <c r="AJ376" s="151"/>
      <c r="AK376" s="151"/>
      <c r="AL376" s="151"/>
      <c r="AM376" s="7"/>
      <c r="AN376" s="7"/>
      <c r="AO376" s="7"/>
      <c r="AP376" s="7"/>
      <c r="AQ376" s="7"/>
      <c r="AR376" s="7"/>
      <c r="AS376" s="7"/>
      <c r="AT376" s="7"/>
      <c r="AU376" s="7"/>
      <c r="AV376" s="7"/>
      <c r="AW376" s="7"/>
      <c r="AX376" s="7"/>
      <c r="AY376" s="7"/>
      <c r="AZ376" s="7"/>
      <c r="BA376" s="7"/>
    </row>
    <row r="377" spans="1:53" x14ac:dyDescent="0.25">
      <c r="A377" s="5"/>
      <c r="B377" s="312"/>
      <c r="C377" s="314"/>
      <c r="D377" s="7"/>
      <c r="E377" s="7"/>
      <c r="F377" s="231"/>
      <c r="G377" s="231"/>
      <c r="H377" s="314"/>
      <c r="I377" s="306"/>
      <c r="J377" s="151"/>
      <c r="K377" s="151"/>
      <c r="L377" s="175"/>
      <c r="M377" s="151"/>
      <c r="N377" s="176"/>
      <c r="O377" s="160"/>
      <c r="P377" s="160"/>
      <c r="Q377" s="160"/>
      <c r="R377" s="151"/>
      <c r="S377" s="151"/>
      <c r="T377" s="151"/>
      <c r="U377" s="151"/>
      <c r="V377" s="151"/>
      <c r="W377" s="175"/>
      <c r="X377" s="151"/>
      <c r="Y377" s="151"/>
      <c r="Z377" s="151"/>
      <c r="AA377" s="151"/>
      <c r="AB377" s="151"/>
      <c r="AC377" s="151"/>
      <c r="AD377" s="151"/>
      <c r="AE377" s="151"/>
      <c r="AF377" s="151"/>
      <c r="AG377" s="151"/>
      <c r="AH377" s="151"/>
      <c r="AI377" s="151"/>
      <c r="AJ377" s="151"/>
      <c r="AK377" s="151"/>
      <c r="AL377" s="151"/>
      <c r="AM377" s="7"/>
      <c r="AN377" s="7"/>
      <c r="AO377" s="7"/>
      <c r="AP377" s="7"/>
      <c r="AQ377" s="7"/>
      <c r="AR377" s="7"/>
      <c r="AS377" s="7"/>
      <c r="AT377" s="7"/>
      <c r="AU377" s="7"/>
      <c r="AV377" s="7"/>
      <c r="AW377" s="7"/>
      <c r="AX377" s="7"/>
      <c r="AY377" s="7"/>
      <c r="AZ377" s="7"/>
      <c r="BA377" s="7"/>
    </row>
    <row r="378" spans="1:53" x14ac:dyDescent="0.25">
      <c r="A378" s="5"/>
      <c r="B378" s="312"/>
      <c r="C378" s="314"/>
      <c r="D378" s="7"/>
      <c r="E378" s="7"/>
      <c r="F378" s="231"/>
      <c r="G378" s="231"/>
      <c r="H378" s="314"/>
      <c r="I378" s="306"/>
      <c r="J378" s="151"/>
      <c r="K378" s="151"/>
      <c r="L378" s="175"/>
      <c r="M378" s="151"/>
      <c r="N378" s="176"/>
      <c r="O378" s="160"/>
      <c r="P378" s="160"/>
      <c r="Q378" s="160"/>
      <c r="R378" s="151"/>
      <c r="S378" s="151"/>
      <c r="T378" s="151"/>
      <c r="U378" s="151"/>
      <c r="V378" s="151"/>
      <c r="W378" s="175"/>
      <c r="X378" s="151"/>
      <c r="Y378" s="151"/>
      <c r="Z378" s="151"/>
      <c r="AA378" s="151"/>
      <c r="AB378" s="151"/>
      <c r="AC378" s="151"/>
      <c r="AD378" s="151"/>
      <c r="AE378" s="151"/>
      <c r="AF378" s="151"/>
      <c r="AG378" s="151"/>
      <c r="AH378" s="151"/>
      <c r="AI378" s="151"/>
      <c r="AJ378" s="151"/>
      <c r="AK378" s="151"/>
      <c r="AL378" s="151"/>
      <c r="AM378" s="7"/>
      <c r="AN378" s="7"/>
      <c r="AO378" s="7"/>
      <c r="AP378" s="7"/>
      <c r="AQ378" s="7"/>
      <c r="AR378" s="7"/>
      <c r="AS378" s="7"/>
      <c r="AT378" s="7"/>
      <c r="AU378" s="7"/>
      <c r="AV378" s="7"/>
      <c r="AW378" s="7"/>
      <c r="AX378" s="7"/>
      <c r="AY378" s="7"/>
      <c r="AZ378" s="7"/>
      <c r="BA378" s="7"/>
    </row>
    <row r="379" spans="1:53" x14ac:dyDescent="0.25">
      <c r="A379" s="5"/>
      <c r="B379" s="312"/>
      <c r="C379" s="314"/>
      <c r="D379" s="7"/>
      <c r="E379" s="7"/>
      <c r="F379" s="231"/>
      <c r="G379" s="231"/>
      <c r="H379" s="314"/>
      <c r="I379" s="306"/>
      <c r="J379" s="151"/>
      <c r="K379" s="151"/>
      <c r="L379" s="175"/>
      <c r="M379" s="151"/>
      <c r="N379" s="176"/>
      <c r="O379" s="160"/>
      <c r="P379" s="160"/>
      <c r="Q379" s="160"/>
      <c r="R379" s="151"/>
      <c r="S379" s="151"/>
      <c r="T379" s="151"/>
      <c r="U379" s="151"/>
      <c r="V379" s="151"/>
      <c r="W379" s="175"/>
      <c r="X379" s="151"/>
      <c r="Y379" s="151"/>
      <c r="Z379" s="151"/>
      <c r="AA379" s="151"/>
      <c r="AB379" s="151"/>
      <c r="AC379" s="151"/>
      <c r="AD379" s="151"/>
      <c r="AE379" s="151"/>
      <c r="AF379" s="151"/>
      <c r="AG379" s="151"/>
      <c r="AH379" s="151"/>
      <c r="AI379" s="151"/>
      <c r="AJ379" s="151"/>
      <c r="AK379" s="151"/>
      <c r="AL379" s="151"/>
      <c r="AM379" s="7"/>
      <c r="AN379" s="7"/>
      <c r="AO379" s="7"/>
      <c r="AP379" s="7"/>
      <c r="AQ379" s="7"/>
      <c r="AR379" s="7"/>
      <c r="AS379" s="7"/>
      <c r="AT379" s="7"/>
      <c r="AU379" s="7"/>
      <c r="AV379" s="7"/>
      <c r="AW379" s="7"/>
      <c r="AX379" s="7"/>
      <c r="AY379" s="7"/>
      <c r="AZ379" s="7"/>
      <c r="BA379" s="7"/>
    </row>
    <row r="380" spans="1:53" x14ac:dyDescent="0.25">
      <c r="A380" s="5"/>
      <c r="B380" s="312"/>
      <c r="C380" s="314"/>
      <c r="D380" s="7"/>
      <c r="E380" s="7"/>
      <c r="F380" s="231"/>
      <c r="G380" s="231"/>
      <c r="H380" s="314"/>
      <c r="I380" s="306"/>
      <c r="J380" s="151"/>
      <c r="K380" s="151"/>
      <c r="L380" s="175"/>
      <c r="M380" s="151"/>
      <c r="N380" s="176"/>
      <c r="O380" s="160"/>
      <c r="P380" s="160"/>
      <c r="Q380" s="160"/>
      <c r="R380" s="151"/>
      <c r="S380" s="151"/>
      <c r="T380" s="151"/>
      <c r="U380" s="151"/>
      <c r="V380" s="151"/>
      <c r="W380" s="175"/>
      <c r="X380" s="151"/>
      <c r="Y380" s="151"/>
      <c r="Z380" s="151"/>
      <c r="AA380" s="151"/>
      <c r="AB380" s="151"/>
      <c r="AC380" s="151"/>
      <c r="AD380" s="151"/>
      <c r="AE380" s="151"/>
      <c r="AF380" s="151"/>
      <c r="AG380" s="151"/>
      <c r="AH380" s="151"/>
      <c r="AI380" s="151"/>
      <c r="AJ380" s="151"/>
      <c r="AK380" s="151"/>
      <c r="AL380" s="151"/>
      <c r="AM380" s="7"/>
      <c r="AN380" s="7"/>
      <c r="AO380" s="7"/>
      <c r="AP380" s="7"/>
      <c r="AQ380" s="7"/>
      <c r="AR380" s="7"/>
      <c r="AS380" s="7"/>
      <c r="AT380" s="7"/>
      <c r="AU380" s="7"/>
      <c r="AV380" s="7"/>
      <c r="AW380" s="7"/>
      <c r="AX380" s="7"/>
      <c r="AY380" s="7"/>
      <c r="AZ380" s="7"/>
      <c r="BA380" s="7"/>
    </row>
    <row r="381" spans="1:53" x14ac:dyDescent="0.25">
      <c r="A381" s="5"/>
      <c r="B381" s="312"/>
      <c r="C381" s="314"/>
      <c r="D381" s="7"/>
      <c r="E381" s="7"/>
      <c r="F381" s="231"/>
      <c r="G381" s="231"/>
      <c r="H381" s="314"/>
      <c r="I381" s="306"/>
      <c r="J381" s="151"/>
      <c r="K381" s="151"/>
      <c r="L381" s="175"/>
      <c r="M381" s="151"/>
      <c r="N381" s="176"/>
      <c r="O381" s="160"/>
      <c r="P381" s="160"/>
      <c r="Q381" s="160"/>
      <c r="R381" s="151"/>
      <c r="S381" s="151"/>
      <c r="T381" s="151"/>
      <c r="U381" s="151"/>
      <c r="V381" s="151"/>
      <c r="W381" s="175"/>
      <c r="X381" s="151"/>
      <c r="Y381" s="151"/>
      <c r="Z381" s="151"/>
      <c r="AA381" s="151"/>
      <c r="AB381" s="151"/>
      <c r="AC381" s="151"/>
      <c r="AD381" s="151"/>
      <c r="AE381" s="151"/>
      <c r="AF381" s="151"/>
      <c r="AG381" s="151"/>
      <c r="AH381" s="151"/>
      <c r="AI381" s="151"/>
      <c r="AJ381" s="151"/>
      <c r="AK381" s="151"/>
      <c r="AL381" s="151"/>
      <c r="AM381" s="7"/>
      <c r="AN381" s="7"/>
      <c r="AO381" s="7"/>
      <c r="AP381" s="7"/>
      <c r="AQ381" s="7"/>
      <c r="AR381" s="7"/>
      <c r="AS381" s="7"/>
      <c r="AT381" s="7"/>
      <c r="AU381" s="7"/>
      <c r="AV381" s="7"/>
      <c r="AW381" s="7"/>
      <c r="AX381" s="7"/>
      <c r="AY381" s="7"/>
      <c r="AZ381" s="7"/>
      <c r="BA381" s="7"/>
    </row>
    <row r="382" spans="1:53" x14ac:dyDescent="0.25">
      <c r="A382" s="5"/>
      <c r="B382" s="312"/>
      <c r="C382" s="314"/>
      <c r="D382" s="7"/>
      <c r="E382" s="7"/>
      <c r="F382" s="231"/>
      <c r="G382" s="231"/>
      <c r="H382" s="314"/>
      <c r="I382" s="306"/>
      <c r="J382" s="151"/>
      <c r="K382" s="151"/>
      <c r="L382" s="175"/>
      <c r="M382" s="151"/>
      <c r="N382" s="176"/>
      <c r="O382" s="160"/>
      <c r="P382" s="160"/>
      <c r="Q382" s="160"/>
      <c r="R382" s="151"/>
      <c r="S382" s="151"/>
      <c r="T382" s="151"/>
      <c r="U382" s="151"/>
      <c r="V382" s="151"/>
      <c r="W382" s="175"/>
      <c r="X382" s="151"/>
      <c r="Y382" s="151"/>
      <c r="Z382" s="151"/>
      <c r="AA382" s="151"/>
      <c r="AB382" s="151"/>
      <c r="AC382" s="151"/>
      <c r="AD382" s="151"/>
      <c r="AE382" s="151"/>
      <c r="AF382" s="151"/>
      <c r="AG382" s="151"/>
      <c r="AH382" s="151"/>
      <c r="AI382" s="151"/>
      <c r="AJ382" s="151"/>
      <c r="AK382" s="151"/>
      <c r="AL382" s="151"/>
      <c r="AM382" s="7"/>
      <c r="AN382" s="7"/>
      <c r="AO382" s="7"/>
      <c r="AP382" s="7"/>
      <c r="AQ382" s="7"/>
      <c r="AR382" s="7"/>
      <c r="AS382" s="7"/>
      <c r="AT382" s="7"/>
      <c r="AU382" s="7"/>
      <c r="AV382" s="7"/>
      <c r="AW382" s="7"/>
      <c r="AX382" s="7"/>
      <c r="AY382" s="7"/>
      <c r="AZ382" s="7"/>
      <c r="BA382" s="7"/>
    </row>
    <row r="383" spans="1:53" x14ac:dyDescent="0.25">
      <c r="A383" s="5"/>
      <c r="B383" s="312"/>
      <c r="C383" s="314"/>
      <c r="D383" s="7"/>
      <c r="E383" s="7"/>
      <c r="F383" s="231"/>
      <c r="G383" s="231"/>
      <c r="H383" s="314"/>
      <c r="I383" s="306"/>
      <c r="J383" s="151"/>
      <c r="K383" s="151"/>
      <c r="L383" s="175"/>
      <c r="M383" s="151"/>
      <c r="N383" s="176"/>
      <c r="O383" s="160"/>
      <c r="P383" s="160"/>
      <c r="Q383" s="160"/>
      <c r="R383" s="151"/>
      <c r="S383" s="151"/>
      <c r="T383" s="151"/>
      <c r="U383" s="151"/>
      <c r="V383" s="151"/>
      <c r="W383" s="175"/>
      <c r="X383" s="151"/>
      <c r="Y383" s="151"/>
      <c r="Z383" s="151"/>
      <c r="AA383" s="151"/>
      <c r="AB383" s="151"/>
      <c r="AC383" s="151"/>
      <c r="AD383" s="151"/>
      <c r="AE383" s="151"/>
      <c r="AF383" s="151"/>
      <c r="AG383" s="151"/>
      <c r="AH383" s="151"/>
      <c r="AI383" s="151"/>
      <c r="AJ383" s="151"/>
      <c r="AK383" s="151"/>
      <c r="AL383" s="151"/>
      <c r="AM383" s="7"/>
      <c r="AN383" s="7"/>
      <c r="AO383" s="7"/>
      <c r="AP383" s="7"/>
      <c r="AQ383" s="7"/>
      <c r="AR383" s="7"/>
      <c r="AS383" s="7"/>
      <c r="AT383" s="7"/>
      <c r="AU383" s="7"/>
      <c r="AV383" s="7"/>
      <c r="AW383" s="7"/>
      <c r="AX383" s="7"/>
      <c r="AY383" s="7"/>
      <c r="AZ383" s="7"/>
      <c r="BA383" s="7"/>
    </row>
    <row r="384" spans="1:53" x14ac:dyDescent="0.25">
      <c r="A384" s="5"/>
      <c r="B384" s="312"/>
      <c r="C384" s="314"/>
      <c r="D384" s="7"/>
      <c r="E384" s="7"/>
      <c r="F384" s="231"/>
      <c r="G384" s="231"/>
      <c r="H384" s="314"/>
      <c r="I384" s="306"/>
      <c r="J384" s="151"/>
      <c r="K384" s="151"/>
      <c r="L384" s="175"/>
      <c r="M384" s="151"/>
      <c r="N384" s="176"/>
      <c r="O384" s="160"/>
      <c r="P384" s="160"/>
      <c r="Q384" s="160"/>
      <c r="R384" s="151"/>
      <c r="S384" s="151"/>
      <c r="T384" s="151"/>
      <c r="U384" s="151"/>
      <c r="V384" s="151"/>
      <c r="W384" s="175"/>
      <c r="X384" s="151"/>
      <c r="Y384" s="151"/>
      <c r="Z384" s="151"/>
      <c r="AA384" s="151"/>
      <c r="AB384" s="151"/>
      <c r="AC384" s="151"/>
      <c r="AD384" s="151"/>
      <c r="AE384" s="151"/>
      <c r="AF384" s="151"/>
      <c r="AG384" s="151"/>
      <c r="AH384" s="151"/>
      <c r="AI384" s="151"/>
      <c r="AJ384" s="151"/>
      <c r="AK384" s="151"/>
      <c r="AL384" s="151"/>
      <c r="AM384" s="7"/>
      <c r="AN384" s="7"/>
      <c r="AO384" s="7"/>
      <c r="AP384" s="7"/>
      <c r="AQ384" s="7"/>
      <c r="AR384" s="7"/>
      <c r="AS384" s="7"/>
      <c r="AT384" s="7"/>
      <c r="AU384" s="7"/>
      <c r="AV384" s="7"/>
      <c r="AW384" s="7"/>
      <c r="AX384" s="7"/>
      <c r="AY384" s="7"/>
      <c r="AZ384" s="7"/>
      <c r="BA384" s="7"/>
    </row>
    <row r="385" spans="1:53" x14ac:dyDescent="0.25">
      <c r="A385" s="5"/>
      <c r="B385" s="312"/>
      <c r="C385" s="314"/>
      <c r="D385" s="7"/>
      <c r="E385" s="7"/>
      <c r="F385" s="231"/>
      <c r="G385" s="231"/>
      <c r="H385" s="314"/>
      <c r="I385" s="306"/>
      <c r="J385" s="151"/>
      <c r="K385" s="151"/>
      <c r="L385" s="175"/>
      <c r="M385" s="151"/>
      <c r="N385" s="176"/>
      <c r="O385" s="160"/>
      <c r="P385" s="160"/>
      <c r="Q385" s="160"/>
      <c r="R385" s="151"/>
      <c r="S385" s="151"/>
      <c r="T385" s="151"/>
      <c r="U385" s="151"/>
      <c r="V385" s="151"/>
      <c r="W385" s="175"/>
      <c r="X385" s="151"/>
      <c r="Y385" s="151"/>
      <c r="Z385" s="151"/>
      <c r="AA385" s="151"/>
      <c r="AB385" s="151"/>
      <c r="AC385" s="151"/>
      <c r="AD385" s="151"/>
      <c r="AE385" s="151"/>
      <c r="AF385" s="151"/>
      <c r="AG385" s="151"/>
      <c r="AH385" s="151"/>
      <c r="AI385" s="151"/>
      <c r="AJ385" s="151"/>
      <c r="AK385" s="151"/>
      <c r="AL385" s="151"/>
      <c r="AM385" s="7"/>
      <c r="AN385" s="7"/>
      <c r="AO385" s="7"/>
      <c r="AP385" s="7"/>
      <c r="AQ385" s="7"/>
      <c r="AR385" s="7"/>
      <c r="AS385" s="7"/>
      <c r="AT385" s="7"/>
      <c r="AU385" s="7"/>
      <c r="AV385" s="7"/>
      <c r="AW385" s="7"/>
      <c r="AX385" s="7"/>
      <c r="AY385" s="7"/>
      <c r="AZ385" s="7"/>
      <c r="BA385" s="7"/>
    </row>
    <row r="386" spans="1:53" x14ac:dyDescent="0.25">
      <c r="A386" s="5"/>
      <c r="B386" s="312"/>
      <c r="C386" s="314"/>
      <c r="D386" s="7"/>
      <c r="E386" s="7"/>
      <c r="F386" s="231"/>
      <c r="G386" s="231"/>
      <c r="H386" s="314"/>
      <c r="I386" s="306"/>
      <c r="J386" s="151"/>
      <c r="K386" s="151"/>
      <c r="L386" s="175"/>
      <c r="M386" s="151"/>
      <c r="N386" s="176"/>
      <c r="O386" s="160"/>
      <c r="P386" s="160"/>
      <c r="Q386" s="160"/>
      <c r="R386" s="151"/>
      <c r="S386" s="151"/>
      <c r="T386" s="151"/>
      <c r="U386" s="151"/>
      <c r="V386" s="151"/>
      <c r="W386" s="175"/>
      <c r="X386" s="151"/>
      <c r="Y386" s="151"/>
      <c r="Z386" s="151"/>
      <c r="AA386" s="151"/>
      <c r="AB386" s="151"/>
      <c r="AC386" s="151"/>
      <c r="AD386" s="151"/>
      <c r="AE386" s="151"/>
      <c r="AF386" s="151"/>
      <c r="AG386" s="151"/>
      <c r="AH386" s="151"/>
      <c r="AI386" s="151"/>
      <c r="AJ386" s="151"/>
      <c r="AK386" s="151"/>
      <c r="AL386" s="151"/>
      <c r="AM386" s="7"/>
      <c r="AN386" s="7"/>
      <c r="AO386" s="7"/>
      <c r="AP386" s="7"/>
      <c r="AQ386" s="7"/>
      <c r="AR386" s="7"/>
      <c r="AS386" s="7"/>
      <c r="AT386" s="7"/>
      <c r="AU386" s="7"/>
      <c r="AV386" s="7"/>
      <c r="AW386" s="7"/>
      <c r="AX386" s="7"/>
      <c r="AY386" s="7"/>
      <c r="AZ386" s="7"/>
      <c r="BA386" s="7"/>
    </row>
    <row r="387" spans="1:53" x14ac:dyDescent="0.25">
      <c r="A387" s="5"/>
      <c r="B387" s="312"/>
      <c r="C387" s="314"/>
      <c r="D387" s="7"/>
      <c r="E387" s="7"/>
      <c r="F387" s="231"/>
      <c r="G387" s="231"/>
      <c r="H387" s="314"/>
      <c r="I387" s="306"/>
      <c r="J387" s="151"/>
      <c r="K387" s="151"/>
      <c r="L387" s="175"/>
      <c r="M387" s="151"/>
      <c r="N387" s="176"/>
      <c r="O387" s="160"/>
      <c r="P387" s="160"/>
      <c r="Q387" s="160"/>
      <c r="R387" s="151"/>
      <c r="S387" s="151"/>
      <c r="T387" s="151"/>
      <c r="U387" s="151"/>
      <c r="V387" s="151"/>
      <c r="W387" s="175"/>
      <c r="X387" s="151"/>
      <c r="Y387" s="151"/>
      <c r="Z387" s="151"/>
      <c r="AA387" s="151"/>
      <c r="AB387" s="151"/>
      <c r="AC387" s="151"/>
      <c r="AD387" s="151"/>
      <c r="AE387" s="151"/>
      <c r="AF387" s="151"/>
      <c r="AG387" s="151"/>
      <c r="AH387" s="151"/>
      <c r="AI387" s="151"/>
      <c r="AJ387" s="151"/>
      <c r="AK387" s="151"/>
      <c r="AL387" s="151"/>
      <c r="AM387" s="7"/>
      <c r="AN387" s="7"/>
      <c r="AO387" s="7"/>
      <c r="AP387" s="7"/>
      <c r="AQ387" s="7"/>
      <c r="AR387" s="7"/>
      <c r="AS387" s="7"/>
      <c r="AT387" s="7"/>
      <c r="AU387" s="7"/>
      <c r="AV387" s="7"/>
      <c r="AW387" s="7"/>
      <c r="AX387" s="7"/>
      <c r="AY387" s="7"/>
      <c r="AZ387" s="7"/>
      <c r="BA387" s="7"/>
    </row>
    <row r="388" spans="1:53" x14ac:dyDescent="0.25">
      <c r="A388" s="5"/>
      <c r="B388" s="312"/>
      <c r="C388" s="314"/>
      <c r="D388" s="7"/>
      <c r="E388" s="7"/>
      <c r="F388" s="231"/>
      <c r="G388" s="231"/>
      <c r="H388" s="314"/>
      <c r="I388" s="306"/>
      <c r="J388" s="151"/>
      <c r="K388" s="151"/>
      <c r="L388" s="175"/>
      <c r="M388" s="151"/>
      <c r="N388" s="176"/>
      <c r="O388" s="160"/>
      <c r="P388" s="160"/>
      <c r="Q388" s="160"/>
      <c r="R388" s="151"/>
      <c r="S388" s="151"/>
      <c r="T388" s="151"/>
      <c r="U388" s="151"/>
      <c r="V388" s="151"/>
      <c r="W388" s="175"/>
      <c r="X388" s="151"/>
      <c r="Y388" s="151"/>
      <c r="Z388" s="151"/>
      <c r="AA388" s="151"/>
      <c r="AB388" s="151"/>
      <c r="AC388" s="151"/>
      <c r="AD388" s="151"/>
      <c r="AE388" s="151"/>
      <c r="AF388" s="151"/>
      <c r="AG388" s="151"/>
      <c r="AH388" s="151"/>
      <c r="AI388" s="151"/>
      <c r="AJ388" s="151"/>
      <c r="AK388" s="151"/>
      <c r="AL388" s="151"/>
      <c r="AM388" s="7"/>
      <c r="AN388" s="7"/>
      <c r="AO388" s="7"/>
      <c r="AP388" s="7"/>
      <c r="AQ388" s="7"/>
      <c r="AR388" s="7"/>
      <c r="AS388" s="7"/>
      <c r="AT388" s="7"/>
      <c r="AU388" s="7"/>
      <c r="AV388" s="7"/>
      <c r="AW388" s="7"/>
      <c r="AX388" s="7"/>
      <c r="AY388" s="7"/>
      <c r="AZ388" s="7"/>
      <c r="BA388" s="7"/>
    </row>
    <row r="389" spans="1:53" x14ac:dyDescent="0.25">
      <c r="A389" s="5"/>
      <c r="B389" s="312"/>
      <c r="C389" s="314"/>
      <c r="D389" s="7"/>
      <c r="E389" s="7"/>
      <c r="F389" s="231"/>
      <c r="G389" s="231"/>
      <c r="H389" s="314"/>
      <c r="I389" s="306"/>
      <c r="J389" s="151"/>
      <c r="K389" s="151"/>
      <c r="L389" s="175"/>
      <c r="M389" s="151"/>
      <c r="N389" s="176"/>
      <c r="O389" s="160"/>
      <c r="P389" s="160"/>
      <c r="Q389" s="160"/>
      <c r="R389" s="151"/>
      <c r="S389" s="151"/>
      <c r="T389" s="151"/>
      <c r="U389" s="151"/>
      <c r="V389" s="151"/>
      <c r="W389" s="175"/>
      <c r="X389" s="151"/>
      <c r="Y389" s="151"/>
      <c r="Z389" s="151"/>
      <c r="AA389" s="151"/>
      <c r="AB389" s="151"/>
      <c r="AC389" s="151"/>
      <c r="AD389" s="151"/>
      <c r="AE389" s="151"/>
      <c r="AF389" s="151"/>
      <c r="AG389" s="151"/>
      <c r="AH389" s="151"/>
      <c r="AI389" s="151"/>
      <c r="AJ389" s="151"/>
      <c r="AK389" s="151"/>
      <c r="AL389" s="151"/>
      <c r="AM389" s="7"/>
      <c r="AN389" s="7"/>
      <c r="AO389" s="7"/>
      <c r="AP389" s="7"/>
      <c r="AQ389" s="7"/>
      <c r="AR389" s="7"/>
      <c r="AS389" s="7"/>
      <c r="AT389" s="7"/>
      <c r="AU389" s="7"/>
      <c r="AV389" s="7"/>
      <c r="AW389" s="7"/>
      <c r="AX389" s="7"/>
      <c r="AY389" s="7"/>
      <c r="AZ389" s="7"/>
      <c r="BA389" s="7"/>
    </row>
    <row r="390" spans="1:53" x14ac:dyDescent="0.25">
      <c r="A390" s="5"/>
      <c r="B390" s="312"/>
      <c r="C390" s="314"/>
      <c r="D390" s="7"/>
      <c r="E390" s="7"/>
      <c r="F390" s="231"/>
      <c r="G390" s="231"/>
      <c r="H390" s="314"/>
      <c r="I390" s="306"/>
      <c r="J390" s="151"/>
      <c r="K390" s="151"/>
      <c r="L390" s="175"/>
      <c r="M390" s="151"/>
      <c r="N390" s="176"/>
      <c r="O390" s="160"/>
      <c r="P390" s="160"/>
      <c r="Q390" s="160"/>
      <c r="R390" s="151"/>
      <c r="S390" s="151"/>
      <c r="T390" s="151"/>
      <c r="U390" s="151"/>
      <c r="V390" s="151"/>
      <c r="W390" s="175"/>
      <c r="X390" s="151"/>
      <c r="Y390" s="151"/>
      <c r="Z390" s="151"/>
      <c r="AA390" s="151"/>
      <c r="AB390" s="151"/>
      <c r="AC390" s="151"/>
      <c r="AD390" s="151"/>
      <c r="AE390" s="151"/>
      <c r="AF390" s="151"/>
      <c r="AG390" s="151"/>
      <c r="AH390" s="151"/>
      <c r="AI390" s="151"/>
      <c r="AJ390" s="151"/>
      <c r="AK390" s="151"/>
      <c r="AL390" s="151"/>
      <c r="AM390" s="7"/>
      <c r="AN390" s="7"/>
      <c r="AO390" s="7"/>
      <c r="AP390" s="7"/>
      <c r="AQ390" s="7"/>
      <c r="AR390" s="7"/>
      <c r="AS390" s="7"/>
      <c r="AT390" s="7"/>
      <c r="AU390" s="7"/>
      <c r="AV390" s="7"/>
      <c r="AW390" s="7"/>
      <c r="AX390" s="7"/>
      <c r="AY390" s="7"/>
      <c r="AZ390" s="7"/>
      <c r="BA390" s="7"/>
    </row>
    <row r="391" spans="1:53" x14ac:dyDescent="0.25">
      <c r="A391" s="5"/>
      <c r="B391" s="312"/>
      <c r="C391" s="314"/>
      <c r="D391" s="7"/>
      <c r="E391" s="7"/>
      <c r="F391" s="231"/>
      <c r="G391" s="231"/>
      <c r="H391" s="314"/>
      <c r="I391" s="306"/>
      <c r="J391" s="151"/>
      <c r="K391" s="151"/>
      <c r="L391" s="175"/>
      <c r="M391" s="151"/>
      <c r="N391" s="176"/>
      <c r="O391" s="160"/>
      <c r="P391" s="160"/>
      <c r="Q391" s="160"/>
      <c r="R391" s="151"/>
      <c r="S391" s="151"/>
      <c r="T391" s="151"/>
      <c r="U391" s="151"/>
      <c r="V391" s="151"/>
      <c r="W391" s="175"/>
      <c r="X391" s="151"/>
      <c r="Y391" s="151"/>
      <c r="Z391" s="151"/>
      <c r="AA391" s="151"/>
      <c r="AB391" s="151"/>
      <c r="AC391" s="151"/>
      <c r="AD391" s="151"/>
      <c r="AE391" s="151"/>
      <c r="AF391" s="151"/>
      <c r="AG391" s="151"/>
      <c r="AH391" s="151"/>
      <c r="AI391" s="151"/>
      <c r="AJ391" s="151"/>
      <c r="AK391" s="151"/>
      <c r="AL391" s="151"/>
      <c r="AM391" s="7"/>
      <c r="AN391" s="7"/>
      <c r="AO391" s="7"/>
      <c r="AP391" s="7"/>
      <c r="AQ391" s="7"/>
      <c r="AR391" s="7"/>
      <c r="AS391" s="7"/>
      <c r="AT391" s="7"/>
      <c r="AU391" s="7"/>
      <c r="AV391" s="7"/>
      <c r="AW391" s="7"/>
      <c r="AX391" s="7"/>
      <c r="AY391" s="7"/>
      <c r="AZ391" s="7"/>
      <c r="BA391" s="7"/>
    </row>
    <row r="392" spans="1:53" x14ac:dyDescent="0.25">
      <c r="A392" s="5"/>
      <c r="B392" s="312"/>
      <c r="C392" s="314"/>
      <c r="D392" s="7"/>
      <c r="E392" s="7"/>
      <c r="F392" s="231"/>
      <c r="G392" s="231"/>
      <c r="H392" s="314"/>
      <c r="I392" s="306"/>
      <c r="J392" s="151"/>
      <c r="K392" s="151"/>
      <c r="L392" s="175"/>
      <c r="M392" s="151"/>
      <c r="N392" s="176"/>
      <c r="O392" s="160"/>
      <c r="P392" s="160"/>
      <c r="Q392" s="160"/>
      <c r="R392" s="151"/>
      <c r="S392" s="151"/>
      <c r="T392" s="151"/>
      <c r="U392" s="151"/>
      <c r="V392" s="151"/>
      <c r="W392" s="175"/>
      <c r="X392" s="151"/>
      <c r="Y392" s="151"/>
      <c r="Z392" s="151"/>
      <c r="AA392" s="151"/>
      <c r="AB392" s="151"/>
      <c r="AC392" s="151"/>
      <c r="AD392" s="151"/>
      <c r="AE392" s="151"/>
      <c r="AF392" s="151"/>
      <c r="AG392" s="151"/>
      <c r="AH392" s="151"/>
      <c r="AI392" s="151"/>
      <c r="AJ392" s="151"/>
      <c r="AK392" s="151"/>
      <c r="AL392" s="151"/>
      <c r="AM392" s="7"/>
      <c r="AN392" s="7"/>
      <c r="AO392" s="7"/>
      <c r="AP392" s="7"/>
      <c r="AQ392" s="7"/>
      <c r="AR392" s="7"/>
      <c r="AS392" s="7"/>
      <c r="AT392" s="7"/>
      <c r="AU392" s="7"/>
      <c r="AV392" s="7"/>
      <c r="AW392" s="7"/>
      <c r="AX392" s="7"/>
      <c r="AY392" s="7"/>
      <c r="AZ392" s="7"/>
      <c r="BA392" s="7"/>
    </row>
    <row r="393" spans="1:53" x14ac:dyDescent="0.25">
      <c r="A393" s="5"/>
      <c r="B393" s="312"/>
      <c r="C393" s="314"/>
      <c r="D393" s="7"/>
      <c r="E393" s="7"/>
      <c r="F393" s="231"/>
      <c r="G393" s="231"/>
      <c r="H393" s="314"/>
      <c r="I393" s="306"/>
      <c r="J393" s="151"/>
      <c r="K393" s="151"/>
      <c r="L393" s="175"/>
      <c r="M393" s="151"/>
      <c r="N393" s="176"/>
      <c r="O393" s="160"/>
      <c r="P393" s="160"/>
      <c r="Q393" s="160"/>
      <c r="R393" s="151"/>
      <c r="S393" s="151"/>
      <c r="T393" s="151"/>
      <c r="U393" s="151"/>
      <c r="V393" s="151"/>
      <c r="W393" s="175"/>
      <c r="X393" s="151"/>
      <c r="Y393" s="151"/>
      <c r="Z393" s="151"/>
      <c r="AA393" s="151"/>
      <c r="AB393" s="151"/>
      <c r="AC393" s="151"/>
      <c r="AD393" s="151"/>
      <c r="AE393" s="151"/>
      <c r="AF393" s="151"/>
      <c r="AG393" s="151"/>
      <c r="AH393" s="151"/>
      <c r="AI393" s="151"/>
      <c r="AJ393" s="151"/>
      <c r="AK393" s="151"/>
      <c r="AL393" s="151"/>
      <c r="AM393" s="7"/>
      <c r="AN393" s="7"/>
      <c r="AO393" s="7"/>
      <c r="AP393" s="7"/>
      <c r="AQ393" s="7"/>
      <c r="AR393" s="7"/>
      <c r="AS393" s="7"/>
      <c r="AT393" s="7"/>
      <c r="AU393" s="7"/>
      <c r="AV393" s="7"/>
      <c r="AW393" s="7"/>
      <c r="AX393" s="7"/>
      <c r="AY393" s="7"/>
      <c r="AZ393" s="7"/>
      <c r="BA393" s="7"/>
    </row>
    <row r="394" spans="1:53" x14ac:dyDescent="0.25">
      <c r="A394" s="5"/>
      <c r="B394" s="312"/>
      <c r="C394" s="314"/>
      <c r="D394" s="7"/>
      <c r="E394" s="7"/>
      <c r="F394" s="231"/>
      <c r="G394" s="231"/>
      <c r="H394" s="314"/>
      <c r="I394" s="306"/>
      <c r="J394" s="151"/>
      <c r="K394" s="151"/>
      <c r="L394" s="175"/>
      <c r="M394" s="151"/>
      <c r="N394" s="176"/>
      <c r="O394" s="160"/>
      <c r="P394" s="160"/>
      <c r="Q394" s="160"/>
      <c r="R394" s="151"/>
      <c r="S394" s="151"/>
      <c r="T394" s="151"/>
      <c r="U394" s="151"/>
      <c r="V394" s="151"/>
      <c r="W394" s="175"/>
      <c r="X394" s="151"/>
      <c r="Y394" s="151"/>
      <c r="Z394" s="151"/>
      <c r="AA394" s="151"/>
      <c r="AB394" s="151"/>
      <c r="AC394" s="151"/>
      <c r="AD394" s="151"/>
      <c r="AE394" s="151"/>
      <c r="AF394" s="151"/>
      <c r="AG394" s="151"/>
      <c r="AH394" s="151"/>
      <c r="AI394" s="151"/>
      <c r="AJ394" s="151"/>
      <c r="AK394" s="151"/>
      <c r="AL394" s="151"/>
      <c r="AM394" s="7"/>
      <c r="AN394" s="7"/>
      <c r="AO394" s="7"/>
      <c r="AP394" s="7"/>
      <c r="AQ394" s="7"/>
      <c r="AR394" s="7"/>
      <c r="AS394" s="7"/>
      <c r="AT394" s="7"/>
      <c r="AU394" s="7"/>
      <c r="AV394" s="7"/>
      <c r="AW394" s="7"/>
      <c r="AX394" s="7"/>
      <c r="AY394" s="7"/>
      <c r="AZ394" s="7"/>
      <c r="BA394" s="7"/>
    </row>
    <row r="395" spans="1:53" x14ac:dyDescent="0.25">
      <c r="A395" s="5"/>
      <c r="B395" s="312"/>
      <c r="C395" s="314"/>
      <c r="D395" s="7"/>
      <c r="E395" s="7"/>
      <c r="F395" s="231"/>
      <c r="G395" s="231"/>
      <c r="H395" s="314"/>
      <c r="I395" s="306"/>
      <c r="J395" s="151"/>
      <c r="K395" s="151"/>
      <c r="L395" s="175"/>
      <c r="M395" s="151"/>
      <c r="N395" s="176"/>
      <c r="O395" s="160"/>
      <c r="P395" s="160"/>
      <c r="Q395" s="160"/>
      <c r="R395" s="151"/>
      <c r="S395" s="151"/>
      <c r="T395" s="151"/>
      <c r="U395" s="151"/>
      <c r="V395" s="151"/>
      <c r="W395" s="175"/>
      <c r="X395" s="151"/>
      <c r="Y395" s="151"/>
      <c r="Z395" s="151"/>
      <c r="AA395" s="151"/>
      <c r="AB395" s="151"/>
      <c r="AC395" s="151"/>
      <c r="AD395" s="151"/>
      <c r="AE395" s="151"/>
      <c r="AF395" s="151"/>
      <c r="AG395" s="151"/>
      <c r="AH395" s="151"/>
      <c r="AI395" s="151"/>
      <c r="AJ395" s="151"/>
      <c r="AK395" s="151"/>
      <c r="AL395" s="151"/>
      <c r="AM395" s="7"/>
      <c r="AN395" s="7"/>
      <c r="AO395" s="7"/>
      <c r="AP395" s="7"/>
      <c r="AQ395" s="7"/>
      <c r="AR395" s="7"/>
      <c r="AS395" s="7"/>
      <c r="AT395" s="7"/>
      <c r="AU395" s="7"/>
      <c r="AV395" s="7"/>
      <c r="AW395" s="7"/>
      <c r="AX395" s="7"/>
      <c r="AY395" s="7"/>
      <c r="AZ395" s="7"/>
      <c r="BA395" s="7"/>
    </row>
    <row r="396" spans="1:53" x14ac:dyDescent="0.25">
      <c r="A396" s="5"/>
      <c r="B396" s="312"/>
      <c r="C396" s="314"/>
      <c r="D396" s="7"/>
      <c r="E396" s="7"/>
      <c r="F396" s="231"/>
      <c r="G396" s="231"/>
      <c r="H396" s="314"/>
      <c r="I396" s="306"/>
      <c r="J396" s="151"/>
      <c r="K396" s="151"/>
      <c r="L396" s="175"/>
      <c r="M396" s="151"/>
      <c r="N396" s="176"/>
      <c r="O396" s="160"/>
      <c r="P396" s="160"/>
      <c r="Q396" s="160"/>
      <c r="R396" s="151"/>
      <c r="S396" s="151"/>
      <c r="T396" s="151"/>
      <c r="U396" s="151"/>
      <c r="V396" s="151"/>
      <c r="W396" s="175"/>
      <c r="X396" s="151"/>
      <c r="Y396" s="151"/>
      <c r="Z396" s="151"/>
      <c r="AA396" s="151"/>
      <c r="AB396" s="151"/>
      <c r="AC396" s="151"/>
      <c r="AD396" s="151"/>
      <c r="AE396" s="151"/>
      <c r="AF396" s="151"/>
      <c r="AG396" s="151"/>
      <c r="AH396" s="151"/>
      <c r="AI396" s="151"/>
      <c r="AJ396" s="151"/>
      <c r="AK396" s="151"/>
      <c r="AL396" s="151"/>
      <c r="AM396" s="7"/>
      <c r="AN396" s="7"/>
      <c r="AO396" s="7"/>
      <c r="AP396" s="7"/>
      <c r="AQ396" s="7"/>
      <c r="AR396" s="7"/>
      <c r="AS396" s="7"/>
      <c r="AT396" s="7"/>
      <c r="AU396" s="7"/>
      <c r="AV396" s="7"/>
      <c r="AW396" s="7"/>
      <c r="AX396" s="7"/>
      <c r="AY396" s="7"/>
      <c r="AZ396" s="7"/>
      <c r="BA396" s="7"/>
    </row>
    <row r="397" spans="1:53" x14ac:dyDescent="0.25">
      <c r="A397" s="5"/>
      <c r="B397" s="312"/>
      <c r="C397" s="314"/>
      <c r="D397" s="7"/>
      <c r="E397" s="7"/>
      <c r="F397" s="231"/>
      <c r="G397" s="231"/>
      <c r="H397" s="314"/>
      <c r="I397" s="306"/>
      <c r="J397" s="151"/>
      <c r="K397" s="151"/>
      <c r="L397" s="175"/>
      <c r="M397" s="151"/>
      <c r="N397" s="176"/>
      <c r="O397" s="160"/>
      <c r="P397" s="160"/>
      <c r="Q397" s="160"/>
      <c r="R397" s="151"/>
      <c r="S397" s="151"/>
      <c r="T397" s="151"/>
      <c r="U397" s="151"/>
      <c r="V397" s="151"/>
      <c r="W397" s="175"/>
      <c r="X397" s="151"/>
      <c r="Y397" s="151"/>
      <c r="Z397" s="151"/>
      <c r="AA397" s="151"/>
      <c r="AB397" s="151"/>
      <c r="AC397" s="151"/>
      <c r="AD397" s="151"/>
      <c r="AE397" s="151"/>
      <c r="AF397" s="151"/>
      <c r="AG397" s="151"/>
      <c r="AH397" s="151"/>
      <c r="AI397" s="151"/>
      <c r="AJ397" s="151"/>
      <c r="AK397" s="151"/>
      <c r="AL397" s="151"/>
      <c r="AM397" s="7"/>
      <c r="AN397" s="7"/>
      <c r="AO397" s="7"/>
      <c r="AP397" s="7"/>
      <c r="AQ397" s="7"/>
      <c r="AR397" s="7"/>
      <c r="AS397" s="7"/>
      <c r="AT397" s="7"/>
      <c r="AU397" s="7"/>
      <c r="AV397" s="7"/>
      <c r="AW397" s="7"/>
      <c r="AX397" s="7"/>
      <c r="AY397" s="7"/>
      <c r="AZ397" s="7"/>
      <c r="BA397" s="7"/>
    </row>
    <row r="398" spans="1:53" x14ac:dyDescent="0.25">
      <c r="A398" s="5"/>
      <c r="B398" s="312"/>
      <c r="C398" s="314"/>
      <c r="D398" s="7"/>
      <c r="E398" s="7"/>
      <c r="F398" s="231"/>
      <c r="G398" s="231"/>
      <c r="H398" s="314"/>
      <c r="I398" s="306"/>
      <c r="J398" s="151"/>
      <c r="K398" s="151"/>
      <c r="L398" s="175"/>
      <c r="M398" s="151"/>
      <c r="N398" s="176"/>
      <c r="O398" s="160"/>
      <c r="P398" s="160"/>
      <c r="Q398" s="160"/>
      <c r="R398" s="151"/>
      <c r="S398" s="151"/>
      <c r="T398" s="151"/>
      <c r="U398" s="151"/>
      <c r="V398" s="151"/>
      <c r="W398" s="175"/>
      <c r="X398" s="151"/>
      <c r="Y398" s="151"/>
      <c r="Z398" s="151"/>
      <c r="AA398" s="151"/>
      <c r="AB398" s="151"/>
      <c r="AC398" s="151"/>
      <c r="AD398" s="151"/>
      <c r="AE398" s="151"/>
      <c r="AF398" s="151"/>
      <c r="AG398" s="151"/>
      <c r="AH398" s="151"/>
      <c r="AI398" s="151"/>
      <c r="AJ398" s="151"/>
      <c r="AK398" s="151"/>
      <c r="AL398" s="151"/>
      <c r="AM398" s="7"/>
      <c r="AN398" s="7"/>
      <c r="AO398" s="7"/>
      <c r="AP398" s="7"/>
      <c r="AQ398" s="7"/>
      <c r="AR398" s="7"/>
      <c r="AS398" s="7"/>
      <c r="AT398" s="7"/>
      <c r="AU398" s="7"/>
      <c r="AV398" s="7"/>
      <c r="AW398" s="7"/>
      <c r="AX398" s="7"/>
      <c r="AY398" s="7"/>
      <c r="AZ398" s="7"/>
      <c r="BA398" s="7"/>
    </row>
    <row r="399" spans="1:53" x14ac:dyDescent="0.25">
      <c r="A399" s="5"/>
      <c r="B399" s="312"/>
      <c r="C399" s="314"/>
      <c r="D399" s="7"/>
      <c r="E399" s="7"/>
      <c r="F399" s="231"/>
      <c r="G399" s="231"/>
      <c r="H399" s="314"/>
      <c r="I399" s="306"/>
      <c r="J399" s="151"/>
      <c r="K399" s="151"/>
      <c r="L399" s="175"/>
      <c r="M399" s="151"/>
      <c r="N399" s="176"/>
      <c r="O399" s="160"/>
      <c r="P399" s="160"/>
      <c r="Q399" s="160"/>
      <c r="R399" s="151"/>
      <c r="S399" s="151"/>
      <c r="T399" s="151"/>
      <c r="U399" s="151"/>
      <c r="V399" s="151"/>
      <c r="W399" s="175"/>
      <c r="X399" s="151"/>
      <c r="Y399" s="151"/>
      <c r="Z399" s="151"/>
      <c r="AA399" s="151"/>
      <c r="AB399" s="151"/>
      <c r="AC399" s="151"/>
      <c r="AD399" s="151"/>
      <c r="AE399" s="151"/>
      <c r="AF399" s="151"/>
      <c r="AG399" s="151"/>
      <c r="AH399" s="151"/>
      <c r="AI399" s="151"/>
      <c r="AJ399" s="151"/>
      <c r="AK399" s="151"/>
      <c r="AL399" s="151"/>
      <c r="AM399" s="7"/>
      <c r="AN399" s="7"/>
      <c r="AO399" s="7"/>
      <c r="AP399" s="7"/>
      <c r="AQ399" s="7"/>
      <c r="AR399" s="7"/>
      <c r="AS399" s="7"/>
      <c r="AT399" s="7"/>
      <c r="AU399" s="7"/>
      <c r="AV399" s="7"/>
      <c r="AW399" s="7"/>
      <c r="AX399" s="7"/>
      <c r="AY399" s="7"/>
      <c r="AZ399" s="7"/>
      <c r="BA399" s="7"/>
    </row>
    <row r="400" spans="1:53" x14ac:dyDescent="0.25">
      <c r="A400" s="5"/>
      <c r="B400" s="312"/>
      <c r="C400" s="314"/>
      <c r="D400" s="7"/>
      <c r="E400" s="7"/>
      <c r="F400" s="231"/>
      <c r="G400" s="231"/>
      <c r="H400" s="314"/>
      <c r="I400" s="306"/>
      <c r="J400" s="151"/>
      <c r="K400" s="151"/>
      <c r="L400" s="175"/>
      <c r="M400" s="151"/>
      <c r="N400" s="176"/>
      <c r="O400" s="160"/>
      <c r="P400" s="160"/>
      <c r="Q400" s="160"/>
      <c r="R400" s="151"/>
      <c r="S400" s="151"/>
      <c r="T400" s="151"/>
      <c r="U400" s="151"/>
      <c r="V400" s="151"/>
      <c r="W400" s="175"/>
      <c r="X400" s="151"/>
      <c r="Y400" s="151"/>
      <c r="Z400" s="151"/>
      <c r="AA400" s="151"/>
      <c r="AB400" s="151"/>
      <c r="AC400" s="151"/>
      <c r="AD400" s="151"/>
      <c r="AE400" s="151"/>
      <c r="AF400" s="151"/>
      <c r="AG400" s="151"/>
      <c r="AH400" s="151"/>
      <c r="AI400" s="151"/>
      <c r="AJ400" s="151"/>
      <c r="AK400" s="151"/>
      <c r="AL400" s="151"/>
      <c r="AM400" s="7"/>
      <c r="AN400" s="7"/>
      <c r="AO400" s="7"/>
      <c r="AP400" s="7"/>
      <c r="AQ400" s="7"/>
      <c r="AR400" s="7"/>
      <c r="AS400" s="7"/>
      <c r="AT400" s="7"/>
      <c r="AU400" s="7"/>
      <c r="AV400" s="7"/>
      <c r="AW400" s="7"/>
      <c r="AX400" s="7"/>
      <c r="AY400" s="7"/>
      <c r="AZ400" s="7"/>
      <c r="BA400" s="7"/>
    </row>
    <row r="401" spans="1:53" x14ac:dyDescent="0.25">
      <c r="A401" s="5"/>
      <c r="B401" s="312"/>
      <c r="C401" s="314"/>
      <c r="D401" s="7"/>
      <c r="E401" s="7"/>
      <c r="F401" s="231"/>
      <c r="G401" s="231"/>
      <c r="H401" s="314"/>
      <c r="I401" s="306"/>
      <c r="J401" s="151"/>
      <c r="K401" s="151"/>
      <c r="L401" s="175"/>
      <c r="M401" s="151"/>
      <c r="N401" s="176"/>
      <c r="O401" s="160"/>
      <c r="P401" s="160"/>
      <c r="Q401" s="160"/>
      <c r="R401" s="151"/>
      <c r="S401" s="151"/>
      <c r="T401" s="151"/>
      <c r="U401" s="151"/>
      <c r="V401" s="151"/>
      <c r="W401" s="175"/>
      <c r="X401" s="151"/>
      <c r="Y401" s="151"/>
      <c r="Z401" s="151"/>
      <c r="AA401" s="151"/>
      <c r="AB401" s="151"/>
      <c r="AC401" s="151"/>
      <c r="AD401" s="151"/>
      <c r="AE401" s="151"/>
      <c r="AF401" s="151"/>
      <c r="AG401" s="151"/>
      <c r="AH401" s="151"/>
      <c r="AI401" s="151"/>
      <c r="AJ401" s="151"/>
      <c r="AK401" s="151"/>
      <c r="AL401" s="151"/>
      <c r="AM401" s="7"/>
      <c r="AN401" s="7"/>
      <c r="AO401" s="7"/>
      <c r="AP401" s="7"/>
      <c r="AQ401" s="7"/>
      <c r="AR401" s="7"/>
      <c r="AS401" s="7"/>
      <c r="AT401" s="7"/>
      <c r="AU401" s="7"/>
      <c r="AV401" s="7"/>
      <c r="AW401" s="7"/>
      <c r="AX401" s="7"/>
      <c r="AY401" s="7"/>
      <c r="AZ401" s="7"/>
      <c r="BA401" s="7"/>
    </row>
    <row r="402" spans="1:53" x14ac:dyDescent="0.25">
      <c r="A402" s="5"/>
      <c r="B402" s="312"/>
      <c r="C402" s="314"/>
      <c r="D402" s="7"/>
      <c r="E402" s="7"/>
      <c r="F402" s="231"/>
      <c r="G402" s="231"/>
      <c r="H402" s="314"/>
      <c r="I402" s="306"/>
      <c r="J402" s="151"/>
      <c r="K402" s="151"/>
      <c r="L402" s="175"/>
      <c r="M402" s="151"/>
      <c r="N402" s="176"/>
      <c r="O402" s="160"/>
      <c r="P402" s="160"/>
      <c r="Q402" s="160"/>
      <c r="R402" s="151"/>
      <c r="S402" s="151"/>
      <c r="T402" s="151"/>
      <c r="U402" s="151"/>
      <c r="V402" s="151"/>
      <c r="W402" s="175"/>
      <c r="X402" s="151"/>
      <c r="Y402" s="151"/>
      <c r="Z402" s="151"/>
      <c r="AA402" s="151"/>
      <c r="AB402" s="151"/>
      <c r="AC402" s="151"/>
      <c r="AD402" s="151"/>
      <c r="AE402" s="151"/>
      <c r="AF402" s="151"/>
      <c r="AG402" s="151"/>
      <c r="AH402" s="151"/>
      <c r="AI402" s="151"/>
      <c r="AJ402" s="151"/>
      <c r="AK402" s="151"/>
      <c r="AL402" s="151"/>
      <c r="AM402" s="7"/>
      <c r="AN402" s="7"/>
      <c r="AO402" s="7"/>
      <c r="AP402" s="7"/>
      <c r="AQ402" s="7"/>
      <c r="AR402" s="7"/>
      <c r="AS402" s="7"/>
      <c r="AT402" s="7"/>
      <c r="AU402" s="7"/>
      <c r="AV402" s="7"/>
      <c r="AW402" s="7"/>
      <c r="AX402" s="7"/>
      <c r="AY402" s="7"/>
      <c r="AZ402" s="7"/>
      <c r="BA402" s="7"/>
    </row>
    <row r="403" spans="1:53" x14ac:dyDescent="0.25">
      <c r="A403" s="5"/>
      <c r="B403" s="312"/>
      <c r="C403" s="314"/>
      <c r="D403" s="7"/>
      <c r="E403" s="7"/>
      <c r="F403" s="231"/>
      <c r="G403" s="231"/>
      <c r="H403" s="314"/>
      <c r="I403" s="306"/>
      <c r="J403" s="151"/>
      <c r="K403" s="151"/>
      <c r="L403" s="175"/>
      <c r="M403" s="151"/>
      <c r="N403" s="176"/>
      <c r="O403" s="160"/>
      <c r="P403" s="160"/>
      <c r="Q403" s="160"/>
      <c r="R403" s="151"/>
      <c r="S403" s="151"/>
      <c r="T403" s="151"/>
      <c r="U403" s="151"/>
      <c r="V403" s="151"/>
      <c r="W403" s="175"/>
      <c r="X403" s="151"/>
      <c r="Y403" s="151"/>
      <c r="Z403" s="151"/>
      <c r="AA403" s="151"/>
      <c r="AB403" s="151"/>
      <c r="AC403" s="151"/>
      <c r="AD403" s="151"/>
      <c r="AE403" s="151"/>
      <c r="AF403" s="151"/>
      <c r="AG403" s="151"/>
      <c r="AH403" s="151"/>
      <c r="AI403" s="151"/>
      <c r="AJ403" s="151"/>
      <c r="AK403" s="151"/>
      <c r="AL403" s="151"/>
      <c r="AM403" s="7"/>
      <c r="AN403" s="7"/>
      <c r="AO403" s="7"/>
      <c r="AP403" s="7"/>
      <c r="AQ403" s="7"/>
      <c r="AR403" s="7"/>
      <c r="AS403" s="7"/>
      <c r="AT403" s="7"/>
      <c r="AU403" s="7"/>
      <c r="AV403" s="7"/>
      <c r="AW403" s="7"/>
      <c r="AX403" s="7"/>
      <c r="AY403" s="7"/>
      <c r="AZ403" s="7"/>
      <c r="BA403" s="7"/>
    </row>
    <row r="404" spans="1:53" x14ac:dyDescent="0.25">
      <c r="A404" s="5"/>
      <c r="B404" s="312"/>
      <c r="C404" s="314"/>
      <c r="D404" s="7"/>
      <c r="E404" s="7"/>
      <c r="F404" s="231"/>
      <c r="G404" s="231"/>
      <c r="H404" s="314"/>
      <c r="I404" s="306"/>
      <c r="J404" s="151"/>
      <c r="K404" s="151"/>
      <c r="L404" s="175"/>
      <c r="M404" s="151"/>
      <c r="N404" s="176"/>
      <c r="O404" s="160"/>
      <c r="P404" s="160"/>
      <c r="Q404" s="160"/>
      <c r="R404" s="151"/>
      <c r="S404" s="151"/>
      <c r="T404" s="151"/>
      <c r="U404" s="151"/>
      <c r="V404" s="151"/>
      <c r="W404" s="175"/>
      <c r="X404" s="151"/>
      <c r="Y404" s="151"/>
      <c r="Z404" s="151"/>
      <c r="AA404" s="151"/>
      <c r="AB404" s="151"/>
      <c r="AC404" s="151"/>
      <c r="AD404" s="151"/>
      <c r="AE404" s="151"/>
      <c r="AF404" s="151"/>
      <c r="AG404" s="151"/>
      <c r="AH404" s="151"/>
      <c r="AI404" s="151"/>
      <c r="AJ404" s="151"/>
      <c r="AK404" s="151"/>
      <c r="AL404" s="151"/>
      <c r="AM404" s="7"/>
      <c r="AN404" s="7"/>
      <c r="AO404" s="7"/>
      <c r="AP404" s="7"/>
      <c r="AQ404" s="7"/>
      <c r="AR404" s="7"/>
      <c r="AS404" s="7"/>
      <c r="AT404" s="7"/>
      <c r="AU404" s="7"/>
      <c r="AV404" s="7"/>
      <c r="AW404" s="7"/>
      <c r="AX404" s="7"/>
      <c r="AY404" s="7"/>
      <c r="AZ404" s="7"/>
      <c r="BA404" s="7"/>
    </row>
    <row r="405" spans="1:53" x14ac:dyDescent="0.25">
      <c r="A405" s="5"/>
      <c r="B405" s="312"/>
      <c r="C405" s="314"/>
      <c r="D405" s="7"/>
      <c r="E405" s="7"/>
      <c r="F405" s="231"/>
      <c r="G405" s="231"/>
      <c r="H405" s="314"/>
      <c r="I405" s="306"/>
      <c r="J405" s="151"/>
      <c r="K405" s="151"/>
      <c r="L405" s="175"/>
      <c r="M405" s="151"/>
      <c r="N405" s="176"/>
      <c r="O405" s="160"/>
      <c r="P405" s="160"/>
      <c r="Q405" s="160"/>
      <c r="R405" s="151"/>
      <c r="S405" s="151"/>
      <c r="T405" s="151"/>
      <c r="U405" s="151"/>
      <c r="V405" s="151"/>
      <c r="W405" s="175"/>
      <c r="X405" s="151"/>
      <c r="Y405" s="151"/>
      <c r="Z405" s="151"/>
      <c r="AA405" s="151"/>
      <c r="AB405" s="151"/>
      <c r="AC405" s="151"/>
      <c r="AD405" s="151"/>
      <c r="AE405" s="151"/>
      <c r="AF405" s="151"/>
      <c r="AG405" s="151"/>
      <c r="AH405" s="151"/>
      <c r="AI405" s="151"/>
      <c r="AJ405" s="151"/>
      <c r="AK405" s="151"/>
      <c r="AL405" s="151"/>
      <c r="AM405" s="7"/>
      <c r="AN405" s="7"/>
      <c r="AO405" s="7"/>
      <c r="AP405" s="7"/>
      <c r="AQ405" s="7"/>
      <c r="AR405" s="7"/>
      <c r="AS405" s="7"/>
      <c r="AT405" s="7"/>
      <c r="AU405" s="7"/>
      <c r="AV405" s="7"/>
      <c r="AW405" s="7"/>
      <c r="AX405" s="7"/>
      <c r="AY405" s="7"/>
      <c r="AZ405" s="7"/>
      <c r="BA405" s="7"/>
    </row>
    <row r="406" spans="1:53" x14ac:dyDescent="0.25">
      <c r="A406" s="5"/>
      <c r="B406" s="312"/>
      <c r="C406" s="314"/>
      <c r="D406" s="7"/>
      <c r="E406" s="7"/>
      <c r="F406" s="231"/>
      <c r="G406" s="231"/>
      <c r="H406" s="314"/>
      <c r="I406" s="306"/>
      <c r="J406" s="151"/>
      <c r="K406" s="151"/>
      <c r="L406" s="175"/>
      <c r="M406" s="151"/>
      <c r="N406" s="176"/>
      <c r="O406" s="160"/>
      <c r="P406" s="160"/>
      <c r="Q406" s="160"/>
      <c r="R406" s="151"/>
      <c r="S406" s="151"/>
      <c r="T406" s="151"/>
      <c r="U406" s="151"/>
      <c r="V406" s="151"/>
      <c r="W406" s="175"/>
      <c r="X406" s="151"/>
      <c r="Y406" s="151"/>
      <c r="Z406" s="151"/>
      <c r="AA406" s="151"/>
      <c r="AB406" s="151"/>
      <c r="AC406" s="151"/>
      <c r="AD406" s="151"/>
      <c r="AE406" s="151"/>
      <c r="AF406" s="151"/>
      <c r="AG406" s="151"/>
      <c r="AH406" s="151"/>
      <c r="AI406" s="151"/>
      <c r="AJ406" s="151"/>
      <c r="AK406" s="151"/>
      <c r="AL406" s="151"/>
      <c r="AM406" s="7"/>
      <c r="AN406" s="7"/>
      <c r="AO406" s="7"/>
      <c r="AP406" s="7"/>
      <c r="AQ406" s="7"/>
      <c r="AR406" s="7"/>
      <c r="AS406" s="7"/>
      <c r="AT406" s="7"/>
      <c r="AU406" s="7"/>
      <c r="AV406" s="7"/>
      <c r="AW406" s="7"/>
      <c r="AX406" s="7"/>
      <c r="AY406" s="7"/>
      <c r="AZ406" s="7"/>
      <c r="BA406" s="7"/>
    </row>
    <row r="407" spans="1:53" x14ac:dyDescent="0.25">
      <c r="A407" s="5"/>
      <c r="B407" s="312"/>
      <c r="C407" s="314"/>
      <c r="D407" s="7"/>
      <c r="E407" s="7"/>
      <c r="F407" s="231"/>
      <c r="G407" s="231"/>
      <c r="H407" s="314"/>
      <c r="I407" s="306"/>
      <c r="J407" s="151"/>
      <c r="K407" s="151"/>
      <c r="L407" s="175"/>
      <c r="M407" s="151"/>
      <c r="N407" s="176"/>
      <c r="O407" s="160"/>
      <c r="P407" s="160"/>
      <c r="Q407" s="160"/>
      <c r="R407" s="151"/>
      <c r="S407" s="151"/>
      <c r="T407" s="151"/>
      <c r="U407" s="151"/>
      <c r="V407" s="151"/>
      <c r="W407" s="175"/>
      <c r="X407" s="151"/>
      <c r="Y407" s="151"/>
      <c r="Z407" s="151"/>
      <c r="AA407" s="151"/>
      <c r="AB407" s="151"/>
      <c r="AC407" s="151"/>
      <c r="AD407" s="151"/>
      <c r="AE407" s="151"/>
      <c r="AF407" s="151"/>
      <c r="AG407" s="151"/>
      <c r="AH407" s="151"/>
      <c r="AI407" s="151"/>
      <c r="AJ407" s="151"/>
      <c r="AK407" s="151"/>
      <c r="AL407" s="151"/>
      <c r="AM407" s="7"/>
      <c r="AN407" s="7"/>
      <c r="AO407" s="7"/>
      <c r="AP407" s="7"/>
      <c r="AQ407" s="7"/>
      <c r="AR407" s="7"/>
      <c r="AS407" s="7"/>
      <c r="AT407" s="7"/>
      <c r="AU407" s="7"/>
      <c r="AV407" s="7"/>
      <c r="AW407" s="7"/>
      <c r="AX407" s="7"/>
      <c r="AY407" s="7"/>
      <c r="AZ407" s="7"/>
      <c r="BA407" s="7"/>
    </row>
    <row r="408" spans="1:53" x14ac:dyDescent="0.25">
      <c r="A408" s="5"/>
      <c r="B408" s="312"/>
      <c r="C408" s="314"/>
      <c r="D408" s="7"/>
      <c r="E408" s="7"/>
      <c r="F408" s="231"/>
      <c r="G408" s="231"/>
      <c r="H408" s="314"/>
      <c r="I408" s="306"/>
      <c r="J408" s="151"/>
      <c r="K408" s="151"/>
      <c r="L408" s="175"/>
      <c r="M408" s="151"/>
      <c r="N408" s="176"/>
      <c r="O408" s="160"/>
      <c r="P408" s="160"/>
      <c r="Q408" s="160"/>
      <c r="R408" s="151"/>
      <c r="S408" s="151"/>
      <c r="T408" s="151"/>
      <c r="U408" s="151"/>
      <c r="V408" s="151"/>
      <c r="W408" s="175"/>
      <c r="X408" s="151"/>
      <c r="Y408" s="151"/>
      <c r="Z408" s="151"/>
      <c r="AA408" s="151"/>
      <c r="AB408" s="151"/>
      <c r="AC408" s="151"/>
      <c r="AD408" s="151"/>
      <c r="AE408" s="151"/>
      <c r="AF408" s="151"/>
      <c r="AG408" s="151"/>
      <c r="AH408" s="151"/>
      <c r="AI408" s="151"/>
      <c r="AJ408" s="151"/>
      <c r="AK408" s="151"/>
      <c r="AL408" s="151"/>
      <c r="AM408" s="7"/>
      <c r="AN408" s="7"/>
      <c r="AO408" s="7"/>
      <c r="AP408" s="7"/>
      <c r="AQ408" s="7"/>
      <c r="AR408" s="7"/>
      <c r="AS408" s="7"/>
      <c r="AT408" s="7"/>
      <c r="AU408" s="7"/>
      <c r="AV408" s="7"/>
      <c r="AW408" s="7"/>
      <c r="AX408" s="7"/>
      <c r="AY408" s="7"/>
      <c r="AZ408" s="7"/>
      <c r="BA408" s="7"/>
    </row>
    <row r="409" spans="1:53" x14ac:dyDescent="0.25">
      <c r="A409" s="5"/>
      <c r="B409" s="312"/>
      <c r="C409" s="314"/>
      <c r="D409" s="7"/>
      <c r="E409" s="7"/>
      <c r="F409" s="231"/>
      <c r="G409" s="231"/>
      <c r="H409" s="314"/>
      <c r="I409" s="306"/>
      <c r="J409" s="151"/>
      <c r="K409" s="151"/>
      <c r="L409" s="175"/>
      <c r="M409" s="151"/>
      <c r="N409" s="176"/>
      <c r="O409" s="160"/>
      <c r="P409" s="160"/>
      <c r="Q409" s="160"/>
      <c r="R409" s="151"/>
      <c r="S409" s="151"/>
      <c r="T409" s="151"/>
      <c r="U409" s="151"/>
      <c r="V409" s="151"/>
      <c r="W409" s="175"/>
      <c r="X409" s="151"/>
      <c r="Y409" s="151"/>
      <c r="Z409" s="151"/>
      <c r="AA409" s="151"/>
      <c r="AB409" s="151"/>
      <c r="AC409" s="151"/>
      <c r="AD409" s="151"/>
      <c r="AE409" s="151"/>
      <c r="AF409" s="151"/>
      <c r="AG409" s="151"/>
      <c r="AH409" s="151"/>
      <c r="AI409" s="151"/>
      <c r="AJ409" s="151"/>
      <c r="AK409" s="151"/>
      <c r="AL409" s="151"/>
      <c r="AM409" s="7"/>
      <c r="AN409" s="7"/>
      <c r="AO409" s="7"/>
      <c r="AP409" s="7"/>
      <c r="AQ409" s="7"/>
      <c r="AR409" s="7"/>
      <c r="AS409" s="7"/>
      <c r="AT409" s="7"/>
      <c r="AU409" s="7"/>
      <c r="AV409" s="7"/>
      <c r="AW409" s="7"/>
      <c r="AX409" s="7"/>
      <c r="AY409" s="7"/>
      <c r="AZ409" s="7"/>
      <c r="BA409" s="7"/>
    </row>
    <row r="410" spans="1:53" x14ac:dyDescent="0.25">
      <c r="A410" s="5"/>
      <c r="B410" s="312"/>
      <c r="C410" s="314"/>
      <c r="D410" s="7"/>
      <c r="E410" s="7"/>
      <c r="F410" s="231"/>
      <c r="G410" s="231"/>
      <c r="H410" s="314"/>
      <c r="I410" s="306"/>
      <c r="J410" s="151"/>
      <c r="K410" s="151"/>
      <c r="L410" s="175"/>
      <c r="M410" s="151"/>
      <c r="N410" s="176"/>
      <c r="O410" s="160"/>
      <c r="P410" s="160"/>
      <c r="Q410" s="160"/>
      <c r="R410" s="151"/>
      <c r="S410" s="151"/>
      <c r="T410" s="151"/>
      <c r="U410" s="151"/>
      <c r="V410" s="151"/>
      <c r="W410" s="175"/>
      <c r="X410" s="151"/>
      <c r="Y410" s="151"/>
      <c r="Z410" s="151"/>
      <c r="AA410" s="151"/>
      <c r="AB410" s="151"/>
      <c r="AC410" s="151"/>
      <c r="AD410" s="151"/>
      <c r="AE410" s="151"/>
      <c r="AF410" s="151"/>
      <c r="AG410" s="151"/>
      <c r="AH410" s="151"/>
      <c r="AI410" s="151"/>
      <c r="AJ410" s="151"/>
      <c r="AK410" s="151"/>
      <c r="AL410" s="151"/>
      <c r="AM410" s="7"/>
      <c r="AN410" s="7"/>
      <c r="AO410" s="7"/>
      <c r="AP410" s="7"/>
      <c r="AQ410" s="7"/>
      <c r="AR410" s="7"/>
      <c r="AS410" s="7"/>
      <c r="AT410" s="7"/>
      <c r="AU410" s="7"/>
      <c r="AV410" s="7"/>
      <c r="AW410" s="7"/>
      <c r="AX410" s="7"/>
      <c r="AY410" s="7"/>
      <c r="AZ410" s="7"/>
      <c r="BA410" s="7"/>
    </row>
    <row r="411" spans="1:53" x14ac:dyDescent="0.25">
      <c r="A411" s="5"/>
      <c r="B411" s="312"/>
      <c r="C411" s="314"/>
      <c r="D411" s="7"/>
      <c r="E411" s="7"/>
      <c r="F411" s="231"/>
      <c r="G411" s="231"/>
      <c r="H411" s="314"/>
      <c r="I411" s="306"/>
      <c r="J411" s="151"/>
      <c r="K411" s="151"/>
      <c r="L411" s="175"/>
      <c r="M411" s="151"/>
      <c r="N411" s="176"/>
      <c r="O411" s="160"/>
      <c r="P411" s="160"/>
      <c r="Q411" s="160"/>
      <c r="R411" s="151"/>
      <c r="S411" s="151"/>
      <c r="T411" s="151"/>
      <c r="U411" s="151"/>
      <c r="V411" s="151"/>
      <c r="W411" s="175"/>
      <c r="X411" s="151"/>
      <c r="Y411" s="151"/>
      <c r="Z411" s="151"/>
      <c r="AA411" s="151"/>
      <c r="AB411" s="151"/>
      <c r="AC411" s="151"/>
      <c r="AD411" s="151"/>
      <c r="AE411" s="151"/>
      <c r="AF411" s="151"/>
      <c r="AG411" s="151"/>
      <c r="AH411" s="151"/>
      <c r="AI411" s="151"/>
      <c r="AJ411" s="151"/>
      <c r="AK411" s="151"/>
      <c r="AL411" s="151"/>
      <c r="AM411" s="7"/>
      <c r="AN411" s="7"/>
      <c r="AO411" s="7"/>
      <c r="AP411" s="7"/>
      <c r="AQ411" s="7"/>
      <c r="AR411" s="7"/>
      <c r="AS411" s="7"/>
      <c r="AT411" s="7"/>
      <c r="AU411" s="7"/>
      <c r="AV411" s="7"/>
      <c r="AW411" s="7"/>
      <c r="AX411" s="7"/>
      <c r="AY411" s="7"/>
      <c r="AZ411" s="7"/>
      <c r="BA411" s="7"/>
    </row>
    <row r="412" spans="1:53" x14ac:dyDescent="0.25">
      <c r="A412" s="5"/>
      <c r="B412" s="312"/>
      <c r="C412" s="314"/>
      <c r="D412" s="7"/>
      <c r="E412" s="7"/>
      <c r="F412" s="231"/>
      <c r="G412" s="231"/>
      <c r="H412" s="314"/>
      <c r="I412" s="306"/>
      <c r="J412" s="151"/>
      <c r="K412" s="151"/>
      <c r="L412" s="175"/>
      <c r="M412" s="151"/>
      <c r="N412" s="176"/>
      <c r="O412" s="160"/>
      <c r="P412" s="160"/>
      <c r="Q412" s="160"/>
      <c r="R412" s="151"/>
      <c r="S412" s="151"/>
      <c r="T412" s="151"/>
      <c r="U412" s="151"/>
      <c r="V412" s="151"/>
      <c r="W412" s="175"/>
      <c r="X412" s="151"/>
      <c r="Y412" s="151"/>
      <c r="Z412" s="151"/>
      <c r="AA412" s="151"/>
      <c r="AB412" s="151"/>
      <c r="AC412" s="151"/>
      <c r="AD412" s="151"/>
      <c r="AE412" s="151"/>
      <c r="AF412" s="151"/>
      <c r="AG412" s="151"/>
      <c r="AH412" s="151"/>
      <c r="AI412" s="151"/>
      <c r="AJ412" s="151"/>
      <c r="AK412" s="151"/>
      <c r="AL412" s="151"/>
      <c r="AM412" s="7"/>
      <c r="AN412" s="7"/>
      <c r="AO412" s="7"/>
      <c r="AP412" s="7"/>
      <c r="AQ412" s="7"/>
      <c r="AR412" s="7"/>
      <c r="AS412" s="7"/>
      <c r="AT412" s="7"/>
      <c r="AU412" s="7"/>
      <c r="AV412" s="7"/>
      <c r="AW412" s="7"/>
      <c r="AX412" s="7"/>
      <c r="AY412" s="7"/>
      <c r="AZ412" s="7"/>
      <c r="BA412" s="7"/>
    </row>
    <row r="413" spans="1:53" x14ac:dyDescent="0.25">
      <c r="A413" s="5"/>
      <c r="B413" s="312"/>
      <c r="C413" s="314"/>
      <c r="D413" s="7"/>
      <c r="E413" s="7"/>
      <c r="F413" s="231"/>
      <c r="G413" s="231"/>
      <c r="H413" s="314"/>
      <c r="I413" s="306"/>
      <c r="J413" s="151"/>
      <c r="K413" s="151"/>
      <c r="L413" s="175"/>
      <c r="M413" s="151"/>
      <c r="N413" s="176"/>
      <c r="O413" s="160"/>
      <c r="P413" s="160"/>
      <c r="Q413" s="160"/>
      <c r="R413" s="151"/>
      <c r="S413" s="151"/>
      <c r="T413" s="151"/>
      <c r="U413" s="151"/>
      <c r="V413" s="151"/>
      <c r="W413" s="175"/>
      <c r="X413" s="151"/>
      <c r="Y413" s="151"/>
      <c r="Z413" s="151"/>
      <c r="AA413" s="151"/>
      <c r="AB413" s="151"/>
      <c r="AC413" s="151"/>
      <c r="AD413" s="151"/>
      <c r="AE413" s="151"/>
      <c r="AF413" s="151"/>
      <c r="AG413" s="151"/>
      <c r="AH413" s="151"/>
      <c r="AI413" s="151"/>
      <c r="AJ413" s="151"/>
      <c r="AK413" s="151"/>
      <c r="AL413" s="151"/>
      <c r="AM413" s="7"/>
      <c r="AN413" s="7"/>
      <c r="AO413" s="7"/>
      <c r="AP413" s="7"/>
      <c r="AQ413" s="7"/>
      <c r="AR413" s="7"/>
      <c r="AS413" s="7"/>
      <c r="AT413" s="7"/>
      <c r="AU413" s="7"/>
      <c r="AV413" s="7"/>
      <c r="AW413" s="7"/>
      <c r="AX413" s="7"/>
      <c r="AY413" s="7"/>
      <c r="AZ413" s="7"/>
      <c r="BA413" s="7"/>
    </row>
    <row r="414" spans="1:53" x14ac:dyDescent="0.25">
      <c r="A414" s="5"/>
      <c r="B414" s="312"/>
      <c r="C414" s="314"/>
      <c r="D414" s="7"/>
      <c r="E414" s="7"/>
      <c r="F414" s="231"/>
      <c r="G414" s="231"/>
      <c r="H414" s="314"/>
      <c r="I414" s="306"/>
      <c r="J414" s="151"/>
      <c r="K414" s="151"/>
      <c r="L414" s="175"/>
      <c r="M414" s="151"/>
      <c r="N414" s="176"/>
      <c r="O414" s="160"/>
      <c r="P414" s="160"/>
      <c r="Q414" s="160"/>
      <c r="R414" s="151"/>
      <c r="S414" s="151"/>
      <c r="T414" s="151"/>
      <c r="U414" s="151"/>
      <c r="V414" s="151"/>
      <c r="W414" s="175"/>
      <c r="X414" s="151"/>
      <c r="Y414" s="151"/>
      <c r="Z414" s="151"/>
      <c r="AA414" s="151"/>
      <c r="AB414" s="151"/>
      <c r="AC414" s="151"/>
      <c r="AD414" s="151"/>
      <c r="AE414" s="151"/>
      <c r="AF414" s="151"/>
      <c r="AG414" s="151"/>
      <c r="AH414" s="151"/>
      <c r="AI414" s="151"/>
      <c r="AJ414" s="151"/>
      <c r="AK414" s="151"/>
      <c r="AL414" s="151"/>
      <c r="AM414" s="7"/>
      <c r="AN414" s="7"/>
      <c r="AO414" s="7"/>
      <c r="AP414" s="7"/>
      <c r="AQ414" s="7"/>
      <c r="AR414" s="7"/>
      <c r="AS414" s="7"/>
      <c r="AT414" s="7"/>
      <c r="AU414" s="7"/>
      <c r="AV414" s="7"/>
      <c r="AW414" s="7"/>
      <c r="AX414" s="7"/>
      <c r="AY414" s="7"/>
      <c r="AZ414" s="7"/>
      <c r="BA414" s="7"/>
    </row>
    <row r="415" spans="1:53" x14ac:dyDescent="0.25">
      <c r="A415" s="5"/>
      <c r="B415" s="312"/>
      <c r="C415" s="314"/>
      <c r="D415" s="7"/>
      <c r="E415" s="7"/>
      <c r="F415" s="231"/>
      <c r="G415" s="231"/>
      <c r="H415" s="314"/>
      <c r="I415" s="306"/>
      <c r="J415" s="151"/>
      <c r="K415" s="151"/>
      <c r="L415" s="175"/>
      <c r="M415" s="151"/>
      <c r="N415" s="176"/>
      <c r="O415" s="160"/>
      <c r="P415" s="160"/>
      <c r="Q415" s="160"/>
      <c r="R415" s="151"/>
      <c r="S415" s="151"/>
      <c r="T415" s="151"/>
      <c r="U415" s="151"/>
      <c r="V415" s="151"/>
      <c r="W415" s="175"/>
      <c r="X415" s="151"/>
      <c r="Y415" s="151"/>
      <c r="Z415" s="151"/>
      <c r="AA415" s="151"/>
      <c r="AB415" s="151"/>
      <c r="AC415" s="151"/>
      <c r="AD415" s="151"/>
      <c r="AE415" s="151"/>
      <c r="AF415" s="151"/>
      <c r="AG415" s="151"/>
      <c r="AH415" s="151"/>
      <c r="AI415" s="151"/>
      <c r="AJ415" s="151"/>
      <c r="AK415" s="151"/>
      <c r="AL415" s="151"/>
      <c r="AM415" s="7"/>
      <c r="AN415" s="7"/>
      <c r="AO415" s="7"/>
      <c r="AP415" s="7"/>
      <c r="AQ415" s="7"/>
      <c r="AR415" s="7"/>
      <c r="AS415" s="7"/>
      <c r="AT415" s="7"/>
      <c r="AU415" s="7"/>
      <c r="AV415" s="7"/>
      <c r="AW415" s="7"/>
      <c r="AX415" s="7"/>
      <c r="AY415" s="7"/>
      <c r="AZ415" s="7"/>
      <c r="BA415" s="7"/>
    </row>
    <row r="416" spans="1:53" x14ac:dyDescent="0.25">
      <c r="A416" s="5"/>
      <c r="B416" s="312"/>
      <c r="C416" s="314"/>
      <c r="D416" s="7"/>
      <c r="E416" s="7"/>
      <c r="F416" s="231"/>
      <c r="G416" s="231"/>
      <c r="H416" s="314"/>
      <c r="I416" s="306"/>
      <c r="J416" s="151"/>
      <c r="K416" s="151"/>
      <c r="L416" s="175"/>
      <c r="M416" s="151"/>
      <c r="N416" s="176"/>
      <c r="O416" s="160"/>
      <c r="P416" s="160"/>
      <c r="Q416" s="160"/>
      <c r="R416" s="151"/>
      <c r="S416" s="151"/>
      <c r="T416" s="151"/>
      <c r="U416" s="151"/>
      <c r="V416" s="151"/>
      <c r="W416" s="175"/>
      <c r="X416" s="151"/>
      <c r="Y416" s="151"/>
      <c r="Z416" s="151"/>
      <c r="AA416" s="151"/>
      <c r="AB416" s="151"/>
      <c r="AC416" s="151"/>
      <c r="AD416" s="151"/>
      <c r="AE416" s="151"/>
      <c r="AF416" s="151"/>
      <c r="AG416" s="151"/>
      <c r="AH416" s="151"/>
      <c r="AI416" s="151"/>
      <c r="AJ416" s="151"/>
      <c r="AK416" s="151"/>
      <c r="AL416" s="151"/>
      <c r="AM416" s="7"/>
      <c r="AN416" s="7"/>
      <c r="AO416" s="7"/>
      <c r="AP416" s="7"/>
      <c r="AQ416" s="7"/>
      <c r="AR416" s="7"/>
      <c r="AS416" s="7"/>
      <c r="AT416" s="7"/>
      <c r="AU416" s="7"/>
      <c r="AV416" s="7"/>
      <c r="AW416" s="7"/>
      <c r="AX416" s="7"/>
      <c r="AY416" s="7"/>
      <c r="AZ416" s="7"/>
      <c r="BA416" s="7"/>
    </row>
    <row r="417" spans="1:53" x14ac:dyDescent="0.25">
      <c r="A417" s="5"/>
      <c r="B417" s="312"/>
      <c r="C417" s="314"/>
      <c r="D417" s="7"/>
      <c r="E417" s="7"/>
      <c r="F417" s="231"/>
      <c r="G417" s="231"/>
      <c r="H417" s="314"/>
      <c r="I417" s="306"/>
      <c r="J417" s="151"/>
      <c r="K417" s="151"/>
      <c r="L417" s="175"/>
      <c r="M417" s="151"/>
      <c r="N417" s="176"/>
      <c r="O417" s="160"/>
      <c r="P417" s="160"/>
      <c r="Q417" s="160"/>
      <c r="R417" s="151"/>
      <c r="S417" s="151"/>
      <c r="T417" s="151"/>
      <c r="U417" s="151"/>
      <c r="V417" s="151"/>
      <c r="W417" s="175"/>
      <c r="X417" s="151"/>
      <c r="Y417" s="151"/>
      <c r="Z417" s="151"/>
      <c r="AA417" s="151"/>
      <c r="AB417" s="151"/>
      <c r="AC417" s="151"/>
      <c r="AD417" s="151"/>
      <c r="AE417" s="151"/>
      <c r="AF417" s="151"/>
      <c r="AG417" s="151"/>
      <c r="AH417" s="151"/>
      <c r="AI417" s="151"/>
      <c r="AJ417" s="151"/>
      <c r="AK417" s="151"/>
      <c r="AL417" s="151"/>
      <c r="AM417" s="7"/>
      <c r="AN417" s="7"/>
      <c r="AO417" s="7"/>
      <c r="AP417" s="7"/>
      <c r="AQ417" s="7"/>
      <c r="AR417" s="7"/>
      <c r="AS417" s="7"/>
      <c r="AT417" s="7"/>
      <c r="AU417" s="7"/>
      <c r="AV417" s="7"/>
      <c r="AW417" s="7"/>
      <c r="AX417" s="7"/>
      <c r="AY417" s="7"/>
      <c r="AZ417" s="7"/>
      <c r="BA417" s="7"/>
    </row>
    <row r="418" spans="1:53" x14ac:dyDescent="0.25">
      <c r="A418" s="5"/>
      <c r="B418" s="312"/>
      <c r="C418" s="314"/>
      <c r="D418" s="7"/>
      <c r="E418" s="7"/>
      <c r="F418" s="231"/>
      <c r="G418" s="231"/>
      <c r="H418" s="314"/>
      <c r="I418" s="306"/>
      <c r="J418" s="151"/>
      <c r="K418" s="151"/>
      <c r="L418" s="175"/>
      <c r="M418" s="151"/>
      <c r="N418" s="176"/>
      <c r="O418" s="160"/>
      <c r="P418" s="160"/>
      <c r="Q418" s="160"/>
      <c r="R418" s="151"/>
      <c r="S418" s="151"/>
      <c r="T418" s="151"/>
      <c r="U418" s="151"/>
      <c r="V418" s="151"/>
      <c r="W418" s="175"/>
      <c r="X418" s="151"/>
      <c r="Y418" s="151"/>
      <c r="Z418" s="151"/>
      <c r="AA418" s="151"/>
      <c r="AB418" s="151"/>
      <c r="AC418" s="151"/>
      <c r="AD418" s="151"/>
      <c r="AE418" s="151"/>
      <c r="AF418" s="151"/>
      <c r="AG418" s="151"/>
      <c r="AH418" s="151"/>
      <c r="AI418" s="151"/>
      <c r="AJ418" s="151"/>
      <c r="AK418" s="151"/>
      <c r="AL418" s="151"/>
      <c r="AM418" s="7"/>
      <c r="AN418" s="7"/>
      <c r="AO418" s="7"/>
      <c r="AP418" s="7"/>
      <c r="AQ418" s="7"/>
      <c r="AR418" s="7"/>
      <c r="AS418" s="7"/>
      <c r="AT418" s="7"/>
      <c r="AU418" s="7"/>
      <c r="AV418" s="7"/>
      <c r="AW418" s="7"/>
      <c r="AX418" s="7"/>
      <c r="AY418" s="7"/>
      <c r="AZ418" s="7"/>
      <c r="BA418" s="7"/>
    </row>
    <row r="419" spans="1:53" x14ac:dyDescent="0.25">
      <c r="A419" s="5"/>
      <c r="B419" s="312"/>
      <c r="C419" s="314"/>
      <c r="D419" s="7"/>
      <c r="E419" s="7"/>
      <c r="F419" s="231"/>
      <c r="G419" s="231"/>
      <c r="H419" s="314"/>
      <c r="I419" s="306"/>
      <c r="J419" s="151"/>
      <c r="K419" s="151"/>
      <c r="L419" s="175"/>
      <c r="M419" s="151"/>
      <c r="N419" s="176"/>
      <c r="O419" s="160"/>
      <c r="P419" s="160"/>
      <c r="Q419" s="160"/>
      <c r="R419" s="151"/>
      <c r="S419" s="151"/>
      <c r="T419" s="151"/>
      <c r="U419" s="151"/>
      <c r="V419" s="151"/>
      <c r="W419" s="175"/>
      <c r="X419" s="151"/>
      <c r="Y419" s="151"/>
      <c r="Z419" s="151"/>
      <c r="AA419" s="151"/>
      <c r="AB419" s="151"/>
      <c r="AC419" s="151"/>
      <c r="AD419" s="151"/>
      <c r="AE419" s="151"/>
      <c r="AF419" s="151"/>
      <c r="AG419" s="151"/>
      <c r="AH419" s="151"/>
      <c r="AI419" s="151"/>
      <c r="AJ419" s="151"/>
      <c r="AK419" s="151"/>
      <c r="AL419" s="151"/>
      <c r="AM419" s="7"/>
      <c r="AN419" s="7"/>
      <c r="AO419" s="7"/>
      <c r="AP419" s="7"/>
      <c r="AQ419" s="7"/>
      <c r="AR419" s="7"/>
      <c r="AS419" s="7"/>
      <c r="AT419" s="7"/>
      <c r="AU419" s="7"/>
      <c r="AV419" s="7"/>
      <c r="AW419" s="7"/>
      <c r="AX419" s="7"/>
      <c r="AY419" s="7"/>
      <c r="AZ419" s="7"/>
      <c r="BA419" s="7"/>
    </row>
    <row r="420" spans="1:53" x14ac:dyDescent="0.25">
      <c r="A420" s="5"/>
      <c r="B420" s="312"/>
      <c r="C420" s="314"/>
      <c r="D420" s="7"/>
      <c r="E420" s="7"/>
      <c r="F420" s="231"/>
      <c r="G420" s="231"/>
      <c r="H420" s="314"/>
      <c r="I420" s="306"/>
      <c r="J420" s="151"/>
      <c r="K420" s="151"/>
      <c r="L420" s="175"/>
      <c r="M420" s="151"/>
      <c r="N420" s="176"/>
      <c r="O420" s="160"/>
      <c r="P420" s="160"/>
      <c r="Q420" s="160"/>
      <c r="R420" s="151"/>
      <c r="S420" s="151"/>
      <c r="T420" s="151"/>
      <c r="U420" s="151"/>
      <c r="V420" s="151"/>
      <c r="W420" s="175"/>
      <c r="X420" s="151"/>
      <c r="Y420" s="151"/>
      <c r="Z420" s="151"/>
      <c r="AA420" s="151"/>
      <c r="AB420" s="151"/>
      <c r="AC420" s="151"/>
      <c r="AD420" s="151"/>
      <c r="AE420" s="151"/>
      <c r="AF420" s="151"/>
      <c r="AG420" s="151"/>
      <c r="AH420" s="151"/>
      <c r="AI420" s="151"/>
      <c r="AJ420" s="151"/>
      <c r="AK420" s="151"/>
      <c r="AL420" s="151"/>
      <c r="AM420" s="7"/>
      <c r="AN420" s="7"/>
      <c r="AO420" s="7"/>
      <c r="AP420" s="7"/>
      <c r="AQ420" s="7"/>
      <c r="AR420" s="7"/>
      <c r="AS420" s="7"/>
      <c r="AT420" s="7"/>
      <c r="AU420" s="7"/>
      <c r="AV420" s="7"/>
      <c r="AW420" s="7"/>
      <c r="AX420" s="7"/>
      <c r="AY420" s="7"/>
      <c r="AZ420" s="7"/>
      <c r="BA420" s="7"/>
    </row>
    <row r="421" spans="1:53" x14ac:dyDescent="0.25">
      <c r="A421" s="5"/>
      <c r="B421" s="312"/>
      <c r="C421" s="314"/>
      <c r="D421" s="7"/>
      <c r="E421" s="7"/>
      <c r="F421" s="231"/>
      <c r="G421" s="231"/>
      <c r="H421" s="314"/>
      <c r="I421" s="306"/>
      <c r="J421" s="151"/>
      <c r="K421" s="151"/>
      <c r="L421" s="175"/>
      <c r="M421" s="151"/>
      <c r="N421" s="176"/>
      <c r="O421" s="160"/>
      <c r="P421" s="160"/>
      <c r="Q421" s="160"/>
      <c r="R421" s="151"/>
      <c r="S421" s="151"/>
      <c r="T421" s="151"/>
      <c r="U421" s="151"/>
      <c r="V421" s="151"/>
      <c r="W421" s="175"/>
      <c r="X421" s="151"/>
      <c r="Y421" s="151"/>
      <c r="Z421" s="151"/>
      <c r="AA421" s="151"/>
      <c r="AB421" s="151"/>
      <c r="AC421" s="151"/>
      <c r="AD421" s="151"/>
      <c r="AE421" s="151"/>
      <c r="AF421" s="151"/>
      <c r="AG421" s="151"/>
      <c r="AH421" s="151"/>
      <c r="AI421" s="151"/>
      <c r="AJ421" s="151"/>
      <c r="AK421" s="151"/>
      <c r="AL421" s="151"/>
      <c r="AM421" s="7"/>
      <c r="AN421" s="7"/>
      <c r="AO421" s="7"/>
      <c r="AP421" s="7"/>
      <c r="AQ421" s="7"/>
      <c r="AR421" s="7"/>
      <c r="AS421" s="7"/>
      <c r="AT421" s="7"/>
      <c r="AU421" s="7"/>
      <c r="AV421" s="7"/>
      <c r="AW421" s="7"/>
      <c r="AX421" s="7"/>
      <c r="AY421" s="7"/>
      <c r="AZ421" s="7"/>
      <c r="BA421" s="7"/>
    </row>
    <row r="422" spans="1:53" x14ac:dyDescent="0.25">
      <c r="A422" s="5"/>
      <c r="B422" s="312"/>
      <c r="C422" s="314"/>
      <c r="D422" s="7"/>
      <c r="E422" s="7"/>
      <c r="F422" s="231"/>
      <c r="G422" s="231"/>
      <c r="H422" s="314"/>
      <c r="I422" s="306"/>
      <c r="J422" s="151"/>
      <c r="K422" s="151"/>
      <c r="L422" s="175"/>
      <c r="M422" s="151"/>
      <c r="N422" s="176"/>
      <c r="O422" s="160"/>
      <c r="P422" s="160"/>
      <c r="Q422" s="160"/>
      <c r="R422" s="151"/>
      <c r="S422" s="151"/>
      <c r="T422" s="151"/>
      <c r="U422" s="151"/>
      <c r="V422" s="151"/>
      <c r="W422" s="175"/>
      <c r="X422" s="151"/>
      <c r="Y422" s="151"/>
      <c r="Z422" s="151"/>
      <c r="AA422" s="151"/>
      <c r="AB422" s="151"/>
      <c r="AC422" s="151"/>
      <c r="AD422" s="151"/>
      <c r="AE422" s="151"/>
      <c r="AF422" s="151"/>
      <c r="AG422" s="151"/>
      <c r="AH422" s="151"/>
      <c r="AI422" s="151"/>
      <c r="AJ422" s="151"/>
      <c r="AK422" s="151"/>
      <c r="AL422" s="151"/>
      <c r="AM422" s="7"/>
      <c r="AN422" s="7"/>
      <c r="AO422" s="7"/>
      <c r="AP422" s="7"/>
      <c r="AQ422" s="7"/>
      <c r="AR422" s="7"/>
      <c r="AS422" s="7"/>
      <c r="AT422" s="7"/>
      <c r="AU422" s="7"/>
      <c r="AV422" s="7"/>
      <c r="AW422" s="7"/>
      <c r="AX422" s="7"/>
      <c r="AY422" s="7"/>
      <c r="AZ422" s="7"/>
      <c r="BA422" s="7"/>
    </row>
    <row r="423" spans="1:53" x14ac:dyDescent="0.25">
      <c r="A423" s="5"/>
      <c r="B423" s="312"/>
      <c r="C423" s="314"/>
      <c r="D423" s="7"/>
      <c r="E423" s="7"/>
      <c r="F423" s="231"/>
      <c r="G423" s="231"/>
      <c r="H423" s="314"/>
      <c r="I423" s="306"/>
      <c r="J423" s="151"/>
      <c r="K423" s="151"/>
      <c r="L423" s="175"/>
      <c r="M423" s="151"/>
      <c r="N423" s="176"/>
      <c r="O423" s="160"/>
      <c r="P423" s="160"/>
      <c r="Q423" s="160"/>
      <c r="R423" s="151"/>
      <c r="S423" s="151"/>
      <c r="T423" s="151"/>
      <c r="U423" s="151"/>
      <c r="V423" s="151"/>
      <c r="W423" s="175"/>
      <c r="X423" s="151"/>
      <c r="Y423" s="151"/>
      <c r="Z423" s="151"/>
      <c r="AA423" s="151"/>
      <c r="AB423" s="151"/>
      <c r="AC423" s="151"/>
      <c r="AD423" s="151"/>
      <c r="AE423" s="151"/>
      <c r="AF423" s="151"/>
      <c r="AG423" s="151"/>
      <c r="AH423" s="151"/>
      <c r="AI423" s="151"/>
      <c r="AJ423" s="151"/>
      <c r="AK423" s="151"/>
      <c r="AL423" s="151"/>
      <c r="AM423" s="7"/>
      <c r="AN423" s="7"/>
      <c r="AO423" s="7"/>
      <c r="AP423" s="7"/>
      <c r="AQ423" s="7"/>
      <c r="AR423" s="7"/>
      <c r="AS423" s="7"/>
      <c r="AT423" s="7"/>
      <c r="AU423" s="7"/>
      <c r="AV423" s="7"/>
      <c r="AW423" s="7"/>
      <c r="AX423" s="7"/>
      <c r="AY423" s="7"/>
      <c r="AZ423" s="7"/>
      <c r="BA423" s="7"/>
    </row>
    <row r="424" spans="1:53" x14ac:dyDescent="0.25">
      <c r="A424" s="5"/>
      <c r="B424" s="312"/>
      <c r="C424" s="314"/>
      <c r="D424" s="7"/>
      <c r="E424" s="7"/>
      <c r="F424" s="231"/>
      <c r="G424" s="231"/>
      <c r="H424" s="314"/>
      <c r="I424" s="306"/>
      <c r="J424" s="151"/>
      <c r="K424" s="151"/>
      <c r="L424" s="175"/>
      <c r="M424" s="151"/>
      <c r="N424" s="176"/>
      <c r="O424" s="160"/>
      <c r="P424" s="160"/>
      <c r="Q424" s="160"/>
      <c r="R424" s="151"/>
      <c r="S424" s="151"/>
      <c r="T424" s="151"/>
      <c r="U424" s="151"/>
      <c r="V424" s="151"/>
      <c r="W424" s="175"/>
      <c r="X424" s="151"/>
      <c r="Y424" s="151"/>
      <c r="Z424" s="151"/>
      <c r="AA424" s="151"/>
      <c r="AB424" s="151"/>
      <c r="AC424" s="151"/>
      <c r="AD424" s="151"/>
      <c r="AE424" s="151"/>
      <c r="AF424" s="151"/>
      <c r="AG424" s="151"/>
      <c r="AH424" s="151"/>
      <c r="AI424" s="151"/>
      <c r="AJ424" s="151"/>
      <c r="AK424" s="151"/>
      <c r="AL424" s="151"/>
      <c r="AM424" s="7"/>
      <c r="AN424" s="7"/>
      <c r="AO424" s="7"/>
      <c r="AP424" s="7"/>
      <c r="AQ424" s="7"/>
      <c r="AR424" s="7"/>
      <c r="AS424" s="7"/>
      <c r="AT424" s="7"/>
      <c r="AU424" s="7"/>
      <c r="AV424" s="7"/>
      <c r="AW424" s="7"/>
      <c r="AX424" s="7"/>
      <c r="AY424" s="7"/>
      <c r="AZ424" s="7"/>
      <c r="BA424" s="7"/>
    </row>
    <row r="425" spans="1:53" x14ac:dyDescent="0.25">
      <c r="A425" s="5"/>
      <c r="B425" s="312"/>
      <c r="C425" s="314"/>
      <c r="D425" s="7"/>
      <c r="E425" s="7"/>
      <c r="F425" s="231"/>
      <c r="G425" s="231"/>
      <c r="H425" s="314"/>
      <c r="I425" s="306"/>
      <c r="J425" s="151"/>
      <c r="K425" s="151"/>
      <c r="L425" s="175"/>
      <c r="M425" s="151"/>
      <c r="N425" s="176"/>
      <c r="O425" s="160"/>
      <c r="P425" s="160"/>
      <c r="Q425" s="160"/>
      <c r="R425" s="151"/>
      <c r="S425" s="151"/>
      <c r="T425" s="151"/>
      <c r="U425" s="151"/>
      <c r="V425" s="151"/>
      <c r="W425" s="175"/>
      <c r="X425" s="151"/>
      <c r="Y425" s="151"/>
      <c r="Z425" s="151"/>
      <c r="AA425" s="151"/>
      <c r="AB425" s="151"/>
      <c r="AC425" s="151"/>
      <c r="AD425" s="151"/>
      <c r="AE425" s="151"/>
      <c r="AF425" s="151"/>
      <c r="AG425" s="151"/>
      <c r="AH425" s="151"/>
      <c r="AI425" s="151"/>
      <c r="AJ425" s="151"/>
      <c r="AK425" s="151"/>
      <c r="AL425" s="151"/>
      <c r="AM425" s="7"/>
      <c r="AN425" s="7"/>
      <c r="AO425" s="7"/>
      <c r="AP425" s="7"/>
      <c r="AQ425" s="7"/>
      <c r="AR425" s="7"/>
      <c r="AS425" s="7"/>
      <c r="AT425" s="7"/>
      <c r="AU425" s="7"/>
      <c r="AV425" s="7"/>
      <c r="AW425" s="7"/>
      <c r="AX425" s="7"/>
      <c r="AY425" s="7"/>
      <c r="AZ425" s="7"/>
      <c r="BA425" s="7"/>
    </row>
    <row r="426" spans="1:53" x14ac:dyDescent="0.25">
      <c r="A426" s="5"/>
      <c r="B426" s="312"/>
      <c r="C426" s="314"/>
      <c r="D426" s="7"/>
      <c r="E426" s="7"/>
      <c r="F426" s="231"/>
      <c r="G426" s="231"/>
      <c r="H426" s="314"/>
      <c r="I426" s="306"/>
      <c r="J426" s="151"/>
      <c r="K426" s="151"/>
      <c r="L426" s="175"/>
      <c r="M426" s="151"/>
      <c r="N426" s="176"/>
      <c r="O426" s="160"/>
      <c r="P426" s="160"/>
      <c r="Q426" s="160"/>
      <c r="R426" s="151"/>
      <c r="S426" s="151"/>
      <c r="T426" s="151"/>
      <c r="U426" s="151"/>
      <c r="V426" s="151"/>
      <c r="W426" s="175"/>
      <c r="X426" s="151"/>
      <c r="Y426" s="151"/>
      <c r="Z426" s="151"/>
      <c r="AA426" s="151"/>
      <c r="AB426" s="151"/>
      <c r="AC426" s="151"/>
      <c r="AD426" s="151"/>
      <c r="AE426" s="151"/>
      <c r="AF426" s="151"/>
      <c r="AG426" s="151"/>
      <c r="AH426" s="151"/>
      <c r="AI426" s="151"/>
      <c r="AJ426" s="151"/>
      <c r="AK426" s="151"/>
      <c r="AL426" s="151"/>
      <c r="AM426" s="7"/>
      <c r="AN426" s="7"/>
      <c r="AO426" s="7"/>
      <c r="AP426" s="7"/>
      <c r="AQ426" s="7"/>
      <c r="AR426" s="7"/>
      <c r="AS426" s="7"/>
      <c r="AT426" s="7"/>
      <c r="AU426" s="7"/>
      <c r="AV426" s="7"/>
      <c r="AW426" s="7"/>
      <c r="AX426" s="7"/>
      <c r="AY426" s="7"/>
      <c r="AZ426" s="7"/>
      <c r="BA426" s="7"/>
    </row>
    <row r="427" spans="1:53" x14ac:dyDescent="0.25">
      <c r="A427" s="5"/>
      <c r="B427" s="312"/>
      <c r="C427" s="314"/>
      <c r="D427" s="7"/>
      <c r="E427" s="7"/>
      <c r="F427" s="231"/>
      <c r="G427" s="231"/>
      <c r="H427" s="314"/>
      <c r="I427" s="306"/>
      <c r="J427" s="151"/>
      <c r="K427" s="151"/>
      <c r="L427" s="175"/>
      <c r="M427" s="151"/>
      <c r="N427" s="176"/>
      <c r="O427" s="160"/>
      <c r="P427" s="160"/>
      <c r="Q427" s="160"/>
      <c r="R427" s="151"/>
      <c r="S427" s="151"/>
      <c r="T427" s="151"/>
      <c r="U427" s="151"/>
      <c r="V427" s="151"/>
      <c r="W427" s="175"/>
      <c r="X427" s="151"/>
      <c r="Y427" s="151"/>
      <c r="Z427" s="151"/>
      <c r="AA427" s="151"/>
      <c r="AB427" s="151"/>
      <c r="AC427" s="151"/>
      <c r="AD427" s="151"/>
      <c r="AE427" s="151"/>
      <c r="AF427" s="151"/>
      <c r="AG427" s="151"/>
      <c r="AH427" s="151"/>
      <c r="AI427" s="151"/>
      <c r="AJ427" s="151"/>
      <c r="AK427" s="151"/>
      <c r="AL427" s="151"/>
      <c r="AM427" s="7"/>
      <c r="AN427" s="7"/>
      <c r="AO427" s="7"/>
      <c r="AP427" s="7"/>
      <c r="AQ427" s="7"/>
      <c r="AR427" s="7"/>
      <c r="AS427" s="7"/>
      <c r="AT427" s="7"/>
      <c r="AU427" s="7"/>
      <c r="AV427" s="7"/>
      <c r="AW427" s="7"/>
      <c r="AX427" s="7"/>
      <c r="AY427" s="7"/>
      <c r="AZ427" s="7"/>
      <c r="BA427" s="7"/>
    </row>
    <row r="428" spans="1:53" x14ac:dyDescent="0.25">
      <c r="A428" s="5"/>
      <c r="B428" s="312"/>
      <c r="C428" s="314"/>
      <c r="D428" s="7"/>
      <c r="E428" s="7"/>
      <c r="F428" s="231"/>
      <c r="G428" s="231"/>
      <c r="H428" s="314"/>
      <c r="I428" s="306"/>
      <c r="J428" s="151"/>
      <c r="K428" s="151"/>
      <c r="L428" s="175"/>
      <c r="M428" s="151"/>
      <c r="N428" s="176"/>
      <c r="O428" s="160"/>
      <c r="P428" s="160"/>
      <c r="Q428" s="160"/>
      <c r="R428" s="151"/>
      <c r="S428" s="151"/>
      <c r="T428" s="151"/>
      <c r="U428" s="151"/>
      <c r="V428" s="151"/>
      <c r="W428" s="175"/>
      <c r="X428" s="151"/>
      <c r="Y428" s="151"/>
      <c r="Z428" s="151"/>
      <c r="AA428" s="151"/>
      <c r="AB428" s="151"/>
      <c r="AC428" s="151"/>
      <c r="AD428" s="151"/>
      <c r="AE428" s="151"/>
      <c r="AF428" s="151"/>
      <c r="AG428" s="151"/>
      <c r="AH428" s="151"/>
      <c r="AI428" s="151"/>
      <c r="AJ428" s="151"/>
      <c r="AK428" s="151"/>
      <c r="AL428" s="151"/>
      <c r="AM428" s="7"/>
      <c r="AN428" s="7"/>
      <c r="AO428" s="7"/>
      <c r="AP428" s="7"/>
      <c r="AQ428" s="7"/>
      <c r="AR428" s="7"/>
      <c r="AS428" s="7"/>
      <c r="AT428" s="7"/>
      <c r="AU428" s="7"/>
      <c r="AV428" s="7"/>
      <c r="AW428" s="7"/>
      <c r="AX428" s="7"/>
      <c r="AY428" s="7"/>
      <c r="AZ428" s="7"/>
      <c r="BA428" s="7"/>
    </row>
    <row r="429" spans="1:53" x14ac:dyDescent="0.25">
      <c r="A429" s="5"/>
      <c r="B429" s="312"/>
      <c r="C429" s="314"/>
      <c r="D429" s="7"/>
      <c r="E429" s="7"/>
      <c r="F429" s="231"/>
      <c r="G429" s="231"/>
      <c r="H429" s="314"/>
      <c r="I429" s="306"/>
      <c r="J429" s="151"/>
      <c r="K429" s="151"/>
      <c r="L429" s="175"/>
      <c r="M429" s="151"/>
      <c r="N429" s="176"/>
      <c r="O429" s="160"/>
      <c r="P429" s="160"/>
      <c r="Q429" s="160"/>
      <c r="R429" s="151"/>
      <c r="S429" s="151"/>
      <c r="T429" s="151"/>
      <c r="U429" s="151"/>
      <c r="V429" s="151"/>
      <c r="W429" s="175"/>
      <c r="X429" s="151"/>
      <c r="Y429" s="151"/>
      <c r="Z429" s="151"/>
      <c r="AA429" s="151"/>
      <c r="AB429" s="151"/>
      <c r="AC429" s="151"/>
      <c r="AD429" s="151"/>
      <c r="AE429" s="151"/>
      <c r="AF429" s="151"/>
      <c r="AG429" s="151"/>
      <c r="AH429" s="151"/>
      <c r="AI429" s="151"/>
      <c r="AJ429" s="151"/>
      <c r="AK429" s="151"/>
      <c r="AL429" s="151"/>
      <c r="AM429" s="7"/>
      <c r="AN429" s="7"/>
      <c r="AO429" s="7"/>
      <c r="AP429" s="7"/>
      <c r="AQ429" s="7"/>
      <c r="AR429" s="7"/>
      <c r="AS429" s="7"/>
      <c r="AT429" s="7"/>
      <c r="AU429" s="7"/>
      <c r="AV429" s="7"/>
      <c r="AW429" s="7"/>
      <c r="AX429" s="7"/>
      <c r="AY429" s="7"/>
      <c r="AZ429" s="7"/>
      <c r="BA429" s="7"/>
    </row>
    <row r="430" spans="1:53" x14ac:dyDescent="0.25">
      <c r="A430" s="5"/>
      <c r="B430" s="312"/>
      <c r="C430" s="314"/>
      <c r="D430" s="7"/>
      <c r="E430" s="7"/>
      <c r="F430" s="231"/>
      <c r="G430" s="231"/>
      <c r="H430" s="314"/>
      <c r="I430" s="306"/>
      <c r="J430" s="151"/>
      <c r="K430" s="151"/>
      <c r="L430" s="175"/>
      <c r="M430" s="151"/>
      <c r="N430" s="176"/>
      <c r="O430" s="160"/>
      <c r="P430" s="160"/>
      <c r="Q430" s="160"/>
      <c r="R430" s="151"/>
      <c r="S430" s="151"/>
      <c r="T430" s="151"/>
      <c r="U430" s="151"/>
      <c r="V430" s="151"/>
      <c r="W430" s="175"/>
      <c r="X430" s="151"/>
      <c r="Y430" s="151"/>
      <c r="Z430" s="151"/>
      <c r="AA430" s="151"/>
      <c r="AB430" s="151"/>
      <c r="AC430" s="151"/>
      <c r="AD430" s="151"/>
      <c r="AE430" s="151"/>
      <c r="AF430" s="151"/>
      <c r="AG430" s="151"/>
      <c r="AH430" s="151"/>
      <c r="AI430" s="151"/>
      <c r="AJ430" s="151"/>
      <c r="AK430" s="151"/>
      <c r="AL430" s="151"/>
      <c r="AM430" s="7"/>
      <c r="AN430" s="7"/>
      <c r="AO430" s="7"/>
      <c r="AP430" s="7"/>
      <c r="AQ430" s="7"/>
      <c r="AR430" s="7"/>
      <c r="AS430" s="7"/>
      <c r="AT430" s="7"/>
      <c r="AU430" s="7"/>
      <c r="AV430" s="7"/>
      <c r="AW430" s="7"/>
      <c r="AX430" s="7"/>
      <c r="AY430" s="7"/>
      <c r="AZ430" s="7"/>
      <c r="BA430" s="7"/>
    </row>
    <row r="431" spans="1:53" x14ac:dyDescent="0.25">
      <c r="A431" s="5"/>
      <c r="B431" s="312"/>
      <c r="C431" s="314"/>
      <c r="D431" s="7"/>
      <c r="E431" s="7"/>
      <c r="F431" s="231"/>
      <c r="G431" s="231"/>
      <c r="H431" s="314"/>
      <c r="I431" s="306"/>
      <c r="J431" s="151"/>
      <c r="K431" s="151"/>
      <c r="L431" s="175"/>
      <c r="M431" s="151"/>
      <c r="N431" s="176"/>
      <c r="O431" s="160"/>
      <c r="P431" s="160"/>
      <c r="Q431" s="160"/>
      <c r="R431" s="151"/>
      <c r="S431" s="151"/>
      <c r="T431" s="151"/>
      <c r="U431" s="151"/>
      <c r="V431" s="151"/>
      <c r="W431" s="175"/>
      <c r="X431" s="151"/>
      <c r="Y431" s="151"/>
      <c r="Z431" s="151"/>
      <c r="AA431" s="151"/>
      <c r="AB431" s="151"/>
      <c r="AC431" s="151"/>
      <c r="AD431" s="151"/>
      <c r="AE431" s="151"/>
      <c r="AF431" s="151"/>
      <c r="AG431" s="151"/>
      <c r="AH431" s="151"/>
      <c r="AI431" s="151"/>
      <c r="AJ431" s="151"/>
      <c r="AK431" s="151"/>
      <c r="AL431" s="151"/>
      <c r="AM431" s="7"/>
      <c r="AN431" s="7"/>
      <c r="AO431" s="7"/>
      <c r="AP431" s="7"/>
      <c r="AQ431" s="7"/>
      <c r="AR431" s="7"/>
      <c r="AS431" s="7"/>
      <c r="AT431" s="7"/>
      <c r="AU431" s="7"/>
      <c r="AV431" s="7"/>
      <c r="AW431" s="7"/>
      <c r="AX431" s="7"/>
      <c r="AY431" s="7"/>
      <c r="AZ431" s="7"/>
      <c r="BA431" s="7"/>
    </row>
    <row r="432" spans="1:53" x14ac:dyDescent="0.25">
      <c r="A432" s="5"/>
      <c r="B432" s="312"/>
      <c r="C432" s="314"/>
      <c r="D432" s="7"/>
      <c r="E432" s="7"/>
      <c r="F432" s="231"/>
      <c r="G432" s="231"/>
      <c r="H432" s="314"/>
      <c r="I432" s="306"/>
      <c r="J432" s="151"/>
      <c r="K432" s="151"/>
      <c r="L432" s="175"/>
      <c r="M432" s="151"/>
      <c r="N432" s="176"/>
      <c r="O432" s="160"/>
      <c r="P432" s="160"/>
      <c r="Q432" s="160"/>
      <c r="R432" s="151"/>
      <c r="S432" s="151"/>
      <c r="T432" s="151"/>
      <c r="U432" s="151"/>
      <c r="V432" s="151"/>
      <c r="W432" s="175"/>
      <c r="X432" s="151"/>
      <c r="Y432" s="151"/>
      <c r="Z432" s="151"/>
      <c r="AA432" s="151"/>
      <c r="AB432" s="151"/>
      <c r="AC432" s="151"/>
      <c r="AD432" s="151"/>
      <c r="AE432" s="151"/>
      <c r="AF432" s="151"/>
      <c r="AG432" s="151"/>
      <c r="AH432" s="151"/>
      <c r="AI432" s="151"/>
      <c r="AJ432" s="151"/>
      <c r="AK432" s="151"/>
      <c r="AL432" s="151"/>
      <c r="AM432" s="7"/>
      <c r="AN432" s="7"/>
      <c r="AO432" s="7"/>
      <c r="AP432" s="7"/>
      <c r="AQ432" s="7"/>
      <c r="AR432" s="7"/>
      <c r="AS432" s="7"/>
      <c r="AT432" s="7"/>
      <c r="AU432" s="7"/>
      <c r="AV432" s="7"/>
      <c r="AW432" s="7"/>
      <c r="AX432" s="7"/>
      <c r="AY432" s="7"/>
      <c r="AZ432" s="7"/>
      <c r="BA432" s="7"/>
    </row>
    <row r="433" spans="1:53" x14ac:dyDescent="0.25">
      <c r="A433" s="5"/>
      <c r="B433" s="312"/>
      <c r="C433" s="314"/>
      <c r="D433" s="7"/>
      <c r="E433" s="7"/>
      <c r="F433" s="231"/>
      <c r="G433" s="231"/>
      <c r="H433" s="314"/>
      <c r="I433" s="306"/>
      <c r="J433" s="151"/>
      <c r="K433" s="151"/>
      <c r="L433" s="175"/>
      <c r="M433" s="151"/>
      <c r="N433" s="176"/>
      <c r="O433" s="160"/>
      <c r="P433" s="160"/>
      <c r="Q433" s="160"/>
      <c r="R433" s="151"/>
      <c r="S433" s="151"/>
      <c r="T433" s="151"/>
      <c r="U433" s="151"/>
      <c r="V433" s="151"/>
      <c r="W433" s="175"/>
      <c r="X433" s="151"/>
      <c r="Y433" s="151"/>
      <c r="Z433" s="151"/>
      <c r="AA433" s="151"/>
      <c r="AB433" s="151"/>
      <c r="AC433" s="151"/>
      <c r="AD433" s="151"/>
      <c r="AE433" s="151"/>
      <c r="AF433" s="151"/>
      <c r="AG433" s="151"/>
      <c r="AH433" s="151"/>
      <c r="AI433" s="151"/>
      <c r="AJ433" s="151"/>
      <c r="AK433" s="151"/>
      <c r="AL433" s="151"/>
      <c r="AM433" s="7"/>
      <c r="AN433" s="7"/>
      <c r="AO433" s="7"/>
      <c r="AP433" s="7"/>
      <c r="AQ433" s="7"/>
      <c r="AR433" s="7"/>
      <c r="AS433" s="7"/>
      <c r="AT433" s="7"/>
      <c r="AU433" s="7"/>
      <c r="AV433" s="7"/>
      <c r="AW433" s="7"/>
      <c r="AX433" s="7"/>
      <c r="AY433" s="7"/>
      <c r="AZ433" s="7"/>
      <c r="BA433" s="7"/>
    </row>
    <row r="434" spans="1:53" x14ac:dyDescent="0.25">
      <c r="A434" s="5"/>
      <c r="B434" s="312"/>
      <c r="C434" s="314"/>
      <c r="D434" s="7"/>
      <c r="E434" s="7"/>
      <c r="F434" s="231"/>
      <c r="G434" s="231"/>
      <c r="H434" s="314"/>
      <c r="I434" s="306"/>
      <c r="J434" s="151"/>
      <c r="K434" s="151"/>
      <c r="L434" s="175"/>
      <c r="M434" s="151"/>
      <c r="N434" s="176"/>
      <c r="O434" s="160"/>
      <c r="P434" s="160"/>
      <c r="Q434" s="160"/>
      <c r="R434" s="151"/>
      <c r="S434" s="151"/>
      <c r="T434" s="151"/>
      <c r="U434" s="151"/>
      <c r="V434" s="151"/>
      <c r="W434" s="175"/>
      <c r="X434" s="151"/>
      <c r="Y434" s="151"/>
      <c r="Z434" s="151"/>
      <c r="AA434" s="151"/>
      <c r="AB434" s="151"/>
      <c r="AC434" s="151"/>
      <c r="AD434" s="151"/>
      <c r="AE434" s="151"/>
      <c r="AF434" s="151"/>
      <c r="AG434" s="151"/>
      <c r="AH434" s="151"/>
      <c r="AI434" s="151"/>
      <c r="AJ434" s="151"/>
      <c r="AK434" s="151"/>
      <c r="AL434" s="151"/>
      <c r="AM434" s="7"/>
      <c r="AN434" s="7"/>
      <c r="AO434" s="7"/>
      <c r="AP434" s="7"/>
      <c r="AQ434" s="7"/>
      <c r="AR434" s="7"/>
      <c r="AS434" s="7"/>
      <c r="AT434" s="7"/>
      <c r="AU434" s="7"/>
      <c r="AV434" s="7"/>
      <c r="AW434" s="7"/>
      <c r="AX434" s="7"/>
      <c r="AY434" s="7"/>
      <c r="AZ434" s="7"/>
      <c r="BA434" s="7"/>
    </row>
    <row r="435" spans="1:53" x14ac:dyDescent="0.25">
      <c r="A435" s="5"/>
      <c r="B435" s="312"/>
      <c r="C435" s="314"/>
      <c r="D435" s="7"/>
      <c r="E435" s="7"/>
      <c r="F435" s="231"/>
      <c r="G435" s="231"/>
      <c r="H435" s="314"/>
      <c r="I435" s="306"/>
      <c r="J435" s="151"/>
      <c r="K435" s="151"/>
      <c r="L435" s="175"/>
      <c r="M435" s="151"/>
      <c r="N435" s="176"/>
      <c r="O435" s="160"/>
      <c r="P435" s="160"/>
      <c r="Q435" s="160"/>
      <c r="R435" s="151"/>
      <c r="S435" s="151"/>
      <c r="T435" s="151"/>
      <c r="U435" s="151"/>
      <c r="V435" s="151"/>
      <c r="W435" s="175"/>
      <c r="X435" s="151"/>
      <c r="Y435" s="151"/>
      <c r="Z435" s="151"/>
      <c r="AA435" s="151"/>
      <c r="AB435" s="151"/>
      <c r="AC435" s="151"/>
      <c r="AD435" s="151"/>
      <c r="AE435" s="151"/>
      <c r="AF435" s="151"/>
      <c r="AG435" s="151"/>
      <c r="AH435" s="151"/>
      <c r="AI435" s="151"/>
      <c r="AJ435" s="151"/>
      <c r="AK435" s="151"/>
      <c r="AL435" s="151"/>
      <c r="AM435" s="7"/>
      <c r="AN435" s="7"/>
      <c r="AO435" s="7"/>
      <c r="AP435" s="7"/>
      <c r="AQ435" s="7"/>
      <c r="AR435" s="7"/>
      <c r="AS435" s="7"/>
      <c r="AT435" s="7"/>
      <c r="AU435" s="7"/>
      <c r="AV435" s="7"/>
      <c r="AW435" s="7"/>
      <c r="AX435" s="7"/>
      <c r="AY435" s="7"/>
      <c r="AZ435" s="7"/>
      <c r="BA435" s="7"/>
    </row>
    <row r="436" spans="1:53" x14ac:dyDescent="0.25">
      <c r="A436" s="5"/>
      <c r="B436" s="312"/>
      <c r="C436" s="314"/>
      <c r="D436" s="7"/>
      <c r="E436" s="7"/>
      <c r="F436" s="231"/>
      <c r="G436" s="231"/>
      <c r="H436" s="314"/>
      <c r="I436" s="306"/>
      <c r="J436" s="151"/>
      <c r="K436" s="151"/>
      <c r="L436" s="175"/>
      <c r="M436" s="151"/>
      <c r="N436" s="176"/>
      <c r="O436" s="160"/>
      <c r="P436" s="160"/>
      <c r="Q436" s="160"/>
      <c r="R436" s="151"/>
      <c r="S436" s="151"/>
      <c r="T436" s="151"/>
      <c r="U436" s="151"/>
      <c r="V436" s="151"/>
      <c r="W436" s="175"/>
      <c r="X436" s="151"/>
      <c r="Y436" s="151"/>
      <c r="Z436" s="151"/>
      <c r="AA436" s="151"/>
      <c r="AB436" s="151"/>
      <c r="AC436" s="151"/>
      <c r="AD436" s="151"/>
      <c r="AE436" s="151"/>
      <c r="AF436" s="151"/>
      <c r="AG436" s="151"/>
      <c r="AH436" s="151"/>
      <c r="AI436" s="151"/>
      <c r="AJ436" s="151"/>
      <c r="AK436" s="151"/>
      <c r="AL436" s="151"/>
      <c r="AM436" s="7"/>
      <c r="AN436" s="7"/>
      <c r="AO436" s="7"/>
      <c r="AP436" s="7"/>
      <c r="AQ436" s="7"/>
      <c r="AR436" s="7"/>
      <c r="AS436" s="7"/>
      <c r="AT436" s="7"/>
      <c r="AU436" s="7"/>
      <c r="AV436" s="7"/>
      <c r="AW436" s="7"/>
      <c r="AX436" s="7"/>
      <c r="AY436" s="7"/>
      <c r="AZ436" s="7"/>
      <c r="BA436" s="7"/>
    </row>
    <row r="437" spans="1:53" x14ac:dyDescent="0.25">
      <c r="A437" s="5"/>
      <c r="B437" s="312"/>
      <c r="C437" s="314"/>
      <c r="D437" s="7"/>
      <c r="E437" s="7"/>
      <c r="F437" s="231"/>
      <c r="G437" s="231"/>
      <c r="H437" s="314"/>
      <c r="I437" s="306"/>
      <c r="J437" s="151"/>
      <c r="K437" s="151"/>
      <c r="L437" s="175"/>
      <c r="M437" s="151"/>
      <c r="N437" s="176"/>
      <c r="O437" s="160"/>
      <c r="P437" s="160"/>
      <c r="Q437" s="160"/>
      <c r="R437" s="151"/>
      <c r="S437" s="151"/>
      <c r="T437" s="151"/>
      <c r="U437" s="151"/>
      <c r="V437" s="151"/>
      <c r="W437" s="175"/>
      <c r="X437" s="151"/>
      <c r="Y437" s="151"/>
      <c r="Z437" s="151"/>
      <c r="AA437" s="151"/>
      <c r="AB437" s="151"/>
      <c r="AC437" s="151"/>
      <c r="AD437" s="151"/>
      <c r="AE437" s="151"/>
      <c r="AF437" s="151"/>
      <c r="AG437" s="151"/>
      <c r="AH437" s="151"/>
      <c r="AI437" s="151"/>
      <c r="AJ437" s="151"/>
      <c r="AK437" s="151"/>
      <c r="AL437" s="151"/>
      <c r="AM437" s="7"/>
      <c r="AN437" s="7"/>
      <c r="AO437" s="7"/>
      <c r="AP437" s="7"/>
      <c r="AQ437" s="7"/>
      <c r="AR437" s="7"/>
      <c r="AS437" s="7"/>
      <c r="AT437" s="7"/>
      <c r="AU437" s="7"/>
      <c r="AV437" s="7"/>
      <c r="AW437" s="7"/>
      <c r="AX437" s="7"/>
      <c r="AY437" s="7"/>
      <c r="AZ437" s="7"/>
      <c r="BA437" s="7"/>
    </row>
    <row r="438" spans="1:53" x14ac:dyDescent="0.25">
      <c r="A438" s="5"/>
      <c r="B438" s="312"/>
      <c r="C438" s="314"/>
      <c r="D438" s="7"/>
      <c r="E438" s="7"/>
      <c r="F438" s="231"/>
      <c r="G438" s="231"/>
      <c r="H438" s="314"/>
      <c r="I438" s="306"/>
      <c r="J438" s="151"/>
      <c r="K438" s="151"/>
      <c r="L438" s="175"/>
      <c r="M438" s="151"/>
      <c r="N438" s="176"/>
      <c r="O438" s="160"/>
      <c r="P438" s="160"/>
      <c r="Q438" s="160"/>
      <c r="R438" s="151"/>
      <c r="S438" s="151"/>
      <c r="T438" s="151"/>
      <c r="U438" s="151"/>
      <c r="V438" s="151"/>
      <c r="W438" s="175"/>
      <c r="X438" s="151"/>
      <c r="Y438" s="151"/>
      <c r="Z438" s="151"/>
      <c r="AA438" s="151"/>
      <c r="AB438" s="151"/>
      <c r="AC438" s="151"/>
      <c r="AD438" s="151"/>
      <c r="AE438" s="151"/>
      <c r="AF438" s="151"/>
      <c r="AG438" s="151"/>
      <c r="AH438" s="151"/>
      <c r="AI438" s="151"/>
      <c r="AJ438" s="151"/>
      <c r="AK438" s="151"/>
      <c r="AL438" s="151"/>
      <c r="AM438" s="7"/>
      <c r="AN438" s="7"/>
      <c r="AO438" s="7"/>
      <c r="AP438" s="7"/>
      <c r="AQ438" s="7"/>
      <c r="AR438" s="7"/>
      <c r="AS438" s="7"/>
      <c r="AT438" s="7"/>
      <c r="AU438" s="7"/>
      <c r="AV438" s="7"/>
      <c r="AW438" s="7"/>
      <c r="AX438" s="7"/>
      <c r="AY438" s="7"/>
      <c r="AZ438" s="7"/>
      <c r="BA438" s="7"/>
    </row>
    <row r="439" spans="1:53" x14ac:dyDescent="0.25">
      <c r="A439" s="5"/>
      <c r="B439" s="312"/>
      <c r="C439" s="314"/>
      <c r="D439" s="7"/>
      <c r="E439" s="7"/>
      <c r="F439" s="231"/>
      <c r="G439" s="231"/>
      <c r="H439" s="314"/>
      <c r="I439" s="306"/>
      <c r="J439" s="151"/>
      <c r="K439" s="151"/>
      <c r="L439" s="175"/>
      <c r="M439" s="151"/>
      <c r="N439" s="176"/>
      <c r="O439" s="160"/>
      <c r="P439" s="160"/>
      <c r="Q439" s="160"/>
      <c r="R439" s="151"/>
      <c r="S439" s="151"/>
      <c r="T439" s="151"/>
      <c r="U439" s="151"/>
      <c r="V439" s="151"/>
      <c r="W439" s="175"/>
      <c r="X439" s="151"/>
      <c r="Y439" s="151"/>
      <c r="Z439" s="151"/>
      <c r="AA439" s="151"/>
      <c r="AB439" s="151"/>
      <c r="AC439" s="151"/>
      <c r="AD439" s="151"/>
      <c r="AE439" s="151"/>
      <c r="AF439" s="151"/>
      <c r="AG439" s="151"/>
      <c r="AH439" s="151"/>
      <c r="AI439" s="151"/>
      <c r="AJ439" s="151"/>
      <c r="AK439" s="151"/>
      <c r="AL439" s="151"/>
      <c r="AM439" s="7"/>
      <c r="AN439" s="7"/>
      <c r="AO439" s="7"/>
      <c r="AP439" s="7"/>
      <c r="AQ439" s="7"/>
      <c r="AR439" s="7"/>
      <c r="AS439" s="7"/>
      <c r="AT439" s="7"/>
      <c r="AU439" s="7"/>
      <c r="AV439" s="7"/>
      <c r="AW439" s="7"/>
      <c r="AX439" s="7"/>
      <c r="AY439" s="7"/>
      <c r="AZ439" s="7"/>
      <c r="BA439" s="7"/>
    </row>
    <row r="440" spans="1:53" x14ac:dyDescent="0.25">
      <c r="A440" s="5"/>
      <c r="B440" s="312"/>
      <c r="C440" s="314"/>
      <c r="D440" s="7"/>
      <c r="E440" s="7"/>
      <c r="F440" s="231"/>
      <c r="G440" s="231"/>
      <c r="H440" s="314"/>
      <c r="I440" s="306"/>
      <c r="J440" s="151"/>
      <c r="K440" s="151"/>
      <c r="L440" s="175"/>
      <c r="M440" s="151"/>
      <c r="N440" s="176"/>
      <c r="O440" s="160"/>
      <c r="P440" s="160"/>
      <c r="Q440" s="160"/>
      <c r="R440" s="151"/>
      <c r="S440" s="151"/>
      <c r="T440" s="151"/>
      <c r="U440" s="151"/>
      <c r="V440" s="151"/>
      <c r="W440" s="175"/>
      <c r="X440" s="151"/>
      <c r="Y440" s="151"/>
      <c r="Z440" s="151"/>
      <c r="AA440" s="151"/>
      <c r="AB440" s="151"/>
      <c r="AC440" s="151"/>
      <c r="AD440" s="151"/>
      <c r="AE440" s="151"/>
      <c r="AF440" s="151"/>
      <c r="AG440" s="151"/>
      <c r="AH440" s="151"/>
      <c r="AI440" s="151"/>
      <c r="AJ440" s="151"/>
      <c r="AK440" s="151"/>
      <c r="AL440" s="151"/>
      <c r="AM440" s="7"/>
      <c r="AN440" s="7"/>
      <c r="AO440" s="7"/>
      <c r="AP440" s="7"/>
      <c r="AQ440" s="7"/>
      <c r="AR440" s="7"/>
      <c r="AS440" s="7"/>
      <c r="AT440" s="7"/>
      <c r="AU440" s="7"/>
      <c r="AV440" s="7"/>
      <c r="AW440" s="7"/>
      <c r="AX440" s="7"/>
      <c r="AY440" s="7"/>
      <c r="AZ440" s="7"/>
      <c r="BA440" s="7"/>
    </row>
    <row r="441" spans="1:53" x14ac:dyDescent="0.25">
      <c r="A441" s="5"/>
      <c r="B441" s="312"/>
      <c r="C441" s="314"/>
      <c r="D441" s="7"/>
      <c r="E441" s="7"/>
      <c r="F441" s="231"/>
      <c r="G441" s="231"/>
      <c r="H441" s="314"/>
      <c r="I441" s="306"/>
      <c r="J441" s="151"/>
      <c r="K441" s="151"/>
      <c r="L441" s="175"/>
      <c r="M441" s="151"/>
      <c r="N441" s="176"/>
      <c r="O441" s="160"/>
      <c r="P441" s="160"/>
      <c r="Q441" s="160"/>
      <c r="R441" s="151"/>
      <c r="S441" s="151"/>
      <c r="T441" s="151"/>
      <c r="U441" s="151"/>
      <c r="V441" s="151"/>
      <c r="W441" s="175"/>
      <c r="X441" s="151"/>
      <c r="Y441" s="151"/>
      <c r="Z441" s="151"/>
      <c r="AA441" s="151"/>
      <c r="AB441" s="151"/>
      <c r="AC441" s="151"/>
      <c r="AD441" s="151"/>
      <c r="AE441" s="151"/>
      <c r="AF441" s="151"/>
      <c r="AG441" s="151"/>
      <c r="AH441" s="151"/>
      <c r="AI441" s="151"/>
      <c r="AJ441" s="151"/>
      <c r="AK441" s="151"/>
      <c r="AL441" s="151"/>
      <c r="AM441" s="7"/>
      <c r="AN441" s="7"/>
      <c r="AO441" s="7"/>
      <c r="AP441" s="7"/>
      <c r="AQ441" s="7"/>
      <c r="AR441" s="7"/>
      <c r="AS441" s="7"/>
      <c r="AT441" s="7"/>
      <c r="AU441" s="7"/>
      <c r="AV441" s="7"/>
      <c r="AW441" s="7"/>
      <c r="AX441" s="7"/>
      <c r="AY441" s="7"/>
      <c r="AZ441" s="7"/>
      <c r="BA441" s="7"/>
    </row>
    <row r="442" spans="1:53" x14ac:dyDescent="0.25">
      <c r="A442" s="5"/>
      <c r="B442" s="312"/>
      <c r="C442" s="314"/>
      <c r="D442" s="7"/>
      <c r="E442" s="7"/>
      <c r="F442" s="231"/>
      <c r="G442" s="231"/>
      <c r="H442" s="314"/>
      <c r="I442" s="306"/>
      <c r="J442" s="151"/>
      <c r="K442" s="151"/>
      <c r="L442" s="175"/>
      <c r="M442" s="151"/>
      <c r="N442" s="176"/>
      <c r="O442" s="160"/>
      <c r="P442" s="160"/>
      <c r="Q442" s="160"/>
      <c r="R442" s="151"/>
      <c r="S442" s="151"/>
      <c r="T442" s="151"/>
      <c r="U442" s="151"/>
      <c r="V442" s="151"/>
      <c r="W442" s="175"/>
      <c r="X442" s="151"/>
      <c r="Y442" s="151"/>
      <c r="Z442" s="151"/>
      <c r="AA442" s="151"/>
      <c r="AB442" s="151"/>
      <c r="AC442" s="151"/>
      <c r="AD442" s="151"/>
      <c r="AE442" s="151"/>
      <c r="AF442" s="151"/>
      <c r="AG442" s="151"/>
      <c r="AH442" s="151"/>
      <c r="AI442" s="151"/>
      <c r="AJ442" s="151"/>
      <c r="AK442" s="151"/>
      <c r="AL442" s="151"/>
      <c r="AM442" s="7"/>
      <c r="AN442" s="7"/>
      <c r="AO442" s="7"/>
      <c r="AP442" s="7"/>
      <c r="AQ442" s="7"/>
      <c r="AR442" s="7"/>
      <c r="AS442" s="7"/>
      <c r="AT442" s="7"/>
      <c r="AU442" s="7"/>
      <c r="AV442" s="7"/>
      <c r="AW442" s="7"/>
      <c r="AX442" s="7"/>
      <c r="AY442" s="7"/>
      <c r="AZ442" s="7"/>
      <c r="BA442" s="7"/>
    </row>
    <row r="443" spans="1:53" x14ac:dyDescent="0.25">
      <c r="A443" s="5"/>
      <c r="B443" s="312"/>
      <c r="C443" s="314"/>
      <c r="D443" s="7"/>
      <c r="E443" s="7"/>
      <c r="F443" s="231"/>
      <c r="G443" s="231"/>
      <c r="H443" s="314"/>
      <c r="I443" s="306"/>
      <c r="J443" s="151"/>
      <c r="K443" s="151"/>
      <c r="L443" s="175"/>
      <c r="M443" s="151"/>
      <c r="N443" s="176"/>
      <c r="O443" s="160"/>
      <c r="P443" s="160"/>
      <c r="Q443" s="160"/>
      <c r="R443" s="151"/>
      <c r="S443" s="151"/>
      <c r="T443" s="151"/>
      <c r="U443" s="151"/>
      <c r="V443" s="151"/>
      <c r="W443" s="175"/>
      <c r="X443" s="151"/>
      <c r="Y443" s="151"/>
      <c r="Z443" s="151"/>
      <c r="AA443" s="151"/>
      <c r="AB443" s="151"/>
      <c r="AC443" s="151"/>
      <c r="AD443" s="151"/>
      <c r="AE443" s="151"/>
      <c r="AF443" s="151"/>
      <c r="AG443" s="151"/>
      <c r="AH443" s="151"/>
      <c r="AI443" s="151"/>
      <c r="AJ443" s="151"/>
      <c r="AK443" s="151"/>
      <c r="AL443" s="151"/>
      <c r="AM443" s="7"/>
      <c r="AN443" s="7"/>
      <c r="AO443" s="7"/>
      <c r="AP443" s="7"/>
      <c r="AQ443" s="7"/>
      <c r="AR443" s="7"/>
      <c r="AS443" s="7"/>
      <c r="AT443" s="7"/>
      <c r="AU443" s="7"/>
      <c r="AV443" s="7"/>
      <c r="AW443" s="7"/>
      <c r="AX443" s="7"/>
      <c r="AY443" s="7"/>
      <c r="AZ443" s="7"/>
      <c r="BA443" s="7"/>
    </row>
    <row r="444" spans="1:53" x14ac:dyDescent="0.25">
      <c r="A444" s="5"/>
      <c r="B444" s="312"/>
      <c r="C444" s="314"/>
      <c r="D444" s="7"/>
      <c r="E444" s="7"/>
      <c r="F444" s="231"/>
      <c r="G444" s="231"/>
      <c r="H444" s="314"/>
      <c r="I444" s="306"/>
      <c r="J444" s="151"/>
      <c r="K444" s="151"/>
      <c r="L444" s="175"/>
      <c r="M444" s="151"/>
      <c r="N444" s="176"/>
      <c r="O444" s="160"/>
      <c r="P444" s="160"/>
      <c r="Q444" s="160"/>
      <c r="R444" s="151"/>
      <c r="S444" s="151"/>
      <c r="T444" s="151"/>
      <c r="U444" s="151"/>
      <c r="V444" s="151"/>
      <c r="W444" s="175"/>
      <c r="X444" s="151"/>
      <c r="Y444" s="151"/>
      <c r="Z444" s="151"/>
      <c r="AA444" s="151"/>
      <c r="AB444" s="151"/>
      <c r="AC444" s="151"/>
      <c r="AD444" s="151"/>
      <c r="AE444" s="151"/>
      <c r="AF444" s="151"/>
      <c r="AG444" s="151"/>
      <c r="AH444" s="151"/>
      <c r="AI444" s="151"/>
      <c r="AJ444" s="151"/>
      <c r="AK444" s="151"/>
      <c r="AL444" s="151"/>
      <c r="AM444" s="7"/>
      <c r="AN444" s="7"/>
      <c r="AO444" s="7"/>
      <c r="AP444" s="7"/>
      <c r="AQ444" s="7"/>
      <c r="AR444" s="7"/>
      <c r="AS444" s="7"/>
      <c r="AT444" s="7"/>
      <c r="AU444" s="7"/>
      <c r="AV444" s="7"/>
      <c r="AW444" s="7"/>
      <c r="AX444" s="7"/>
      <c r="AY444" s="7"/>
      <c r="AZ444" s="7"/>
      <c r="BA444" s="7"/>
    </row>
    <row r="445" spans="1:53" x14ac:dyDescent="0.25">
      <c r="A445" s="5"/>
      <c r="B445" s="312"/>
      <c r="C445" s="314"/>
      <c r="D445" s="7"/>
      <c r="E445" s="7"/>
      <c r="F445" s="231"/>
      <c r="G445" s="231"/>
      <c r="H445" s="314"/>
      <c r="I445" s="306"/>
      <c r="J445" s="151"/>
      <c r="K445" s="151"/>
      <c r="L445" s="175"/>
      <c r="M445" s="151"/>
      <c r="N445" s="176"/>
      <c r="O445" s="160"/>
      <c r="P445" s="160"/>
      <c r="Q445" s="160"/>
      <c r="R445" s="151"/>
      <c r="S445" s="151"/>
      <c r="T445" s="151"/>
      <c r="U445" s="151"/>
      <c r="V445" s="151"/>
      <c r="W445" s="175"/>
      <c r="X445" s="151"/>
      <c r="Y445" s="151"/>
      <c r="Z445" s="151"/>
      <c r="AA445" s="151"/>
      <c r="AB445" s="151"/>
      <c r="AC445" s="151"/>
      <c r="AD445" s="151"/>
      <c r="AE445" s="151"/>
      <c r="AF445" s="151"/>
      <c r="AG445" s="151"/>
      <c r="AH445" s="151"/>
      <c r="AI445" s="151"/>
      <c r="AJ445" s="151"/>
      <c r="AK445" s="151"/>
      <c r="AL445" s="151"/>
      <c r="AM445" s="7"/>
      <c r="AN445" s="7"/>
      <c r="AO445" s="7"/>
      <c r="AP445" s="7"/>
      <c r="AQ445" s="7"/>
      <c r="AR445" s="7"/>
      <c r="AS445" s="7"/>
      <c r="AT445" s="7"/>
      <c r="AU445" s="7"/>
      <c r="AV445" s="7"/>
      <c r="AW445" s="7"/>
      <c r="AX445" s="7"/>
      <c r="AY445" s="7"/>
      <c r="AZ445" s="7"/>
      <c r="BA445" s="7"/>
    </row>
    <row r="446" spans="1:53" x14ac:dyDescent="0.25">
      <c r="A446" s="5"/>
      <c r="B446" s="312"/>
      <c r="C446" s="314"/>
      <c r="D446" s="7"/>
      <c r="E446" s="7"/>
      <c r="F446" s="231"/>
      <c r="G446" s="231"/>
      <c r="H446" s="314"/>
      <c r="I446" s="306"/>
      <c r="J446" s="151"/>
      <c r="K446" s="151"/>
      <c r="L446" s="175"/>
      <c r="M446" s="151"/>
      <c r="N446" s="176"/>
      <c r="O446" s="160"/>
      <c r="P446" s="160"/>
      <c r="Q446" s="160"/>
      <c r="R446" s="151"/>
      <c r="S446" s="151"/>
      <c r="T446" s="151"/>
      <c r="U446" s="151"/>
      <c r="V446" s="151"/>
      <c r="W446" s="175"/>
      <c r="X446" s="151"/>
      <c r="Y446" s="151"/>
      <c r="Z446" s="151"/>
      <c r="AA446" s="151"/>
      <c r="AB446" s="151"/>
      <c r="AC446" s="151"/>
      <c r="AD446" s="151"/>
      <c r="AE446" s="151"/>
      <c r="AF446" s="151"/>
      <c r="AG446" s="151"/>
      <c r="AH446" s="151"/>
      <c r="AI446" s="151"/>
      <c r="AJ446" s="151"/>
      <c r="AK446" s="151"/>
      <c r="AL446" s="151"/>
      <c r="AM446" s="7"/>
      <c r="AN446" s="7"/>
      <c r="AO446" s="7"/>
      <c r="AP446" s="7"/>
      <c r="AQ446" s="7"/>
      <c r="AR446" s="7"/>
      <c r="AS446" s="7"/>
      <c r="AT446" s="7"/>
      <c r="AU446" s="7"/>
      <c r="AV446" s="7"/>
      <c r="AW446" s="7"/>
      <c r="AX446" s="7"/>
      <c r="AY446" s="7"/>
      <c r="AZ446" s="7"/>
      <c r="BA446" s="7"/>
    </row>
    <row r="447" spans="1:53" x14ac:dyDescent="0.25">
      <c r="A447" s="5"/>
      <c r="B447" s="312"/>
      <c r="C447" s="314"/>
      <c r="D447" s="7"/>
      <c r="E447" s="7"/>
      <c r="F447" s="231"/>
      <c r="G447" s="231"/>
      <c r="H447" s="314"/>
      <c r="I447" s="306"/>
      <c r="J447" s="151"/>
      <c r="K447" s="151"/>
      <c r="L447" s="175"/>
      <c r="M447" s="151"/>
      <c r="N447" s="176"/>
      <c r="O447" s="160"/>
      <c r="P447" s="160"/>
      <c r="Q447" s="160"/>
      <c r="R447" s="151"/>
      <c r="S447" s="151"/>
      <c r="T447" s="151"/>
      <c r="U447" s="151"/>
      <c r="V447" s="151"/>
      <c r="W447" s="175"/>
      <c r="X447" s="151"/>
      <c r="Y447" s="151"/>
      <c r="Z447" s="151"/>
      <c r="AA447" s="151"/>
      <c r="AB447" s="151"/>
      <c r="AC447" s="151"/>
      <c r="AD447" s="151"/>
      <c r="AE447" s="151"/>
      <c r="AF447" s="151"/>
      <c r="AG447" s="151"/>
      <c r="AH447" s="151"/>
      <c r="AI447" s="151"/>
      <c r="AJ447" s="151"/>
      <c r="AK447" s="151"/>
      <c r="AL447" s="151"/>
      <c r="AM447" s="7"/>
      <c r="AN447" s="7"/>
      <c r="AO447" s="7"/>
      <c r="AP447" s="7"/>
      <c r="AQ447" s="7"/>
      <c r="AR447" s="7"/>
      <c r="AS447" s="7"/>
      <c r="AT447" s="7"/>
      <c r="AU447" s="7"/>
      <c r="AV447" s="7"/>
      <c r="AW447" s="7"/>
      <c r="AX447" s="7"/>
      <c r="AY447" s="7"/>
      <c r="AZ447" s="7"/>
      <c r="BA447" s="7"/>
    </row>
    <row r="448" spans="1:53" x14ac:dyDescent="0.25">
      <c r="A448" s="5"/>
      <c r="B448" s="312"/>
      <c r="C448" s="314"/>
      <c r="D448" s="7"/>
      <c r="E448" s="7"/>
      <c r="F448" s="231"/>
      <c r="G448" s="231"/>
      <c r="H448" s="314"/>
      <c r="I448" s="306"/>
      <c r="J448" s="151"/>
      <c r="K448" s="151"/>
      <c r="L448" s="175"/>
      <c r="M448" s="151"/>
      <c r="N448" s="176"/>
      <c r="O448" s="160"/>
      <c r="P448" s="160"/>
      <c r="Q448" s="160"/>
      <c r="R448" s="151"/>
      <c r="S448" s="151"/>
      <c r="T448" s="151"/>
      <c r="U448" s="151"/>
      <c r="V448" s="151"/>
      <c r="W448" s="175"/>
      <c r="X448" s="151"/>
      <c r="Y448" s="151"/>
      <c r="Z448" s="151"/>
      <c r="AA448" s="151"/>
      <c r="AB448" s="151"/>
      <c r="AC448" s="151"/>
      <c r="AD448" s="151"/>
      <c r="AE448" s="151"/>
      <c r="AF448" s="151"/>
      <c r="AG448" s="151"/>
      <c r="AH448" s="151"/>
      <c r="AI448" s="151"/>
      <c r="AJ448" s="151"/>
      <c r="AK448" s="151"/>
      <c r="AL448" s="151"/>
      <c r="AM448" s="7"/>
      <c r="AN448" s="7"/>
      <c r="AO448" s="7"/>
      <c r="AP448" s="7"/>
      <c r="AQ448" s="7"/>
      <c r="AR448" s="7"/>
      <c r="AS448" s="7"/>
      <c r="AT448" s="7"/>
      <c r="AU448" s="7"/>
      <c r="AV448" s="7"/>
      <c r="AW448" s="7"/>
      <c r="AX448" s="7"/>
      <c r="AY448" s="7"/>
      <c r="AZ448" s="7"/>
      <c r="BA448" s="7"/>
    </row>
    <row r="449" spans="1:53" x14ac:dyDescent="0.25">
      <c r="A449" s="5"/>
      <c r="B449" s="312"/>
      <c r="C449" s="314"/>
      <c r="D449" s="7"/>
      <c r="E449" s="7"/>
      <c r="F449" s="231"/>
      <c r="G449" s="231"/>
      <c r="H449" s="314"/>
      <c r="I449" s="306"/>
      <c r="J449" s="151"/>
      <c r="K449" s="151"/>
      <c r="L449" s="175"/>
      <c r="M449" s="151"/>
      <c r="N449" s="176"/>
      <c r="O449" s="160"/>
      <c r="P449" s="160"/>
      <c r="Q449" s="160"/>
      <c r="R449" s="151"/>
      <c r="S449" s="151"/>
      <c r="T449" s="151"/>
      <c r="U449" s="151"/>
      <c r="V449" s="151"/>
      <c r="W449" s="175"/>
      <c r="X449" s="151"/>
      <c r="Y449" s="151"/>
      <c r="Z449" s="151"/>
      <c r="AA449" s="151"/>
      <c r="AB449" s="151"/>
      <c r="AC449" s="151"/>
      <c r="AD449" s="151"/>
      <c r="AE449" s="151"/>
      <c r="AF449" s="151"/>
      <c r="AG449" s="151"/>
      <c r="AH449" s="151"/>
      <c r="AI449" s="151"/>
      <c r="AJ449" s="151"/>
      <c r="AK449" s="151"/>
      <c r="AL449" s="151"/>
      <c r="AM449" s="7"/>
      <c r="AN449" s="7"/>
      <c r="AO449" s="7"/>
      <c r="AP449" s="7"/>
      <c r="AQ449" s="7"/>
      <c r="AR449" s="7"/>
      <c r="AS449" s="7"/>
      <c r="AT449" s="7"/>
      <c r="AU449" s="7"/>
      <c r="AV449" s="7"/>
      <c r="AW449" s="7"/>
      <c r="AX449" s="7"/>
      <c r="AY449" s="7"/>
      <c r="AZ449" s="7"/>
      <c r="BA449" s="7"/>
    </row>
    <row r="450" spans="1:53" x14ac:dyDescent="0.25">
      <c r="A450" s="5"/>
      <c r="B450" s="312"/>
      <c r="C450" s="314"/>
      <c r="D450" s="7"/>
      <c r="E450" s="7"/>
      <c r="F450" s="231"/>
      <c r="G450" s="231"/>
      <c r="H450" s="314"/>
      <c r="I450" s="306"/>
      <c r="J450" s="151"/>
      <c r="K450" s="151"/>
      <c r="L450" s="175"/>
      <c r="M450" s="151"/>
      <c r="N450" s="176"/>
      <c r="O450" s="160"/>
      <c r="P450" s="160"/>
      <c r="Q450" s="160"/>
      <c r="R450" s="151"/>
      <c r="S450" s="151"/>
      <c r="T450" s="151"/>
      <c r="U450" s="151"/>
      <c r="V450" s="151"/>
      <c r="W450" s="175"/>
      <c r="X450" s="151"/>
      <c r="Y450" s="151"/>
      <c r="Z450" s="151"/>
      <c r="AA450" s="151"/>
      <c r="AB450" s="151"/>
      <c r="AC450" s="151"/>
      <c r="AD450" s="151"/>
      <c r="AE450" s="151"/>
      <c r="AF450" s="151"/>
      <c r="AG450" s="151"/>
      <c r="AH450" s="151"/>
      <c r="AI450" s="151"/>
      <c r="AJ450" s="151"/>
      <c r="AK450" s="151"/>
      <c r="AL450" s="151"/>
      <c r="AM450" s="7"/>
      <c r="AN450" s="7"/>
      <c r="AO450" s="7"/>
      <c r="AP450" s="7"/>
      <c r="AQ450" s="7"/>
      <c r="AR450" s="7"/>
      <c r="AS450" s="7"/>
      <c r="AT450" s="7"/>
      <c r="AU450" s="7"/>
      <c r="AV450" s="7"/>
      <c r="AW450" s="7"/>
      <c r="AX450" s="7"/>
      <c r="AY450" s="7"/>
      <c r="AZ450" s="7"/>
      <c r="BA450" s="7"/>
    </row>
    <row r="451" spans="1:53" x14ac:dyDescent="0.25">
      <c r="A451" s="5"/>
      <c r="B451" s="312"/>
      <c r="C451" s="314"/>
      <c r="D451" s="7"/>
      <c r="E451" s="7"/>
      <c r="F451" s="231"/>
      <c r="G451" s="231"/>
      <c r="H451" s="314"/>
      <c r="I451" s="306"/>
      <c r="J451" s="151"/>
      <c r="K451" s="151"/>
      <c r="L451" s="175"/>
      <c r="M451" s="151"/>
      <c r="N451" s="176"/>
      <c r="O451" s="160"/>
      <c r="P451" s="160"/>
      <c r="Q451" s="160"/>
      <c r="R451" s="151"/>
      <c r="S451" s="151"/>
      <c r="T451" s="151"/>
      <c r="U451" s="151"/>
      <c r="V451" s="151"/>
      <c r="W451" s="175"/>
      <c r="X451" s="151"/>
      <c r="Y451" s="151"/>
      <c r="Z451" s="151"/>
      <c r="AA451" s="151"/>
      <c r="AB451" s="151"/>
      <c r="AC451" s="151"/>
      <c r="AD451" s="151"/>
      <c r="AE451" s="151"/>
      <c r="AF451" s="151"/>
      <c r="AG451" s="151"/>
      <c r="AH451" s="151"/>
      <c r="AI451" s="151"/>
      <c r="AJ451" s="151"/>
      <c r="AK451" s="151"/>
      <c r="AL451" s="151"/>
      <c r="AM451" s="7"/>
      <c r="AN451" s="7"/>
      <c r="AO451" s="7"/>
      <c r="AP451" s="7"/>
      <c r="AQ451" s="7"/>
      <c r="AR451" s="7"/>
      <c r="AS451" s="7"/>
      <c r="AT451" s="7"/>
      <c r="AU451" s="7"/>
      <c r="AV451" s="7"/>
      <c r="AW451" s="7"/>
      <c r="AX451" s="7"/>
      <c r="AY451" s="7"/>
      <c r="AZ451" s="7"/>
      <c r="BA451" s="7"/>
    </row>
    <row r="452" spans="1:53" x14ac:dyDescent="0.25">
      <c r="A452" s="5"/>
      <c r="B452" s="312"/>
      <c r="C452" s="314"/>
      <c r="D452" s="7"/>
      <c r="E452" s="7"/>
      <c r="F452" s="231"/>
      <c r="G452" s="231"/>
      <c r="H452" s="314"/>
      <c r="I452" s="306"/>
      <c r="J452" s="151"/>
      <c r="K452" s="151"/>
      <c r="L452" s="175"/>
      <c r="M452" s="151"/>
      <c r="N452" s="176"/>
      <c r="O452" s="160"/>
      <c r="P452" s="160"/>
      <c r="Q452" s="160"/>
      <c r="R452" s="151"/>
      <c r="S452" s="151"/>
      <c r="T452" s="151"/>
      <c r="U452" s="151"/>
      <c r="V452" s="151"/>
      <c r="W452" s="175"/>
      <c r="X452" s="151"/>
      <c r="Y452" s="151"/>
      <c r="Z452" s="151"/>
      <c r="AA452" s="151"/>
      <c r="AB452" s="151"/>
      <c r="AC452" s="151"/>
      <c r="AD452" s="151"/>
      <c r="AE452" s="151"/>
      <c r="AF452" s="151"/>
      <c r="AG452" s="151"/>
      <c r="AH452" s="151"/>
      <c r="AI452" s="151"/>
      <c r="AJ452" s="151"/>
      <c r="AK452" s="151"/>
      <c r="AL452" s="151"/>
      <c r="AM452" s="7"/>
      <c r="AN452" s="7"/>
      <c r="AO452" s="7"/>
      <c r="AP452" s="7"/>
      <c r="AQ452" s="7"/>
      <c r="AR452" s="7"/>
      <c r="AS452" s="7"/>
      <c r="AT452" s="7"/>
      <c r="AU452" s="7"/>
      <c r="AV452" s="7"/>
      <c r="AW452" s="7"/>
      <c r="AX452" s="7"/>
      <c r="AY452" s="7"/>
      <c r="AZ452" s="7"/>
      <c r="BA452" s="7"/>
    </row>
    <row r="453" spans="1:53" x14ac:dyDescent="0.25">
      <c r="A453" s="5"/>
      <c r="B453" s="312"/>
      <c r="C453" s="314"/>
      <c r="D453" s="7"/>
      <c r="E453" s="7"/>
      <c r="F453" s="231"/>
      <c r="G453" s="231"/>
      <c r="H453" s="314"/>
      <c r="I453" s="306"/>
      <c r="J453" s="151"/>
      <c r="K453" s="151"/>
      <c r="L453" s="175"/>
      <c r="M453" s="151"/>
      <c r="N453" s="176"/>
      <c r="O453" s="160"/>
      <c r="P453" s="160"/>
      <c r="Q453" s="160"/>
      <c r="R453" s="151"/>
      <c r="S453" s="151"/>
      <c r="T453" s="151"/>
      <c r="U453" s="151"/>
      <c r="V453" s="151"/>
      <c r="W453" s="175"/>
      <c r="X453" s="151"/>
      <c r="Y453" s="151"/>
      <c r="Z453" s="151"/>
      <c r="AA453" s="151"/>
      <c r="AB453" s="151"/>
      <c r="AC453" s="151"/>
      <c r="AD453" s="151"/>
      <c r="AE453" s="151"/>
      <c r="AF453" s="151"/>
      <c r="AG453" s="151"/>
      <c r="AH453" s="151"/>
      <c r="AI453" s="151"/>
      <c r="AJ453" s="151"/>
      <c r="AK453" s="151"/>
      <c r="AL453" s="151"/>
      <c r="AM453" s="7"/>
      <c r="AN453" s="7"/>
      <c r="AO453" s="7"/>
      <c r="AP453" s="7"/>
      <c r="AQ453" s="7"/>
      <c r="AR453" s="7"/>
      <c r="AS453" s="7"/>
      <c r="AT453" s="7"/>
      <c r="AU453" s="7"/>
      <c r="AV453" s="7"/>
      <c r="AW453" s="7"/>
      <c r="AX453" s="7"/>
      <c r="AY453" s="7"/>
      <c r="AZ453" s="7"/>
      <c r="BA453" s="7"/>
    </row>
    <row r="454" spans="1:53" x14ac:dyDescent="0.25">
      <c r="A454" s="5"/>
      <c r="B454" s="312"/>
      <c r="C454" s="314"/>
      <c r="D454" s="7"/>
      <c r="E454" s="7"/>
      <c r="F454" s="231"/>
      <c r="G454" s="231"/>
      <c r="H454" s="314"/>
      <c r="I454" s="306"/>
      <c r="J454" s="151"/>
      <c r="K454" s="151"/>
      <c r="L454" s="175"/>
      <c r="M454" s="151"/>
      <c r="N454" s="176"/>
      <c r="O454" s="160"/>
      <c r="P454" s="160"/>
      <c r="Q454" s="160"/>
      <c r="R454" s="151"/>
      <c r="S454" s="151"/>
      <c r="T454" s="151"/>
      <c r="U454" s="151"/>
      <c r="V454" s="151"/>
      <c r="W454" s="175"/>
      <c r="X454" s="151"/>
      <c r="Y454" s="151"/>
      <c r="Z454" s="151"/>
      <c r="AA454" s="151"/>
      <c r="AB454" s="151"/>
      <c r="AC454" s="151"/>
      <c r="AD454" s="151"/>
      <c r="AE454" s="151"/>
      <c r="AF454" s="151"/>
      <c r="AG454" s="151"/>
      <c r="AH454" s="151"/>
      <c r="AI454" s="151"/>
      <c r="AJ454" s="151"/>
      <c r="AK454" s="151"/>
      <c r="AL454" s="151"/>
      <c r="AM454" s="7"/>
      <c r="AN454" s="7"/>
      <c r="AO454" s="7"/>
      <c r="AP454" s="7"/>
      <c r="AQ454" s="7"/>
      <c r="AR454" s="7"/>
      <c r="AS454" s="7"/>
      <c r="AT454" s="7"/>
      <c r="AU454" s="7"/>
      <c r="AV454" s="7"/>
      <c r="AW454" s="7"/>
      <c r="AX454" s="7"/>
      <c r="AY454" s="7"/>
      <c r="AZ454" s="7"/>
      <c r="BA454" s="7"/>
    </row>
    <row r="455" spans="1:53" x14ac:dyDescent="0.25">
      <c r="A455" s="5"/>
      <c r="B455" s="312"/>
      <c r="C455" s="314"/>
      <c r="D455" s="7"/>
      <c r="E455" s="7"/>
      <c r="F455" s="231"/>
      <c r="G455" s="231"/>
      <c r="H455" s="314"/>
      <c r="I455" s="306"/>
      <c r="J455" s="151"/>
      <c r="K455" s="151"/>
      <c r="L455" s="175"/>
      <c r="M455" s="151"/>
      <c r="N455" s="176"/>
      <c r="O455" s="160"/>
      <c r="P455" s="160"/>
      <c r="Q455" s="160"/>
      <c r="R455" s="151"/>
      <c r="S455" s="151"/>
      <c r="T455" s="151"/>
      <c r="U455" s="151"/>
      <c r="V455" s="151"/>
      <c r="W455" s="175"/>
      <c r="X455" s="151"/>
      <c r="Y455" s="151"/>
      <c r="Z455" s="151"/>
      <c r="AA455" s="151"/>
      <c r="AB455" s="151"/>
      <c r="AC455" s="151"/>
      <c r="AD455" s="151"/>
      <c r="AE455" s="151"/>
      <c r="AF455" s="151"/>
      <c r="AG455" s="151"/>
      <c r="AH455" s="151"/>
      <c r="AI455" s="151"/>
      <c r="AJ455" s="151"/>
      <c r="AK455" s="151"/>
      <c r="AL455" s="151"/>
      <c r="AM455" s="7"/>
      <c r="AN455" s="7"/>
      <c r="AO455" s="7"/>
      <c r="AP455" s="7"/>
      <c r="AQ455" s="7"/>
      <c r="AR455" s="7"/>
      <c r="AS455" s="7"/>
      <c r="AT455" s="7"/>
      <c r="AU455" s="7"/>
      <c r="AV455" s="7"/>
      <c r="AW455" s="7"/>
      <c r="AX455" s="7"/>
      <c r="AY455" s="7"/>
      <c r="AZ455" s="7"/>
      <c r="BA455" s="7"/>
    </row>
    <row r="456" spans="1:53" x14ac:dyDescent="0.25">
      <c r="A456" s="5"/>
      <c r="B456" s="312"/>
      <c r="C456" s="314"/>
      <c r="D456" s="7"/>
      <c r="E456" s="7"/>
      <c r="F456" s="231"/>
      <c r="G456" s="231"/>
      <c r="H456" s="314"/>
      <c r="I456" s="306"/>
      <c r="J456" s="151"/>
      <c r="K456" s="151"/>
      <c r="L456" s="175"/>
      <c r="M456" s="151"/>
      <c r="N456" s="176"/>
      <c r="O456" s="160"/>
      <c r="P456" s="160"/>
      <c r="Q456" s="160"/>
      <c r="R456" s="151"/>
      <c r="S456" s="151"/>
      <c r="T456" s="151"/>
      <c r="U456" s="151"/>
      <c r="V456" s="151"/>
      <c r="W456" s="175"/>
      <c r="X456" s="151"/>
      <c r="Y456" s="151"/>
      <c r="Z456" s="151"/>
      <c r="AA456" s="151"/>
      <c r="AB456" s="151"/>
      <c r="AC456" s="151"/>
      <c r="AD456" s="151"/>
      <c r="AE456" s="151"/>
      <c r="AF456" s="151"/>
      <c r="AG456" s="151"/>
      <c r="AH456" s="151"/>
      <c r="AI456" s="151"/>
      <c r="AJ456" s="151"/>
      <c r="AK456" s="151"/>
      <c r="AL456" s="151"/>
      <c r="AM456" s="7"/>
      <c r="AN456" s="7"/>
      <c r="AO456" s="7"/>
      <c r="AP456" s="7"/>
      <c r="AQ456" s="7"/>
      <c r="AR456" s="7"/>
      <c r="AS456" s="7"/>
      <c r="AT456" s="7"/>
      <c r="AU456" s="7"/>
      <c r="AV456" s="7"/>
      <c r="AW456" s="7"/>
      <c r="AX456" s="7"/>
      <c r="AY456" s="7"/>
      <c r="AZ456" s="7"/>
      <c r="BA456" s="7"/>
    </row>
    <row r="457" spans="1:53" x14ac:dyDescent="0.25">
      <c r="A457" s="5"/>
      <c r="B457" s="312"/>
      <c r="C457" s="314"/>
      <c r="D457" s="7"/>
      <c r="E457" s="7"/>
      <c r="F457" s="231"/>
      <c r="G457" s="231"/>
      <c r="H457" s="314"/>
      <c r="I457" s="306"/>
      <c r="J457" s="151"/>
      <c r="K457" s="151"/>
      <c r="L457" s="175"/>
      <c r="M457" s="151"/>
      <c r="N457" s="176"/>
      <c r="O457" s="160"/>
      <c r="P457" s="160"/>
      <c r="Q457" s="160"/>
      <c r="R457" s="151"/>
      <c r="S457" s="151"/>
      <c r="T457" s="151"/>
      <c r="U457" s="151"/>
      <c r="V457" s="151"/>
      <c r="W457" s="175"/>
      <c r="X457" s="151"/>
      <c r="Y457" s="151"/>
      <c r="Z457" s="151"/>
      <c r="AA457" s="151"/>
      <c r="AB457" s="151"/>
      <c r="AC457" s="151"/>
      <c r="AD457" s="151"/>
      <c r="AE457" s="151"/>
      <c r="AF457" s="151"/>
      <c r="AG457" s="151"/>
      <c r="AH457" s="151"/>
      <c r="AI457" s="151"/>
      <c r="AJ457" s="151"/>
      <c r="AK457" s="151"/>
      <c r="AL457" s="151"/>
      <c r="AM457" s="7"/>
      <c r="AN457" s="7"/>
      <c r="AO457" s="7"/>
      <c r="AP457" s="7"/>
      <c r="AQ457" s="7"/>
      <c r="AR457" s="7"/>
      <c r="AS457" s="7"/>
      <c r="AT457" s="7"/>
      <c r="AU457" s="7"/>
      <c r="AV457" s="7"/>
      <c r="AW457" s="7"/>
      <c r="AX457" s="7"/>
      <c r="AY457" s="7"/>
      <c r="AZ457" s="7"/>
      <c r="BA457" s="7"/>
    </row>
    <row r="458" spans="1:53" x14ac:dyDescent="0.25">
      <c r="A458" s="5"/>
      <c r="B458" s="312"/>
      <c r="C458" s="314"/>
      <c r="D458" s="7"/>
      <c r="E458" s="7"/>
      <c r="F458" s="231"/>
      <c r="G458" s="231"/>
      <c r="H458" s="314"/>
      <c r="I458" s="306"/>
      <c r="J458" s="151"/>
      <c r="K458" s="151"/>
      <c r="L458" s="175"/>
      <c r="M458" s="151"/>
      <c r="N458" s="176"/>
      <c r="O458" s="160"/>
      <c r="P458" s="160"/>
      <c r="Q458" s="160"/>
      <c r="R458" s="151"/>
      <c r="S458" s="151"/>
      <c r="T458" s="151"/>
      <c r="U458" s="151"/>
      <c r="V458" s="151"/>
      <c r="W458" s="175"/>
      <c r="X458" s="151"/>
      <c r="Y458" s="151"/>
      <c r="Z458" s="151"/>
      <c r="AA458" s="151"/>
      <c r="AB458" s="151"/>
      <c r="AC458" s="151"/>
      <c r="AD458" s="151"/>
      <c r="AE458" s="151"/>
      <c r="AF458" s="151"/>
      <c r="AG458" s="151"/>
      <c r="AH458" s="151"/>
      <c r="AI458" s="151"/>
      <c r="AJ458" s="151"/>
      <c r="AK458" s="151"/>
      <c r="AL458" s="151"/>
      <c r="AM458" s="7"/>
      <c r="AN458" s="7"/>
      <c r="AO458" s="7"/>
      <c r="AP458" s="7"/>
      <c r="AQ458" s="7"/>
      <c r="AR458" s="7"/>
      <c r="AS458" s="7"/>
      <c r="AT458" s="7"/>
      <c r="AU458" s="7"/>
      <c r="AV458" s="7"/>
      <c r="AW458" s="7"/>
      <c r="AX458" s="7"/>
      <c r="AY458" s="7"/>
      <c r="AZ458" s="7"/>
      <c r="BA458" s="7"/>
    </row>
    <row r="459" spans="1:53" x14ac:dyDescent="0.25">
      <c r="A459" s="5"/>
      <c r="B459" s="312"/>
      <c r="C459" s="314"/>
      <c r="D459" s="7"/>
      <c r="E459" s="7"/>
      <c r="F459" s="231"/>
      <c r="G459" s="231"/>
      <c r="H459" s="314"/>
      <c r="I459" s="306"/>
      <c r="J459" s="151"/>
      <c r="K459" s="151"/>
      <c r="L459" s="175"/>
      <c r="M459" s="151"/>
      <c r="N459" s="176"/>
      <c r="O459" s="160"/>
      <c r="P459" s="160"/>
      <c r="Q459" s="160"/>
      <c r="R459" s="151"/>
      <c r="S459" s="151"/>
      <c r="T459" s="151"/>
      <c r="U459" s="151"/>
      <c r="V459" s="151"/>
      <c r="W459" s="175"/>
      <c r="X459" s="151"/>
      <c r="Y459" s="151"/>
      <c r="Z459" s="151"/>
      <c r="AA459" s="151"/>
      <c r="AB459" s="151"/>
      <c r="AC459" s="151"/>
      <c r="AD459" s="151"/>
      <c r="AE459" s="151"/>
      <c r="AF459" s="151"/>
      <c r="AG459" s="151"/>
      <c r="AH459" s="151"/>
      <c r="AI459" s="151"/>
      <c r="AJ459" s="151"/>
      <c r="AK459" s="151"/>
      <c r="AL459" s="151"/>
      <c r="AM459" s="7"/>
      <c r="AN459" s="7"/>
      <c r="AO459" s="7"/>
      <c r="AP459" s="7"/>
      <c r="AQ459" s="7"/>
      <c r="AR459" s="7"/>
      <c r="AS459" s="7"/>
      <c r="AT459" s="7"/>
      <c r="AU459" s="7"/>
      <c r="AV459" s="7"/>
      <c r="AW459" s="7"/>
      <c r="AX459" s="7"/>
      <c r="AY459" s="7"/>
      <c r="AZ459" s="7"/>
      <c r="BA459" s="7"/>
    </row>
    <row r="460" spans="1:53" x14ac:dyDescent="0.25">
      <c r="A460" s="5"/>
      <c r="B460" s="312"/>
      <c r="C460" s="314"/>
      <c r="D460" s="7"/>
      <c r="E460" s="7"/>
      <c r="F460" s="231"/>
      <c r="G460" s="231"/>
      <c r="H460" s="314"/>
      <c r="I460" s="306"/>
      <c r="J460" s="151"/>
      <c r="K460" s="151"/>
      <c r="L460" s="175"/>
      <c r="M460" s="151"/>
      <c r="N460" s="176"/>
      <c r="O460" s="160"/>
      <c r="P460" s="160"/>
      <c r="Q460" s="160"/>
      <c r="R460" s="151"/>
      <c r="S460" s="151"/>
      <c r="T460" s="151"/>
      <c r="U460" s="151"/>
      <c r="V460" s="151"/>
      <c r="W460" s="175"/>
      <c r="X460" s="151"/>
      <c r="Y460" s="151"/>
      <c r="Z460" s="151"/>
      <c r="AA460" s="151"/>
      <c r="AB460" s="151"/>
      <c r="AC460" s="151"/>
      <c r="AD460" s="151"/>
      <c r="AE460" s="151"/>
      <c r="AF460" s="151"/>
      <c r="AG460" s="151"/>
      <c r="AH460" s="151"/>
      <c r="AI460" s="151"/>
      <c r="AJ460" s="151"/>
      <c r="AK460" s="151"/>
      <c r="AL460" s="151"/>
      <c r="AM460" s="7"/>
      <c r="AN460" s="7"/>
      <c r="AO460" s="7"/>
      <c r="AP460" s="7"/>
      <c r="AQ460" s="7"/>
      <c r="AR460" s="7"/>
      <c r="AS460" s="7"/>
      <c r="AT460" s="7"/>
      <c r="AU460" s="7"/>
      <c r="AV460" s="7"/>
      <c r="AW460" s="7"/>
      <c r="AX460" s="7"/>
      <c r="AY460" s="7"/>
      <c r="AZ460" s="7"/>
      <c r="BA460" s="7"/>
    </row>
    <row r="461" spans="1:53" x14ac:dyDescent="0.25">
      <c r="A461" s="5"/>
      <c r="B461" s="312"/>
      <c r="C461" s="314"/>
      <c r="D461" s="7"/>
      <c r="E461" s="7"/>
      <c r="F461" s="231"/>
      <c r="G461" s="231"/>
      <c r="H461" s="314"/>
      <c r="I461" s="306"/>
      <c r="J461" s="151"/>
      <c r="K461" s="151"/>
      <c r="L461" s="175"/>
      <c r="M461" s="151"/>
      <c r="N461" s="176"/>
      <c r="O461" s="160"/>
      <c r="P461" s="160"/>
      <c r="Q461" s="160"/>
      <c r="R461" s="151"/>
      <c r="S461" s="151"/>
      <c r="T461" s="151"/>
      <c r="U461" s="151"/>
      <c r="V461" s="151"/>
      <c r="W461" s="175"/>
      <c r="X461" s="151"/>
      <c r="Y461" s="151"/>
      <c r="Z461" s="151"/>
      <c r="AA461" s="151"/>
      <c r="AB461" s="151"/>
      <c r="AC461" s="151"/>
      <c r="AD461" s="151"/>
      <c r="AE461" s="151"/>
      <c r="AF461" s="151"/>
      <c r="AG461" s="151"/>
      <c r="AH461" s="151"/>
      <c r="AI461" s="151"/>
      <c r="AJ461" s="151"/>
      <c r="AK461" s="151"/>
      <c r="AL461" s="151"/>
      <c r="AM461" s="7"/>
      <c r="AN461" s="7"/>
      <c r="AO461" s="7"/>
      <c r="AP461" s="7"/>
      <c r="AQ461" s="7"/>
      <c r="AR461" s="7"/>
      <c r="AS461" s="7"/>
      <c r="AT461" s="7"/>
      <c r="AU461" s="7"/>
      <c r="AV461" s="7"/>
      <c r="AW461" s="7"/>
      <c r="AX461" s="7"/>
      <c r="AY461" s="7"/>
      <c r="AZ461" s="7"/>
      <c r="BA461" s="7"/>
    </row>
    <row r="462" spans="1:53" x14ac:dyDescent="0.25">
      <c r="A462" s="5"/>
      <c r="B462" s="312"/>
      <c r="C462" s="314"/>
      <c r="D462" s="7"/>
      <c r="E462" s="7"/>
      <c r="F462" s="231"/>
      <c r="G462" s="231"/>
      <c r="H462" s="314"/>
      <c r="I462" s="306"/>
      <c r="J462" s="151"/>
      <c r="K462" s="151"/>
      <c r="L462" s="175"/>
      <c r="M462" s="151"/>
      <c r="N462" s="176"/>
      <c r="O462" s="160"/>
      <c r="P462" s="160"/>
      <c r="Q462" s="160"/>
      <c r="R462" s="151"/>
      <c r="S462" s="151"/>
      <c r="T462" s="151"/>
      <c r="U462" s="151"/>
      <c r="V462" s="151"/>
      <c r="W462" s="175"/>
      <c r="X462" s="151"/>
      <c r="Y462" s="151"/>
      <c r="Z462" s="151"/>
      <c r="AA462" s="151"/>
      <c r="AB462" s="151"/>
      <c r="AC462" s="151"/>
      <c r="AD462" s="151"/>
      <c r="AE462" s="151"/>
      <c r="AF462" s="151"/>
      <c r="AG462" s="151"/>
      <c r="AH462" s="151"/>
      <c r="AI462" s="151"/>
      <c r="AJ462" s="151"/>
      <c r="AK462" s="151"/>
      <c r="AL462" s="151"/>
      <c r="AM462" s="7"/>
      <c r="AN462" s="7"/>
      <c r="AO462" s="7"/>
      <c r="AP462" s="7"/>
      <c r="AQ462" s="7"/>
      <c r="AR462" s="7"/>
      <c r="AS462" s="7"/>
      <c r="AT462" s="7"/>
      <c r="AU462" s="7"/>
      <c r="AV462" s="7"/>
      <c r="AW462" s="7"/>
      <c r="AX462" s="7"/>
      <c r="AY462" s="7"/>
      <c r="AZ462" s="7"/>
      <c r="BA462" s="7"/>
    </row>
    <row r="463" spans="1:53" x14ac:dyDescent="0.25">
      <c r="A463" s="5"/>
      <c r="B463" s="312"/>
      <c r="C463" s="314"/>
      <c r="D463" s="7"/>
      <c r="E463" s="7"/>
      <c r="F463" s="231"/>
      <c r="G463" s="231"/>
      <c r="H463" s="314"/>
      <c r="I463" s="306"/>
      <c r="J463" s="151"/>
      <c r="K463" s="151"/>
      <c r="L463" s="175"/>
      <c r="M463" s="151"/>
      <c r="N463" s="176"/>
      <c r="O463" s="160"/>
      <c r="P463" s="160"/>
      <c r="Q463" s="160"/>
      <c r="R463" s="151"/>
      <c r="S463" s="151"/>
      <c r="T463" s="151"/>
      <c r="U463" s="151"/>
      <c r="V463" s="151"/>
      <c r="W463" s="175"/>
      <c r="X463" s="151"/>
      <c r="Y463" s="151"/>
      <c r="Z463" s="151"/>
      <c r="AA463" s="151"/>
      <c r="AB463" s="151"/>
      <c r="AC463" s="151"/>
      <c r="AD463" s="151"/>
      <c r="AE463" s="151"/>
      <c r="AF463" s="151"/>
      <c r="AG463" s="151"/>
      <c r="AH463" s="151"/>
      <c r="AI463" s="151"/>
      <c r="AJ463" s="151"/>
      <c r="AK463" s="151"/>
      <c r="AL463" s="151"/>
      <c r="AM463" s="7"/>
      <c r="AN463" s="7"/>
      <c r="AO463" s="7"/>
      <c r="AP463" s="7"/>
      <c r="AQ463" s="7"/>
      <c r="AR463" s="7"/>
      <c r="AS463" s="7"/>
      <c r="AT463" s="7"/>
      <c r="AU463" s="7"/>
      <c r="AV463" s="7"/>
      <c r="AW463" s="7"/>
      <c r="AX463" s="7"/>
      <c r="AY463" s="7"/>
      <c r="AZ463" s="7"/>
      <c r="BA463" s="7"/>
    </row>
    <row r="464" spans="1:53" x14ac:dyDescent="0.25">
      <c r="A464" s="5"/>
      <c r="B464" s="312"/>
      <c r="C464" s="314"/>
      <c r="D464" s="7"/>
      <c r="E464" s="7"/>
      <c r="F464" s="231"/>
      <c r="G464" s="231"/>
      <c r="H464" s="314"/>
      <c r="I464" s="306"/>
      <c r="J464" s="151"/>
      <c r="K464" s="151"/>
      <c r="L464" s="175"/>
      <c r="M464" s="151"/>
      <c r="N464" s="176"/>
      <c r="O464" s="160"/>
      <c r="P464" s="160"/>
      <c r="Q464" s="160"/>
      <c r="R464" s="151"/>
      <c r="S464" s="151"/>
      <c r="T464" s="151"/>
      <c r="U464" s="151"/>
      <c r="V464" s="151"/>
      <c r="W464" s="175"/>
      <c r="X464" s="151"/>
      <c r="Y464" s="151"/>
      <c r="Z464" s="151"/>
      <c r="AA464" s="151"/>
      <c r="AB464" s="151"/>
      <c r="AC464" s="151"/>
      <c r="AD464" s="151"/>
      <c r="AE464" s="151"/>
      <c r="AF464" s="151"/>
      <c r="AG464" s="151"/>
      <c r="AH464" s="151"/>
      <c r="AI464" s="151"/>
      <c r="AJ464" s="151"/>
      <c r="AK464" s="151"/>
      <c r="AL464" s="151"/>
      <c r="AM464" s="7"/>
      <c r="AN464" s="7"/>
      <c r="AO464" s="7"/>
      <c r="AP464" s="7"/>
      <c r="AQ464" s="7"/>
      <c r="AR464" s="7"/>
      <c r="AS464" s="7"/>
      <c r="AT464" s="7"/>
      <c r="AU464" s="7"/>
      <c r="AV464" s="7"/>
      <c r="AW464" s="7"/>
      <c r="AX464" s="7"/>
      <c r="AY464" s="7"/>
      <c r="AZ464" s="7"/>
      <c r="BA464" s="7"/>
    </row>
    <row r="465" spans="1:53" x14ac:dyDescent="0.25">
      <c r="A465" s="5"/>
      <c r="B465" s="312"/>
      <c r="C465" s="314"/>
      <c r="D465" s="7"/>
      <c r="E465" s="7"/>
      <c r="F465" s="231"/>
      <c r="G465" s="231"/>
      <c r="H465" s="314"/>
      <c r="I465" s="306"/>
      <c r="J465" s="151"/>
      <c r="K465" s="151"/>
      <c r="L465" s="175"/>
      <c r="M465" s="151"/>
      <c r="N465" s="176"/>
      <c r="O465" s="160"/>
      <c r="P465" s="160"/>
      <c r="Q465" s="160"/>
      <c r="R465" s="151"/>
      <c r="S465" s="151"/>
      <c r="T465" s="151"/>
      <c r="U465" s="151"/>
      <c r="V465" s="151"/>
      <c r="W465" s="175"/>
      <c r="X465" s="151"/>
      <c r="Y465" s="151"/>
      <c r="Z465" s="151"/>
      <c r="AA465" s="151"/>
      <c r="AB465" s="151"/>
      <c r="AC465" s="151"/>
      <c r="AD465" s="151"/>
      <c r="AE465" s="151"/>
      <c r="AF465" s="151"/>
      <c r="AG465" s="151"/>
      <c r="AH465" s="151"/>
      <c r="AI465" s="151"/>
      <c r="AJ465" s="151"/>
      <c r="AK465" s="151"/>
      <c r="AL465" s="151"/>
      <c r="AM465" s="7"/>
      <c r="AN465" s="7"/>
      <c r="AO465" s="7"/>
      <c r="AP465" s="7"/>
      <c r="AQ465" s="7"/>
      <c r="AR465" s="7"/>
      <c r="AS465" s="7"/>
      <c r="AT465" s="7"/>
      <c r="AU465" s="7"/>
      <c r="AV465" s="7"/>
      <c r="AW465" s="7"/>
      <c r="AX465" s="7"/>
      <c r="AY465" s="7"/>
      <c r="AZ465" s="7"/>
      <c r="BA465" s="7"/>
    </row>
    <row r="466" spans="1:53" x14ac:dyDescent="0.25">
      <c r="A466" s="5"/>
      <c r="B466" s="312"/>
      <c r="C466" s="314"/>
      <c r="D466" s="7"/>
      <c r="E466" s="7"/>
      <c r="F466" s="231"/>
      <c r="G466" s="231"/>
      <c r="H466" s="314"/>
      <c r="I466" s="306"/>
      <c r="J466" s="151"/>
      <c r="K466" s="151"/>
      <c r="L466" s="175"/>
      <c r="M466" s="151"/>
      <c r="N466" s="176"/>
      <c r="O466" s="160"/>
      <c r="P466" s="160"/>
      <c r="Q466" s="160"/>
      <c r="R466" s="151"/>
      <c r="S466" s="151"/>
      <c r="T466" s="151"/>
      <c r="U466" s="151"/>
      <c r="V466" s="151"/>
      <c r="W466" s="175"/>
      <c r="X466" s="151"/>
      <c r="Y466" s="151"/>
      <c r="Z466" s="151"/>
      <c r="AA466" s="151"/>
      <c r="AB466" s="151"/>
      <c r="AC466" s="151"/>
      <c r="AD466" s="151"/>
      <c r="AE466" s="151"/>
      <c r="AF466" s="151"/>
      <c r="AG466" s="151"/>
      <c r="AH466" s="151"/>
      <c r="AI466" s="151"/>
      <c r="AJ466" s="151"/>
      <c r="AK466" s="151"/>
      <c r="AL466" s="151"/>
      <c r="AM466" s="7"/>
      <c r="AN466" s="7"/>
      <c r="AO466" s="7"/>
      <c r="AP466" s="7"/>
      <c r="AQ466" s="7"/>
      <c r="AR466" s="7"/>
      <c r="AS466" s="7"/>
      <c r="AT466" s="7"/>
      <c r="AU466" s="7"/>
      <c r="AV466" s="7"/>
      <c r="AW466" s="7"/>
      <c r="AX466" s="7"/>
      <c r="AY466" s="7"/>
      <c r="AZ466" s="7"/>
      <c r="BA466" s="7"/>
    </row>
    <row r="467" spans="1:53" x14ac:dyDescent="0.25">
      <c r="A467" s="5"/>
      <c r="B467" s="312"/>
      <c r="C467" s="314"/>
      <c r="D467" s="7"/>
      <c r="E467" s="7"/>
      <c r="F467" s="231"/>
      <c r="G467" s="231"/>
      <c r="H467" s="314"/>
      <c r="I467" s="306"/>
      <c r="J467" s="151"/>
      <c r="K467" s="151"/>
      <c r="L467" s="175"/>
      <c r="M467" s="151"/>
      <c r="N467" s="176"/>
      <c r="O467" s="160"/>
      <c r="P467" s="160"/>
      <c r="Q467" s="160"/>
      <c r="R467" s="151"/>
      <c r="S467" s="151"/>
      <c r="T467" s="151"/>
      <c r="U467" s="151"/>
      <c r="V467" s="151"/>
      <c r="W467" s="175"/>
      <c r="X467" s="151"/>
      <c r="Y467" s="151"/>
      <c r="Z467" s="151"/>
      <c r="AA467" s="151"/>
      <c r="AB467" s="151"/>
      <c r="AC467" s="151"/>
      <c r="AD467" s="151"/>
      <c r="AE467" s="151"/>
      <c r="AF467" s="151"/>
      <c r="AG467" s="151"/>
      <c r="AH467" s="151"/>
      <c r="AI467" s="151"/>
      <c r="AJ467" s="151"/>
      <c r="AK467" s="151"/>
      <c r="AL467" s="151"/>
      <c r="AM467" s="7"/>
      <c r="AN467" s="7"/>
      <c r="AO467" s="7"/>
      <c r="AP467" s="7"/>
      <c r="AQ467" s="7"/>
      <c r="AR467" s="7"/>
      <c r="AS467" s="7"/>
      <c r="AT467" s="7"/>
      <c r="AU467" s="7"/>
      <c r="AV467" s="7"/>
      <c r="AW467" s="7"/>
      <c r="AX467" s="7"/>
      <c r="AY467" s="7"/>
      <c r="AZ467" s="7"/>
      <c r="BA467" s="7"/>
    </row>
    <row r="468" spans="1:53" x14ac:dyDescent="0.25">
      <c r="A468" s="5"/>
      <c r="B468" s="312"/>
      <c r="C468" s="314"/>
      <c r="D468" s="7"/>
      <c r="E468" s="7"/>
      <c r="F468" s="231"/>
      <c r="G468" s="231"/>
      <c r="H468" s="314"/>
      <c r="I468" s="306"/>
      <c r="J468" s="151"/>
      <c r="K468" s="151"/>
      <c r="L468" s="175"/>
      <c r="M468" s="151"/>
      <c r="N468" s="176"/>
      <c r="O468" s="160"/>
      <c r="P468" s="160"/>
      <c r="Q468" s="160"/>
      <c r="R468" s="151"/>
      <c r="S468" s="151"/>
      <c r="T468" s="151"/>
      <c r="U468" s="151"/>
      <c r="V468" s="151"/>
      <c r="W468" s="175"/>
      <c r="X468" s="151"/>
      <c r="Y468" s="151"/>
      <c r="Z468" s="151"/>
      <c r="AA468" s="151"/>
      <c r="AB468" s="151"/>
      <c r="AC468" s="151"/>
      <c r="AD468" s="151"/>
      <c r="AE468" s="151"/>
      <c r="AF468" s="151"/>
      <c r="AG468" s="151"/>
      <c r="AH468" s="151"/>
      <c r="AI468" s="151"/>
      <c r="AJ468" s="151"/>
      <c r="AK468" s="151"/>
      <c r="AL468" s="151"/>
      <c r="AM468" s="7"/>
      <c r="AN468" s="7"/>
      <c r="AO468" s="7"/>
      <c r="AP468" s="7"/>
      <c r="AQ468" s="7"/>
      <c r="AR468" s="7"/>
      <c r="AS468" s="7"/>
      <c r="AT468" s="7"/>
      <c r="AU468" s="7"/>
      <c r="AV468" s="7"/>
      <c r="AW468" s="7"/>
      <c r="AX468" s="7"/>
      <c r="AY468" s="7"/>
      <c r="AZ468" s="7"/>
      <c r="BA468" s="7"/>
    </row>
    <row r="469" spans="1:53" x14ac:dyDescent="0.25">
      <c r="A469" s="5"/>
      <c r="B469" s="312"/>
      <c r="C469" s="314"/>
      <c r="D469" s="7"/>
      <c r="E469" s="7"/>
      <c r="F469" s="231"/>
      <c r="G469" s="231"/>
      <c r="H469" s="314"/>
      <c r="I469" s="306"/>
      <c r="J469" s="151"/>
      <c r="K469" s="151"/>
      <c r="L469" s="175"/>
      <c r="M469" s="151"/>
      <c r="N469" s="176"/>
      <c r="O469" s="160"/>
      <c r="P469" s="160"/>
      <c r="Q469" s="160"/>
      <c r="R469" s="151"/>
      <c r="S469" s="151"/>
      <c r="T469" s="151"/>
      <c r="U469" s="151"/>
      <c r="V469" s="151"/>
      <c r="W469" s="175"/>
      <c r="X469" s="151"/>
      <c r="Y469" s="151"/>
      <c r="Z469" s="151"/>
      <c r="AA469" s="151"/>
      <c r="AB469" s="151"/>
      <c r="AC469" s="151"/>
      <c r="AD469" s="151"/>
      <c r="AE469" s="151"/>
      <c r="AF469" s="151"/>
      <c r="AG469" s="151"/>
      <c r="AH469" s="151"/>
      <c r="AI469" s="151"/>
      <c r="AJ469" s="151"/>
      <c r="AK469" s="151"/>
      <c r="AL469" s="151"/>
      <c r="AM469" s="7"/>
      <c r="AN469" s="7"/>
      <c r="AO469" s="7"/>
      <c r="AP469" s="7"/>
      <c r="AQ469" s="7"/>
      <c r="AR469" s="7"/>
      <c r="AS469" s="7"/>
      <c r="AT469" s="7"/>
      <c r="AU469" s="7"/>
      <c r="AV469" s="7"/>
      <c r="AW469" s="7"/>
      <c r="AX469" s="7"/>
      <c r="AY469" s="7"/>
      <c r="AZ469" s="7"/>
      <c r="BA469" s="7"/>
    </row>
    <row r="470" spans="1:53" x14ac:dyDescent="0.25">
      <c r="A470" s="5"/>
      <c r="B470" s="312"/>
      <c r="C470" s="314"/>
      <c r="D470" s="7"/>
      <c r="E470" s="7"/>
      <c r="F470" s="231"/>
      <c r="G470" s="231"/>
      <c r="H470" s="314"/>
      <c r="I470" s="306"/>
      <c r="J470" s="151"/>
      <c r="K470" s="151"/>
      <c r="L470" s="175"/>
      <c r="M470" s="151"/>
      <c r="N470" s="176"/>
      <c r="O470" s="160"/>
      <c r="P470" s="160"/>
      <c r="Q470" s="160"/>
      <c r="R470" s="151"/>
      <c r="S470" s="151"/>
      <c r="T470" s="151"/>
      <c r="U470" s="151"/>
      <c r="V470" s="151"/>
      <c r="W470" s="175"/>
      <c r="X470" s="151"/>
      <c r="Y470" s="151"/>
      <c r="Z470" s="151"/>
      <c r="AA470" s="151"/>
      <c r="AB470" s="151"/>
      <c r="AC470" s="151"/>
      <c r="AD470" s="151"/>
      <c r="AE470" s="151"/>
      <c r="AF470" s="151"/>
      <c r="AG470" s="151"/>
      <c r="AH470" s="151"/>
      <c r="AI470" s="151"/>
      <c r="AJ470" s="151"/>
      <c r="AK470" s="151"/>
      <c r="AL470" s="151"/>
      <c r="AM470" s="7"/>
      <c r="AN470" s="7"/>
      <c r="AO470" s="7"/>
      <c r="AP470" s="7"/>
      <c r="AQ470" s="7"/>
      <c r="AR470" s="7"/>
      <c r="AS470" s="7"/>
      <c r="AT470" s="7"/>
      <c r="AU470" s="7"/>
      <c r="AV470" s="7"/>
      <c r="AW470" s="7"/>
      <c r="AX470" s="7"/>
      <c r="AY470" s="7"/>
      <c r="AZ470" s="7"/>
      <c r="BA470" s="7"/>
    </row>
    <row r="471" spans="1:53" x14ac:dyDescent="0.25">
      <c r="A471" s="5"/>
      <c r="B471" s="312"/>
      <c r="C471" s="314"/>
      <c r="D471" s="7"/>
      <c r="E471" s="7"/>
      <c r="F471" s="231"/>
      <c r="G471" s="231"/>
      <c r="H471" s="314"/>
      <c r="I471" s="306"/>
      <c r="J471" s="151"/>
      <c r="K471" s="151"/>
      <c r="L471" s="175"/>
      <c r="M471" s="151"/>
      <c r="N471" s="176"/>
      <c r="O471" s="160"/>
      <c r="P471" s="160"/>
      <c r="Q471" s="160"/>
      <c r="R471" s="151"/>
      <c r="S471" s="151"/>
      <c r="T471" s="151"/>
      <c r="U471" s="151"/>
      <c r="V471" s="151"/>
      <c r="W471" s="175"/>
      <c r="X471" s="151"/>
      <c r="Y471" s="151"/>
      <c r="Z471" s="151"/>
      <c r="AA471" s="151"/>
      <c r="AB471" s="151"/>
      <c r="AC471" s="151"/>
      <c r="AD471" s="151"/>
      <c r="AE471" s="151"/>
      <c r="AF471" s="151"/>
      <c r="AG471" s="151"/>
      <c r="AH471" s="151"/>
      <c r="AI471" s="151"/>
      <c r="AJ471" s="151"/>
      <c r="AK471" s="151"/>
      <c r="AL471" s="151"/>
      <c r="AM471" s="7"/>
      <c r="AN471" s="7"/>
      <c r="AO471" s="7"/>
      <c r="AP471" s="7"/>
      <c r="AQ471" s="7"/>
      <c r="AR471" s="7"/>
      <c r="AS471" s="7"/>
      <c r="AT471" s="7"/>
      <c r="AU471" s="7"/>
      <c r="AV471" s="7"/>
      <c r="AW471" s="7"/>
      <c r="AX471" s="7"/>
      <c r="AY471" s="7"/>
      <c r="AZ471" s="7"/>
      <c r="BA471" s="7"/>
    </row>
    <row r="472" spans="1:53" x14ac:dyDescent="0.25">
      <c r="A472" s="5"/>
      <c r="B472" s="312"/>
      <c r="C472" s="314"/>
      <c r="D472" s="7"/>
      <c r="E472" s="7"/>
      <c r="F472" s="231"/>
      <c r="G472" s="231"/>
      <c r="H472" s="314"/>
      <c r="I472" s="306"/>
      <c r="J472" s="151"/>
      <c r="K472" s="151"/>
      <c r="L472" s="175"/>
      <c r="M472" s="151"/>
      <c r="N472" s="176"/>
      <c r="O472" s="160"/>
      <c r="P472" s="160"/>
      <c r="Q472" s="160"/>
      <c r="R472" s="151"/>
      <c r="S472" s="151"/>
      <c r="T472" s="151"/>
      <c r="U472" s="151"/>
      <c r="V472" s="151"/>
      <c r="W472" s="175"/>
      <c r="X472" s="151"/>
      <c r="Y472" s="151"/>
      <c r="Z472" s="151"/>
      <c r="AA472" s="151"/>
      <c r="AB472" s="151"/>
      <c r="AC472" s="151"/>
      <c r="AD472" s="151"/>
      <c r="AE472" s="151"/>
      <c r="AF472" s="151"/>
      <c r="AG472" s="151"/>
      <c r="AH472" s="151"/>
      <c r="AI472" s="151"/>
      <c r="AJ472" s="151"/>
      <c r="AK472" s="151"/>
      <c r="AL472" s="151"/>
      <c r="AM472" s="7"/>
      <c r="AN472" s="7"/>
      <c r="AO472" s="7"/>
      <c r="AP472" s="7"/>
      <c r="AQ472" s="7"/>
      <c r="AR472" s="7"/>
      <c r="AS472" s="7"/>
      <c r="AT472" s="7"/>
      <c r="AU472" s="7"/>
      <c r="AV472" s="7"/>
      <c r="AW472" s="7"/>
      <c r="AX472" s="7"/>
      <c r="AY472" s="7"/>
      <c r="AZ472" s="7"/>
      <c r="BA472" s="7"/>
    </row>
    <row r="473" spans="1:53" x14ac:dyDescent="0.25">
      <c r="A473" s="5"/>
      <c r="B473" s="312"/>
      <c r="C473" s="314"/>
      <c r="D473" s="7"/>
      <c r="E473" s="7"/>
      <c r="F473" s="231"/>
      <c r="G473" s="231"/>
      <c r="H473" s="314"/>
      <c r="I473" s="306"/>
      <c r="J473" s="151"/>
      <c r="K473" s="151"/>
      <c r="L473" s="175"/>
      <c r="M473" s="151"/>
      <c r="N473" s="176"/>
      <c r="O473" s="160"/>
      <c r="P473" s="160"/>
      <c r="Q473" s="160"/>
      <c r="R473" s="151"/>
      <c r="S473" s="151"/>
      <c r="T473" s="151"/>
      <c r="U473" s="151"/>
      <c r="V473" s="151"/>
      <c r="W473" s="175"/>
      <c r="X473" s="151"/>
      <c r="Y473" s="151"/>
      <c r="Z473" s="151"/>
      <c r="AA473" s="151"/>
      <c r="AB473" s="151"/>
      <c r="AC473" s="151"/>
      <c r="AD473" s="151"/>
      <c r="AE473" s="151"/>
      <c r="AF473" s="151"/>
      <c r="AG473" s="151"/>
      <c r="AH473" s="151"/>
      <c r="AI473" s="151"/>
      <c r="AJ473" s="151"/>
      <c r="AK473" s="151"/>
      <c r="AL473" s="151"/>
      <c r="AM473" s="7"/>
      <c r="AN473" s="7"/>
      <c r="AO473" s="7"/>
      <c r="AP473" s="7"/>
      <c r="AQ473" s="7"/>
      <c r="AR473" s="7"/>
      <c r="AS473" s="7"/>
      <c r="AT473" s="7"/>
      <c r="AU473" s="7"/>
      <c r="AV473" s="7"/>
      <c r="AW473" s="7"/>
      <c r="AX473" s="7"/>
      <c r="AY473" s="7"/>
      <c r="AZ473" s="7"/>
      <c r="BA473" s="7"/>
    </row>
    <row r="474" spans="1:53" x14ac:dyDescent="0.25">
      <c r="A474" s="5"/>
      <c r="B474" s="312"/>
      <c r="C474" s="314"/>
      <c r="D474" s="7"/>
      <c r="E474" s="7"/>
      <c r="F474" s="231"/>
      <c r="G474" s="231"/>
      <c r="H474" s="314"/>
      <c r="I474" s="306"/>
      <c r="J474" s="151"/>
      <c r="K474" s="151"/>
      <c r="L474" s="175"/>
      <c r="M474" s="151"/>
      <c r="N474" s="176"/>
      <c r="O474" s="160"/>
      <c r="P474" s="160"/>
      <c r="Q474" s="160"/>
      <c r="R474" s="151"/>
      <c r="S474" s="151"/>
      <c r="T474" s="151"/>
      <c r="U474" s="151"/>
      <c r="V474" s="151"/>
      <c r="W474" s="175"/>
      <c r="X474" s="151"/>
      <c r="Y474" s="151"/>
      <c r="Z474" s="151"/>
      <c r="AA474" s="151"/>
      <c r="AB474" s="151"/>
      <c r="AC474" s="151"/>
      <c r="AD474" s="151"/>
      <c r="AE474" s="151"/>
      <c r="AF474" s="151"/>
      <c r="AG474" s="151"/>
      <c r="AH474" s="151"/>
      <c r="AI474" s="151"/>
      <c r="AJ474" s="151"/>
      <c r="AK474" s="151"/>
      <c r="AL474" s="151"/>
      <c r="AM474" s="7"/>
      <c r="AN474" s="7"/>
      <c r="AO474" s="7"/>
      <c r="AP474" s="7"/>
      <c r="AQ474" s="7"/>
      <c r="AR474" s="7"/>
      <c r="AS474" s="7"/>
      <c r="AT474" s="7"/>
      <c r="AU474" s="7"/>
      <c r="AV474" s="7"/>
      <c r="AW474" s="7"/>
      <c r="AX474" s="7"/>
      <c r="AY474" s="7"/>
      <c r="AZ474" s="7"/>
      <c r="BA474" s="7"/>
    </row>
    <row r="475" spans="1:53" x14ac:dyDescent="0.25">
      <c r="A475" s="5"/>
      <c r="B475" s="312"/>
      <c r="C475" s="314"/>
      <c r="D475" s="7"/>
      <c r="E475" s="7"/>
      <c r="F475" s="231"/>
      <c r="G475" s="231"/>
      <c r="H475" s="314"/>
      <c r="I475" s="306"/>
      <c r="J475" s="151"/>
      <c r="K475" s="151"/>
      <c r="L475" s="175"/>
      <c r="M475" s="151"/>
      <c r="N475" s="176"/>
      <c r="O475" s="160"/>
      <c r="P475" s="160"/>
      <c r="Q475" s="160"/>
      <c r="R475" s="151"/>
      <c r="S475" s="151"/>
      <c r="T475" s="151"/>
      <c r="U475" s="151"/>
      <c r="V475" s="151"/>
      <c r="W475" s="175"/>
      <c r="X475" s="151"/>
      <c r="Y475" s="151"/>
      <c r="Z475" s="151"/>
      <c r="AA475" s="151"/>
      <c r="AB475" s="151"/>
      <c r="AC475" s="151"/>
      <c r="AD475" s="151"/>
      <c r="AE475" s="151"/>
      <c r="AF475" s="151"/>
      <c r="AG475" s="151"/>
      <c r="AH475" s="151"/>
      <c r="AI475" s="151"/>
      <c r="AJ475" s="151"/>
      <c r="AK475" s="151"/>
      <c r="AL475" s="151"/>
      <c r="AM475" s="7"/>
      <c r="AN475" s="7"/>
      <c r="AO475" s="7"/>
      <c r="AP475" s="7"/>
      <c r="AQ475" s="7"/>
      <c r="AR475" s="7"/>
      <c r="AS475" s="7"/>
      <c r="AT475" s="7"/>
      <c r="AU475" s="7"/>
      <c r="AV475" s="7"/>
      <c r="AW475" s="7"/>
      <c r="AX475" s="7"/>
      <c r="AY475" s="7"/>
      <c r="AZ475" s="7"/>
      <c r="BA475" s="7"/>
    </row>
    <row r="476" spans="1:53" x14ac:dyDescent="0.25">
      <c r="A476" s="5"/>
      <c r="B476" s="312"/>
      <c r="C476" s="314"/>
      <c r="D476" s="7"/>
      <c r="E476" s="7"/>
      <c r="F476" s="231"/>
      <c r="G476" s="231"/>
      <c r="H476" s="314"/>
      <c r="I476" s="306"/>
      <c r="J476" s="151"/>
      <c r="K476" s="151"/>
      <c r="L476" s="175"/>
      <c r="M476" s="151"/>
      <c r="N476" s="176"/>
      <c r="O476" s="160"/>
      <c r="P476" s="160"/>
      <c r="Q476" s="160"/>
      <c r="R476" s="151"/>
      <c r="S476" s="151"/>
      <c r="T476" s="151"/>
      <c r="U476" s="151"/>
      <c r="V476" s="151"/>
      <c r="W476" s="175"/>
      <c r="X476" s="151"/>
      <c r="Y476" s="151"/>
      <c r="Z476" s="151"/>
      <c r="AA476" s="151"/>
      <c r="AB476" s="151"/>
      <c r="AC476" s="151"/>
      <c r="AD476" s="151"/>
      <c r="AE476" s="151"/>
      <c r="AF476" s="151"/>
      <c r="AG476" s="151"/>
      <c r="AH476" s="151"/>
      <c r="AI476" s="151"/>
      <c r="AJ476" s="151"/>
      <c r="AK476" s="151"/>
      <c r="AL476" s="151"/>
      <c r="AM476" s="7"/>
      <c r="AN476" s="7"/>
      <c r="AO476" s="7"/>
      <c r="AP476" s="7"/>
      <c r="AQ476" s="7"/>
      <c r="AR476" s="7"/>
      <c r="AS476" s="7"/>
      <c r="AT476" s="7"/>
      <c r="AU476" s="7"/>
      <c r="AV476" s="7"/>
      <c r="AW476" s="7"/>
      <c r="AX476" s="7"/>
      <c r="AY476" s="7"/>
      <c r="AZ476" s="7"/>
      <c r="BA476" s="7"/>
    </row>
    <row r="477" spans="1:53" x14ac:dyDescent="0.25">
      <c r="A477" s="5"/>
      <c r="B477" s="312"/>
      <c r="C477" s="314"/>
      <c r="D477" s="7"/>
      <c r="E477" s="7"/>
      <c r="F477" s="231"/>
      <c r="G477" s="231"/>
      <c r="H477" s="314"/>
      <c r="I477" s="306"/>
      <c r="J477" s="151"/>
      <c r="K477" s="151"/>
      <c r="L477" s="175"/>
      <c r="M477" s="151"/>
      <c r="N477" s="176"/>
      <c r="O477" s="160"/>
      <c r="P477" s="160"/>
      <c r="Q477" s="160"/>
      <c r="R477" s="151"/>
      <c r="S477" s="151"/>
      <c r="T477" s="151"/>
      <c r="U477" s="151"/>
      <c r="V477" s="151"/>
      <c r="W477" s="175"/>
      <c r="X477" s="151"/>
      <c r="Y477" s="151"/>
      <c r="Z477" s="151"/>
      <c r="AA477" s="151"/>
      <c r="AB477" s="151"/>
      <c r="AC477" s="151"/>
      <c r="AD477" s="151"/>
      <c r="AE477" s="151"/>
      <c r="AF477" s="151"/>
      <c r="AG477" s="151"/>
      <c r="AH477" s="151"/>
      <c r="AI477" s="151"/>
      <c r="AJ477" s="151"/>
      <c r="AK477" s="151"/>
      <c r="AL477" s="151"/>
      <c r="AM477" s="7"/>
      <c r="AN477" s="7"/>
      <c r="AO477" s="7"/>
      <c r="AP477" s="7"/>
      <c r="AQ477" s="7"/>
      <c r="AR477" s="7"/>
      <c r="AS477" s="7"/>
      <c r="AT477" s="7"/>
      <c r="AU477" s="7"/>
      <c r="AV477" s="7"/>
      <c r="AW477" s="7"/>
      <c r="AX477" s="7"/>
      <c r="AY477" s="7"/>
      <c r="AZ477" s="7"/>
      <c r="BA477" s="7"/>
    </row>
    <row r="478" spans="1:53" x14ac:dyDescent="0.25">
      <c r="A478" s="5"/>
      <c r="B478" s="312"/>
      <c r="C478" s="314"/>
      <c r="D478" s="7"/>
      <c r="E478" s="7"/>
      <c r="F478" s="231"/>
      <c r="G478" s="231"/>
      <c r="H478" s="314"/>
      <c r="I478" s="306"/>
      <c r="J478" s="151"/>
      <c r="K478" s="151"/>
      <c r="L478" s="175"/>
      <c r="M478" s="151"/>
      <c r="N478" s="176"/>
      <c r="O478" s="160"/>
      <c r="P478" s="160"/>
      <c r="Q478" s="160"/>
      <c r="R478" s="151"/>
      <c r="S478" s="151"/>
      <c r="T478" s="151"/>
      <c r="U478" s="151"/>
      <c r="V478" s="151"/>
      <c r="W478" s="175"/>
      <c r="X478" s="151"/>
      <c r="Y478" s="151"/>
      <c r="Z478" s="151"/>
      <c r="AA478" s="151"/>
      <c r="AB478" s="151"/>
      <c r="AC478" s="151"/>
      <c r="AD478" s="151"/>
      <c r="AE478" s="151"/>
      <c r="AF478" s="151"/>
      <c r="AG478" s="151"/>
      <c r="AH478" s="151"/>
      <c r="AI478" s="151"/>
      <c r="AJ478" s="151"/>
      <c r="AK478" s="151"/>
      <c r="AL478" s="151"/>
      <c r="AM478" s="7"/>
      <c r="AN478" s="7"/>
      <c r="AO478" s="7"/>
      <c r="AP478" s="7"/>
      <c r="AQ478" s="7"/>
      <c r="AR478" s="7"/>
      <c r="AS478" s="7"/>
      <c r="AT478" s="7"/>
      <c r="AU478" s="7"/>
      <c r="AV478" s="7"/>
      <c r="AW478" s="7"/>
      <c r="AX478" s="7"/>
      <c r="AY478" s="7"/>
      <c r="AZ478" s="7"/>
      <c r="BA478" s="7"/>
    </row>
    <row r="479" spans="1:53" x14ac:dyDescent="0.25">
      <c r="A479" s="5"/>
      <c r="B479" s="312"/>
      <c r="C479" s="314"/>
      <c r="D479" s="7"/>
      <c r="E479" s="7"/>
      <c r="F479" s="231"/>
      <c r="G479" s="231"/>
      <c r="H479" s="314"/>
      <c r="I479" s="306"/>
      <c r="J479" s="151"/>
      <c r="K479" s="151"/>
      <c r="L479" s="175"/>
      <c r="M479" s="151"/>
      <c r="N479" s="175"/>
      <c r="O479" s="218"/>
      <c r="P479" s="218"/>
      <c r="Q479" s="218"/>
      <c r="R479" s="151"/>
      <c r="S479" s="151"/>
      <c r="T479" s="151"/>
      <c r="U479" s="151"/>
      <c r="V479" s="151"/>
      <c r="W479" s="175"/>
      <c r="X479" s="151"/>
      <c r="Y479" s="151"/>
      <c r="Z479" s="151"/>
      <c r="AA479" s="151"/>
      <c r="AB479" s="151"/>
      <c r="AC479" s="151"/>
      <c r="AD479" s="151"/>
      <c r="AE479" s="151"/>
      <c r="AF479" s="151"/>
      <c r="AG479" s="151"/>
      <c r="AH479" s="151"/>
      <c r="AI479" s="151"/>
      <c r="AJ479" s="151"/>
      <c r="AK479" s="151"/>
      <c r="AL479" s="151"/>
      <c r="AM479" s="7"/>
      <c r="AN479" s="7"/>
      <c r="AO479" s="7"/>
      <c r="AP479" s="7"/>
      <c r="AQ479" s="7"/>
      <c r="AR479" s="7"/>
      <c r="AS479" s="7"/>
      <c r="AT479" s="7"/>
      <c r="AU479" s="7"/>
      <c r="AV479" s="7"/>
      <c r="AW479" s="7"/>
      <c r="AX479" s="7"/>
      <c r="AY479" s="7"/>
      <c r="AZ479" s="7"/>
      <c r="BA479" s="7"/>
    </row>
    <row r="480" spans="1:53" x14ac:dyDescent="0.25">
      <c r="A480" s="5"/>
      <c r="B480" s="312"/>
      <c r="C480" s="314"/>
      <c r="D480" s="7"/>
      <c r="E480" s="7"/>
      <c r="F480" s="231"/>
      <c r="G480" s="231"/>
      <c r="H480" s="314"/>
      <c r="I480" s="306"/>
      <c r="J480" s="151"/>
      <c r="K480" s="151"/>
      <c r="L480" s="175"/>
      <c r="M480" s="151"/>
      <c r="N480" s="175"/>
      <c r="O480" s="218"/>
      <c r="P480" s="218"/>
      <c r="Q480" s="218"/>
      <c r="R480" s="151"/>
      <c r="S480" s="151"/>
      <c r="T480" s="151"/>
      <c r="U480" s="151"/>
      <c r="V480" s="151"/>
      <c r="W480" s="175"/>
      <c r="X480" s="151"/>
      <c r="Y480" s="151"/>
      <c r="Z480" s="151"/>
      <c r="AA480" s="151"/>
      <c r="AB480" s="151"/>
      <c r="AC480" s="151"/>
      <c r="AD480" s="151"/>
      <c r="AE480" s="151"/>
      <c r="AF480" s="151"/>
      <c r="AG480" s="151"/>
      <c r="AH480" s="151"/>
      <c r="AI480" s="151"/>
      <c r="AJ480" s="151"/>
      <c r="AK480" s="151"/>
      <c r="AL480" s="151"/>
      <c r="AM480" s="7"/>
      <c r="AN480" s="7"/>
      <c r="AO480" s="7"/>
      <c r="AP480" s="7"/>
      <c r="AQ480" s="7"/>
      <c r="AR480" s="7"/>
      <c r="AS480" s="7"/>
      <c r="AT480" s="7"/>
      <c r="AU480" s="7"/>
      <c r="AV480" s="7"/>
      <c r="AW480" s="7"/>
      <c r="AX480" s="7"/>
      <c r="AY480" s="7"/>
      <c r="AZ480" s="7"/>
      <c r="BA480" s="7"/>
    </row>
    <row r="481" spans="1:53" x14ac:dyDescent="0.25">
      <c r="A481" s="5"/>
      <c r="B481" s="312"/>
      <c r="C481" s="314"/>
      <c r="D481" s="7"/>
      <c r="E481" s="7"/>
      <c r="F481" s="231"/>
      <c r="G481" s="231"/>
      <c r="H481" s="314"/>
      <c r="I481" s="306"/>
      <c r="J481" s="151"/>
      <c r="K481" s="151"/>
      <c r="L481" s="175"/>
      <c r="M481" s="151"/>
      <c r="N481" s="175"/>
      <c r="O481" s="218"/>
      <c r="P481" s="218"/>
      <c r="Q481" s="218"/>
      <c r="R481" s="151"/>
      <c r="S481" s="151"/>
      <c r="T481" s="151"/>
      <c r="U481" s="151"/>
      <c r="V481" s="151"/>
      <c r="W481" s="175"/>
      <c r="X481" s="151"/>
      <c r="Y481" s="151"/>
      <c r="Z481" s="151"/>
      <c r="AA481" s="151"/>
      <c r="AB481" s="151"/>
      <c r="AC481" s="151"/>
      <c r="AD481" s="151"/>
      <c r="AE481" s="151"/>
      <c r="AF481" s="151"/>
      <c r="AG481" s="151"/>
      <c r="AH481" s="151"/>
      <c r="AI481" s="151"/>
      <c r="AJ481" s="151"/>
      <c r="AK481" s="151"/>
      <c r="AL481" s="151"/>
      <c r="AM481" s="7"/>
      <c r="AN481" s="7"/>
      <c r="AO481" s="7"/>
      <c r="AP481" s="7"/>
      <c r="AQ481" s="7"/>
      <c r="AR481" s="7"/>
      <c r="AS481" s="7"/>
      <c r="AT481" s="7"/>
      <c r="AU481" s="7"/>
      <c r="AV481" s="7"/>
      <c r="AW481" s="7"/>
      <c r="AX481" s="7"/>
      <c r="AY481" s="7"/>
      <c r="AZ481" s="7"/>
      <c r="BA481" s="7"/>
    </row>
    <row r="482" spans="1:53" x14ac:dyDescent="0.25">
      <c r="A482" s="5"/>
      <c r="B482" s="312"/>
      <c r="C482" s="314"/>
      <c r="D482" s="7"/>
      <c r="E482" s="7"/>
      <c r="F482" s="231"/>
      <c r="G482" s="231"/>
      <c r="H482" s="314"/>
      <c r="I482" s="306"/>
      <c r="J482" s="151"/>
      <c r="K482" s="151"/>
      <c r="L482" s="175"/>
      <c r="M482" s="151"/>
      <c r="N482" s="175"/>
      <c r="O482" s="218"/>
      <c r="P482" s="218"/>
      <c r="Q482" s="218"/>
      <c r="R482" s="151"/>
      <c r="S482" s="151"/>
      <c r="T482" s="151"/>
      <c r="U482" s="151"/>
      <c r="V482" s="151"/>
      <c r="W482" s="175"/>
      <c r="X482" s="151"/>
      <c r="Y482" s="151"/>
      <c r="Z482" s="151"/>
      <c r="AA482" s="151"/>
      <c r="AB482" s="151"/>
      <c r="AC482" s="151"/>
      <c r="AD482" s="151"/>
      <c r="AE482" s="151"/>
      <c r="AF482" s="151"/>
      <c r="AG482" s="151"/>
      <c r="AH482" s="151"/>
      <c r="AI482" s="151"/>
      <c r="AJ482" s="151"/>
      <c r="AK482" s="151"/>
      <c r="AL482" s="151"/>
      <c r="AM482" s="7"/>
      <c r="AN482" s="7"/>
      <c r="AO482" s="7"/>
      <c r="AP482" s="7"/>
      <c r="AQ482" s="7"/>
      <c r="AR482" s="7"/>
      <c r="AS482" s="7"/>
      <c r="AT482" s="7"/>
      <c r="AU482" s="7"/>
      <c r="AV482" s="7"/>
      <c r="AW482" s="7"/>
      <c r="AX482" s="7"/>
      <c r="AY482" s="7"/>
      <c r="AZ482" s="7"/>
      <c r="BA482" s="7"/>
    </row>
    <row r="483" spans="1:53" x14ac:dyDescent="0.25">
      <c r="A483" s="5"/>
      <c r="B483" s="312"/>
      <c r="C483" s="314"/>
      <c r="D483" s="7"/>
      <c r="E483" s="7"/>
      <c r="F483" s="231"/>
      <c r="G483" s="231"/>
      <c r="H483" s="314"/>
      <c r="I483" s="306"/>
      <c r="J483" s="151"/>
      <c r="K483" s="151"/>
      <c r="L483" s="175"/>
      <c r="M483" s="151"/>
      <c r="N483" s="175"/>
      <c r="O483" s="218"/>
      <c r="P483" s="218"/>
      <c r="Q483" s="218"/>
      <c r="R483" s="151"/>
      <c r="S483" s="151"/>
      <c r="T483" s="151"/>
      <c r="U483" s="151"/>
      <c r="V483" s="151"/>
      <c r="W483" s="175"/>
      <c r="X483" s="151"/>
      <c r="Y483" s="151"/>
      <c r="Z483" s="151"/>
      <c r="AA483" s="151"/>
      <c r="AB483" s="151"/>
      <c r="AC483" s="151"/>
      <c r="AD483" s="151"/>
      <c r="AE483" s="151"/>
      <c r="AF483" s="151"/>
      <c r="AG483" s="151"/>
      <c r="AH483" s="151"/>
      <c r="AI483" s="151"/>
      <c r="AJ483" s="151"/>
      <c r="AK483" s="151"/>
      <c r="AL483" s="151"/>
      <c r="AM483" s="7"/>
      <c r="AN483" s="7"/>
      <c r="AO483" s="7"/>
      <c r="AP483" s="7"/>
      <c r="AQ483" s="7"/>
      <c r="AR483" s="7"/>
      <c r="AS483" s="7"/>
      <c r="AT483" s="7"/>
      <c r="AU483" s="7"/>
      <c r="AV483" s="7"/>
      <c r="AW483" s="7"/>
      <c r="AX483" s="7"/>
      <c r="AY483" s="7"/>
      <c r="AZ483" s="7"/>
      <c r="BA483" s="7"/>
    </row>
    <row r="484" spans="1:53" x14ac:dyDescent="0.25">
      <c r="A484" s="5"/>
      <c r="B484" s="312"/>
      <c r="C484" s="314"/>
      <c r="D484" s="7"/>
      <c r="E484" s="7"/>
      <c r="F484" s="231"/>
      <c r="G484" s="231"/>
      <c r="H484" s="314"/>
      <c r="I484" s="306"/>
      <c r="J484" s="151"/>
      <c r="K484" s="151"/>
      <c r="L484" s="175"/>
      <c r="M484" s="151"/>
      <c r="N484" s="175"/>
      <c r="O484" s="218"/>
      <c r="P484" s="218"/>
      <c r="Q484" s="218"/>
      <c r="R484" s="151"/>
      <c r="S484" s="151"/>
      <c r="T484" s="151"/>
      <c r="U484" s="151"/>
      <c r="V484" s="151"/>
      <c r="W484" s="175"/>
      <c r="X484" s="151"/>
      <c r="Y484" s="151"/>
      <c r="Z484" s="151"/>
      <c r="AA484" s="151"/>
      <c r="AB484" s="151"/>
      <c r="AC484" s="151"/>
      <c r="AD484" s="151"/>
      <c r="AE484" s="151"/>
      <c r="AF484" s="151"/>
      <c r="AG484" s="151"/>
      <c r="AH484" s="151"/>
      <c r="AI484" s="151"/>
      <c r="AJ484" s="151"/>
      <c r="AK484" s="151"/>
      <c r="AL484" s="151"/>
      <c r="AM484" s="7"/>
      <c r="AN484" s="7"/>
      <c r="AO484" s="7"/>
      <c r="AP484" s="7"/>
      <c r="AQ484" s="7"/>
      <c r="AR484" s="7"/>
      <c r="AS484" s="7"/>
      <c r="AT484" s="7"/>
      <c r="AU484" s="7"/>
      <c r="AV484" s="7"/>
      <c r="AW484" s="7"/>
      <c r="AX484" s="7"/>
      <c r="AY484" s="7"/>
      <c r="AZ484" s="7"/>
      <c r="BA484" s="7"/>
    </row>
    <row r="485" spans="1:53" x14ac:dyDescent="0.25">
      <c r="A485" s="5"/>
      <c r="B485" s="312"/>
      <c r="C485" s="314"/>
      <c r="D485" s="7"/>
      <c r="E485" s="7"/>
      <c r="F485" s="231"/>
      <c r="G485" s="231"/>
      <c r="H485" s="314"/>
      <c r="I485" s="306"/>
      <c r="J485" s="151"/>
      <c r="K485" s="151"/>
      <c r="L485" s="175"/>
      <c r="M485" s="151"/>
      <c r="N485" s="175"/>
      <c r="O485" s="218"/>
      <c r="P485" s="218"/>
      <c r="Q485" s="218"/>
      <c r="R485" s="151"/>
      <c r="S485" s="151"/>
      <c r="T485" s="151"/>
      <c r="U485" s="151"/>
      <c r="V485" s="151"/>
      <c r="W485" s="175"/>
      <c r="X485" s="151"/>
      <c r="Y485" s="151"/>
      <c r="Z485" s="151"/>
      <c r="AA485" s="151"/>
      <c r="AB485" s="151"/>
      <c r="AC485" s="151"/>
      <c r="AD485" s="151"/>
      <c r="AE485" s="151"/>
      <c r="AF485" s="151"/>
      <c r="AG485" s="151"/>
      <c r="AH485" s="151"/>
      <c r="AI485" s="151"/>
      <c r="AJ485" s="151"/>
      <c r="AK485" s="151"/>
      <c r="AL485" s="151"/>
      <c r="AM485" s="7"/>
      <c r="AN485" s="7"/>
      <c r="AO485" s="7"/>
      <c r="AP485" s="7"/>
      <c r="AQ485" s="7"/>
      <c r="AR485" s="7"/>
      <c r="AS485" s="7"/>
      <c r="AT485" s="7"/>
      <c r="AU485" s="7"/>
      <c r="AV485" s="7"/>
      <c r="AW485" s="7"/>
      <c r="AX485" s="7"/>
      <c r="AY485" s="7"/>
      <c r="AZ485" s="7"/>
      <c r="BA485" s="7"/>
    </row>
    <row r="486" spans="1:53" x14ac:dyDescent="0.25">
      <c r="A486" s="5"/>
      <c r="B486" s="312"/>
      <c r="C486" s="314"/>
      <c r="D486" s="7"/>
      <c r="E486" s="7"/>
      <c r="F486" s="231"/>
      <c r="G486" s="231"/>
      <c r="H486" s="314"/>
      <c r="I486" s="306"/>
      <c r="J486" s="151"/>
      <c r="K486" s="151"/>
      <c r="L486" s="175"/>
      <c r="M486" s="151"/>
      <c r="N486" s="175"/>
      <c r="O486" s="218"/>
      <c r="P486" s="218"/>
      <c r="Q486" s="218"/>
      <c r="R486" s="151"/>
      <c r="S486" s="151"/>
      <c r="T486" s="151"/>
      <c r="U486" s="151"/>
      <c r="V486" s="151"/>
      <c r="W486" s="175"/>
      <c r="X486" s="151"/>
      <c r="Y486" s="151"/>
      <c r="Z486" s="151"/>
      <c r="AA486" s="151"/>
      <c r="AB486" s="151"/>
      <c r="AC486" s="151"/>
      <c r="AD486" s="151"/>
      <c r="AE486" s="151"/>
      <c r="AF486" s="151"/>
      <c r="AG486" s="151"/>
      <c r="AH486" s="151"/>
      <c r="AI486" s="151"/>
      <c r="AJ486" s="151"/>
      <c r="AK486" s="151"/>
      <c r="AL486" s="151"/>
      <c r="AM486" s="7"/>
      <c r="AN486" s="7"/>
      <c r="AO486" s="7"/>
      <c r="AP486" s="7"/>
      <c r="AQ486" s="7"/>
      <c r="AR486" s="7"/>
      <c r="AS486" s="7"/>
      <c r="AT486" s="7"/>
      <c r="AU486" s="7"/>
      <c r="AV486" s="7"/>
      <c r="AW486" s="7"/>
      <c r="AX486" s="7"/>
      <c r="AY486" s="7"/>
      <c r="AZ486" s="7"/>
      <c r="BA486" s="7"/>
    </row>
    <row r="487" spans="1:53" x14ac:dyDescent="0.25">
      <c r="A487" s="5"/>
      <c r="B487" s="312"/>
      <c r="C487" s="314"/>
      <c r="D487" s="7"/>
      <c r="E487" s="7"/>
      <c r="F487" s="231"/>
      <c r="G487" s="231"/>
      <c r="H487" s="314"/>
      <c r="I487" s="306"/>
      <c r="J487" s="151"/>
      <c r="K487" s="151"/>
      <c r="L487" s="175"/>
      <c r="M487" s="151"/>
      <c r="N487" s="175"/>
      <c r="O487" s="218"/>
      <c r="P487" s="218"/>
      <c r="Q487" s="218"/>
      <c r="R487" s="151"/>
      <c r="S487" s="151"/>
      <c r="T487" s="151"/>
      <c r="U487" s="151"/>
      <c r="V487" s="151"/>
      <c r="W487" s="175"/>
      <c r="X487" s="151"/>
      <c r="Y487" s="151"/>
      <c r="Z487" s="151"/>
      <c r="AA487" s="151"/>
      <c r="AB487" s="151"/>
      <c r="AC487" s="151"/>
      <c r="AD487" s="151"/>
      <c r="AE487" s="151"/>
      <c r="AF487" s="151"/>
      <c r="AG487" s="151"/>
      <c r="AH487" s="151"/>
      <c r="AI487" s="151"/>
      <c r="AJ487" s="151"/>
      <c r="AK487" s="151"/>
      <c r="AL487" s="151"/>
      <c r="AM487" s="7"/>
      <c r="AN487" s="7"/>
      <c r="AO487" s="7"/>
      <c r="AP487" s="7"/>
      <c r="AQ487" s="7"/>
      <c r="AR487" s="7"/>
      <c r="AS487" s="7"/>
      <c r="AT487" s="7"/>
      <c r="AU487" s="7"/>
      <c r="AV487" s="7"/>
      <c r="AW487" s="7"/>
      <c r="AX487" s="7"/>
      <c r="AY487" s="7"/>
      <c r="AZ487" s="7"/>
      <c r="BA487" s="7"/>
    </row>
    <row r="488" spans="1:53" x14ac:dyDescent="0.25">
      <c r="A488" s="5"/>
      <c r="B488" s="312"/>
      <c r="C488" s="314"/>
      <c r="D488" s="7"/>
      <c r="E488" s="7"/>
      <c r="F488" s="231"/>
      <c r="G488" s="231"/>
      <c r="H488" s="314"/>
      <c r="I488" s="306"/>
      <c r="J488" s="151"/>
      <c r="K488" s="151"/>
      <c r="L488" s="175"/>
      <c r="M488" s="151"/>
      <c r="N488" s="175"/>
      <c r="O488" s="218"/>
      <c r="P488" s="218"/>
      <c r="Q488" s="218"/>
      <c r="R488" s="151"/>
      <c r="S488" s="151"/>
      <c r="T488" s="151"/>
      <c r="U488" s="151"/>
      <c r="V488" s="151"/>
      <c r="W488" s="175"/>
      <c r="X488" s="151"/>
      <c r="Y488" s="151"/>
      <c r="Z488" s="151"/>
      <c r="AA488" s="151"/>
      <c r="AB488" s="151"/>
      <c r="AC488" s="151"/>
      <c r="AD488" s="151"/>
      <c r="AE488" s="151"/>
      <c r="AF488" s="151"/>
      <c r="AG488" s="151"/>
      <c r="AH488" s="151"/>
      <c r="AI488" s="151"/>
      <c r="AJ488" s="151"/>
      <c r="AK488" s="151"/>
      <c r="AL488" s="151"/>
      <c r="AM488" s="7"/>
      <c r="AN488" s="7"/>
      <c r="AO488" s="7"/>
      <c r="AP488" s="7"/>
      <c r="AQ488" s="7"/>
      <c r="AR488" s="7"/>
      <c r="AS488" s="7"/>
      <c r="AT488" s="7"/>
      <c r="AU488" s="7"/>
      <c r="AV488" s="7"/>
      <c r="AW488" s="7"/>
      <c r="AX488" s="7"/>
      <c r="AY488" s="7"/>
      <c r="AZ488" s="7"/>
      <c r="BA488" s="7"/>
    </row>
    <row r="489" spans="1:53" x14ac:dyDescent="0.25">
      <c r="A489" s="5"/>
      <c r="B489" s="312"/>
      <c r="C489" s="314"/>
      <c r="D489" s="7"/>
      <c r="E489" s="7"/>
      <c r="F489" s="231"/>
      <c r="G489" s="231"/>
      <c r="H489" s="314"/>
      <c r="I489" s="306"/>
      <c r="J489" s="151"/>
      <c r="K489" s="151"/>
      <c r="L489" s="175"/>
      <c r="M489" s="151"/>
      <c r="N489" s="175"/>
      <c r="O489" s="218"/>
      <c r="P489" s="218"/>
      <c r="Q489" s="218"/>
      <c r="R489" s="151"/>
      <c r="S489" s="151"/>
      <c r="T489" s="151"/>
      <c r="U489" s="151"/>
      <c r="V489" s="151"/>
      <c r="W489" s="175"/>
      <c r="X489" s="151"/>
      <c r="Y489" s="151"/>
      <c r="Z489" s="151"/>
      <c r="AA489" s="151"/>
      <c r="AB489" s="151"/>
      <c r="AC489" s="151"/>
      <c r="AD489" s="151"/>
      <c r="AE489" s="151"/>
      <c r="AF489" s="151"/>
      <c r="AG489" s="151"/>
      <c r="AH489" s="151"/>
      <c r="AI489" s="151"/>
      <c r="AJ489" s="151"/>
      <c r="AK489" s="151"/>
      <c r="AL489" s="151"/>
      <c r="AM489" s="7"/>
      <c r="AN489" s="7"/>
      <c r="AO489" s="7"/>
      <c r="AP489" s="7"/>
      <c r="AQ489" s="7"/>
      <c r="AR489" s="7"/>
      <c r="AS489" s="7"/>
      <c r="AT489" s="7"/>
      <c r="AU489" s="7"/>
      <c r="AV489" s="7"/>
      <c r="AW489" s="7"/>
      <c r="AX489" s="7"/>
      <c r="AY489" s="7"/>
      <c r="AZ489" s="7"/>
      <c r="BA489" s="7"/>
    </row>
    <row r="490" spans="1:53" x14ac:dyDescent="0.25">
      <c r="A490" s="5"/>
      <c r="B490" s="312"/>
      <c r="C490" s="314"/>
      <c r="D490" s="7"/>
      <c r="E490" s="7"/>
      <c r="F490" s="231"/>
      <c r="G490" s="231"/>
      <c r="H490" s="314"/>
      <c r="I490" s="306"/>
      <c r="J490" s="151"/>
      <c r="K490" s="151"/>
      <c r="L490" s="175"/>
      <c r="M490" s="151"/>
      <c r="N490" s="175"/>
      <c r="O490" s="218"/>
      <c r="P490" s="218"/>
      <c r="Q490" s="218"/>
      <c r="R490" s="151"/>
      <c r="S490" s="151"/>
      <c r="T490" s="151"/>
      <c r="U490" s="151"/>
      <c r="V490" s="151"/>
      <c r="W490" s="175"/>
      <c r="X490" s="151"/>
      <c r="Y490" s="151"/>
      <c r="Z490" s="151"/>
      <c r="AA490" s="151"/>
      <c r="AB490" s="151"/>
      <c r="AC490" s="151"/>
      <c r="AD490" s="151"/>
      <c r="AE490" s="151"/>
      <c r="AF490" s="151"/>
      <c r="AG490" s="151"/>
      <c r="AH490" s="151"/>
      <c r="AI490" s="151"/>
      <c r="AJ490" s="151"/>
      <c r="AK490" s="151"/>
      <c r="AL490" s="151"/>
      <c r="AM490" s="7"/>
      <c r="AN490" s="7"/>
      <c r="AO490" s="7"/>
      <c r="AP490" s="7"/>
      <c r="AQ490" s="7"/>
      <c r="AR490" s="7"/>
      <c r="AS490" s="7"/>
      <c r="AT490" s="7"/>
      <c r="AU490" s="7"/>
      <c r="AV490" s="7"/>
      <c r="AW490" s="7"/>
      <c r="AX490" s="7"/>
      <c r="AY490" s="7"/>
      <c r="AZ490" s="7"/>
      <c r="BA490" s="7"/>
    </row>
    <row r="491" spans="1:53" x14ac:dyDescent="0.25">
      <c r="A491" s="5"/>
      <c r="B491" s="312"/>
      <c r="C491" s="314"/>
      <c r="D491" s="7"/>
      <c r="E491" s="7"/>
      <c r="F491" s="231"/>
      <c r="G491" s="231"/>
      <c r="H491" s="314"/>
      <c r="I491" s="306"/>
      <c r="J491" s="151"/>
      <c r="K491" s="151"/>
      <c r="L491" s="175"/>
      <c r="M491" s="151"/>
      <c r="N491" s="175"/>
      <c r="O491" s="218"/>
      <c r="P491" s="218"/>
      <c r="Q491" s="218"/>
      <c r="R491" s="151"/>
      <c r="S491" s="151"/>
      <c r="T491" s="151"/>
      <c r="U491" s="151"/>
      <c r="V491" s="151"/>
      <c r="W491" s="175"/>
      <c r="X491" s="151"/>
      <c r="Y491" s="151"/>
      <c r="Z491" s="151"/>
      <c r="AA491" s="151"/>
      <c r="AB491" s="151"/>
      <c r="AC491" s="151"/>
      <c r="AD491" s="151"/>
      <c r="AE491" s="151"/>
      <c r="AF491" s="151"/>
      <c r="AG491" s="151"/>
      <c r="AH491" s="151"/>
      <c r="AI491" s="151"/>
      <c r="AJ491" s="151"/>
      <c r="AK491" s="151"/>
      <c r="AL491" s="151"/>
      <c r="AM491" s="7"/>
      <c r="AN491" s="7"/>
      <c r="AO491" s="7"/>
      <c r="AP491" s="7"/>
      <c r="AQ491" s="7"/>
      <c r="AR491" s="7"/>
      <c r="AS491" s="7"/>
      <c r="AT491" s="7"/>
      <c r="AU491" s="7"/>
      <c r="AV491" s="7"/>
      <c r="AW491" s="7"/>
      <c r="AX491" s="7"/>
      <c r="AY491" s="7"/>
      <c r="AZ491" s="7"/>
      <c r="BA491" s="7"/>
    </row>
    <row r="492" spans="1:53" x14ac:dyDescent="0.25">
      <c r="A492" s="5"/>
      <c r="B492" s="312"/>
      <c r="C492" s="314"/>
      <c r="D492" s="7"/>
      <c r="E492" s="7"/>
      <c r="F492" s="231"/>
      <c r="G492" s="231"/>
      <c r="H492" s="314"/>
      <c r="I492" s="306"/>
      <c r="J492" s="151"/>
      <c r="K492" s="151"/>
      <c r="L492" s="175"/>
      <c r="M492" s="151"/>
      <c r="N492" s="175"/>
      <c r="O492" s="218"/>
      <c r="P492" s="218"/>
      <c r="Q492" s="218"/>
      <c r="R492" s="151"/>
      <c r="S492" s="151"/>
      <c r="T492" s="151"/>
      <c r="U492" s="151"/>
      <c r="V492" s="151"/>
      <c r="W492" s="175"/>
      <c r="X492" s="151"/>
      <c r="Y492" s="151"/>
      <c r="Z492" s="151"/>
      <c r="AA492" s="151"/>
      <c r="AB492" s="151"/>
      <c r="AC492" s="151"/>
      <c r="AD492" s="151"/>
      <c r="AE492" s="151"/>
      <c r="AF492" s="151"/>
      <c r="AG492" s="151"/>
      <c r="AH492" s="151"/>
      <c r="AI492" s="151"/>
      <c r="AJ492" s="151"/>
      <c r="AK492" s="151"/>
      <c r="AL492" s="151"/>
      <c r="AM492" s="7"/>
      <c r="AN492" s="7"/>
      <c r="AO492" s="7"/>
      <c r="AP492" s="7"/>
      <c r="AQ492" s="7"/>
      <c r="AR492" s="7"/>
      <c r="AS492" s="7"/>
      <c r="AT492" s="7"/>
      <c r="AU492" s="7"/>
      <c r="AV492" s="7"/>
      <c r="AW492" s="7"/>
      <c r="AX492" s="7"/>
      <c r="AY492" s="7"/>
      <c r="AZ492" s="7"/>
      <c r="BA492" s="7"/>
    </row>
    <row r="493" spans="1:53" x14ac:dyDescent="0.25">
      <c r="A493" s="5"/>
      <c r="B493" s="312"/>
      <c r="C493" s="314"/>
      <c r="D493" s="7"/>
      <c r="E493" s="7"/>
      <c r="F493" s="231"/>
      <c r="G493" s="231"/>
      <c r="H493" s="314"/>
      <c r="I493" s="306"/>
      <c r="J493" s="151"/>
      <c r="K493" s="151"/>
      <c r="L493" s="175"/>
      <c r="M493" s="151"/>
      <c r="N493" s="175"/>
      <c r="O493" s="218"/>
      <c r="P493" s="218"/>
      <c r="Q493" s="218"/>
      <c r="R493" s="151"/>
      <c r="S493" s="151"/>
      <c r="T493" s="151"/>
      <c r="U493" s="151"/>
      <c r="V493" s="151"/>
      <c r="W493" s="175"/>
      <c r="X493" s="151"/>
      <c r="Y493" s="151"/>
      <c r="Z493" s="151"/>
      <c r="AA493" s="151"/>
      <c r="AB493" s="151"/>
      <c r="AC493" s="151"/>
      <c r="AD493" s="151"/>
      <c r="AE493" s="151"/>
      <c r="AF493" s="151"/>
      <c r="AG493" s="151"/>
      <c r="AH493" s="151"/>
      <c r="AI493" s="151"/>
      <c r="AJ493" s="151"/>
      <c r="AK493" s="151"/>
      <c r="AL493" s="151"/>
      <c r="AM493" s="7"/>
      <c r="AN493" s="7"/>
      <c r="AO493" s="7"/>
      <c r="AP493" s="7"/>
      <c r="AQ493" s="7"/>
      <c r="AR493" s="7"/>
      <c r="AS493" s="7"/>
      <c r="AT493" s="7"/>
      <c r="AU493" s="7"/>
      <c r="AV493" s="7"/>
      <c r="AW493" s="7"/>
      <c r="AX493" s="7"/>
      <c r="AY493" s="7"/>
      <c r="AZ493" s="7"/>
      <c r="BA493" s="7"/>
    </row>
    <row r="494" spans="1:53" x14ac:dyDescent="0.25">
      <c r="A494" s="5"/>
      <c r="B494" s="312"/>
      <c r="C494" s="314"/>
      <c r="D494" s="7"/>
      <c r="E494" s="7"/>
      <c r="F494" s="231"/>
      <c r="G494" s="231"/>
      <c r="H494" s="314"/>
      <c r="I494" s="306"/>
      <c r="J494" s="151"/>
      <c r="K494" s="151"/>
      <c r="L494" s="175"/>
      <c r="M494" s="151"/>
      <c r="N494" s="175"/>
      <c r="O494" s="218"/>
      <c r="P494" s="218"/>
      <c r="Q494" s="218"/>
      <c r="R494" s="151"/>
      <c r="S494" s="151"/>
      <c r="T494" s="151"/>
      <c r="U494" s="151"/>
      <c r="V494" s="151"/>
      <c r="W494" s="175"/>
      <c r="X494" s="151"/>
      <c r="Y494" s="151"/>
      <c r="Z494" s="151"/>
      <c r="AA494" s="151"/>
      <c r="AB494" s="151"/>
      <c r="AC494" s="151"/>
      <c r="AD494" s="151"/>
      <c r="AE494" s="151"/>
      <c r="AF494" s="151"/>
      <c r="AG494" s="151"/>
      <c r="AH494" s="151"/>
      <c r="AI494" s="151"/>
      <c r="AJ494" s="151"/>
      <c r="AK494" s="151"/>
      <c r="AL494" s="151"/>
      <c r="AM494" s="7"/>
      <c r="AN494" s="7"/>
      <c r="AO494" s="7"/>
      <c r="AP494" s="7"/>
      <c r="AQ494" s="7"/>
      <c r="AR494" s="7"/>
      <c r="AS494" s="7"/>
      <c r="AT494" s="7"/>
      <c r="AU494" s="7"/>
      <c r="AV494" s="7"/>
      <c r="AW494" s="7"/>
      <c r="AX494" s="7"/>
      <c r="AY494" s="7"/>
      <c r="AZ494" s="7"/>
      <c r="BA494" s="7"/>
    </row>
    <row r="495" spans="1:53" x14ac:dyDescent="0.25">
      <c r="A495" s="5"/>
      <c r="B495" s="312"/>
      <c r="C495" s="314"/>
      <c r="D495" s="7"/>
      <c r="E495" s="7"/>
      <c r="F495" s="231"/>
      <c r="G495" s="231"/>
      <c r="H495" s="314"/>
      <c r="I495" s="306"/>
      <c r="J495" s="151"/>
      <c r="K495" s="151"/>
      <c r="L495" s="175"/>
      <c r="M495" s="151"/>
      <c r="N495" s="175"/>
      <c r="O495" s="218"/>
      <c r="P495" s="218"/>
      <c r="Q495" s="218"/>
      <c r="R495" s="151"/>
      <c r="S495" s="151"/>
      <c r="T495" s="151"/>
      <c r="U495" s="151"/>
      <c r="V495" s="151"/>
      <c r="W495" s="175"/>
      <c r="X495" s="151"/>
      <c r="Y495" s="151"/>
      <c r="Z495" s="151"/>
      <c r="AA495" s="151"/>
      <c r="AB495" s="151"/>
      <c r="AC495" s="151"/>
      <c r="AD495" s="151"/>
      <c r="AE495" s="151"/>
      <c r="AF495" s="151"/>
      <c r="AG495" s="151"/>
      <c r="AH495" s="151"/>
      <c r="AI495" s="151"/>
      <c r="AJ495" s="151"/>
      <c r="AK495" s="151"/>
      <c r="AL495" s="151"/>
      <c r="AM495" s="7"/>
      <c r="AN495" s="7"/>
      <c r="AO495" s="7"/>
      <c r="AP495" s="7"/>
      <c r="AQ495" s="7"/>
      <c r="AR495" s="7"/>
      <c r="AS495" s="7"/>
      <c r="AT495" s="7"/>
      <c r="AU495" s="7"/>
      <c r="AV495" s="7"/>
      <c r="AW495" s="7"/>
      <c r="AX495" s="7"/>
      <c r="AY495" s="7"/>
      <c r="AZ495" s="7"/>
      <c r="BA495" s="7"/>
    </row>
    <row r="496" spans="1:53" x14ac:dyDescent="0.25">
      <c r="A496" s="5"/>
      <c r="B496" s="312"/>
      <c r="C496" s="314"/>
      <c r="D496" s="7"/>
      <c r="E496" s="7"/>
      <c r="F496" s="231"/>
      <c r="G496" s="231"/>
      <c r="H496" s="314"/>
      <c r="I496" s="306"/>
      <c r="J496" s="151"/>
      <c r="K496" s="151"/>
      <c r="L496" s="175"/>
      <c r="M496" s="151"/>
      <c r="N496" s="175"/>
      <c r="O496" s="218"/>
      <c r="P496" s="218"/>
      <c r="Q496" s="218"/>
      <c r="R496" s="151"/>
      <c r="S496" s="151"/>
      <c r="T496" s="151"/>
      <c r="U496" s="151"/>
      <c r="V496" s="151"/>
      <c r="W496" s="175"/>
      <c r="X496" s="151"/>
      <c r="Y496" s="151"/>
      <c r="Z496" s="151"/>
      <c r="AA496" s="151"/>
      <c r="AB496" s="151"/>
      <c r="AC496" s="151"/>
      <c r="AD496" s="151"/>
      <c r="AE496" s="151"/>
      <c r="AF496" s="151"/>
      <c r="AG496" s="151"/>
      <c r="AH496" s="151"/>
      <c r="AI496" s="151"/>
      <c r="AJ496" s="151"/>
      <c r="AK496" s="151"/>
      <c r="AL496" s="151"/>
      <c r="AM496" s="7"/>
      <c r="AN496" s="7"/>
      <c r="AO496" s="7"/>
      <c r="AP496" s="7"/>
      <c r="AQ496" s="7"/>
      <c r="AR496" s="7"/>
      <c r="AS496" s="7"/>
      <c r="AT496" s="7"/>
      <c r="AU496" s="7"/>
      <c r="AV496" s="7"/>
      <c r="AW496" s="7"/>
      <c r="AX496" s="7"/>
      <c r="AY496" s="7"/>
      <c r="AZ496" s="7"/>
      <c r="BA496" s="7"/>
    </row>
    <row r="497" spans="1:53" x14ac:dyDescent="0.25">
      <c r="A497" s="5"/>
      <c r="B497" s="312"/>
      <c r="C497" s="314"/>
      <c r="D497" s="7"/>
      <c r="E497" s="7"/>
      <c r="F497" s="231"/>
      <c r="G497" s="231"/>
      <c r="H497" s="314"/>
      <c r="I497" s="306"/>
      <c r="J497" s="151"/>
      <c r="K497" s="151"/>
      <c r="L497" s="175"/>
      <c r="M497" s="151"/>
      <c r="N497" s="175"/>
      <c r="O497" s="218"/>
      <c r="P497" s="218"/>
      <c r="Q497" s="218"/>
      <c r="R497" s="151"/>
      <c r="S497" s="151"/>
      <c r="T497" s="151"/>
      <c r="U497" s="151"/>
      <c r="V497" s="151"/>
      <c r="W497" s="175"/>
      <c r="X497" s="151"/>
      <c r="Y497" s="151"/>
      <c r="Z497" s="151"/>
      <c r="AA497" s="151"/>
      <c r="AB497" s="151"/>
      <c r="AC497" s="151"/>
      <c r="AD497" s="151"/>
      <c r="AE497" s="151"/>
      <c r="AF497" s="151"/>
      <c r="AG497" s="151"/>
      <c r="AH497" s="151"/>
      <c r="AI497" s="151"/>
      <c r="AJ497" s="151"/>
      <c r="AK497" s="151"/>
      <c r="AL497" s="151"/>
      <c r="AM497" s="7"/>
      <c r="AN497" s="7"/>
      <c r="AO497" s="7"/>
      <c r="AP497" s="7"/>
      <c r="AQ497" s="7"/>
      <c r="AR497" s="7"/>
      <c r="AS497" s="7"/>
      <c r="AT497" s="7"/>
      <c r="AU497" s="7"/>
      <c r="AV497" s="7"/>
      <c r="AW497" s="7"/>
      <c r="AX497" s="7"/>
      <c r="AY497" s="7"/>
      <c r="AZ497" s="7"/>
      <c r="BA497" s="7"/>
    </row>
    <row r="498" spans="1:53" x14ac:dyDescent="0.25">
      <c r="A498" s="5"/>
      <c r="B498" s="312"/>
      <c r="C498" s="314"/>
      <c r="D498" s="7"/>
      <c r="E498" s="7"/>
      <c r="F498" s="231"/>
      <c r="G498" s="231"/>
      <c r="H498" s="314"/>
      <c r="I498" s="306"/>
      <c r="J498" s="151"/>
      <c r="K498" s="151"/>
      <c r="L498" s="175"/>
      <c r="M498" s="151"/>
      <c r="N498" s="175"/>
      <c r="O498" s="218"/>
      <c r="P498" s="218"/>
      <c r="Q498" s="218"/>
      <c r="R498" s="151"/>
      <c r="S498" s="151"/>
      <c r="T498" s="151"/>
      <c r="U498" s="151"/>
      <c r="V498" s="151"/>
      <c r="W498" s="175"/>
      <c r="X498" s="151"/>
      <c r="Y498" s="151"/>
      <c r="Z498" s="151"/>
      <c r="AA498" s="151"/>
      <c r="AB498" s="151"/>
      <c r="AC498" s="151"/>
      <c r="AD498" s="151"/>
      <c r="AE498" s="151"/>
      <c r="AF498" s="151"/>
      <c r="AG498" s="151"/>
      <c r="AH498" s="151"/>
      <c r="AI498" s="151"/>
      <c r="AJ498" s="151"/>
      <c r="AK498" s="151"/>
      <c r="AL498" s="151"/>
      <c r="AM498" s="7"/>
      <c r="AN498" s="7"/>
      <c r="AO498" s="7"/>
      <c r="AP498" s="7"/>
      <c r="AQ498" s="7"/>
      <c r="AR498" s="7"/>
      <c r="AS498" s="7"/>
      <c r="AT498" s="7"/>
      <c r="AU498" s="7"/>
      <c r="AV498" s="7"/>
      <c r="AW498" s="7"/>
      <c r="AX498" s="7"/>
      <c r="AY498" s="7"/>
      <c r="AZ498" s="7"/>
      <c r="BA498" s="7"/>
    </row>
    <row r="499" spans="1:53" x14ac:dyDescent="0.25">
      <c r="A499" s="5"/>
      <c r="B499" s="312"/>
      <c r="C499" s="314"/>
      <c r="D499" s="7"/>
      <c r="E499" s="7"/>
      <c r="F499" s="231"/>
      <c r="G499" s="231"/>
      <c r="H499" s="314"/>
      <c r="I499" s="306"/>
      <c r="J499" s="151"/>
      <c r="K499" s="151"/>
      <c r="L499" s="175"/>
      <c r="M499" s="151"/>
      <c r="N499" s="175"/>
      <c r="O499" s="218"/>
      <c r="P499" s="218"/>
      <c r="Q499" s="218"/>
      <c r="R499" s="151"/>
      <c r="S499" s="151"/>
      <c r="T499" s="151"/>
      <c r="U499" s="151"/>
      <c r="V499" s="151"/>
      <c r="W499" s="175"/>
      <c r="X499" s="151"/>
      <c r="Y499" s="151"/>
      <c r="Z499" s="151"/>
      <c r="AA499" s="151"/>
      <c r="AB499" s="151"/>
      <c r="AC499" s="151"/>
      <c r="AD499" s="151"/>
      <c r="AE499" s="151"/>
      <c r="AF499" s="151"/>
      <c r="AG499" s="151"/>
      <c r="AH499" s="151"/>
      <c r="AI499" s="151"/>
      <c r="AJ499" s="151"/>
      <c r="AK499" s="151"/>
      <c r="AL499" s="151"/>
      <c r="AM499" s="7"/>
      <c r="AN499" s="7"/>
      <c r="AO499" s="7"/>
      <c r="AP499" s="7"/>
      <c r="AQ499" s="7"/>
      <c r="AR499" s="7"/>
      <c r="AS499" s="7"/>
      <c r="AT499" s="7"/>
      <c r="AU499" s="7"/>
      <c r="AV499" s="7"/>
      <c r="AW499" s="7"/>
      <c r="AX499" s="7"/>
      <c r="AY499" s="7"/>
      <c r="AZ499" s="7"/>
      <c r="BA499" s="7"/>
    </row>
    <row r="500" spans="1:53" x14ac:dyDescent="0.25">
      <c r="A500" s="5"/>
      <c r="B500" s="312"/>
      <c r="C500" s="314"/>
      <c r="D500" s="7"/>
      <c r="E500" s="7"/>
      <c r="F500" s="231"/>
      <c r="G500" s="231"/>
      <c r="H500" s="314"/>
      <c r="I500" s="306"/>
      <c r="J500" s="151"/>
      <c r="K500" s="151"/>
      <c r="L500" s="175"/>
      <c r="M500" s="151"/>
      <c r="N500" s="175"/>
      <c r="O500" s="218"/>
      <c r="P500" s="218"/>
      <c r="Q500" s="218"/>
      <c r="R500" s="151"/>
      <c r="S500" s="151"/>
      <c r="T500" s="151"/>
      <c r="U500" s="151"/>
      <c r="V500" s="151"/>
      <c r="W500" s="175"/>
      <c r="X500" s="151"/>
      <c r="Y500" s="151"/>
      <c r="Z500" s="151"/>
      <c r="AA500" s="151"/>
      <c r="AB500" s="151"/>
      <c r="AC500" s="151"/>
      <c r="AD500" s="151"/>
      <c r="AE500" s="151"/>
      <c r="AF500" s="151"/>
      <c r="AG500" s="151"/>
      <c r="AH500" s="151"/>
      <c r="AI500" s="151"/>
      <c r="AJ500" s="151"/>
      <c r="AK500" s="151"/>
      <c r="AL500" s="151"/>
      <c r="AM500" s="7"/>
      <c r="AN500" s="7"/>
      <c r="AO500" s="7"/>
      <c r="AP500" s="7"/>
      <c r="AQ500" s="7"/>
      <c r="AR500" s="7"/>
      <c r="AS500" s="7"/>
      <c r="AT500" s="7"/>
      <c r="AU500" s="7"/>
      <c r="AV500" s="7"/>
      <c r="AW500" s="7"/>
      <c r="AX500" s="7"/>
      <c r="AY500" s="7"/>
      <c r="AZ500" s="7"/>
      <c r="BA500" s="7"/>
    </row>
    <row r="501" spans="1:53" x14ac:dyDescent="0.25">
      <c r="A501" s="5"/>
      <c r="B501" s="312"/>
      <c r="C501" s="314"/>
      <c r="D501" s="7"/>
      <c r="E501" s="7"/>
      <c r="F501" s="231"/>
      <c r="G501" s="231"/>
      <c r="H501" s="314"/>
      <c r="I501" s="306"/>
      <c r="J501" s="151"/>
      <c r="K501" s="151"/>
      <c r="L501" s="175"/>
      <c r="M501" s="151"/>
      <c r="N501" s="175"/>
      <c r="O501" s="218"/>
      <c r="P501" s="218"/>
      <c r="Q501" s="218"/>
      <c r="R501" s="151"/>
      <c r="S501" s="151"/>
      <c r="T501" s="151"/>
      <c r="U501" s="151"/>
      <c r="V501" s="151"/>
      <c r="W501" s="175"/>
      <c r="X501" s="151"/>
      <c r="Y501" s="151"/>
      <c r="Z501" s="151"/>
      <c r="AA501" s="151"/>
      <c r="AB501" s="151"/>
      <c r="AC501" s="151"/>
      <c r="AD501" s="151"/>
      <c r="AE501" s="151"/>
      <c r="AF501" s="151"/>
      <c r="AG501" s="151"/>
      <c r="AH501" s="151"/>
      <c r="AI501" s="151"/>
      <c r="AJ501" s="151"/>
      <c r="AK501" s="151"/>
      <c r="AL501" s="151"/>
      <c r="AM501" s="7"/>
      <c r="AN501" s="7"/>
      <c r="AO501" s="7"/>
      <c r="AP501" s="7"/>
      <c r="AQ501" s="7"/>
      <c r="AR501" s="7"/>
      <c r="AS501" s="7"/>
      <c r="AT501" s="7"/>
      <c r="AU501" s="7"/>
      <c r="AV501" s="7"/>
      <c r="AW501" s="7"/>
      <c r="AX501" s="7"/>
      <c r="AY501" s="7"/>
      <c r="AZ501" s="7"/>
      <c r="BA501" s="7"/>
    </row>
    <row r="502" spans="1:53" x14ac:dyDescent="0.25">
      <c r="A502" s="5"/>
      <c r="B502" s="312"/>
      <c r="C502" s="314"/>
      <c r="D502" s="7"/>
      <c r="E502" s="7"/>
      <c r="F502" s="231"/>
      <c r="G502" s="231"/>
      <c r="H502" s="314"/>
      <c r="I502" s="306"/>
      <c r="J502" s="151"/>
      <c r="K502" s="151"/>
      <c r="L502" s="175"/>
      <c r="M502" s="151"/>
      <c r="N502" s="175"/>
      <c r="O502" s="218"/>
      <c r="P502" s="218"/>
      <c r="Q502" s="218"/>
      <c r="R502" s="151"/>
      <c r="S502" s="151"/>
      <c r="T502" s="151"/>
      <c r="U502" s="151"/>
      <c r="V502" s="151"/>
      <c r="W502" s="175"/>
      <c r="X502" s="151"/>
      <c r="Y502" s="151"/>
      <c r="Z502" s="151"/>
      <c r="AA502" s="151"/>
      <c r="AB502" s="151"/>
      <c r="AC502" s="151"/>
      <c r="AD502" s="151"/>
      <c r="AE502" s="151"/>
      <c r="AF502" s="151"/>
      <c r="AG502" s="151"/>
      <c r="AH502" s="151"/>
      <c r="AI502" s="151"/>
      <c r="AJ502" s="151"/>
      <c r="AK502" s="151"/>
      <c r="AL502" s="151"/>
      <c r="AM502" s="7"/>
      <c r="AN502" s="7"/>
      <c r="AO502" s="7"/>
      <c r="AP502" s="7"/>
      <c r="AQ502" s="7"/>
      <c r="AR502" s="7"/>
      <c r="AS502" s="7"/>
      <c r="AT502" s="7"/>
      <c r="AU502" s="7"/>
      <c r="AV502" s="7"/>
      <c r="AW502" s="7"/>
      <c r="AX502" s="7"/>
      <c r="AY502" s="7"/>
      <c r="AZ502" s="7"/>
      <c r="BA502" s="7"/>
    </row>
    <row r="503" spans="1:53" x14ac:dyDescent="0.25">
      <c r="A503" s="5"/>
      <c r="B503" s="312"/>
      <c r="C503" s="314"/>
      <c r="D503" s="7"/>
      <c r="E503" s="7"/>
      <c r="F503" s="231"/>
      <c r="G503" s="231"/>
      <c r="H503" s="314"/>
      <c r="I503" s="306"/>
      <c r="J503" s="151"/>
      <c r="K503" s="151"/>
      <c r="L503" s="175"/>
      <c r="M503" s="151"/>
      <c r="N503" s="175"/>
      <c r="O503" s="218"/>
      <c r="P503" s="218"/>
      <c r="Q503" s="218"/>
      <c r="R503" s="151"/>
      <c r="S503" s="151"/>
      <c r="T503" s="151"/>
      <c r="U503" s="151"/>
      <c r="V503" s="151"/>
      <c r="W503" s="175"/>
      <c r="X503" s="151"/>
      <c r="Y503" s="151"/>
      <c r="Z503" s="151"/>
      <c r="AA503" s="151"/>
      <c r="AB503" s="151"/>
      <c r="AC503" s="151"/>
      <c r="AD503" s="151"/>
      <c r="AE503" s="151"/>
      <c r="AF503" s="151"/>
      <c r="AG503" s="151"/>
      <c r="AH503" s="151"/>
      <c r="AI503" s="151"/>
      <c r="AJ503" s="151"/>
      <c r="AK503" s="151"/>
      <c r="AL503" s="151"/>
      <c r="AM503" s="7"/>
      <c r="AN503" s="7"/>
      <c r="AO503" s="7"/>
      <c r="AP503" s="7"/>
      <c r="AQ503" s="7"/>
      <c r="AR503" s="7"/>
      <c r="AS503" s="7"/>
      <c r="AT503" s="7"/>
      <c r="AU503" s="7"/>
      <c r="AV503" s="7"/>
      <c r="AW503" s="7"/>
      <c r="AX503" s="7"/>
      <c r="AY503" s="7"/>
      <c r="AZ503" s="7"/>
      <c r="BA503" s="7"/>
    </row>
    <row r="504" spans="1:53" x14ac:dyDescent="0.25">
      <c r="A504" s="5"/>
      <c r="B504" s="312"/>
      <c r="C504" s="314"/>
      <c r="D504" s="7"/>
      <c r="E504" s="7"/>
      <c r="F504" s="231"/>
      <c r="G504" s="231"/>
      <c r="H504" s="314"/>
      <c r="I504" s="306"/>
      <c r="J504" s="151"/>
      <c r="K504" s="151"/>
      <c r="L504" s="175"/>
      <c r="M504" s="151"/>
      <c r="N504" s="175"/>
      <c r="O504" s="218"/>
      <c r="P504" s="218"/>
      <c r="Q504" s="218"/>
      <c r="R504" s="151"/>
      <c r="S504" s="151"/>
      <c r="T504" s="151"/>
      <c r="U504" s="151"/>
      <c r="V504" s="151"/>
      <c r="W504" s="175"/>
      <c r="X504" s="151"/>
      <c r="Y504" s="151"/>
      <c r="Z504" s="151"/>
      <c r="AA504" s="151"/>
      <c r="AB504" s="151"/>
      <c r="AC504" s="151"/>
      <c r="AD504" s="151"/>
      <c r="AE504" s="151"/>
      <c r="AF504" s="151"/>
      <c r="AG504" s="151"/>
      <c r="AH504" s="151"/>
      <c r="AI504" s="151"/>
      <c r="AJ504" s="151"/>
      <c r="AK504" s="151"/>
      <c r="AL504" s="151"/>
      <c r="AM504" s="7"/>
      <c r="AN504" s="7"/>
      <c r="AO504" s="7"/>
      <c r="AP504" s="7"/>
      <c r="AQ504" s="7"/>
      <c r="AR504" s="7"/>
      <c r="AS504" s="7"/>
      <c r="AT504" s="7"/>
      <c r="AU504" s="7"/>
      <c r="AV504" s="7"/>
      <c r="AW504" s="7"/>
      <c r="AX504" s="7"/>
      <c r="AY504" s="7"/>
      <c r="AZ504" s="7"/>
      <c r="BA504" s="7"/>
    </row>
    <row r="505" spans="1:53" x14ac:dyDescent="0.25">
      <c r="A505" s="5"/>
      <c r="B505" s="312"/>
      <c r="C505" s="314"/>
      <c r="D505" s="7"/>
      <c r="E505" s="7"/>
      <c r="F505" s="231"/>
      <c r="G505" s="231"/>
      <c r="H505" s="314"/>
      <c r="I505" s="306"/>
      <c r="J505" s="151"/>
      <c r="K505" s="151"/>
      <c r="L505" s="175"/>
      <c r="M505" s="151"/>
      <c r="N505" s="175"/>
      <c r="O505" s="218"/>
      <c r="P505" s="218"/>
      <c r="Q505" s="218"/>
      <c r="R505" s="151"/>
      <c r="S505" s="151"/>
      <c r="T505" s="151"/>
      <c r="U505" s="151"/>
      <c r="V505" s="151"/>
      <c r="W505" s="175"/>
      <c r="X505" s="151"/>
      <c r="Y505" s="151"/>
      <c r="Z505" s="151"/>
      <c r="AA505" s="151"/>
      <c r="AB505" s="151"/>
      <c r="AC505" s="151"/>
      <c r="AD505" s="151"/>
      <c r="AE505" s="151"/>
      <c r="AF505" s="151"/>
      <c r="AG505" s="151"/>
      <c r="AH505" s="151"/>
      <c r="AI505" s="151"/>
      <c r="AJ505" s="151"/>
      <c r="AK505" s="151"/>
      <c r="AL505" s="151"/>
      <c r="AM505" s="7"/>
      <c r="AN505" s="7"/>
      <c r="AO505" s="7"/>
      <c r="AP505" s="7"/>
      <c r="AQ505" s="7"/>
      <c r="AR505" s="7"/>
      <c r="AS505" s="7"/>
      <c r="AT505" s="7"/>
      <c r="AU505" s="7"/>
      <c r="AV505" s="7"/>
      <c r="AW505" s="7"/>
      <c r="AX505" s="7"/>
      <c r="AY505" s="7"/>
      <c r="AZ505" s="7"/>
      <c r="BA505" s="7"/>
    </row>
    <row r="506" spans="1:53" x14ac:dyDescent="0.25">
      <c r="A506" s="5"/>
      <c r="B506" s="312"/>
      <c r="C506" s="314"/>
      <c r="D506" s="7"/>
      <c r="E506" s="7"/>
      <c r="F506" s="231"/>
      <c r="G506" s="231"/>
      <c r="H506" s="314"/>
      <c r="I506" s="306"/>
      <c r="J506" s="151"/>
      <c r="K506" s="151"/>
      <c r="L506" s="175"/>
      <c r="M506" s="151"/>
      <c r="N506" s="175"/>
      <c r="O506" s="218"/>
      <c r="P506" s="218"/>
      <c r="Q506" s="218"/>
      <c r="R506" s="151"/>
      <c r="S506" s="151"/>
      <c r="T506" s="151"/>
      <c r="U506" s="151"/>
      <c r="V506" s="151"/>
      <c r="W506" s="175"/>
      <c r="X506" s="151"/>
      <c r="Y506" s="151"/>
      <c r="Z506" s="151"/>
      <c r="AA506" s="151"/>
      <c r="AB506" s="151"/>
      <c r="AC506" s="151"/>
      <c r="AD506" s="151"/>
      <c r="AE506" s="151"/>
      <c r="AF506" s="151"/>
      <c r="AG506" s="151"/>
      <c r="AH506" s="151"/>
      <c r="AI506" s="151"/>
      <c r="AJ506" s="151"/>
      <c r="AK506" s="151"/>
      <c r="AL506" s="151"/>
      <c r="AM506" s="7"/>
      <c r="AN506" s="7"/>
      <c r="AO506" s="7"/>
      <c r="AP506" s="7"/>
      <c r="AQ506" s="7"/>
      <c r="AR506" s="7"/>
      <c r="AS506" s="7"/>
      <c r="AT506" s="7"/>
      <c r="AU506" s="7"/>
      <c r="AV506" s="7"/>
      <c r="AW506" s="7"/>
      <c r="AX506" s="7"/>
      <c r="AY506" s="7"/>
      <c r="AZ506" s="7"/>
      <c r="BA506" s="7"/>
    </row>
    <row r="507" spans="1:53" x14ac:dyDescent="0.25">
      <c r="A507" s="5"/>
      <c r="B507" s="312"/>
      <c r="C507" s="314"/>
      <c r="D507" s="7"/>
      <c r="E507" s="7"/>
      <c r="F507" s="231"/>
      <c r="G507" s="231"/>
      <c r="H507" s="314"/>
      <c r="I507" s="306"/>
      <c r="J507" s="151"/>
      <c r="K507" s="151"/>
      <c r="L507" s="175"/>
      <c r="M507" s="151"/>
      <c r="N507" s="175"/>
      <c r="O507" s="218"/>
      <c r="P507" s="218"/>
      <c r="Q507" s="218"/>
      <c r="R507" s="151"/>
      <c r="S507" s="151"/>
      <c r="T507" s="151"/>
      <c r="U507" s="151"/>
      <c r="V507" s="151"/>
      <c r="W507" s="175"/>
      <c r="X507" s="151"/>
      <c r="Y507" s="151"/>
      <c r="Z507" s="151"/>
      <c r="AA507" s="151"/>
      <c r="AB507" s="151"/>
      <c r="AC507" s="151"/>
      <c r="AD507" s="151"/>
      <c r="AE507" s="151"/>
      <c r="AF507" s="151"/>
      <c r="AG507" s="151"/>
      <c r="AH507" s="151"/>
      <c r="AI507" s="151"/>
      <c r="AJ507" s="151"/>
      <c r="AK507" s="151"/>
      <c r="AL507" s="151"/>
      <c r="AM507" s="7"/>
      <c r="AN507" s="7"/>
      <c r="AO507" s="7"/>
      <c r="AP507" s="7"/>
      <c r="AQ507" s="7"/>
      <c r="AR507" s="7"/>
      <c r="AS507" s="7"/>
      <c r="AT507" s="7"/>
      <c r="AU507" s="7"/>
      <c r="AV507" s="7"/>
      <c r="AW507" s="7"/>
      <c r="AX507" s="7"/>
      <c r="AY507" s="7"/>
      <c r="AZ507" s="7"/>
      <c r="BA507" s="7"/>
    </row>
    <row r="508" spans="1:53" x14ac:dyDescent="0.25">
      <c r="A508" s="5"/>
      <c r="B508" s="312"/>
      <c r="C508" s="314"/>
      <c r="D508" s="7"/>
      <c r="E508" s="7"/>
      <c r="F508" s="231"/>
      <c r="G508" s="231"/>
      <c r="H508" s="314"/>
      <c r="I508" s="306"/>
      <c r="J508" s="151"/>
      <c r="K508" s="151"/>
      <c r="L508" s="175"/>
      <c r="M508" s="151"/>
      <c r="N508" s="175"/>
      <c r="O508" s="218"/>
      <c r="P508" s="218"/>
      <c r="Q508" s="218"/>
      <c r="R508" s="151"/>
      <c r="S508" s="151"/>
      <c r="T508" s="151"/>
      <c r="U508" s="151"/>
      <c r="V508" s="151"/>
      <c r="W508" s="175"/>
      <c r="X508" s="151"/>
      <c r="Y508" s="151"/>
      <c r="Z508" s="151"/>
      <c r="AA508" s="151"/>
      <c r="AB508" s="151"/>
      <c r="AC508" s="151"/>
      <c r="AD508" s="151"/>
      <c r="AE508" s="151"/>
      <c r="AF508" s="151"/>
      <c r="AG508" s="151"/>
      <c r="AH508" s="151"/>
      <c r="AI508" s="151"/>
      <c r="AJ508" s="151"/>
      <c r="AK508" s="151"/>
      <c r="AL508" s="151"/>
      <c r="AM508" s="7"/>
      <c r="AN508" s="7"/>
      <c r="AO508" s="7"/>
      <c r="AP508" s="7"/>
      <c r="AQ508" s="7"/>
      <c r="AR508" s="7"/>
      <c r="AS508" s="7"/>
      <c r="AT508" s="7"/>
      <c r="AU508" s="7"/>
      <c r="AV508" s="7"/>
      <c r="AW508" s="7"/>
      <c r="AX508" s="7"/>
      <c r="AY508" s="7"/>
      <c r="AZ508" s="7"/>
      <c r="BA508" s="7"/>
    </row>
    <row r="509" spans="1:53" x14ac:dyDescent="0.25">
      <c r="A509" s="5"/>
      <c r="B509" s="312"/>
      <c r="C509" s="314"/>
      <c r="D509" s="7"/>
      <c r="E509" s="7"/>
      <c r="F509" s="231"/>
      <c r="G509" s="231"/>
      <c r="H509" s="314"/>
      <c r="I509" s="306"/>
      <c r="J509" s="151"/>
      <c r="K509" s="151"/>
      <c r="L509" s="175"/>
      <c r="M509" s="151"/>
      <c r="N509" s="175"/>
      <c r="O509" s="218"/>
      <c r="P509" s="218"/>
      <c r="Q509" s="218"/>
      <c r="R509" s="151"/>
      <c r="S509" s="151"/>
      <c r="T509" s="151"/>
      <c r="U509" s="151"/>
      <c r="V509" s="151"/>
      <c r="W509" s="175"/>
      <c r="X509" s="151"/>
      <c r="Y509" s="151"/>
      <c r="Z509" s="151"/>
      <c r="AA509" s="151"/>
      <c r="AB509" s="151"/>
      <c r="AC509" s="151"/>
      <c r="AD509" s="151"/>
      <c r="AE509" s="151"/>
      <c r="AF509" s="151"/>
      <c r="AG509" s="151"/>
      <c r="AH509" s="151"/>
      <c r="AI509" s="151"/>
      <c r="AJ509" s="151"/>
      <c r="AK509" s="151"/>
      <c r="AL509" s="151"/>
      <c r="AM509" s="7"/>
      <c r="AN509" s="7"/>
      <c r="AO509" s="7"/>
      <c r="AP509" s="7"/>
      <c r="AQ509" s="7"/>
      <c r="AR509" s="7"/>
      <c r="AS509" s="7"/>
      <c r="AT509" s="7"/>
      <c r="AU509" s="7"/>
      <c r="AV509" s="7"/>
      <c r="AW509" s="7"/>
      <c r="AX509" s="7"/>
      <c r="AY509" s="7"/>
      <c r="AZ509" s="7"/>
      <c r="BA509" s="7"/>
    </row>
    <row r="510" spans="1:53" x14ac:dyDescent="0.25">
      <c r="A510" s="5"/>
      <c r="B510" s="312"/>
      <c r="C510" s="314"/>
      <c r="D510" s="7"/>
      <c r="E510" s="7"/>
      <c r="F510" s="231"/>
      <c r="G510" s="231"/>
      <c r="H510" s="314"/>
      <c r="I510" s="306"/>
      <c r="J510" s="151"/>
      <c r="K510" s="151"/>
      <c r="L510" s="175"/>
      <c r="M510" s="151"/>
      <c r="N510" s="175"/>
      <c r="O510" s="218"/>
      <c r="P510" s="218"/>
      <c r="Q510" s="218"/>
      <c r="R510" s="151"/>
      <c r="S510" s="151"/>
      <c r="T510" s="151"/>
      <c r="U510" s="151"/>
      <c r="V510" s="151"/>
      <c r="W510" s="175"/>
      <c r="X510" s="151"/>
      <c r="Y510" s="151"/>
      <c r="Z510" s="151"/>
      <c r="AA510" s="151"/>
      <c r="AB510" s="151"/>
      <c r="AC510" s="151"/>
      <c r="AD510" s="151"/>
      <c r="AE510" s="151"/>
      <c r="AF510" s="151"/>
      <c r="AG510" s="151"/>
      <c r="AH510" s="151"/>
      <c r="AI510" s="151"/>
      <c r="AJ510" s="151"/>
      <c r="AK510" s="151"/>
      <c r="AL510" s="151"/>
      <c r="AM510" s="7"/>
      <c r="AN510" s="7"/>
      <c r="AO510" s="7"/>
      <c r="AP510" s="7"/>
      <c r="AQ510" s="7"/>
      <c r="AR510" s="7"/>
      <c r="AS510" s="7"/>
      <c r="AT510" s="7"/>
      <c r="AU510" s="7"/>
      <c r="AV510" s="7"/>
      <c r="AW510" s="7"/>
      <c r="AX510" s="7"/>
      <c r="AY510" s="7"/>
      <c r="AZ510" s="7"/>
      <c r="BA510" s="7"/>
    </row>
    <row r="511" spans="1:53" x14ac:dyDescent="0.25">
      <c r="A511" s="5"/>
      <c r="B511" s="312"/>
      <c r="C511" s="314"/>
      <c r="D511" s="7"/>
      <c r="E511" s="7"/>
      <c r="F511" s="231"/>
      <c r="G511" s="231"/>
      <c r="H511" s="314"/>
      <c r="I511" s="306"/>
      <c r="J511" s="151"/>
      <c r="K511" s="151"/>
      <c r="L511" s="175"/>
      <c r="M511" s="151"/>
      <c r="N511" s="175"/>
      <c r="O511" s="218"/>
      <c r="P511" s="218"/>
      <c r="Q511" s="218"/>
      <c r="R511" s="151"/>
      <c r="S511" s="151"/>
      <c r="T511" s="151"/>
      <c r="U511" s="151"/>
      <c r="V511" s="151"/>
      <c r="W511" s="175"/>
      <c r="X511" s="151"/>
      <c r="Y511" s="151"/>
      <c r="Z511" s="151"/>
      <c r="AA511" s="151"/>
      <c r="AB511" s="151"/>
      <c r="AC511" s="151"/>
      <c r="AD511" s="151"/>
      <c r="AE511" s="151"/>
      <c r="AF511" s="151"/>
      <c r="AG511" s="151"/>
      <c r="AH511" s="151"/>
      <c r="AI511" s="151"/>
      <c r="AJ511" s="151"/>
      <c r="AK511" s="151"/>
      <c r="AL511" s="151"/>
      <c r="AM511" s="7"/>
      <c r="AN511" s="7"/>
      <c r="AO511" s="7"/>
      <c r="AP511" s="7"/>
      <c r="AQ511" s="7"/>
      <c r="AR511" s="7"/>
      <c r="AS511" s="7"/>
      <c r="AT511" s="7"/>
      <c r="AU511" s="7"/>
      <c r="AV511" s="7"/>
      <c r="AW511" s="7"/>
      <c r="AX511" s="7"/>
      <c r="AY511" s="7"/>
      <c r="AZ511" s="7"/>
      <c r="BA511" s="7"/>
    </row>
    <row r="512" spans="1:53" x14ac:dyDescent="0.25">
      <c r="A512" s="5"/>
      <c r="B512" s="312"/>
      <c r="C512" s="314"/>
      <c r="D512" s="7"/>
      <c r="E512" s="7"/>
      <c r="F512" s="231"/>
      <c r="G512" s="231"/>
      <c r="H512" s="314"/>
      <c r="I512" s="306"/>
      <c r="J512" s="151"/>
      <c r="K512" s="151"/>
      <c r="L512" s="175"/>
      <c r="M512" s="151"/>
      <c r="N512" s="175"/>
      <c r="O512" s="218"/>
      <c r="P512" s="218"/>
      <c r="Q512" s="218"/>
      <c r="R512" s="151"/>
      <c r="S512" s="151"/>
      <c r="T512" s="151"/>
      <c r="U512" s="151"/>
      <c r="V512" s="151"/>
      <c r="W512" s="175"/>
      <c r="X512" s="151"/>
      <c r="Y512" s="151"/>
      <c r="Z512" s="151"/>
      <c r="AA512" s="151"/>
      <c r="AB512" s="151"/>
      <c r="AC512" s="151"/>
      <c r="AD512" s="151"/>
      <c r="AE512" s="151"/>
      <c r="AF512" s="151"/>
      <c r="AG512" s="151"/>
      <c r="AH512" s="151"/>
      <c r="AI512" s="151"/>
      <c r="AJ512" s="151"/>
      <c r="AK512" s="151"/>
      <c r="AL512" s="151"/>
      <c r="AM512" s="7"/>
      <c r="AN512" s="7"/>
      <c r="AO512" s="7"/>
      <c r="AP512" s="7"/>
      <c r="AQ512" s="7"/>
      <c r="AR512" s="7"/>
      <c r="AS512" s="7"/>
      <c r="AT512" s="7"/>
      <c r="AU512" s="7"/>
      <c r="AV512" s="7"/>
      <c r="AW512" s="7"/>
      <c r="AX512" s="7"/>
      <c r="AY512" s="7"/>
      <c r="AZ512" s="7"/>
      <c r="BA512" s="7"/>
    </row>
    <row r="513" spans="1:53" x14ac:dyDescent="0.25">
      <c r="A513" s="5"/>
      <c r="B513" s="312"/>
      <c r="C513" s="314"/>
      <c r="D513" s="7"/>
      <c r="E513" s="7"/>
      <c r="F513" s="231"/>
      <c r="G513" s="231"/>
      <c r="H513" s="314"/>
      <c r="I513" s="306"/>
      <c r="J513" s="151"/>
      <c r="K513" s="151"/>
      <c r="L513" s="175"/>
      <c r="M513" s="151"/>
      <c r="N513" s="175"/>
      <c r="O513" s="218"/>
      <c r="P513" s="218"/>
      <c r="Q513" s="218"/>
      <c r="R513" s="151"/>
      <c r="S513" s="151"/>
      <c r="T513" s="151"/>
      <c r="U513" s="151"/>
      <c r="V513" s="151"/>
      <c r="W513" s="175"/>
      <c r="X513" s="151"/>
      <c r="Y513" s="151"/>
      <c r="Z513" s="151"/>
      <c r="AA513" s="151"/>
      <c r="AB513" s="151"/>
      <c r="AC513" s="151"/>
      <c r="AD513" s="151"/>
      <c r="AE513" s="151"/>
      <c r="AF513" s="151"/>
      <c r="AG513" s="151"/>
      <c r="AH513" s="151"/>
      <c r="AI513" s="151"/>
      <c r="AJ513" s="151"/>
      <c r="AK513" s="151"/>
      <c r="AL513" s="151"/>
      <c r="AM513" s="7"/>
      <c r="AN513" s="7"/>
      <c r="AO513" s="7"/>
      <c r="AP513" s="7"/>
      <c r="AQ513" s="7"/>
      <c r="AR513" s="7"/>
      <c r="AS513" s="7"/>
      <c r="AT513" s="7"/>
      <c r="AU513" s="7"/>
      <c r="AV513" s="7"/>
      <c r="AW513" s="7"/>
      <c r="AX513" s="7"/>
      <c r="AY513" s="7"/>
      <c r="AZ513" s="7"/>
      <c r="BA513" s="7"/>
    </row>
    <row r="514" spans="1:53" x14ac:dyDescent="0.25">
      <c r="A514" s="5"/>
      <c r="B514" s="312"/>
      <c r="C514" s="314"/>
      <c r="D514" s="7"/>
      <c r="E514" s="7"/>
      <c r="F514" s="231"/>
      <c r="G514" s="231"/>
      <c r="H514" s="314"/>
      <c r="I514" s="306"/>
      <c r="J514" s="151"/>
      <c r="K514" s="151"/>
      <c r="L514" s="175"/>
      <c r="M514" s="151"/>
      <c r="N514" s="175"/>
      <c r="O514" s="218"/>
      <c r="P514" s="218"/>
      <c r="Q514" s="218"/>
      <c r="R514" s="151"/>
      <c r="S514" s="151"/>
      <c r="T514" s="151"/>
      <c r="U514" s="151"/>
      <c r="V514" s="151"/>
      <c r="W514" s="175"/>
      <c r="X514" s="151"/>
      <c r="Y514" s="151"/>
      <c r="Z514" s="151"/>
      <c r="AA514" s="151"/>
      <c r="AB514" s="151"/>
      <c r="AC514" s="151"/>
      <c r="AD514" s="151"/>
      <c r="AE514" s="151"/>
      <c r="AF514" s="151"/>
      <c r="AG514" s="151"/>
      <c r="AH514" s="151"/>
      <c r="AI514" s="151"/>
      <c r="AJ514" s="151"/>
      <c r="AK514" s="151"/>
      <c r="AL514" s="151"/>
      <c r="AM514" s="7"/>
      <c r="AN514" s="7"/>
      <c r="AO514" s="7"/>
      <c r="AP514" s="7"/>
      <c r="AQ514" s="7"/>
      <c r="AR514" s="7"/>
      <c r="AS514" s="7"/>
      <c r="AT514" s="7"/>
      <c r="AU514" s="7"/>
      <c r="AV514" s="7"/>
      <c r="AW514" s="7"/>
      <c r="AX514" s="7"/>
      <c r="AY514" s="7"/>
      <c r="AZ514" s="7"/>
      <c r="BA514" s="7"/>
    </row>
    <row r="515" spans="1:53" x14ac:dyDescent="0.25">
      <c r="A515" s="5"/>
      <c r="B515" s="312"/>
      <c r="C515" s="314"/>
      <c r="D515" s="7"/>
      <c r="E515" s="7"/>
      <c r="F515" s="231"/>
      <c r="G515" s="231"/>
      <c r="H515" s="314"/>
      <c r="I515" s="306"/>
      <c r="J515" s="151"/>
      <c r="K515" s="151"/>
      <c r="L515" s="175"/>
      <c r="M515" s="151"/>
      <c r="N515" s="175"/>
      <c r="O515" s="218"/>
      <c r="P515" s="218"/>
      <c r="Q515" s="218"/>
      <c r="R515" s="151"/>
      <c r="S515" s="151"/>
      <c r="T515" s="151"/>
      <c r="U515" s="151"/>
      <c r="V515" s="151"/>
      <c r="W515" s="175"/>
      <c r="X515" s="151"/>
      <c r="Y515" s="151"/>
      <c r="Z515" s="151"/>
      <c r="AA515" s="151"/>
      <c r="AB515" s="151"/>
      <c r="AC515" s="151"/>
      <c r="AD515" s="151"/>
      <c r="AE515" s="151"/>
      <c r="AF515" s="151"/>
      <c r="AG515" s="151"/>
      <c r="AH515" s="151"/>
      <c r="AI515" s="151"/>
      <c r="AJ515" s="151"/>
      <c r="AK515" s="151"/>
      <c r="AL515" s="151"/>
      <c r="AM515" s="7"/>
      <c r="AN515" s="7"/>
      <c r="AO515" s="7"/>
      <c r="AP515" s="7"/>
      <c r="AQ515" s="7"/>
      <c r="AR515" s="7"/>
      <c r="AS515" s="7"/>
      <c r="AT515" s="7"/>
      <c r="AU515" s="7"/>
      <c r="AV515" s="7"/>
      <c r="AW515" s="7"/>
      <c r="AX515" s="7"/>
      <c r="AY515" s="7"/>
      <c r="AZ515" s="7"/>
      <c r="BA515" s="7"/>
    </row>
    <row r="516" spans="1:53" x14ac:dyDescent="0.25">
      <c r="A516" s="5"/>
      <c r="B516" s="312"/>
      <c r="C516" s="314"/>
      <c r="D516" s="7"/>
      <c r="E516" s="7"/>
      <c r="F516" s="231"/>
      <c r="G516" s="231"/>
      <c r="H516" s="314"/>
      <c r="I516" s="306"/>
      <c r="J516" s="151"/>
      <c r="K516" s="151"/>
      <c r="L516" s="175"/>
      <c r="M516" s="151"/>
      <c r="N516" s="175"/>
      <c r="O516" s="218"/>
      <c r="P516" s="218"/>
      <c r="Q516" s="218"/>
      <c r="R516" s="151"/>
      <c r="S516" s="151"/>
      <c r="T516" s="151"/>
      <c r="U516" s="151"/>
      <c r="V516" s="151"/>
      <c r="W516" s="175"/>
      <c r="X516" s="151"/>
      <c r="Y516" s="151"/>
      <c r="Z516" s="151"/>
      <c r="AA516" s="151"/>
      <c r="AB516" s="151"/>
      <c r="AC516" s="151"/>
      <c r="AD516" s="151"/>
      <c r="AE516" s="151"/>
      <c r="AF516" s="151"/>
      <c r="AG516" s="151"/>
      <c r="AH516" s="151"/>
      <c r="AI516" s="151"/>
      <c r="AJ516" s="151"/>
      <c r="AK516" s="151"/>
      <c r="AL516" s="151"/>
      <c r="AM516" s="7"/>
      <c r="AN516" s="7"/>
      <c r="AO516" s="7"/>
      <c r="AP516" s="7"/>
      <c r="AQ516" s="7"/>
      <c r="AR516" s="7"/>
      <c r="AS516" s="7"/>
      <c r="AT516" s="7"/>
      <c r="AU516" s="7"/>
      <c r="AV516" s="7"/>
      <c r="AW516" s="7"/>
      <c r="AX516" s="7"/>
      <c r="AY516" s="7"/>
      <c r="AZ516" s="7"/>
      <c r="BA516" s="7"/>
    </row>
    <row r="517" spans="1:53" x14ac:dyDescent="0.25">
      <c r="A517" s="5"/>
      <c r="B517" s="312"/>
      <c r="C517" s="314"/>
      <c r="D517" s="7"/>
      <c r="E517" s="7"/>
      <c r="F517" s="231"/>
      <c r="G517" s="231"/>
      <c r="H517" s="314"/>
      <c r="I517" s="306"/>
      <c r="J517" s="151"/>
      <c r="K517" s="151"/>
      <c r="L517" s="175"/>
      <c r="M517" s="151"/>
      <c r="N517" s="175"/>
      <c r="O517" s="218"/>
      <c r="P517" s="218"/>
      <c r="Q517" s="218"/>
      <c r="R517" s="151"/>
      <c r="S517" s="151"/>
      <c r="T517" s="151"/>
      <c r="U517" s="151"/>
      <c r="V517" s="151"/>
      <c r="W517" s="175"/>
      <c r="X517" s="151"/>
      <c r="Y517" s="151"/>
      <c r="Z517" s="151"/>
      <c r="AA517" s="151"/>
      <c r="AB517" s="151"/>
      <c r="AC517" s="151"/>
      <c r="AD517" s="151"/>
      <c r="AE517" s="151"/>
      <c r="AF517" s="151"/>
      <c r="AG517" s="151"/>
      <c r="AH517" s="151"/>
      <c r="AI517" s="151"/>
      <c r="AJ517" s="151"/>
      <c r="AK517" s="151"/>
      <c r="AL517" s="151"/>
      <c r="AM517" s="7"/>
      <c r="AN517" s="7"/>
      <c r="AO517" s="7"/>
      <c r="AP517" s="7"/>
      <c r="AQ517" s="7"/>
      <c r="AR517" s="7"/>
      <c r="AS517" s="7"/>
      <c r="AT517" s="7"/>
      <c r="AU517" s="7"/>
      <c r="AV517" s="7"/>
      <c r="AW517" s="7"/>
      <c r="AX517" s="7"/>
      <c r="AY517" s="7"/>
      <c r="AZ517" s="7"/>
      <c r="BA517" s="7"/>
    </row>
    <row r="518" spans="1:53" x14ac:dyDescent="0.25">
      <c r="A518" s="5"/>
      <c r="B518" s="312"/>
      <c r="C518" s="314"/>
      <c r="D518" s="7"/>
      <c r="E518" s="7"/>
      <c r="F518" s="231"/>
      <c r="G518" s="231"/>
      <c r="H518" s="314"/>
      <c r="I518" s="306"/>
      <c r="J518" s="151"/>
      <c r="K518" s="151"/>
      <c r="L518" s="175"/>
      <c r="M518" s="151"/>
      <c r="N518" s="175"/>
      <c r="O518" s="218"/>
      <c r="P518" s="218"/>
      <c r="Q518" s="218"/>
      <c r="R518" s="151"/>
      <c r="S518" s="151"/>
      <c r="T518" s="151"/>
      <c r="U518" s="151"/>
      <c r="V518" s="151"/>
      <c r="W518" s="175"/>
      <c r="X518" s="151"/>
      <c r="Y518" s="151"/>
      <c r="Z518" s="151"/>
      <c r="AA518" s="151"/>
      <c r="AB518" s="151"/>
      <c r="AC518" s="151"/>
      <c r="AD518" s="151"/>
      <c r="AE518" s="151"/>
      <c r="AF518" s="151"/>
      <c r="AG518" s="151"/>
      <c r="AH518" s="151"/>
      <c r="AI518" s="151"/>
      <c r="AJ518" s="151"/>
      <c r="AK518" s="151"/>
      <c r="AL518" s="151"/>
      <c r="AM518" s="7"/>
      <c r="AN518" s="7"/>
      <c r="AO518" s="7"/>
      <c r="AP518" s="7"/>
      <c r="AQ518" s="7"/>
      <c r="AR518" s="7"/>
      <c r="AS518" s="7"/>
      <c r="AT518" s="7"/>
      <c r="AU518" s="7"/>
      <c r="AV518" s="7"/>
      <c r="AW518" s="7"/>
      <c r="AX518" s="7"/>
      <c r="AY518" s="7"/>
      <c r="AZ518" s="7"/>
      <c r="BA518" s="7"/>
    </row>
    <row r="519" spans="1:53" x14ac:dyDescent="0.25">
      <c r="A519" s="5"/>
      <c r="B519" s="312"/>
      <c r="C519" s="314"/>
      <c r="D519" s="7"/>
      <c r="E519" s="7"/>
      <c r="F519" s="231"/>
      <c r="G519" s="231"/>
      <c r="H519" s="314"/>
      <c r="I519" s="306"/>
      <c r="J519" s="151"/>
      <c r="K519" s="151"/>
      <c r="L519" s="175"/>
      <c r="M519" s="151"/>
      <c r="N519" s="175"/>
      <c r="O519" s="218"/>
      <c r="P519" s="218"/>
      <c r="Q519" s="218"/>
      <c r="R519" s="151"/>
      <c r="S519" s="151"/>
      <c r="T519" s="151"/>
      <c r="U519" s="151"/>
      <c r="V519" s="151"/>
      <c r="W519" s="175"/>
      <c r="X519" s="151"/>
      <c r="Y519" s="151"/>
      <c r="Z519" s="151"/>
      <c r="AA519" s="151"/>
      <c r="AB519" s="151"/>
      <c r="AC519" s="151"/>
      <c r="AD519" s="151"/>
      <c r="AE519" s="151"/>
      <c r="AF519" s="151"/>
      <c r="AG519" s="151"/>
      <c r="AH519" s="151"/>
      <c r="AI519" s="151"/>
      <c r="AJ519" s="151"/>
      <c r="AK519" s="151"/>
      <c r="AL519" s="151"/>
      <c r="AM519" s="7"/>
      <c r="AN519" s="7"/>
      <c r="AO519" s="7"/>
      <c r="AP519" s="7"/>
      <c r="AQ519" s="7"/>
      <c r="AR519" s="7"/>
      <c r="AS519" s="7"/>
      <c r="AT519" s="7"/>
      <c r="AU519" s="7"/>
      <c r="AV519" s="7"/>
      <c r="AW519" s="7"/>
      <c r="AX519" s="7"/>
      <c r="AY519" s="7"/>
      <c r="AZ519" s="7"/>
      <c r="BA519" s="7"/>
    </row>
    <row r="520" spans="1:53" x14ac:dyDescent="0.25">
      <c r="A520" s="5"/>
      <c r="B520" s="312"/>
      <c r="C520" s="314"/>
      <c r="D520" s="7"/>
      <c r="E520" s="7"/>
      <c r="F520" s="231"/>
      <c r="G520" s="231"/>
      <c r="H520" s="314"/>
      <c r="I520" s="306"/>
      <c r="J520" s="151"/>
      <c r="K520" s="151"/>
      <c r="L520" s="175"/>
      <c r="M520" s="151"/>
      <c r="N520" s="175"/>
      <c r="O520" s="218"/>
      <c r="P520" s="218"/>
      <c r="Q520" s="218"/>
      <c r="R520" s="151"/>
      <c r="S520" s="151"/>
      <c r="T520" s="151"/>
      <c r="U520" s="151"/>
      <c r="V520" s="151"/>
      <c r="W520" s="175"/>
      <c r="X520" s="151"/>
      <c r="Y520" s="151"/>
      <c r="Z520" s="151"/>
      <c r="AA520" s="151"/>
      <c r="AB520" s="151"/>
      <c r="AC520" s="151"/>
      <c r="AD520" s="151"/>
      <c r="AE520" s="151"/>
      <c r="AF520" s="151"/>
      <c r="AG520" s="151"/>
      <c r="AH520" s="151"/>
      <c r="AI520" s="151"/>
      <c r="AJ520" s="151"/>
      <c r="AK520" s="151"/>
      <c r="AL520" s="151"/>
      <c r="AM520" s="7"/>
      <c r="AN520" s="7"/>
      <c r="AO520" s="7"/>
      <c r="AP520" s="7"/>
      <c r="AQ520" s="7"/>
      <c r="AR520" s="7"/>
      <c r="AS520" s="7"/>
      <c r="AT520" s="7"/>
      <c r="AU520" s="7"/>
      <c r="AV520" s="7"/>
      <c r="AW520" s="7"/>
      <c r="AX520" s="7"/>
      <c r="AY520" s="7"/>
      <c r="AZ520" s="7"/>
      <c r="BA520" s="7"/>
    </row>
    <row r="521" spans="1:53" x14ac:dyDescent="0.25">
      <c r="A521" s="5"/>
      <c r="B521" s="312"/>
      <c r="C521" s="314"/>
      <c r="D521" s="7"/>
      <c r="E521" s="7"/>
      <c r="F521" s="231"/>
      <c r="G521" s="231"/>
      <c r="H521" s="314"/>
      <c r="I521" s="306"/>
      <c r="J521" s="151"/>
      <c r="K521" s="151"/>
      <c r="L521" s="175"/>
      <c r="M521" s="151"/>
      <c r="N521" s="175"/>
      <c r="O521" s="218"/>
      <c r="P521" s="218"/>
      <c r="Q521" s="218"/>
      <c r="R521" s="151"/>
      <c r="S521" s="151"/>
      <c r="T521" s="151"/>
      <c r="U521" s="151"/>
      <c r="V521" s="151"/>
      <c r="W521" s="175"/>
      <c r="X521" s="151"/>
      <c r="Y521" s="151"/>
      <c r="Z521" s="151"/>
      <c r="AA521" s="151"/>
      <c r="AB521" s="151"/>
      <c r="AC521" s="151"/>
      <c r="AD521" s="151"/>
      <c r="AE521" s="151"/>
      <c r="AF521" s="151"/>
      <c r="AG521" s="151"/>
      <c r="AH521" s="151"/>
      <c r="AI521" s="151"/>
      <c r="AJ521" s="151"/>
      <c r="AK521" s="151"/>
      <c r="AL521" s="151"/>
      <c r="AM521" s="7"/>
      <c r="AN521" s="7"/>
      <c r="AO521" s="7"/>
      <c r="AP521" s="7"/>
      <c r="AQ521" s="7"/>
      <c r="AR521" s="7"/>
      <c r="AS521" s="7"/>
      <c r="AT521" s="7"/>
      <c r="AU521" s="7"/>
      <c r="AV521" s="7"/>
      <c r="AW521" s="7"/>
      <c r="AX521" s="7"/>
      <c r="AY521" s="7"/>
      <c r="AZ521" s="7"/>
      <c r="BA521" s="7"/>
    </row>
    <row r="522" spans="1:53" x14ac:dyDescent="0.25">
      <c r="A522" s="5"/>
      <c r="B522" s="312"/>
      <c r="C522" s="314"/>
      <c r="D522" s="7"/>
      <c r="E522" s="7"/>
      <c r="F522" s="231"/>
      <c r="G522" s="231"/>
      <c r="H522" s="314"/>
      <c r="I522" s="306"/>
      <c r="J522" s="151"/>
      <c r="K522" s="151"/>
      <c r="L522" s="175"/>
      <c r="M522" s="151"/>
      <c r="N522" s="175"/>
      <c r="O522" s="218"/>
      <c r="P522" s="218"/>
      <c r="Q522" s="218"/>
      <c r="R522" s="151"/>
      <c r="S522" s="151"/>
      <c r="T522" s="151"/>
      <c r="U522" s="151"/>
      <c r="V522" s="151"/>
      <c r="W522" s="175"/>
      <c r="X522" s="151"/>
      <c r="Y522" s="151"/>
      <c r="Z522" s="151"/>
      <c r="AA522" s="151"/>
      <c r="AB522" s="151"/>
      <c r="AC522" s="151"/>
      <c r="AD522" s="151"/>
      <c r="AE522" s="151"/>
      <c r="AF522" s="151"/>
      <c r="AG522" s="151"/>
      <c r="AH522" s="151"/>
      <c r="AI522" s="151"/>
      <c r="AJ522" s="151"/>
      <c r="AK522" s="151"/>
      <c r="AL522" s="151"/>
      <c r="AM522" s="7"/>
      <c r="AN522" s="7"/>
      <c r="AO522" s="7"/>
      <c r="AP522" s="7"/>
      <c r="AQ522" s="7"/>
      <c r="AR522" s="7"/>
      <c r="AS522" s="7"/>
      <c r="AT522" s="7"/>
      <c r="AU522" s="7"/>
      <c r="AV522" s="7"/>
      <c r="AW522" s="7"/>
      <c r="AX522" s="7"/>
      <c r="AY522" s="7"/>
      <c r="AZ522" s="7"/>
      <c r="BA522" s="7"/>
    </row>
    <row r="523" spans="1:53" x14ac:dyDescent="0.25">
      <c r="A523" s="5"/>
      <c r="B523" s="312"/>
      <c r="C523" s="314"/>
      <c r="D523" s="7"/>
      <c r="E523" s="7"/>
      <c r="F523" s="231"/>
      <c r="G523" s="231"/>
      <c r="H523" s="314"/>
      <c r="I523" s="306"/>
      <c r="J523" s="151"/>
      <c r="K523" s="151"/>
      <c r="L523" s="175"/>
      <c r="M523" s="151"/>
      <c r="N523" s="175"/>
      <c r="O523" s="218"/>
      <c r="P523" s="218"/>
      <c r="Q523" s="218"/>
      <c r="R523" s="151"/>
      <c r="S523" s="151"/>
      <c r="T523" s="151"/>
      <c r="U523" s="151"/>
      <c r="V523" s="151"/>
      <c r="W523" s="175"/>
      <c r="X523" s="151"/>
      <c r="Y523" s="151"/>
      <c r="Z523" s="151"/>
      <c r="AA523" s="151"/>
      <c r="AB523" s="151"/>
      <c r="AC523" s="151"/>
      <c r="AD523" s="151"/>
      <c r="AE523" s="151"/>
      <c r="AF523" s="151"/>
      <c r="AG523" s="151"/>
      <c r="AH523" s="151"/>
      <c r="AI523" s="151"/>
      <c r="AJ523" s="151"/>
      <c r="AK523" s="151"/>
      <c r="AL523" s="151"/>
      <c r="AM523" s="7"/>
      <c r="AN523" s="7"/>
      <c r="AO523" s="7"/>
      <c r="AP523" s="7"/>
      <c r="AQ523" s="7"/>
      <c r="AR523" s="7"/>
      <c r="AS523" s="7"/>
      <c r="AT523" s="7"/>
      <c r="AU523" s="7"/>
      <c r="AV523" s="7"/>
      <c r="AW523" s="7"/>
      <c r="AX523" s="7"/>
      <c r="AY523" s="7"/>
      <c r="AZ523" s="7"/>
      <c r="BA523" s="7"/>
    </row>
    <row r="524" spans="1:53" x14ac:dyDescent="0.25">
      <c r="A524" s="5"/>
      <c r="B524" s="312"/>
      <c r="C524" s="314"/>
      <c r="D524" s="7"/>
      <c r="E524" s="7"/>
      <c r="F524" s="231"/>
      <c r="G524" s="231"/>
      <c r="H524" s="314"/>
      <c r="I524" s="306"/>
      <c r="J524" s="151"/>
      <c r="K524" s="151"/>
      <c r="L524" s="175"/>
      <c r="M524" s="151"/>
      <c r="N524" s="175"/>
      <c r="O524" s="218"/>
      <c r="P524" s="218"/>
      <c r="Q524" s="218"/>
      <c r="R524" s="151"/>
      <c r="S524" s="151"/>
      <c r="T524" s="151"/>
      <c r="U524" s="151"/>
      <c r="V524" s="151"/>
      <c r="W524" s="175"/>
      <c r="X524" s="151"/>
      <c r="Y524" s="151"/>
      <c r="Z524" s="151"/>
      <c r="AA524" s="151"/>
      <c r="AB524" s="151"/>
      <c r="AC524" s="151"/>
      <c r="AD524" s="151"/>
      <c r="AE524" s="151"/>
      <c r="AF524" s="151"/>
      <c r="AG524" s="151"/>
      <c r="AH524" s="151"/>
      <c r="AI524" s="151"/>
      <c r="AJ524" s="151"/>
      <c r="AK524" s="151"/>
      <c r="AL524" s="151"/>
      <c r="AM524" s="7"/>
      <c r="AN524" s="7"/>
      <c r="AO524" s="7"/>
      <c r="AP524" s="7"/>
      <c r="AQ524" s="7"/>
      <c r="AR524" s="7"/>
      <c r="AS524" s="7"/>
      <c r="AT524" s="7"/>
      <c r="AU524" s="7"/>
      <c r="AV524" s="7"/>
      <c r="AW524" s="7"/>
      <c r="AX524" s="7"/>
      <c r="AY524" s="7"/>
      <c r="AZ524" s="7"/>
      <c r="BA524" s="7"/>
    </row>
    <row r="525" spans="1:53" x14ac:dyDescent="0.25">
      <c r="A525" s="5"/>
      <c r="B525" s="312"/>
      <c r="C525" s="314"/>
      <c r="D525" s="7"/>
      <c r="E525" s="7"/>
      <c r="F525" s="231"/>
      <c r="G525" s="231"/>
      <c r="H525" s="314"/>
      <c r="I525" s="306"/>
      <c r="J525" s="151"/>
      <c r="K525" s="151"/>
      <c r="L525" s="175"/>
      <c r="M525" s="151"/>
      <c r="N525" s="175"/>
      <c r="O525" s="218"/>
      <c r="P525" s="218"/>
      <c r="Q525" s="218"/>
      <c r="R525" s="151"/>
      <c r="S525" s="151"/>
      <c r="T525" s="151"/>
      <c r="U525" s="151"/>
      <c r="V525" s="151"/>
      <c r="W525" s="175"/>
      <c r="X525" s="151"/>
      <c r="Y525" s="151"/>
      <c r="Z525" s="151"/>
      <c r="AA525" s="151"/>
      <c r="AB525" s="151"/>
      <c r="AC525" s="151"/>
      <c r="AD525" s="151"/>
      <c r="AE525" s="151"/>
      <c r="AF525" s="151"/>
      <c r="AG525" s="151"/>
      <c r="AH525" s="151"/>
      <c r="AI525" s="151"/>
      <c r="AJ525" s="151"/>
      <c r="AK525" s="151"/>
      <c r="AL525" s="151"/>
      <c r="AM525" s="7"/>
      <c r="AN525" s="7"/>
      <c r="AO525" s="7"/>
      <c r="AP525" s="7"/>
      <c r="AQ525" s="7"/>
      <c r="AR525" s="7"/>
      <c r="AS525" s="7"/>
      <c r="AT525" s="7"/>
      <c r="AU525" s="7"/>
      <c r="AV525" s="7"/>
      <c r="AW525" s="7"/>
      <c r="AX525" s="7"/>
      <c r="AY525" s="7"/>
      <c r="AZ525" s="7"/>
      <c r="BA525" s="7"/>
    </row>
    <row r="526" spans="1:53" x14ac:dyDescent="0.25">
      <c r="A526" s="5"/>
      <c r="B526" s="312"/>
      <c r="C526" s="314"/>
      <c r="D526" s="7"/>
      <c r="E526" s="7"/>
      <c r="F526" s="231"/>
      <c r="G526" s="231"/>
      <c r="H526" s="314"/>
      <c r="I526" s="306"/>
      <c r="J526" s="151"/>
      <c r="K526" s="151"/>
      <c r="L526" s="175"/>
      <c r="M526" s="151"/>
      <c r="N526" s="175"/>
      <c r="O526" s="218"/>
      <c r="P526" s="218"/>
      <c r="Q526" s="218"/>
      <c r="R526" s="151"/>
      <c r="S526" s="151"/>
      <c r="T526" s="151"/>
      <c r="U526" s="151"/>
      <c r="V526" s="151"/>
      <c r="W526" s="175"/>
      <c r="X526" s="151"/>
      <c r="Y526" s="151"/>
      <c r="Z526" s="151"/>
      <c r="AA526" s="151"/>
      <c r="AB526" s="151"/>
      <c r="AC526" s="151"/>
      <c r="AD526" s="151"/>
      <c r="AE526" s="151"/>
      <c r="AF526" s="151"/>
      <c r="AG526" s="151"/>
      <c r="AH526" s="151"/>
      <c r="AI526" s="151"/>
      <c r="AJ526" s="151"/>
      <c r="AK526" s="151"/>
      <c r="AL526" s="151"/>
      <c r="AM526" s="7"/>
      <c r="AN526" s="7"/>
      <c r="AO526" s="7"/>
      <c r="AP526" s="7"/>
      <c r="AQ526" s="7"/>
      <c r="AR526" s="7"/>
      <c r="AS526" s="7"/>
      <c r="AT526" s="7"/>
      <c r="AU526" s="7"/>
      <c r="AV526" s="7"/>
      <c r="AW526" s="7"/>
      <c r="AX526" s="7"/>
      <c r="AY526" s="7"/>
      <c r="AZ526" s="7"/>
      <c r="BA526" s="7"/>
    </row>
    <row r="527" spans="1:53" x14ac:dyDescent="0.25">
      <c r="A527" s="5"/>
      <c r="B527" s="312"/>
      <c r="C527" s="314"/>
      <c r="D527" s="7"/>
      <c r="E527" s="7"/>
      <c r="F527" s="231"/>
      <c r="G527" s="231"/>
      <c r="H527" s="314"/>
      <c r="I527" s="306"/>
      <c r="J527" s="151"/>
      <c r="K527" s="151"/>
      <c r="L527" s="175"/>
      <c r="M527" s="151"/>
      <c r="N527" s="175"/>
      <c r="O527" s="218"/>
      <c r="P527" s="218"/>
      <c r="Q527" s="218"/>
      <c r="R527" s="151"/>
      <c r="S527" s="151"/>
      <c r="T527" s="151"/>
      <c r="U527" s="151"/>
      <c r="V527" s="151"/>
      <c r="W527" s="175"/>
      <c r="X527" s="151"/>
      <c r="Y527" s="151"/>
      <c r="Z527" s="151"/>
      <c r="AA527" s="151"/>
      <c r="AB527" s="151"/>
      <c r="AC527" s="151"/>
      <c r="AD527" s="151"/>
      <c r="AE527" s="151"/>
      <c r="AF527" s="151"/>
      <c r="AG527" s="151"/>
      <c r="AH527" s="151"/>
      <c r="AI527" s="151"/>
      <c r="AJ527" s="151"/>
      <c r="AK527" s="151"/>
      <c r="AL527" s="151"/>
      <c r="AM527" s="7"/>
      <c r="AN527" s="7"/>
      <c r="AO527" s="7"/>
      <c r="AP527" s="7"/>
      <c r="AQ527" s="7"/>
      <c r="AR527" s="7"/>
      <c r="AS527" s="7"/>
      <c r="AT527" s="7"/>
      <c r="AU527" s="7"/>
      <c r="AV527" s="7"/>
      <c r="AW527" s="7"/>
      <c r="AX527" s="7"/>
      <c r="AY527" s="7"/>
      <c r="AZ527" s="7"/>
      <c r="BA527" s="7"/>
    </row>
    <row r="528" spans="1:53" x14ac:dyDescent="0.25">
      <c r="A528" s="5"/>
      <c r="B528" s="312"/>
      <c r="C528" s="314"/>
      <c r="D528" s="7"/>
      <c r="E528" s="7"/>
      <c r="F528" s="231"/>
      <c r="G528" s="231"/>
      <c r="H528" s="314"/>
      <c r="I528" s="306"/>
      <c r="J528" s="151"/>
      <c r="K528" s="151"/>
      <c r="L528" s="175"/>
      <c r="M528" s="151"/>
      <c r="N528" s="175"/>
      <c r="O528" s="218"/>
      <c r="P528" s="218"/>
      <c r="Q528" s="218"/>
      <c r="R528" s="151"/>
      <c r="S528" s="151"/>
      <c r="T528" s="151"/>
      <c r="U528" s="151"/>
      <c r="V528" s="151"/>
      <c r="W528" s="175"/>
      <c r="X528" s="151"/>
      <c r="Y528" s="151"/>
      <c r="Z528" s="151"/>
      <c r="AA528" s="151"/>
      <c r="AB528" s="151"/>
      <c r="AC528" s="151"/>
      <c r="AD528" s="151"/>
      <c r="AE528" s="151"/>
      <c r="AF528" s="151"/>
      <c r="AG528" s="151"/>
      <c r="AH528" s="151"/>
      <c r="AI528" s="151"/>
      <c r="AJ528" s="151"/>
      <c r="AK528" s="151"/>
      <c r="AL528" s="151"/>
      <c r="AM528" s="7"/>
      <c r="AN528" s="7"/>
      <c r="AO528" s="7"/>
      <c r="AP528" s="7"/>
      <c r="AQ528" s="7"/>
      <c r="AR528" s="7"/>
      <c r="AS528" s="7"/>
      <c r="AT528" s="7"/>
      <c r="AU528" s="7"/>
      <c r="AV528" s="7"/>
      <c r="AW528" s="7"/>
      <c r="AX528" s="7"/>
      <c r="AY528" s="7"/>
      <c r="AZ528" s="7"/>
      <c r="BA528" s="7"/>
    </row>
    <row r="529" spans="1:53" x14ac:dyDescent="0.25">
      <c r="A529" s="5"/>
      <c r="B529" s="312"/>
      <c r="C529" s="314"/>
      <c r="D529" s="7"/>
      <c r="E529" s="7"/>
      <c r="F529" s="231"/>
      <c r="G529" s="231"/>
      <c r="H529" s="314"/>
      <c r="I529" s="306"/>
      <c r="J529" s="151"/>
      <c r="K529" s="151"/>
      <c r="L529" s="175"/>
      <c r="M529" s="151"/>
      <c r="N529" s="175"/>
      <c r="O529" s="218"/>
      <c r="P529" s="218"/>
      <c r="Q529" s="218"/>
      <c r="R529" s="151"/>
      <c r="S529" s="151"/>
      <c r="T529" s="151"/>
      <c r="U529" s="151"/>
      <c r="V529" s="151"/>
      <c r="W529" s="175"/>
      <c r="X529" s="151"/>
      <c r="Y529" s="151"/>
      <c r="Z529" s="151"/>
      <c r="AA529" s="151"/>
      <c r="AB529" s="151"/>
      <c r="AC529" s="151"/>
      <c r="AD529" s="151"/>
      <c r="AE529" s="151"/>
      <c r="AF529" s="151"/>
      <c r="AG529" s="151"/>
      <c r="AH529" s="151"/>
      <c r="AI529" s="151"/>
      <c r="AJ529" s="151"/>
      <c r="AK529" s="151"/>
      <c r="AL529" s="151"/>
      <c r="AM529" s="7"/>
      <c r="AN529" s="7"/>
      <c r="AO529" s="7"/>
      <c r="AP529" s="7"/>
      <c r="AQ529" s="7"/>
      <c r="AR529" s="7"/>
      <c r="AS529" s="7"/>
      <c r="AT529" s="7"/>
      <c r="AU529" s="7"/>
      <c r="AV529" s="7"/>
      <c r="AW529" s="7"/>
      <c r="AX529" s="7"/>
      <c r="AY529" s="7"/>
      <c r="AZ529" s="7"/>
      <c r="BA529" s="7"/>
    </row>
    <row r="530" spans="1:53" x14ac:dyDescent="0.25">
      <c r="A530" s="5"/>
      <c r="B530" s="312"/>
      <c r="C530" s="314"/>
      <c r="D530" s="7"/>
      <c r="E530" s="7"/>
      <c r="F530" s="231"/>
      <c r="G530" s="231"/>
      <c r="H530" s="314"/>
      <c r="I530" s="306"/>
      <c r="J530" s="151"/>
      <c r="K530" s="151"/>
      <c r="L530" s="175"/>
      <c r="M530" s="151"/>
      <c r="N530" s="175"/>
      <c r="O530" s="218"/>
      <c r="P530" s="218"/>
      <c r="Q530" s="218"/>
      <c r="R530" s="151"/>
      <c r="S530" s="151"/>
      <c r="T530" s="151"/>
      <c r="U530" s="151"/>
      <c r="V530" s="151"/>
      <c r="W530" s="175"/>
      <c r="X530" s="151"/>
      <c r="Y530" s="151"/>
      <c r="Z530" s="151"/>
      <c r="AA530" s="151"/>
      <c r="AB530" s="151"/>
      <c r="AC530" s="151"/>
      <c r="AD530" s="151"/>
      <c r="AE530" s="151"/>
      <c r="AF530" s="151"/>
      <c r="AG530" s="151"/>
      <c r="AH530" s="151"/>
      <c r="AI530" s="151"/>
      <c r="AJ530" s="151"/>
      <c r="AK530" s="151"/>
      <c r="AL530" s="151"/>
      <c r="AM530" s="7"/>
      <c r="AN530" s="7"/>
      <c r="AO530" s="7"/>
      <c r="AP530" s="7"/>
      <c r="AQ530" s="7"/>
      <c r="AR530" s="7"/>
      <c r="AS530" s="7"/>
      <c r="AT530" s="7"/>
      <c r="AU530" s="7"/>
      <c r="AV530" s="7"/>
      <c r="AW530" s="7"/>
      <c r="AX530" s="7"/>
      <c r="AY530" s="7"/>
      <c r="AZ530" s="7"/>
      <c r="BA530" s="7"/>
    </row>
    <row r="531" spans="1:53" x14ac:dyDescent="0.25">
      <c r="A531" s="5"/>
      <c r="B531" s="312"/>
      <c r="C531" s="314"/>
      <c r="D531" s="7"/>
      <c r="E531" s="7"/>
      <c r="F531" s="231"/>
      <c r="G531" s="231"/>
      <c r="H531" s="314"/>
      <c r="I531" s="306"/>
      <c r="J531" s="151"/>
      <c r="K531" s="151"/>
      <c r="L531" s="175"/>
      <c r="M531" s="151"/>
      <c r="N531" s="175"/>
      <c r="O531" s="218"/>
      <c r="P531" s="218"/>
      <c r="Q531" s="218"/>
      <c r="R531" s="151"/>
      <c r="S531" s="151"/>
      <c r="T531" s="151"/>
      <c r="U531" s="151"/>
      <c r="V531" s="151"/>
      <c r="W531" s="175"/>
      <c r="X531" s="151"/>
      <c r="Y531" s="151"/>
      <c r="Z531" s="151"/>
      <c r="AA531" s="151"/>
      <c r="AB531" s="151"/>
      <c r="AC531" s="151"/>
      <c r="AD531" s="151"/>
      <c r="AE531" s="151"/>
      <c r="AF531" s="151"/>
      <c r="AG531" s="151"/>
      <c r="AH531" s="151"/>
      <c r="AI531" s="151"/>
      <c r="AJ531" s="151"/>
      <c r="AK531" s="151"/>
      <c r="AL531" s="151"/>
      <c r="AM531" s="7"/>
      <c r="AN531" s="7"/>
      <c r="AO531" s="7"/>
      <c r="AP531" s="7"/>
      <c r="AQ531" s="7"/>
      <c r="AR531" s="7"/>
      <c r="AS531" s="7"/>
      <c r="AT531" s="7"/>
      <c r="AU531" s="7"/>
      <c r="AV531" s="7"/>
      <c r="AW531" s="7"/>
      <c r="AX531" s="7"/>
      <c r="AY531" s="7"/>
      <c r="AZ531" s="7"/>
      <c r="BA531" s="7"/>
    </row>
    <row r="532" spans="1:53" x14ac:dyDescent="0.25">
      <c r="A532" s="5"/>
      <c r="B532" s="312"/>
      <c r="C532" s="314"/>
      <c r="D532" s="7"/>
      <c r="E532" s="7"/>
      <c r="F532" s="231"/>
      <c r="G532" s="231"/>
      <c r="H532" s="314"/>
      <c r="I532" s="306"/>
      <c r="J532" s="151"/>
      <c r="K532" s="151"/>
      <c r="L532" s="175"/>
      <c r="M532" s="151"/>
      <c r="N532" s="175"/>
      <c r="O532" s="218"/>
      <c r="P532" s="218"/>
      <c r="Q532" s="218"/>
      <c r="R532" s="151"/>
      <c r="S532" s="151"/>
      <c r="T532" s="151"/>
      <c r="U532" s="151"/>
      <c r="V532" s="151"/>
      <c r="W532" s="175"/>
      <c r="X532" s="151"/>
      <c r="Y532" s="151"/>
      <c r="Z532" s="151"/>
      <c r="AA532" s="151"/>
      <c r="AB532" s="151"/>
      <c r="AC532" s="151"/>
      <c r="AD532" s="151"/>
      <c r="AE532" s="151"/>
      <c r="AF532" s="151"/>
      <c r="AG532" s="151"/>
      <c r="AH532" s="151"/>
      <c r="AI532" s="151"/>
      <c r="AJ532" s="151"/>
      <c r="AK532" s="151"/>
      <c r="AL532" s="151"/>
      <c r="AM532" s="7"/>
      <c r="AN532" s="7"/>
      <c r="AO532" s="7"/>
      <c r="AP532" s="7"/>
      <c r="AQ532" s="7"/>
      <c r="AR532" s="7"/>
      <c r="AS532" s="7"/>
      <c r="AT532" s="7"/>
      <c r="AU532" s="7"/>
      <c r="AV532" s="7"/>
      <c r="AW532" s="7"/>
      <c r="AX532" s="7"/>
      <c r="AY532" s="7"/>
      <c r="AZ532" s="7"/>
      <c r="BA532" s="7"/>
    </row>
    <row r="533" spans="1:53" x14ac:dyDescent="0.25">
      <c r="A533" s="5"/>
      <c r="B533" s="312"/>
      <c r="C533" s="314"/>
      <c r="D533" s="7"/>
      <c r="E533" s="7"/>
      <c r="F533" s="231"/>
      <c r="G533" s="231"/>
      <c r="H533" s="314"/>
      <c r="I533" s="306"/>
      <c r="J533" s="151"/>
      <c r="K533" s="151"/>
      <c r="L533" s="175"/>
      <c r="M533" s="151"/>
      <c r="N533" s="175"/>
      <c r="O533" s="218"/>
      <c r="P533" s="218"/>
      <c r="Q533" s="218"/>
      <c r="R533" s="151"/>
      <c r="S533" s="151"/>
      <c r="T533" s="151"/>
      <c r="U533" s="151"/>
      <c r="V533" s="151"/>
      <c r="W533" s="175"/>
      <c r="X533" s="151"/>
      <c r="Y533" s="151"/>
      <c r="Z533" s="151"/>
      <c r="AA533" s="151"/>
      <c r="AB533" s="151"/>
      <c r="AC533" s="151"/>
      <c r="AD533" s="151"/>
      <c r="AE533" s="151"/>
      <c r="AF533" s="151"/>
      <c r="AG533" s="151"/>
      <c r="AH533" s="151"/>
      <c r="AI533" s="151"/>
      <c r="AJ533" s="151"/>
      <c r="AK533" s="151"/>
      <c r="AL533" s="151"/>
      <c r="AM533" s="7"/>
      <c r="AN533" s="7"/>
      <c r="AO533" s="7"/>
      <c r="AP533" s="7"/>
      <c r="AQ533" s="7"/>
      <c r="AR533" s="7"/>
      <c r="AS533" s="7"/>
      <c r="AT533" s="7"/>
      <c r="AU533" s="7"/>
      <c r="AV533" s="7"/>
      <c r="AW533" s="7"/>
      <c r="AX533" s="7"/>
      <c r="AY533" s="7"/>
      <c r="AZ533" s="7"/>
      <c r="BA533" s="7"/>
    </row>
    <row r="534" spans="1:53" x14ac:dyDescent="0.25">
      <c r="A534" s="5"/>
      <c r="B534" s="312"/>
      <c r="C534" s="314"/>
      <c r="D534" s="7"/>
      <c r="E534" s="7"/>
      <c r="F534" s="231"/>
      <c r="G534" s="231"/>
      <c r="H534" s="314"/>
      <c r="I534" s="306"/>
      <c r="J534" s="151"/>
      <c r="K534" s="151"/>
      <c r="L534" s="175"/>
      <c r="M534" s="151"/>
      <c r="N534" s="175"/>
      <c r="O534" s="218"/>
      <c r="P534" s="218"/>
      <c r="Q534" s="218"/>
      <c r="R534" s="151"/>
      <c r="S534" s="151"/>
      <c r="T534" s="151"/>
      <c r="U534" s="151"/>
      <c r="V534" s="151"/>
      <c r="W534" s="175"/>
      <c r="X534" s="151"/>
      <c r="Y534" s="151"/>
      <c r="Z534" s="151"/>
      <c r="AA534" s="151"/>
      <c r="AB534" s="151"/>
      <c r="AC534" s="151"/>
      <c r="AD534" s="151"/>
      <c r="AE534" s="151"/>
      <c r="AF534" s="151"/>
      <c r="AG534" s="151"/>
      <c r="AH534" s="151"/>
      <c r="AI534" s="151"/>
      <c r="AJ534" s="151"/>
      <c r="AK534" s="151"/>
      <c r="AL534" s="151"/>
      <c r="AM534" s="7"/>
      <c r="AN534" s="7"/>
      <c r="AO534" s="7"/>
      <c r="AP534" s="7"/>
      <c r="AQ534" s="7"/>
      <c r="AR534" s="7"/>
      <c r="AS534" s="7"/>
      <c r="AT534" s="7"/>
      <c r="AU534" s="7"/>
      <c r="AV534" s="7"/>
      <c r="AW534" s="7"/>
      <c r="AX534" s="7"/>
      <c r="AY534" s="7"/>
      <c r="AZ534" s="7"/>
      <c r="BA534" s="7"/>
    </row>
    <row r="535" spans="1:53" x14ac:dyDescent="0.25">
      <c r="A535" s="5"/>
      <c r="B535" s="312"/>
      <c r="C535" s="314"/>
      <c r="D535" s="7"/>
      <c r="E535" s="7"/>
      <c r="F535" s="231"/>
      <c r="G535" s="231"/>
      <c r="H535" s="314"/>
      <c r="I535" s="306"/>
      <c r="J535" s="151"/>
      <c r="K535" s="151"/>
      <c r="L535" s="175"/>
      <c r="M535" s="151"/>
      <c r="N535" s="175"/>
      <c r="O535" s="218"/>
      <c r="P535" s="218"/>
      <c r="Q535" s="218"/>
      <c r="R535" s="151"/>
      <c r="S535" s="151"/>
      <c r="T535" s="151"/>
      <c r="U535" s="151"/>
      <c r="V535" s="151"/>
      <c r="W535" s="175"/>
      <c r="X535" s="151"/>
      <c r="Y535" s="151"/>
      <c r="Z535" s="151"/>
      <c r="AA535" s="151"/>
      <c r="AB535" s="151"/>
      <c r="AC535" s="151"/>
      <c r="AD535" s="151"/>
      <c r="AE535" s="151"/>
      <c r="AF535" s="151"/>
      <c r="AG535" s="151"/>
      <c r="AH535" s="151"/>
      <c r="AI535" s="151"/>
      <c r="AJ535" s="151"/>
      <c r="AK535" s="151"/>
      <c r="AL535" s="151"/>
      <c r="AM535" s="7"/>
      <c r="AN535" s="7"/>
      <c r="AO535" s="7"/>
      <c r="AP535" s="7"/>
      <c r="AQ535" s="7"/>
      <c r="AR535" s="7"/>
      <c r="AS535" s="7"/>
      <c r="AT535" s="7"/>
      <c r="AU535" s="7"/>
      <c r="AV535" s="7"/>
      <c r="AW535" s="7"/>
      <c r="AX535" s="7"/>
      <c r="AY535" s="7"/>
      <c r="AZ535" s="7"/>
      <c r="BA535" s="7"/>
    </row>
    <row r="536" spans="1:53" x14ac:dyDescent="0.25">
      <c r="A536" s="5"/>
      <c r="B536" s="312"/>
      <c r="C536" s="314"/>
      <c r="D536" s="7"/>
      <c r="E536" s="7"/>
      <c r="F536" s="231"/>
      <c r="G536" s="231"/>
      <c r="H536" s="314"/>
      <c r="I536" s="306"/>
      <c r="J536" s="151"/>
      <c r="K536" s="151"/>
      <c r="L536" s="175"/>
      <c r="M536" s="151"/>
      <c r="N536" s="175"/>
      <c r="O536" s="218"/>
      <c r="P536" s="218"/>
      <c r="Q536" s="218"/>
      <c r="R536" s="151"/>
      <c r="S536" s="151"/>
      <c r="T536" s="151"/>
      <c r="U536" s="151"/>
      <c r="V536" s="151"/>
      <c r="W536" s="175"/>
      <c r="X536" s="151"/>
      <c r="Y536" s="151"/>
      <c r="Z536" s="151"/>
      <c r="AA536" s="151"/>
      <c r="AB536" s="151"/>
      <c r="AC536" s="151"/>
      <c r="AD536" s="151"/>
      <c r="AE536" s="151"/>
      <c r="AF536" s="151"/>
      <c r="AG536" s="151"/>
      <c r="AH536" s="151"/>
      <c r="AI536" s="151"/>
      <c r="AJ536" s="151"/>
      <c r="AK536" s="151"/>
      <c r="AL536" s="151"/>
      <c r="AM536" s="7"/>
      <c r="AN536" s="7"/>
      <c r="AO536" s="7"/>
      <c r="AP536" s="7"/>
      <c r="AQ536" s="7"/>
      <c r="AR536" s="7"/>
      <c r="AS536" s="7"/>
      <c r="AT536" s="7"/>
      <c r="AU536" s="7"/>
      <c r="AV536" s="7"/>
      <c r="AW536" s="7"/>
      <c r="AX536" s="7"/>
      <c r="AY536" s="7"/>
      <c r="AZ536" s="7"/>
      <c r="BA536" s="7"/>
    </row>
    <row r="537" spans="1:53" x14ac:dyDescent="0.25">
      <c r="A537" s="5"/>
      <c r="B537" s="312"/>
      <c r="C537" s="314"/>
      <c r="D537" s="7"/>
      <c r="E537" s="7"/>
      <c r="F537" s="231"/>
      <c r="G537" s="231"/>
      <c r="H537" s="314"/>
      <c r="I537" s="306"/>
      <c r="J537" s="151"/>
      <c r="K537" s="151"/>
      <c r="L537" s="175"/>
      <c r="M537" s="151"/>
      <c r="N537" s="175"/>
      <c r="O537" s="218"/>
      <c r="P537" s="218"/>
      <c r="Q537" s="218"/>
      <c r="R537" s="151"/>
      <c r="S537" s="151"/>
      <c r="T537" s="151"/>
      <c r="U537" s="151"/>
      <c r="V537" s="151"/>
      <c r="W537" s="175"/>
      <c r="X537" s="151"/>
      <c r="Y537" s="151"/>
      <c r="Z537" s="151"/>
      <c r="AA537" s="151"/>
      <c r="AB537" s="151"/>
      <c r="AC537" s="151"/>
      <c r="AD537" s="151"/>
      <c r="AE537" s="151"/>
      <c r="AF537" s="151"/>
      <c r="AG537" s="151"/>
      <c r="AH537" s="151"/>
      <c r="AI537" s="151"/>
      <c r="AJ537" s="151"/>
      <c r="AK537" s="151"/>
      <c r="AL537" s="151"/>
      <c r="AM537" s="7"/>
      <c r="AN537" s="7"/>
      <c r="AO537" s="7"/>
      <c r="AP537" s="7"/>
      <c r="AQ537" s="7"/>
      <c r="AR537" s="7"/>
      <c r="AS537" s="7"/>
      <c r="AT537" s="7"/>
      <c r="AU537" s="7"/>
      <c r="AV537" s="7"/>
      <c r="AW537" s="7"/>
      <c r="AX537" s="7"/>
      <c r="AY537" s="7"/>
      <c r="AZ537" s="7"/>
      <c r="BA537" s="7"/>
    </row>
    <row r="538" spans="1:53" x14ac:dyDescent="0.25">
      <c r="A538" s="5"/>
      <c r="B538" s="312"/>
      <c r="C538" s="314"/>
      <c r="D538" s="7"/>
      <c r="E538" s="7"/>
      <c r="F538" s="231"/>
      <c r="G538" s="231"/>
      <c r="H538" s="314"/>
      <c r="I538" s="306"/>
      <c r="J538" s="151"/>
      <c r="K538" s="151"/>
      <c r="L538" s="175"/>
      <c r="M538" s="151"/>
      <c r="N538" s="175"/>
      <c r="O538" s="218"/>
      <c r="P538" s="218"/>
      <c r="Q538" s="218"/>
      <c r="R538" s="151"/>
      <c r="S538" s="151"/>
      <c r="T538" s="151"/>
      <c r="U538" s="151"/>
      <c r="V538" s="151"/>
      <c r="W538" s="175"/>
      <c r="X538" s="151"/>
      <c r="Y538" s="151"/>
      <c r="Z538" s="151"/>
      <c r="AA538" s="151"/>
      <c r="AB538" s="151"/>
      <c r="AC538" s="151"/>
      <c r="AD538" s="151"/>
      <c r="AE538" s="151"/>
      <c r="AF538" s="151"/>
      <c r="AG538" s="151"/>
      <c r="AH538" s="151"/>
      <c r="AI538" s="151"/>
      <c r="AJ538" s="151"/>
      <c r="AK538" s="151"/>
      <c r="AL538" s="151"/>
      <c r="AM538" s="7"/>
      <c r="AN538" s="7"/>
      <c r="AO538" s="7"/>
      <c r="AP538" s="7"/>
      <c r="AQ538" s="7"/>
      <c r="AR538" s="7"/>
      <c r="AS538" s="7"/>
      <c r="AT538" s="7"/>
      <c r="AU538" s="7"/>
      <c r="AV538" s="7"/>
      <c r="AW538" s="7"/>
      <c r="AX538" s="7"/>
      <c r="AY538" s="7"/>
      <c r="AZ538" s="7"/>
      <c r="BA538" s="7"/>
    </row>
    <row r="539" spans="1:53" x14ac:dyDescent="0.25">
      <c r="A539" s="5"/>
      <c r="B539" s="312"/>
      <c r="C539" s="314"/>
      <c r="D539" s="7"/>
      <c r="E539" s="7"/>
      <c r="F539" s="231"/>
      <c r="G539" s="231"/>
      <c r="H539" s="314"/>
      <c r="I539" s="306"/>
      <c r="J539" s="151"/>
      <c r="K539" s="151"/>
      <c r="L539" s="175"/>
      <c r="M539" s="151"/>
      <c r="N539" s="175"/>
      <c r="O539" s="218"/>
      <c r="P539" s="218"/>
      <c r="Q539" s="218"/>
      <c r="R539" s="151"/>
      <c r="S539" s="151"/>
      <c r="T539" s="151"/>
      <c r="U539" s="151"/>
      <c r="V539" s="151"/>
      <c r="W539" s="175"/>
      <c r="X539" s="151"/>
      <c r="Y539" s="151"/>
      <c r="Z539" s="151"/>
      <c r="AA539" s="151"/>
      <c r="AB539" s="151"/>
      <c r="AC539" s="151"/>
      <c r="AD539" s="151"/>
      <c r="AE539" s="151"/>
      <c r="AF539" s="151"/>
      <c r="AG539" s="151"/>
      <c r="AH539" s="151"/>
      <c r="AI539" s="151"/>
      <c r="AJ539" s="151"/>
      <c r="AK539" s="151"/>
      <c r="AL539" s="151"/>
      <c r="AM539" s="7"/>
      <c r="AN539" s="7"/>
      <c r="AO539" s="7"/>
      <c r="AP539" s="7"/>
      <c r="AQ539" s="7"/>
      <c r="AR539" s="7"/>
      <c r="AS539" s="7"/>
      <c r="AT539" s="7"/>
      <c r="AU539" s="7"/>
      <c r="AV539" s="7"/>
      <c r="AW539" s="7"/>
      <c r="AX539" s="7"/>
      <c r="AY539" s="7"/>
      <c r="AZ539" s="7"/>
      <c r="BA539" s="7"/>
    </row>
    <row r="540" spans="1:53" x14ac:dyDescent="0.25">
      <c r="A540" s="5"/>
      <c r="B540" s="312"/>
      <c r="C540" s="314"/>
      <c r="D540" s="7"/>
      <c r="E540" s="7"/>
      <c r="F540" s="231"/>
      <c r="G540" s="231"/>
      <c r="H540" s="314"/>
      <c r="I540" s="306"/>
      <c r="J540" s="151"/>
      <c r="K540" s="151"/>
      <c r="L540" s="175"/>
      <c r="M540" s="151"/>
      <c r="N540" s="175"/>
      <c r="O540" s="218"/>
      <c r="P540" s="218"/>
      <c r="Q540" s="218"/>
      <c r="R540" s="151"/>
      <c r="S540" s="151"/>
      <c r="T540" s="151"/>
      <c r="U540" s="151"/>
      <c r="V540" s="151"/>
      <c r="W540" s="175"/>
      <c r="X540" s="151"/>
      <c r="Y540" s="151"/>
      <c r="Z540" s="151"/>
      <c r="AA540" s="151"/>
      <c r="AB540" s="151"/>
      <c r="AC540" s="151"/>
      <c r="AD540" s="151"/>
      <c r="AE540" s="151"/>
      <c r="AF540" s="151"/>
      <c r="AG540" s="151"/>
      <c r="AH540" s="151"/>
      <c r="AI540" s="151"/>
      <c r="AJ540" s="151"/>
      <c r="AK540" s="151"/>
      <c r="AL540" s="151"/>
      <c r="AM540" s="7"/>
      <c r="AN540" s="7"/>
      <c r="AO540" s="7"/>
      <c r="AP540" s="7"/>
      <c r="AQ540" s="7"/>
      <c r="AR540" s="7"/>
      <c r="AS540" s="7"/>
      <c r="AT540" s="7"/>
      <c r="AU540" s="7"/>
      <c r="AV540" s="7"/>
      <c r="AW540" s="7"/>
      <c r="AX540" s="7"/>
      <c r="AY540" s="7"/>
      <c r="AZ540" s="7"/>
      <c r="BA540" s="7"/>
    </row>
    <row r="541" spans="1:53" x14ac:dyDescent="0.25">
      <c r="A541" s="5"/>
      <c r="B541" s="312"/>
      <c r="C541" s="314"/>
      <c r="D541" s="7"/>
      <c r="E541" s="7"/>
      <c r="F541" s="231"/>
      <c r="G541" s="231"/>
      <c r="H541" s="314"/>
      <c r="I541" s="306"/>
      <c r="J541" s="151"/>
      <c r="K541" s="151"/>
      <c r="L541" s="175"/>
      <c r="M541" s="151"/>
      <c r="N541" s="175"/>
      <c r="O541" s="218"/>
      <c r="P541" s="218"/>
      <c r="Q541" s="218"/>
      <c r="R541" s="151"/>
      <c r="S541" s="151"/>
      <c r="T541" s="151"/>
      <c r="U541" s="151"/>
      <c r="V541" s="151"/>
      <c r="W541" s="175"/>
      <c r="X541" s="151"/>
      <c r="Y541" s="151"/>
      <c r="Z541" s="151"/>
      <c r="AA541" s="151"/>
      <c r="AB541" s="151"/>
      <c r="AC541" s="151"/>
      <c r="AD541" s="151"/>
      <c r="AE541" s="151"/>
      <c r="AF541" s="151"/>
      <c r="AG541" s="151"/>
      <c r="AH541" s="151"/>
      <c r="AI541" s="151"/>
      <c r="AJ541" s="151"/>
      <c r="AK541" s="151"/>
      <c r="AL541" s="151"/>
      <c r="AM541" s="7"/>
      <c r="AN541" s="7"/>
      <c r="AO541" s="7"/>
      <c r="AP541" s="7"/>
      <c r="AQ541" s="7"/>
      <c r="AR541" s="7"/>
      <c r="AS541" s="7"/>
      <c r="AT541" s="7"/>
      <c r="AU541" s="7"/>
      <c r="AV541" s="7"/>
      <c r="AW541" s="7"/>
      <c r="AX541" s="7"/>
      <c r="AY541" s="7"/>
      <c r="AZ541" s="7"/>
      <c r="BA541" s="7"/>
    </row>
    <row r="542" spans="1:53" x14ac:dyDescent="0.25">
      <c r="A542" s="5"/>
      <c r="B542" s="312"/>
      <c r="C542" s="314"/>
      <c r="D542" s="7"/>
      <c r="E542" s="7"/>
      <c r="F542" s="231"/>
      <c r="G542" s="231"/>
      <c r="H542" s="314"/>
      <c r="I542" s="306"/>
      <c r="J542" s="151"/>
      <c r="K542" s="151"/>
      <c r="L542" s="175"/>
      <c r="M542" s="151"/>
      <c r="N542" s="175"/>
      <c r="O542" s="218"/>
      <c r="P542" s="218"/>
      <c r="Q542" s="218"/>
      <c r="R542" s="151"/>
      <c r="S542" s="151"/>
      <c r="T542" s="151"/>
      <c r="U542" s="151"/>
      <c r="V542" s="151"/>
      <c r="W542" s="175"/>
      <c r="X542" s="151"/>
      <c r="Y542" s="151"/>
      <c r="Z542" s="151"/>
      <c r="AA542" s="151"/>
      <c r="AB542" s="151"/>
      <c r="AC542" s="151"/>
      <c r="AD542" s="151"/>
      <c r="AE542" s="151"/>
      <c r="AF542" s="151"/>
      <c r="AG542" s="151"/>
      <c r="AH542" s="151"/>
      <c r="AI542" s="151"/>
      <c r="AJ542" s="151"/>
      <c r="AK542" s="151"/>
      <c r="AL542" s="151"/>
      <c r="AM542" s="7"/>
      <c r="AN542" s="7"/>
      <c r="AO542" s="7"/>
      <c r="AP542" s="7"/>
      <c r="AQ542" s="7"/>
      <c r="AR542" s="7"/>
      <c r="AS542" s="7"/>
      <c r="AT542" s="7"/>
      <c r="AU542" s="7"/>
      <c r="AV542" s="7"/>
      <c r="AW542" s="7"/>
      <c r="AX542" s="7"/>
      <c r="AY542" s="7"/>
      <c r="AZ542" s="7"/>
      <c r="BA542" s="7"/>
    </row>
    <row r="543" spans="1:53" x14ac:dyDescent="0.25">
      <c r="A543" s="5"/>
      <c r="B543" s="312"/>
      <c r="C543" s="314"/>
      <c r="D543" s="7"/>
      <c r="E543" s="7"/>
      <c r="F543" s="231"/>
      <c r="G543" s="231"/>
      <c r="H543" s="314"/>
      <c r="I543" s="306"/>
      <c r="J543" s="151"/>
      <c r="K543" s="151"/>
      <c r="L543" s="175"/>
      <c r="M543" s="151"/>
      <c r="N543" s="175"/>
      <c r="O543" s="218"/>
      <c r="P543" s="218"/>
      <c r="Q543" s="218"/>
      <c r="R543" s="151"/>
      <c r="S543" s="151"/>
      <c r="T543" s="151"/>
      <c r="U543" s="151"/>
      <c r="V543" s="151"/>
      <c r="W543" s="175"/>
      <c r="X543" s="151"/>
      <c r="Y543" s="151"/>
      <c r="Z543" s="151"/>
      <c r="AA543" s="151"/>
      <c r="AB543" s="151"/>
      <c r="AC543" s="151"/>
      <c r="AD543" s="151"/>
      <c r="AE543" s="151"/>
      <c r="AF543" s="151"/>
      <c r="AG543" s="151"/>
      <c r="AH543" s="151"/>
      <c r="AI543" s="151"/>
      <c r="AJ543" s="151"/>
      <c r="AK543" s="151"/>
      <c r="AL543" s="151"/>
      <c r="AM543" s="7"/>
      <c r="AN543" s="7"/>
      <c r="AO543" s="7"/>
      <c r="AP543" s="7"/>
      <c r="AQ543" s="7"/>
      <c r="AR543" s="7"/>
      <c r="AS543" s="7"/>
      <c r="AT543" s="7"/>
      <c r="AU543" s="7"/>
      <c r="AV543" s="7"/>
      <c r="AW543" s="7"/>
      <c r="AX543" s="7"/>
      <c r="AY543" s="7"/>
      <c r="AZ543" s="7"/>
      <c r="BA543" s="7"/>
    </row>
    <row r="544" spans="1:53" x14ac:dyDescent="0.25">
      <c r="A544" s="5"/>
      <c r="B544" s="312"/>
      <c r="C544" s="314"/>
      <c r="D544" s="7"/>
      <c r="E544" s="7"/>
      <c r="F544" s="231"/>
      <c r="G544" s="231"/>
      <c r="H544" s="314"/>
      <c r="I544" s="306"/>
      <c r="J544" s="151"/>
      <c r="K544" s="151"/>
      <c r="L544" s="175"/>
      <c r="M544" s="151"/>
      <c r="N544" s="175"/>
      <c r="O544" s="218"/>
      <c r="P544" s="218"/>
      <c r="Q544" s="218"/>
      <c r="R544" s="151"/>
      <c r="S544" s="151"/>
      <c r="T544" s="151"/>
      <c r="U544" s="151"/>
      <c r="V544" s="151"/>
      <c r="W544" s="175"/>
      <c r="X544" s="151"/>
      <c r="Y544" s="151"/>
      <c r="Z544" s="151"/>
      <c r="AA544" s="151"/>
      <c r="AB544" s="151"/>
      <c r="AC544" s="151"/>
      <c r="AD544" s="151"/>
      <c r="AE544" s="151"/>
      <c r="AF544" s="151"/>
      <c r="AG544" s="151"/>
      <c r="AH544" s="151"/>
      <c r="AI544" s="151"/>
      <c r="AJ544" s="151"/>
      <c r="AK544" s="151"/>
      <c r="AL544" s="151"/>
      <c r="AM544" s="7"/>
      <c r="AN544" s="7"/>
      <c r="AO544" s="7"/>
      <c r="AP544" s="7"/>
      <c r="AQ544" s="7"/>
      <c r="AR544" s="7"/>
      <c r="AS544" s="7"/>
      <c r="AT544" s="7"/>
      <c r="AU544" s="7"/>
      <c r="AV544" s="7"/>
      <c r="AW544" s="7"/>
      <c r="AX544" s="7"/>
      <c r="AY544" s="7"/>
      <c r="AZ544" s="7"/>
      <c r="BA544" s="7"/>
    </row>
    <row r="545" spans="1:53" x14ac:dyDescent="0.25">
      <c r="A545" s="5"/>
      <c r="B545" s="312"/>
      <c r="C545" s="314"/>
      <c r="D545" s="7"/>
      <c r="E545" s="7"/>
      <c r="F545" s="231"/>
      <c r="G545" s="231"/>
      <c r="H545" s="314"/>
      <c r="I545" s="306"/>
      <c r="J545" s="151"/>
      <c r="K545" s="151"/>
      <c r="L545" s="175"/>
      <c r="M545" s="151"/>
      <c r="N545" s="175"/>
      <c r="O545" s="218"/>
      <c r="P545" s="218"/>
      <c r="Q545" s="218"/>
      <c r="R545" s="151"/>
      <c r="S545" s="151"/>
      <c r="T545" s="151"/>
      <c r="U545" s="151"/>
      <c r="V545" s="151"/>
      <c r="W545" s="175"/>
      <c r="X545" s="151"/>
      <c r="Y545" s="151"/>
      <c r="Z545" s="151"/>
      <c r="AA545" s="151"/>
      <c r="AB545" s="151"/>
      <c r="AC545" s="151"/>
      <c r="AD545" s="151"/>
      <c r="AE545" s="151"/>
      <c r="AF545" s="151"/>
      <c r="AG545" s="151"/>
      <c r="AH545" s="151"/>
      <c r="AI545" s="151"/>
      <c r="AJ545" s="151"/>
      <c r="AK545" s="151"/>
      <c r="AL545" s="151"/>
      <c r="AM545" s="7"/>
      <c r="AN545" s="7"/>
      <c r="AO545" s="7"/>
      <c r="AP545" s="7"/>
      <c r="AQ545" s="7"/>
      <c r="AR545" s="7"/>
      <c r="AS545" s="7"/>
      <c r="AT545" s="7"/>
      <c r="AU545" s="7"/>
      <c r="AV545" s="7"/>
      <c r="AW545" s="7"/>
      <c r="AX545" s="7"/>
      <c r="AY545" s="7"/>
      <c r="AZ545" s="7"/>
      <c r="BA545" s="7"/>
    </row>
    <row r="546" spans="1:53" x14ac:dyDescent="0.25">
      <c r="A546" s="5"/>
      <c r="B546" s="312"/>
      <c r="C546" s="314"/>
      <c r="D546" s="7"/>
      <c r="E546" s="7"/>
      <c r="F546" s="231"/>
      <c r="G546" s="231"/>
      <c r="H546" s="314"/>
      <c r="I546" s="306"/>
      <c r="J546" s="151"/>
      <c r="K546" s="151"/>
      <c r="L546" s="175"/>
      <c r="M546" s="151"/>
      <c r="N546" s="175"/>
      <c r="O546" s="218"/>
      <c r="P546" s="218"/>
      <c r="Q546" s="218"/>
      <c r="R546" s="151"/>
      <c r="S546" s="151"/>
      <c r="T546" s="151"/>
      <c r="U546" s="151"/>
      <c r="V546" s="151"/>
      <c r="W546" s="175"/>
      <c r="X546" s="151"/>
      <c r="Y546" s="151"/>
      <c r="Z546" s="151"/>
      <c r="AA546" s="151"/>
      <c r="AB546" s="151"/>
      <c r="AC546" s="151"/>
      <c r="AD546" s="151"/>
      <c r="AE546" s="151"/>
      <c r="AF546" s="151"/>
      <c r="AG546" s="151"/>
      <c r="AH546" s="151"/>
      <c r="AI546" s="151"/>
      <c r="AJ546" s="151"/>
      <c r="AK546" s="151"/>
      <c r="AL546" s="151"/>
      <c r="AM546" s="7"/>
      <c r="AN546" s="7"/>
      <c r="AO546" s="7"/>
      <c r="AP546" s="7"/>
      <c r="AQ546" s="7"/>
      <c r="AR546" s="7"/>
      <c r="AS546" s="7"/>
      <c r="AT546" s="7"/>
      <c r="AU546" s="7"/>
      <c r="AV546" s="7"/>
      <c r="AW546" s="7"/>
      <c r="AX546" s="7"/>
      <c r="AY546" s="7"/>
      <c r="AZ546" s="7"/>
      <c r="BA546" s="7"/>
    </row>
    <row r="547" spans="1:53" x14ac:dyDescent="0.25">
      <c r="A547" s="5"/>
      <c r="B547" s="312"/>
      <c r="C547" s="314"/>
      <c r="D547" s="7"/>
      <c r="E547" s="7"/>
      <c r="F547" s="231"/>
      <c r="G547" s="231"/>
      <c r="H547" s="314"/>
      <c r="I547" s="306"/>
      <c r="J547" s="151"/>
      <c r="K547" s="151"/>
      <c r="L547" s="175"/>
      <c r="M547" s="151"/>
      <c r="N547" s="175"/>
      <c r="O547" s="218"/>
      <c r="P547" s="218"/>
      <c r="Q547" s="218"/>
      <c r="R547" s="151"/>
      <c r="S547" s="151"/>
      <c r="T547" s="151"/>
      <c r="U547" s="151"/>
      <c r="V547" s="151"/>
      <c r="W547" s="175"/>
      <c r="X547" s="151"/>
      <c r="Y547" s="151"/>
      <c r="Z547" s="151"/>
      <c r="AA547" s="151"/>
      <c r="AB547" s="151"/>
      <c r="AC547" s="151"/>
      <c r="AD547" s="151"/>
      <c r="AE547" s="151"/>
      <c r="AF547" s="151"/>
      <c r="AG547" s="151"/>
      <c r="AH547" s="151"/>
      <c r="AI547" s="151"/>
      <c r="AJ547" s="151"/>
      <c r="AK547" s="151"/>
      <c r="AL547" s="151"/>
      <c r="AM547" s="7"/>
      <c r="AN547" s="7"/>
      <c r="AO547" s="7"/>
      <c r="AP547" s="7"/>
      <c r="AQ547" s="7"/>
      <c r="AR547" s="7"/>
      <c r="AS547" s="7"/>
      <c r="AT547" s="7"/>
      <c r="AU547" s="7"/>
      <c r="AV547" s="7"/>
      <c r="AW547" s="7"/>
      <c r="AX547" s="7"/>
      <c r="AY547" s="7"/>
      <c r="AZ547" s="7"/>
      <c r="BA547" s="7"/>
    </row>
    <row r="548" spans="1:53" x14ac:dyDescent="0.25">
      <c r="A548" s="5"/>
      <c r="B548" s="312"/>
      <c r="C548" s="314"/>
      <c r="D548" s="7"/>
      <c r="E548" s="7"/>
      <c r="F548" s="231"/>
      <c r="G548" s="231"/>
      <c r="H548" s="314"/>
      <c r="I548" s="306"/>
      <c r="J548" s="151"/>
      <c r="K548" s="151"/>
      <c r="L548" s="175"/>
      <c r="M548" s="151"/>
      <c r="N548" s="175"/>
      <c r="O548" s="218"/>
      <c r="P548" s="218"/>
      <c r="Q548" s="218"/>
      <c r="R548" s="151"/>
      <c r="S548" s="151"/>
      <c r="T548" s="151"/>
      <c r="U548" s="151"/>
      <c r="V548" s="151"/>
      <c r="W548" s="175"/>
      <c r="X548" s="151"/>
      <c r="Y548" s="151"/>
      <c r="Z548" s="151"/>
      <c r="AA548" s="151"/>
      <c r="AB548" s="151"/>
      <c r="AC548" s="151"/>
      <c r="AD548" s="151"/>
      <c r="AE548" s="151"/>
      <c r="AF548" s="151"/>
      <c r="AG548" s="151"/>
      <c r="AH548" s="151"/>
      <c r="AI548" s="151"/>
      <c r="AJ548" s="151"/>
      <c r="AK548" s="151"/>
      <c r="AL548" s="151"/>
      <c r="AM548" s="7"/>
      <c r="AN548" s="7"/>
      <c r="AO548" s="7"/>
      <c r="AP548" s="7"/>
      <c r="AQ548" s="7"/>
      <c r="AR548" s="7"/>
      <c r="AS548" s="7"/>
      <c r="AT548" s="7"/>
      <c r="AU548" s="7"/>
      <c r="AV548" s="7"/>
      <c r="AW548" s="7"/>
      <c r="AX548" s="7"/>
      <c r="AY548" s="7"/>
      <c r="AZ548" s="7"/>
      <c r="BA548" s="7"/>
    </row>
    <row r="549" spans="1:53" x14ac:dyDescent="0.25">
      <c r="A549" s="5"/>
      <c r="B549" s="312"/>
      <c r="C549" s="314"/>
      <c r="D549" s="7"/>
      <c r="E549" s="7"/>
      <c r="F549" s="231"/>
      <c r="G549" s="231"/>
      <c r="H549" s="314"/>
      <c r="I549" s="306"/>
      <c r="J549" s="151"/>
      <c r="K549" s="151"/>
      <c r="L549" s="175"/>
      <c r="M549" s="151"/>
      <c r="N549" s="175"/>
      <c r="O549" s="218"/>
      <c r="P549" s="218"/>
      <c r="Q549" s="218"/>
      <c r="R549" s="151"/>
      <c r="S549" s="151"/>
      <c r="T549" s="151"/>
      <c r="U549" s="151"/>
      <c r="V549" s="151"/>
      <c r="W549" s="175"/>
      <c r="X549" s="151"/>
      <c r="Y549" s="151"/>
      <c r="Z549" s="151"/>
      <c r="AA549" s="151"/>
      <c r="AB549" s="151"/>
      <c r="AC549" s="151"/>
      <c r="AD549" s="151"/>
      <c r="AE549" s="151"/>
      <c r="AF549" s="151"/>
      <c r="AG549" s="151"/>
      <c r="AH549" s="151"/>
      <c r="AI549" s="151"/>
      <c r="AJ549" s="151"/>
      <c r="AK549" s="151"/>
      <c r="AL549" s="151"/>
      <c r="AM549" s="7"/>
      <c r="AN549" s="7"/>
      <c r="AO549" s="7"/>
      <c r="AP549" s="7"/>
      <c r="AQ549" s="7"/>
      <c r="AR549" s="7"/>
      <c r="AS549" s="7"/>
      <c r="AT549" s="7"/>
      <c r="AU549" s="7"/>
      <c r="AV549" s="7"/>
      <c r="AW549" s="7"/>
      <c r="AX549" s="7"/>
      <c r="AY549" s="7"/>
      <c r="AZ549" s="7"/>
      <c r="BA549" s="7"/>
    </row>
    <row r="550" spans="1:53" x14ac:dyDescent="0.25">
      <c r="A550" s="5"/>
      <c r="B550" s="312"/>
      <c r="C550" s="314"/>
      <c r="D550" s="7"/>
      <c r="E550" s="7"/>
      <c r="F550" s="231"/>
      <c r="G550" s="231"/>
      <c r="H550" s="314"/>
      <c r="I550" s="306"/>
      <c r="J550" s="151"/>
      <c r="K550" s="151"/>
      <c r="L550" s="175"/>
      <c r="M550" s="151"/>
      <c r="N550" s="175"/>
      <c r="O550" s="218"/>
      <c r="P550" s="218"/>
      <c r="Q550" s="218"/>
      <c r="R550" s="151"/>
      <c r="S550" s="151"/>
      <c r="T550" s="151"/>
      <c r="U550" s="151"/>
      <c r="V550" s="151"/>
      <c r="W550" s="175"/>
      <c r="X550" s="151"/>
      <c r="Y550" s="151"/>
      <c r="Z550" s="151"/>
      <c r="AA550" s="151"/>
      <c r="AB550" s="151"/>
      <c r="AC550" s="151"/>
      <c r="AD550" s="151"/>
      <c r="AE550" s="151"/>
      <c r="AF550" s="151"/>
      <c r="AG550" s="151"/>
      <c r="AH550" s="151"/>
      <c r="AI550" s="151"/>
      <c r="AJ550" s="151"/>
      <c r="AK550" s="151"/>
      <c r="AL550" s="151"/>
      <c r="AM550" s="7"/>
      <c r="AN550" s="7"/>
      <c r="AO550" s="7"/>
      <c r="AP550" s="7"/>
      <c r="AQ550" s="7"/>
      <c r="AR550" s="7"/>
      <c r="AS550" s="7"/>
      <c r="AT550" s="7"/>
      <c r="AU550" s="7"/>
      <c r="AV550" s="7"/>
      <c r="AW550" s="7"/>
      <c r="AX550" s="7"/>
      <c r="AY550" s="7"/>
      <c r="AZ550" s="7"/>
      <c r="BA550" s="7"/>
    </row>
    <row r="551" spans="1:53" x14ac:dyDescent="0.25">
      <c r="A551" s="5"/>
      <c r="B551" s="312"/>
      <c r="C551" s="314"/>
      <c r="D551" s="7"/>
      <c r="E551" s="7"/>
      <c r="F551" s="231"/>
      <c r="G551" s="231"/>
      <c r="H551" s="314"/>
      <c r="I551" s="306"/>
      <c r="J551" s="151"/>
      <c r="K551" s="151"/>
      <c r="L551" s="175"/>
      <c r="M551" s="151"/>
      <c r="N551" s="175"/>
      <c r="O551" s="218"/>
      <c r="P551" s="218"/>
      <c r="Q551" s="218"/>
      <c r="R551" s="151"/>
      <c r="S551" s="151"/>
      <c r="T551" s="151"/>
      <c r="U551" s="151"/>
      <c r="V551" s="151"/>
      <c r="W551" s="175"/>
      <c r="X551" s="151"/>
      <c r="Y551" s="151"/>
      <c r="Z551" s="151"/>
      <c r="AA551" s="151"/>
      <c r="AB551" s="151"/>
      <c r="AC551" s="151"/>
      <c r="AD551" s="151"/>
      <c r="AE551" s="151"/>
      <c r="AF551" s="151"/>
      <c r="AG551" s="151"/>
      <c r="AH551" s="151"/>
      <c r="AI551" s="151"/>
      <c r="AJ551" s="151"/>
      <c r="AK551" s="151"/>
      <c r="AL551" s="151"/>
      <c r="AM551" s="7"/>
      <c r="AN551" s="7"/>
      <c r="AO551" s="7"/>
      <c r="AP551" s="7"/>
      <c r="AQ551" s="7"/>
      <c r="AR551" s="7"/>
      <c r="AS551" s="7"/>
      <c r="AT551" s="7"/>
      <c r="AU551" s="7"/>
      <c r="AV551" s="7"/>
      <c r="AW551" s="7"/>
      <c r="AX551" s="7"/>
      <c r="AY551" s="7"/>
      <c r="AZ551" s="7"/>
      <c r="BA551" s="7"/>
    </row>
    <row r="552" spans="1:53" x14ac:dyDescent="0.25">
      <c r="A552" s="5"/>
      <c r="B552" s="312"/>
      <c r="C552" s="314"/>
      <c r="D552" s="7"/>
      <c r="E552" s="7"/>
      <c r="F552" s="231"/>
      <c r="G552" s="231"/>
      <c r="H552" s="314"/>
      <c r="I552" s="306"/>
      <c r="J552" s="151"/>
      <c r="K552" s="151"/>
      <c r="L552" s="175"/>
      <c r="M552" s="151"/>
      <c r="N552" s="175"/>
      <c r="O552" s="218"/>
      <c r="P552" s="218"/>
      <c r="Q552" s="218"/>
      <c r="R552" s="151"/>
      <c r="S552" s="151"/>
      <c r="T552" s="151"/>
      <c r="U552" s="151"/>
      <c r="V552" s="151"/>
      <c r="W552" s="175"/>
      <c r="X552" s="151"/>
      <c r="Y552" s="151"/>
      <c r="Z552" s="151"/>
      <c r="AA552" s="151"/>
      <c r="AB552" s="151"/>
      <c r="AC552" s="151"/>
      <c r="AD552" s="151"/>
      <c r="AE552" s="151"/>
      <c r="AF552" s="151"/>
      <c r="AG552" s="151"/>
      <c r="AH552" s="151"/>
      <c r="AI552" s="151"/>
      <c r="AJ552" s="151"/>
      <c r="AK552" s="151"/>
      <c r="AL552" s="151"/>
      <c r="AM552" s="7"/>
      <c r="AN552" s="7"/>
      <c r="AO552" s="7"/>
      <c r="AP552" s="7"/>
      <c r="AQ552" s="7"/>
      <c r="AR552" s="7"/>
      <c r="AS552" s="7"/>
      <c r="AT552" s="7"/>
      <c r="AU552" s="7"/>
      <c r="AV552" s="7"/>
      <c r="AW552" s="7"/>
      <c r="AX552" s="7"/>
      <c r="AY552" s="7"/>
      <c r="AZ552" s="7"/>
      <c r="BA552" s="7"/>
    </row>
    <row r="553" spans="1:53" x14ac:dyDescent="0.25">
      <c r="A553" s="5"/>
      <c r="B553" s="312"/>
      <c r="C553" s="314"/>
      <c r="D553" s="7"/>
      <c r="E553" s="7"/>
      <c r="F553" s="231"/>
      <c r="G553" s="231"/>
      <c r="H553" s="314"/>
      <c r="I553" s="306"/>
      <c r="J553" s="151"/>
      <c r="K553" s="151"/>
      <c r="L553" s="175"/>
      <c r="M553" s="151"/>
      <c r="N553" s="175"/>
      <c r="O553" s="218"/>
      <c r="P553" s="218"/>
      <c r="Q553" s="218"/>
      <c r="R553" s="151"/>
      <c r="S553" s="151"/>
      <c r="T553" s="151"/>
      <c r="U553" s="151"/>
      <c r="V553" s="151"/>
      <c r="W553" s="175"/>
      <c r="X553" s="151"/>
      <c r="Y553" s="151"/>
      <c r="Z553" s="151"/>
      <c r="AA553" s="151"/>
      <c r="AB553" s="151"/>
      <c r="AC553" s="151"/>
      <c r="AD553" s="151"/>
      <c r="AE553" s="151"/>
      <c r="AF553" s="151"/>
      <c r="AG553" s="151"/>
      <c r="AH553" s="151"/>
      <c r="AI553" s="151"/>
      <c r="AJ553" s="151"/>
      <c r="AK553" s="151"/>
      <c r="AL553" s="151"/>
      <c r="AM553" s="7"/>
      <c r="AN553" s="7"/>
      <c r="AO553" s="7"/>
      <c r="AP553" s="7"/>
      <c r="AQ553" s="7"/>
      <c r="AR553" s="7"/>
      <c r="AS553" s="7"/>
      <c r="AT553" s="7"/>
      <c r="AU553" s="7"/>
      <c r="AV553" s="7"/>
      <c r="AW553" s="7"/>
      <c r="AX553" s="7"/>
      <c r="AY553" s="7"/>
      <c r="AZ553" s="7"/>
      <c r="BA553" s="7"/>
    </row>
    <row r="554" spans="1:53" x14ac:dyDescent="0.25">
      <c r="A554" s="5"/>
      <c r="B554" s="312"/>
      <c r="C554" s="314"/>
      <c r="D554" s="7"/>
      <c r="E554" s="7"/>
      <c r="F554" s="231"/>
      <c r="G554" s="231"/>
      <c r="H554" s="314"/>
      <c r="I554" s="306"/>
      <c r="J554" s="151"/>
      <c r="K554" s="151"/>
      <c r="L554" s="175"/>
      <c r="M554" s="151"/>
      <c r="N554" s="175"/>
      <c r="O554" s="218"/>
      <c r="P554" s="218"/>
      <c r="Q554" s="218"/>
      <c r="R554" s="151"/>
      <c r="S554" s="151"/>
      <c r="T554" s="151"/>
      <c r="U554" s="151"/>
      <c r="V554" s="151"/>
      <c r="W554" s="175"/>
      <c r="X554" s="151"/>
      <c r="Y554" s="151"/>
      <c r="Z554" s="151"/>
      <c r="AA554" s="151"/>
      <c r="AB554" s="151"/>
      <c r="AC554" s="151"/>
      <c r="AD554" s="151"/>
      <c r="AE554" s="151"/>
      <c r="AF554" s="151"/>
      <c r="AG554" s="151"/>
      <c r="AH554" s="151"/>
      <c r="AI554" s="151"/>
      <c r="AJ554" s="151"/>
      <c r="AK554" s="151"/>
      <c r="AL554" s="151"/>
      <c r="AM554" s="7"/>
      <c r="AN554" s="7"/>
      <c r="AO554" s="7"/>
      <c r="AP554" s="7"/>
      <c r="AQ554" s="7"/>
      <c r="AR554" s="7"/>
      <c r="AS554" s="7"/>
      <c r="AT554" s="7"/>
      <c r="AU554" s="7"/>
      <c r="AV554" s="7"/>
      <c r="AW554" s="7"/>
      <c r="AX554" s="7"/>
      <c r="AY554" s="7"/>
      <c r="AZ554" s="7"/>
      <c r="BA554" s="7"/>
    </row>
    <row r="555" spans="1:53" x14ac:dyDescent="0.25">
      <c r="A555" s="5"/>
      <c r="B555" s="312"/>
      <c r="C555" s="314"/>
      <c r="D555" s="7"/>
      <c r="E555" s="7"/>
      <c r="F555" s="231"/>
      <c r="G555" s="231"/>
      <c r="H555" s="314"/>
      <c r="I555" s="306"/>
      <c r="J555" s="151"/>
      <c r="K555" s="151"/>
      <c r="L555" s="175"/>
      <c r="M555" s="151"/>
      <c r="N555" s="175"/>
      <c r="O555" s="218"/>
      <c r="P555" s="218"/>
      <c r="Q555" s="218"/>
      <c r="R555" s="151"/>
      <c r="S555" s="151"/>
      <c r="T555" s="151"/>
      <c r="U555" s="151"/>
      <c r="V555" s="151"/>
      <c r="W555" s="175"/>
      <c r="X555" s="151"/>
      <c r="Y555" s="151"/>
      <c r="Z555" s="151"/>
      <c r="AA555" s="151"/>
      <c r="AB555" s="151"/>
      <c r="AC555" s="151"/>
      <c r="AD555" s="151"/>
      <c r="AE555" s="151"/>
      <c r="AF555" s="151"/>
      <c r="AG555" s="151"/>
      <c r="AH555" s="151"/>
      <c r="AI555" s="151"/>
      <c r="AJ555" s="151"/>
      <c r="AK555" s="151"/>
      <c r="AL555" s="151"/>
      <c r="AM555" s="7"/>
      <c r="AN555" s="7"/>
      <c r="AO555" s="7"/>
      <c r="AP555" s="7"/>
      <c r="AQ555" s="7"/>
      <c r="AR555" s="7"/>
      <c r="AS555" s="7"/>
      <c r="AT555" s="7"/>
      <c r="AU555" s="7"/>
      <c r="AV555" s="7"/>
      <c r="AW555" s="7"/>
      <c r="AX555" s="7"/>
      <c r="AY555" s="7"/>
      <c r="AZ555" s="7"/>
      <c r="BA555" s="7"/>
    </row>
    <row r="556" spans="1:53" x14ac:dyDescent="0.25">
      <c r="A556" s="5"/>
      <c r="B556" s="312"/>
      <c r="C556" s="314"/>
      <c r="D556" s="7"/>
      <c r="E556" s="7"/>
      <c r="F556" s="231"/>
      <c r="G556" s="231"/>
      <c r="H556" s="314"/>
      <c r="I556" s="306"/>
      <c r="J556" s="151"/>
      <c r="K556" s="151"/>
      <c r="L556" s="175"/>
      <c r="M556" s="151"/>
      <c r="N556" s="175"/>
      <c r="O556" s="218"/>
      <c r="P556" s="218"/>
      <c r="Q556" s="218"/>
      <c r="R556" s="151"/>
      <c r="S556" s="151"/>
      <c r="T556" s="151"/>
      <c r="U556" s="151"/>
      <c r="V556" s="151"/>
      <c r="W556" s="175"/>
      <c r="X556" s="151"/>
      <c r="Y556" s="151"/>
      <c r="Z556" s="151"/>
      <c r="AA556" s="151"/>
      <c r="AB556" s="151"/>
      <c r="AC556" s="151"/>
      <c r="AD556" s="151"/>
      <c r="AE556" s="151"/>
      <c r="AF556" s="151"/>
      <c r="AG556" s="151"/>
      <c r="AH556" s="151"/>
      <c r="AI556" s="151"/>
      <c r="AJ556" s="151"/>
      <c r="AK556" s="151"/>
      <c r="AL556" s="151"/>
      <c r="AM556" s="7"/>
      <c r="AN556" s="7"/>
      <c r="AO556" s="7"/>
      <c r="AP556" s="7"/>
      <c r="AQ556" s="7"/>
      <c r="AR556" s="7"/>
      <c r="AS556" s="7"/>
      <c r="AT556" s="7"/>
      <c r="AU556" s="7"/>
      <c r="AV556" s="7"/>
      <c r="AW556" s="7"/>
      <c r="AX556" s="7"/>
      <c r="AY556" s="7"/>
      <c r="AZ556" s="7"/>
      <c r="BA556" s="7"/>
    </row>
    <row r="557" spans="1:53" x14ac:dyDescent="0.25">
      <c r="A557" s="5"/>
      <c r="B557" s="312"/>
      <c r="C557" s="314"/>
      <c r="D557" s="7"/>
      <c r="E557" s="7"/>
      <c r="F557" s="231"/>
      <c r="G557" s="231"/>
      <c r="H557" s="314"/>
      <c r="I557" s="306"/>
      <c r="J557" s="151"/>
      <c r="K557" s="151"/>
      <c r="L557" s="175"/>
      <c r="M557" s="151"/>
      <c r="N557" s="175"/>
      <c r="O557" s="218"/>
      <c r="P557" s="218"/>
      <c r="Q557" s="218"/>
      <c r="R557" s="151"/>
      <c r="S557" s="151"/>
      <c r="T557" s="151"/>
      <c r="U557" s="151"/>
      <c r="V557" s="151"/>
      <c r="W557" s="175"/>
      <c r="X557" s="151"/>
      <c r="Y557" s="151"/>
      <c r="Z557" s="151"/>
      <c r="AA557" s="151"/>
      <c r="AB557" s="151"/>
      <c r="AC557" s="151"/>
      <c r="AD557" s="151"/>
      <c r="AE557" s="151"/>
      <c r="AF557" s="151"/>
      <c r="AG557" s="151"/>
      <c r="AH557" s="151"/>
      <c r="AI557" s="151"/>
      <c r="AJ557" s="151"/>
      <c r="AK557" s="151"/>
      <c r="AL557" s="151"/>
      <c r="AM557" s="7"/>
      <c r="AN557" s="7"/>
      <c r="AO557" s="7"/>
      <c r="AP557" s="7"/>
      <c r="AQ557" s="7"/>
      <c r="AR557" s="7"/>
      <c r="AS557" s="7"/>
      <c r="AT557" s="7"/>
      <c r="AU557" s="7"/>
      <c r="AV557" s="7"/>
      <c r="AW557" s="7"/>
      <c r="AX557" s="7"/>
      <c r="AY557" s="7"/>
      <c r="AZ557" s="7"/>
      <c r="BA557" s="7"/>
    </row>
    <row r="558" spans="1:53" x14ac:dyDescent="0.25">
      <c r="A558" s="5"/>
      <c r="B558" s="312"/>
      <c r="C558" s="314"/>
      <c r="D558" s="7"/>
      <c r="E558" s="7"/>
      <c r="F558" s="231"/>
      <c r="G558" s="231"/>
      <c r="H558" s="314"/>
      <c r="I558" s="306"/>
      <c r="J558" s="151"/>
      <c r="K558" s="151"/>
      <c r="L558" s="175"/>
      <c r="M558" s="151"/>
      <c r="N558" s="175"/>
      <c r="O558" s="218"/>
      <c r="P558" s="218"/>
      <c r="Q558" s="218"/>
      <c r="R558" s="151"/>
      <c r="S558" s="151"/>
      <c r="T558" s="151"/>
      <c r="U558" s="151"/>
      <c r="V558" s="151"/>
      <c r="W558" s="175"/>
      <c r="X558" s="151"/>
      <c r="Y558" s="151"/>
      <c r="Z558" s="151"/>
      <c r="AA558" s="151"/>
      <c r="AB558" s="151"/>
      <c r="AC558" s="151"/>
      <c r="AD558" s="151"/>
      <c r="AE558" s="151"/>
      <c r="AF558" s="151"/>
      <c r="AG558" s="151"/>
      <c r="AH558" s="151"/>
      <c r="AI558" s="151"/>
      <c r="AJ558" s="151"/>
      <c r="AK558" s="151"/>
      <c r="AL558" s="151"/>
      <c r="AM558" s="7"/>
      <c r="AN558" s="7"/>
      <c r="AO558" s="7"/>
      <c r="AP558" s="7"/>
      <c r="AQ558" s="7"/>
      <c r="AR558" s="7"/>
      <c r="AS558" s="7"/>
      <c r="AT558" s="7"/>
      <c r="AU558" s="7"/>
      <c r="AV558" s="7"/>
      <c r="AW558" s="7"/>
      <c r="AX558" s="7"/>
      <c r="AY558" s="7"/>
      <c r="AZ558" s="7"/>
      <c r="BA558" s="7"/>
    </row>
    <row r="559" spans="1:53" x14ac:dyDescent="0.25">
      <c r="A559" s="5"/>
      <c r="B559" s="312"/>
      <c r="C559" s="314"/>
      <c r="D559" s="7"/>
      <c r="E559" s="7"/>
      <c r="F559" s="231"/>
      <c r="G559" s="231"/>
      <c r="H559" s="314"/>
      <c r="I559" s="306"/>
      <c r="J559" s="151"/>
      <c r="K559" s="151"/>
      <c r="L559" s="175"/>
      <c r="M559" s="151"/>
      <c r="N559" s="175"/>
      <c r="O559" s="218"/>
      <c r="P559" s="218"/>
      <c r="Q559" s="218"/>
      <c r="R559" s="151"/>
      <c r="S559" s="151"/>
      <c r="T559" s="151"/>
      <c r="U559" s="151"/>
      <c r="V559" s="151"/>
      <c r="W559" s="175"/>
      <c r="X559" s="151"/>
      <c r="Y559" s="151"/>
      <c r="Z559" s="151"/>
      <c r="AA559" s="151"/>
      <c r="AB559" s="151"/>
      <c r="AC559" s="151"/>
      <c r="AD559" s="151"/>
      <c r="AE559" s="151"/>
      <c r="AF559" s="151"/>
      <c r="AG559" s="151"/>
      <c r="AH559" s="151"/>
      <c r="AI559" s="151"/>
      <c r="AJ559" s="151"/>
      <c r="AK559" s="151"/>
      <c r="AL559" s="151"/>
      <c r="AM559" s="7"/>
      <c r="AN559" s="7"/>
      <c r="AO559" s="7"/>
      <c r="AP559" s="7"/>
      <c r="AQ559" s="7"/>
      <c r="AR559" s="7"/>
      <c r="AS559" s="7"/>
      <c r="AT559" s="7"/>
      <c r="AU559" s="7"/>
      <c r="AV559" s="7"/>
      <c r="AW559" s="7"/>
      <c r="AX559" s="7"/>
      <c r="AY559" s="7"/>
      <c r="AZ559" s="7"/>
      <c r="BA559" s="7"/>
    </row>
    <row r="560" spans="1:53" x14ac:dyDescent="0.25">
      <c r="A560" s="5"/>
      <c r="B560" s="312"/>
      <c r="C560" s="314"/>
      <c r="D560" s="7"/>
      <c r="E560" s="7"/>
      <c r="F560" s="231"/>
      <c r="G560" s="231"/>
      <c r="H560" s="314"/>
      <c r="I560" s="306"/>
      <c r="J560" s="151"/>
      <c r="K560" s="151"/>
      <c r="L560" s="175"/>
      <c r="M560" s="151"/>
      <c r="N560" s="175"/>
      <c r="O560" s="218"/>
      <c r="P560" s="218"/>
      <c r="Q560" s="218"/>
      <c r="R560" s="151"/>
      <c r="S560" s="151"/>
      <c r="T560" s="151"/>
      <c r="U560" s="151"/>
      <c r="V560" s="151"/>
      <c r="W560" s="175"/>
      <c r="X560" s="151"/>
      <c r="Y560" s="151"/>
      <c r="Z560" s="151"/>
      <c r="AA560" s="151"/>
      <c r="AB560" s="151"/>
      <c r="AC560" s="151"/>
      <c r="AD560" s="151"/>
      <c r="AE560" s="151"/>
      <c r="AF560" s="151"/>
      <c r="AG560" s="151"/>
      <c r="AH560" s="151"/>
      <c r="AI560" s="151"/>
      <c r="AJ560" s="151"/>
      <c r="AK560" s="151"/>
      <c r="AL560" s="151"/>
      <c r="AM560" s="7"/>
      <c r="AN560" s="7"/>
      <c r="AO560" s="7"/>
      <c r="AP560" s="7"/>
      <c r="AQ560" s="7"/>
      <c r="AR560" s="7"/>
      <c r="AS560" s="7"/>
      <c r="AT560" s="7"/>
      <c r="AU560" s="7"/>
      <c r="AV560" s="7"/>
      <c r="AW560" s="7"/>
      <c r="AX560" s="7"/>
      <c r="AY560" s="7"/>
      <c r="AZ560" s="7"/>
      <c r="BA560" s="7"/>
    </row>
    <row r="561" spans="1:53" x14ac:dyDescent="0.25">
      <c r="A561" s="5"/>
      <c r="B561" s="312"/>
      <c r="C561" s="314"/>
      <c r="D561" s="7"/>
      <c r="E561" s="7"/>
      <c r="F561" s="231"/>
      <c r="G561" s="231"/>
      <c r="H561" s="314"/>
      <c r="I561" s="306"/>
      <c r="J561" s="151"/>
      <c r="K561" s="151"/>
      <c r="L561" s="175"/>
      <c r="M561" s="151"/>
      <c r="N561" s="175"/>
      <c r="O561" s="218"/>
      <c r="P561" s="218"/>
      <c r="Q561" s="218"/>
      <c r="R561" s="151"/>
      <c r="S561" s="151"/>
      <c r="T561" s="151"/>
      <c r="U561" s="151"/>
      <c r="V561" s="151"/>
      <c r="W561" s="175"/>
      <c r="X561" s="151"/>
      <c r="Y561" s="151"/>
      <c r="Z561" s="151"/>
      <c r="AA561" s="151"/>
      <c r="AB561" s="151"/>
      <c r="AC561" s="151"/>
      <c r="AD561" s="151"/>
      <c r="AE561" s="151"/>
      <c r="AF561" s="151"/>
      <c r="AG561" s="151"/>
      <c r="AH561" s="151"/>
      <c r="AI561" s="151"/>
      <c r="AJ561" s="151"/>
      <c r="AK561" s="151"/>
      <c r="AL561" s="151"/>
      <c r="AM561" s="7"/>
      <c r="AN561" s="7"/>
      <c r="AO561" s="7"/>
      <c r="AP561" s="7"/>
      <c r="AQ561" s="7"/>
      <c r="AR561" s="7"/>
      <c r="AS561" s="7"/>
      <c r="AT561" s="7"/>
      <c r="AU561" s="7"/>
      <c r="AV561" s="7"/>
      <c r="AW561" s="7"/>
      <c r="AX561" s="7"/>
      <c r="AY561" s="7"/>
      <c r="AZ561" s="7"/>
      <c r="BA561" s="7"/>
    </row>
    <row r="562" spans="1:53" x14ac:dyDescent="0.25">
      <c r="A562" s="5"/>
      <c r="B562" s="312"/>
      <c r="C562" s="314"/>
      <c r="D562" s="7"/>
      <c r="E562" s="7"/>
      <c r="F562" s="231"/>
      <c r="G562" s="231"/>
      <c r="H562" s="314"/>
      <c r="I562" s="306"/>
      <c r="J562" s="151"/>
      <c r="K562" s="151"/>
      <c r="L562" s="175"/>
      <c r="M562" s="151"/>
      <c r="N562" s="175"/>
      <c r="O562" s="218"/>
      <c r="P562" s="218"/>
      <c r="Q562" s="218"/>
      <c r="R562" s="151"/>
      <c r="S562" s="151"/>
      <c r="T562" s="151"/>
      <c r="U562" s="151"/>
      <c r="V562" s="151"/>
      <c r="W562" s="175"/>
      <c r="X562" s="151"/>
      <c r="Y562" s="151"/>
      <c r="Z562" s="151"/>
      <c r="AA562" s="151"/>
      <c r="AB562" s="151"/>
      <c r="AC562" s="151"/>
      <c r="AD562" s="151"/>
      <c r="AE562" s="151"/>
      <c r="AF562" s="151"/>
      <c r="AG562" s="151"/>
      <c r="AH562" s="151"/>
      <c r="AI562" s="151"/>
      <c r="AJ562" s="151"/>
      <c r="AK562" s="151"/>
      <c r="AL562" s="151"/>
      <c r="AM562" s="7"/>
      <c r="AN562" s="7"/>
      <c r="AO562" s="7"/>
      <c r="AP562" s="7"/>
      <c r="AQ562" s="7"/>
      <c r="AR562" s="7"/>
      <c r="AS562" s="7"/>
      <c r="AT562" s="7"/>
      <c r="AU562" s="7"/>
      <c r="AV562" s="7"/>
      <c r="AW562" s="7"/>
      <c r="AX562" s="7"/>
      <c r="AY562" s="7"/>
      <c r="AZ562" s="7"/>
      <c r="BA562" s="7"/>
    </row>
    <row r="563" spans="1:53" x14ac:dyDescent="0.25">
      <c r="A563" s="5"/>
      <c r="B563" s="312"/>
      <c r="C563" s="314"/>
      <c r="D563" s="7"/>
      <c r="E563" s="7"/>
      <c r="F563" s="231"/>
      <c r="G563" s="231"/>
      <c r="H563" s="314"/>
      <c r="I563" s="306"/>
      <c r="J563" s="151"/>
      <c r="K563" s="151"/>
      <c r="L563" s="175"/>
      <c r="M563" s="151"/>
      <c r="N563" s="175"/>
      <c r="O563" s="218"/>
      <c r="P563" s="218"/>
      <c r="Q563" s="218"/>
      <c r="R563" s="151"/>
      <c r="S563" s="151"/>
      <c r="T563" s="151"/>
      <c r="U563" s="151"/>
      <c r="V563" s="151"/>
      <c r="W563" s="175"/>
      <c r="X563" s="151"/>
      <c r="Y563" s="151"/>
      <c r="Z563" s="151"/>
      <c r="AA563" s="151"/>
      <c r="AB563" s="151"/>
      <c r="AC563" s="151"/>
      <c r="AD563" s="151"/>
      <c r="AE563" s="151"/>
      <c r="AF563" s="151"/>
      <c r="AG563" s="151"/>
      <c r="AH563" s="151"/>
      <c r="AI563" s="151"/>
      <c r="AJ563" s="151"/>
      <c r="AK563" s="151"/>
      <c r="AL563" s="151"/>
      <c r="AM563" s="7"/>
      <c r="AN563" s="7"/>
      <c r="AO563" s="7"/>
      <c r="AP563" s="7"/>
      <c r="AQ563" s="7"/>
      <c r="AR563" s="7"/>
      <c r="AS563" s="7"/>
      <c r="AT563" s="7"/>
      <c r="AU563" s="7"/>
      <c r="AV563" s="7"/>
      <c r="AW563" s="7"/>
      <c r="AX563" s="7"/>
      <c r="AY563" s="7"/>
      <c r="AZ563" s="7"/>
      <c r="BA563" s="7"/>
    </row>
    <row r="564" spans="1:53" x14ac:dyDescent="0.25">
      <c r="A564" s="5"/>
      <c r="B564" s="312"/>
      <c r="C564" s="314"/>
      <c r="D564" s="7"/>
      <c r="E564" s="7"/>
      <c r="F564" s="231"/>
      <c r="G564" s="231"/>
      <c r="H564" s="314"/>
      <c r="I564" s="306"/>
      <c r="J564" s="151"/>
      <c r="K564" s="151"/>
      <c r="L564" s="175"/>
      <c r="M564" s="151"/>
      <c r="N564" s="175"/>
      <c r="O564" s="218"/>
      <c r="P564" s="218"/>
      <c r="Q564" s="218"/>
      <c r="R564" s="151"/>
      <c r="S564" s="151"/>
      <c r="T564" s="151"/>
      <c r="U564" s="151"/>
      <c r="V564" s="151"/>
      <c r="W564" s="175"/>
      <c r="X564" s="151"/>
      <c r="Y564" s="151"/>
      <c r="Z564" s="151"/>
      <c r="AA564" s="151"/>
      <c r="AB564" s="151"/>
      <c r="AC564" s="151"/>
      <c r="AD564" s="151"/>
      <c r="AE564" s="151"/>
      <c r="AF564" s="151"/>
      <c r="AG564" s="151"/>
      <c r="AH564" s="151"/>
      <c r="AI564" s="151"/>
      <c r="AJ564" s="151"/>
      <c r="AK564" s="151"/>
      <c r="AL564" s="151"/>
      <c r="AM564" s="7"/>
      <c r="AN564" s="7"/>
      <c r="AO564" s="7"/>
      <c r="AP564" s="7"/>
      <c r="AQ564" s="7"/>
      <c r="AR564" s="7"/>
      <c r="AS564" s="7"/>
      <c r="AT564" s="7"/>
      <c r="AU564" s="7"/>
      <c r="AV564" s="7"/>
      <c r="AW564" s="7"/>
      <c r="AX564" s="7"/>
      <c r="AY564" s="7"/>
      <c r="AZ564" s="7"/>
      <c r="BA564" s="7"/>
    </row>
    <row r="565" spans="1:53" x14ac:dyDescent="0.25">
      <c r="A565" s="5"/>
      <c r="B565" s="312"/>
      <c r="C565" s="314"/>
      <c r="D565" s="7"/>
      <c r="E565" s="7"/>
      <c r="F565" s="231"/>
      <c r="G565" s="231"/>
      <c r="H565" s="314"/>
      <c r="I565" s="306"/>
      <c r="J565" s="151"/>
      <c r="K565" s="151"/>
      <c r="L565" s="175"/>
      <c r="M565" s="151"/>
      <c r="N565" s="175"/>
      <c r="O565" s="218"/>
      <c r="P565" s="218"/>
      <c r="Q565" s="218"/>
      <c r="R565" s="151"/>
      <c r="S565" s="151"/>
      <c r="T565" s="151"/>
      <c r="U565" s="151"/>
      <c r="V565" s="151"/>
      <c r="W565" s="175"/>
      <c r="X565" s="151"/>
      <c r="Y565" s="151"/>
      <c r="Z565" s="151"/>
      <c r="AA565" s="151"/>
      <c r="AB565" s="151"/>
      <c r="AC565" s="151"/>
      <c r="AD565" s="151"/>
      <c r="AE565" s="151"/>
      <c r="AF565" s="151"/>
      <c r="AG565" s="151"/>
      <c r="AH565" s="151"/>
      <c r="AI565" s="151"/>
      <c r="AJ565" s="151"/>
      <c r="AK565" s="151"/>
      <c r="AL565" s="151"/>
      <c r="AM565" s="7"/>
      <c r="AN565" s="7"/>
      <c r="AO565" s="7"/>
      <c r="AP565" s="7"/>
      <c r="AQ565" s="7"/>
      <c r="AR565" s="7"/>
      <c r="AS565" s="7"/>
      <c r="AT565" s="7"/>
      <c r="AU565" s="7"/>
      <c r="AV565" s="7"/>
      <c r="AW565" s="7"/>
      <c r="AX565" s="7"/>
      <c r="AY565" s="7"/>
      <c r="AZ565" s="7"/>
      <c r="BA565" s="7"/>
    </row>
    <row r="566" spans="1:53" x14ac:dyDescent="0.25">
      <c r="A566" s="5"/>
      <c r="B566" s="312"/>
      <c r="C566" s="314"/>
      <c r="D566" s="7"/>
      <c r="E566" s="7"/>
      <c r="F566" s="231"/>
      <c r="G566" s="231"/>
      <c r="H566" s="314"/>
      <c r="I566" s="306"/>
      <c r="J566" s="151"/>
      <c r="K566" s="151"/>
      <c r="L566" s="175"/>
      <c r="M566" s="151"/>
      <c r="N566" s="175"/>
      <c r="O566" s="218"/>
      <c r="P566" s="218"/>
      <c r="Q566" s="218"/>
      <c r="R566" s="151"/>
      <c r="S566" s="151"/>
      <c r="T566" s="151"/>
      <c r="U566" s="151"/>
      <c r="V566" s="151"/>
      <c r="W566" s="175"/>
      <c r="X566" s="151"/>
      <c r="Y566" s="151"/>
      <c r="Z566" s="151"/>
      <c r="AA566" s="151"/>
      <c r="AB566" s="151"/>
      <c r="AC566" s="151"/>
      <c r="AD566" s="151"/>
      <c r="AE566" s="151"/>
      <c r="AF566" s="151"/>
      <c r="AG566" s="151"/>
      <c r="AH566" s="151"/>
      <c r="AI566" s="151"/>
      <c r="AJ566" s="151"/>
      <c r="AK566" s="151"/>
      <c r="AL566" s="151"/>
      <c r="AM566" s="7"/>
      <c r="AN566" s="7"/>
      <c r="AO566" s="7"/>
      <c r="AP566" s="7"/>
      <c r="AQ566" s="7"/>
      <c r="AR566" s="7"/>
      <c r="AS566" s="7"/>
      <c r="AT566" s="7"/>
      <c r="AU566" s="7"/>
      <c r="AV566" s="7"/>
      <c r="AW566" s="7"/>
      <c r="AX566" s="7"/>
      <c r="AY566" s="7"/>
      <c r="AZ566" s="7"/>
      <c r="BA566" s="7"/>
    </row>
    <row r="567" spans="1:53" x14ac:dyDescent="0.25">
      <c r="A567" s="5"/>
      <c r="B567" s="312"/>
      <c r="C567" s="314"/>
      <c r="D567" s="7"/>
      <c r="E567" s="7"/>
      <c r="F567" s="231"/>
      <c r="G567" s="231"/>
      <c r="H567" s="314"/>
      <c r="I567" s="306"/>
      <c r="J567" s="151"/>
      <c r="K567" s="151"/>
      <c r="L567" s="175"/>
      <c r="M567" s="151"/>
      <c r="N567" s="175"/>
      <c r="O567" s="218"/>
      <c r="P567" s="218"/>
      <c r="Q567" s="218"/>
      <c r="R567" s="151"/>
      <c r="S567" s="151"/>
      <c r="T567" s="151"/>
      <c r="U567" s="151"/>
      <c r="V567" s="151"/>
      <c r="W567" s="175"/>
      <c r="X567" s="151"/>
      <c r="Y567" s="151"/>
      <c r="Z567" s="151"/>
      <c r="AA567" s="151"/>
      <c r="AB567" s="151"/>
      <c r="AC567" s="151"/>
      <c r="AD567" s="151"/>
      <c r="AE567" s="151"/>
      <c r="AF567" s="151"/>
      <c r="AG567" s="151"/>
      <c r="AH567" s="151"/>
      <c r="AI567" s="151"/>
      <c r="AJ567" s="151"/>
      <c r="AK567" s="151"/>
      <c r="AL567" s="151"/>
      <c r="AM567" s="7"/>
      <c r="AN567" s="7"/>
      <c r="AO567" s="7"/>
      <c r="AP567" s="7"/>
      <c r="AQ567" s="7"/>
      <c r="AR567" s="7"/>
      <c r="AS567" s="7"/>
      <c r="AT567" s="7"/>
      <c r="AU567" s="7"/>
      <c r="AV567" s="7"/>
      <c r="AW567" s="7"/>
      <c r="AX567" s="7"/>
      <c r="AY567" s="7"/>
      <c r="AZ567" s="7"/>
      <c r="BA567" s="7"/>
    </row>
    <row r="568" spans="1:53" x14ac:dyDescent="0.25">
      <c r="A568" s="5"/>
      <c r="B568" s="312"/>
      <c r="C568" s="314"/>
      <c r="D568" s="7"/>
      <c r="E568" s="7"/>
      <c r="F568" s="231"/>
      <c r="G568" s="231"/>
      <c r="H568" s="314"/>
      <c r="I568" s="306"/>
      <c r="J568" s="151"/>
      <c r="K568" s="151"/>
      <c r="L568" s="175"/>
      <c r="M568" s="151"/>
      <c r="N568" s="175"/>
      <c r="O568" s="218"/>
      <c r="P568" s="218"/>
      <c r="Q568" s="218"/>
      <c r="R568" s="151"/>
      <c r="S568" s="151"/>
      <c r="T568" s="151"/>
      <c r="U568" s="151"/>
      <c r="V568" s="151"/>
      <c r="W568" s="175"/>
      <c r="X568" s="151"/>
      <c r="Y568" s="151"/>
      <c r="Z568" s="151"/>
      <c r="AA568" s="151"/>
      <c r="AB568" s="151"/>
      <c r="AC568" s="151"/>
      <c r="AD568" s="151"/>
      <c r="AE568" s="151"/>
      <c r="AF568" s="151"/>
      <c r="AG568" s="151"/>
      <c r="AH568" s="151"/>
      <c r="AI568" s="151"/>
      <c r="AJ568" s="151"/>
      <c r="AK568" s="151"/>
      <c r="AL568" s="151"/>
      <c r="AM568" s="7"/>
      <c r="AN568" s="7"/>
      <c r="AO568" s="7"/>
      <c r="AP568" s="7"/>
      <c r="AQ568" s="7"/>
      <c r="AR568" s="7"/>
      <c r="AS568" s="7"/>
      <c r="AT568" s="7"/>
      <c r="AU568" s="7"/>
      <c r="AV568" s="7"/>
      <c r="AW568" s="7"/>
      <c r="AX568" s="7"/>
      <c r="AY568" s="7"/>
      <c r="AZ568" s="7"/>
      <c r="BA568" s="7"/>
    </row>
    <row r="569" spans="1:53" x14ac:dyDescent="0.25">
      <c r="A569" s="5"/>
      <c r="B569" s="312"/>
      <c r="C569" s="314"/>
      <c r="D569" s="7"/>
      <c r="E569" s="7"/>
      <c r="F569" s="231"/>
      <c r="G569" s="231"/>
      <c r="H569" s="314"/>
      <c r="I569" s="306"/>
      <c r="J569" s="151"/>
      <c r="K569" s="151"/>
      <c r="L569" s="175"/>
      <c r="M569" s="151"/>
      <c r="N569" s="175"/>
      <c r="O569" s="218"/>
      <c r="P569" s="218"/>
      <c r="Q569" s="218"/>
      <c r="R569" s="151"/>
      <c r="S569" s="151"/>
      <c r="T569" s="151"/>
      <c r="U569" s="151"/>
      <c r="V569" s="151"/>
      <c r="W569" s="175"/>
      <c r="X569" s="151"/>
      <c r="Y569" s="151"/>
      <c r="Z569" s="151"/>
      <c r="AA569" s="151"/>
      <c r="AB569" s="151"/>
      <c r="AC569" s="151"/>
      <c r="AD569" s="151"/>
      <c r="AE569" s="151"/>
      <c r="AF569" s="151"/>
      <c r="AG569" s="151"/>
      <c r="AH569" s="151"/>
      <c r="AI569" s="151"/>
      <c r="AJ569" s="151"/>
      <c r="AK569" s="151"/>
      <c r="AL569" s="151"/>
      <c r="AM569" s="7"/>
      <c r="AN569" s="7"/>
      <c r="AO569" s="7"/>
      <c r="AP569" s="7"/>
      <c r="AQ569" s="7"/>
      <c r="AR569" s="7"/>
      <c r="AS569" s="7"/>
      <c r="AT569" s="7"/>
      <c r="AU569" s="7"/>
      <c r="AV569" s="7"/>
      <c r="AW569" s="7"/>
      <c r="AX569" s="7"/>
      <c r="AY569" s="7"/>
      <c r="AZ569" s="7"/>
      <c r="BA569" s="7"/>
    </row>
    <row r="570" spans="1:53" x14ac:dyDescent="0.25">
      <c r="A570" s="5"/>
      <c r="B570" s="312"/>
      <c r="C570" s="314"/>
      <c r="D570" s="7"/>
      <c r="E570" s="7"/>
      <c r="F570" s="231"/>
      <c r="G570" s="231"/>
      <c r="H570" s="314"/>
      <c r="I570" s="306"/>
      <c r="J570" s="151"/>
      <c r="K570" s="151"/>
      <c r="L570" s="175"/>
      <c r="M570" s="151"/>
      <c r="N570" s="175"/>
      <c r="O570" s="218"/>
      <c r="P570" s="218"/>
      <c r="Q570" s="218"/>
      <c r="R570" s="151"/>
      <c r="S570" s="151"/>
      <c r="T570" s="151"/>
      <c r="U570" s="151"/>
      <c r="V570" s="151"/>
      <c r="W570" s="175"/>
      <c r="X570" s="151"/>
      <c r="Y570" s="151"/>
      <c r="Z570" s="151"/>
      <c r="AA570" s="151"/>
      <c r="AB570" s="151"/>
      <c r="AC570" s="151"/>
      <c r="AD570" s="151"/>
      <c r="AE570" s="151"/>
      <c r="AF570" s="151"/>
      <c r="AG570" s="151"/>
      <c r="AH570" s="151"/>
      <c r="AI570" s="151"/>
      <c r="AJ570" s="151"/>
      <c r="AK570" s="151"/>
      <c r="AL570" s="151"/>
      <c r="AM570" s="7"/>
      <c r="AN570" s="7"/>
      <c r="AO570" s="7"/>
      <c r="AP570" s="7"/>
      <c r="AQ570" s="7"/>
      <c r="AR570" s="7"/>
      <c r="AS570" s="7"/>
      <c r="AT570" s="7"/>
      <c r="AU570" s="7"/>
      <c r="AV570" s="7"/>
      <c r="AW570" s="7"/>
      <c r="AX570" s="7"/>
      <c r="AY570" s="7"/>
      <c r="AZ570" s="7"/>
      <c r="BA570" s="7"/>
    </row>
    <row r="571" spans="1:53" x14ac:dyDescent="0.25">
      <c r="A571" s="5"/>
      <c r="B571" s="312"/>
      <c r="C571" s="314"/>
      <c r="D571" s="7"/>
      <c r="E571" s="7"/>
      <c r="F571" s="231"/>
      <c r="G571" s="231"/>
      <c r="H571" s="314"/>
      <c r="I571" s="306"/>
      <c r="J571" s="151"/>
      <c r="K571" s="151"/>
      <c r="L571" s="175"/>
      <c r="M571" s="151"/>
      <c r="N571" s="175"/>
      <c r="O571" s="218"/>
      <c r="P571" s="218"/>
      <c r="Q571" s="218"/>
      <c r="R571" s="151"/>
      <c r="S571" s="151"/>
      <c r="T571" s="151"/>
      <c r="U571" s="151"/>
      <c r="V571" s="151"/>
      <c r="W571" s="175"/>
      <c r="X571" s="151"/>
      <c r="Y571" s="151"/>
      <c r="Z571" s="151"/>
      <c r="AA571" s="151"/>
      <c r="AB571" s="151"/>
      <c r="AC571" s="151"/>
      <c r="AD571" s="151"/>
      <c r="AE571" s="151"/>
      <c r="AF571" s="151"/>
      <c r="AG571" s="151"/>
      <c r="AH571" s="151"/>
      <c r="AI571" s="151"/>
      <c r="AJ571" s="151"/>
      <c r="AK571" s="151"/>
      <c r="AL571" s="151"/>
      <c r="AM571" s="7"/>
      <c r="AN571" s="7"/>
      <c r="AO571" s="7"/>
      <c r="AP571" s="7"/>
      <c r="AQ571" s="7"/>
      <c r="AR571" s="7"/>
      <c r="AS571" s="7"/>
      <c r="AT571" s="7"/>
      <c r="AU571" s="7"/>
      <c r="AV571" s="7"/>
      <c r="AW571" s="7"/>
      <c r="AX571" s="7"/>
      <c r="AY571" s="7"/>
      <c r="AZ571" s="7"/>
      <c r="BA571" s="7"/>
    </row>
    <row r="572" spans="1:53" x14ac:dyDescent="0.25">
      <c r="A572" s="5"/>
      <c r="B572" s="312"/>
      <c r="C572" s="314"/>
      <c r="D572" s="7"/>
      <c r="E572" s="7"/>
      <c r="F572" s="231"/>
      <c r="G572" s="231"/>
      <c r="H572" s="314"/>
      <c r="I572" s="306"/>
      <c r="J572" s="151"/>
      <c r="K572" s="151"/>
      <c r="L572" s="175"/>
      <c r="M572" s="151"/>
      <c r="N572" s="175"/>
      <c r="O572" s="218"/>
      <c r="P572" s="218"/>
      <c r="Q572" s="218"/>
      <c r="R572" s="151"/>
      <c r="S572" s="151"/>
      <c r="T572" s="151"/>
      <c r="U572" s="151"/>
      <c r="V572" s="151"/>
      <c r="W572" s="175"/>
      <c r="X572" s="151"/>
      <c r="Y572" s="151"/>
      <c r="Z572" s="151"/>
      <c r="AA572" s="151"/>
      <c r="AB572" s="151"/>
      <c r="AC572" s="151"/>
      <c r="AD572" s="151"/>
      <c r="AE572" s="151"/>
      <c r="AF572" s="151"/>
      <c r="AG572" s="151"/>
      <c r="AH572" s="151"/>
      <c r="AI572" s="151"/>
      <c r="AJ572" s="151"/>
      <c r="AK572" s="151"/>
      <c r="AL572" s="151"/>
      <c r="AM572" s="7"/>
      <c r="AN572" s="7"/>
      <c r="AO572" s="7"/>
      <c r="AP572" s="7"/>
      <c r="AQ572" s="7"/>
      <c r="AR572" s="7"/>
      <c r="AS572" s="7"/>
      <c r="AT572" s="7"/>
      <c r="AU572" s="7"/>
      <c r="AV572" s="7"/>
      <c r="AW572" s="7"/>
      <c r="AX572" s="7"/>
      <c r="AY572" s="7"/>
      <c r="AZ572" s="7"/>
      <c r="BA572" s="7"/>
    </row>
    <row r="573" spans="1:53" x14ac:dyDescent="0.25">
      <c r="A573" s="5"/>
      <c r="B573" s="312"/>
      <c r="C573" s="314"/>
      <c r="D573" s="7"/>
      <c r="E573" s="7"/>
      <c r="F573" s="231"/>
      <c r="G573" s="231"/>
      <c r="H573" s="314"/>
      <c r="I573" s="306"/>
      <c r="J573" s="151"/>
      <c r="K573" s="151"/>
      <c r="L573" s="175"/>
      <c r="M573" s="151"/>
      <c r="N573" s="175"/>
      <c r="O573" s="218"/>
      <c r="P573" s="218"/>
      <c r="Q573" s="218"/>
      <c r="R573" s="151"/>
      <c r="S573" s="151"/>
      <c r="T573" s="151"/>
      <c r="U573" s="151"/>
      <c r="V573" s="151"/>
      <c r="W573" s="175"/>
      <c r="X573" s="151"/>
      <c r="Y573" s="151"/>
      <c r="Z573" s="151"/>
      <c r="AA573" s="151"/>
      <c r="AB573" s="151"/>
      <c r="AC573" s="151"/>
      <c r="AD573" s="151"/>
      <c r="AE573" s="151"/>
      <c r="AF573" s="151"/>
      <c r="AG573" s="151"/>
      <c r="AH573" s="151"/>
      <c r="AI573" s="151"/>
      <c r="AJ573" s="151"/>
      <c r="AK573" s="151"/>
      <c r="AL573" s="151"/>
      <c r="AM573" s="7"/>
      <c r="AN573" s="7"/>
      <c r="AO573" s="7"/>
      <c r="AP573" s="7"/>
      <c r="AQ573" s="7"/>
      <c r="AR573" s="7"/>
      <c r="AS573" s="7"/>
      <c r="AT573" s="7"/>
      <c r="AU573" s="7"/>
      <c r="AV573" s="7"/>
      <c r="AW573" s="7"/>
      <c r="AX573" s="7"/>
      <c r="AY573" s="7"/>
      <c r="AZ573" s="7"/>
      <c r="BA573" s="7"/>
    </row>
    <row r="574" spans="1:53" x14ac:dyDescent="0.25">
      <c r="A574" s="5"/>
      <c r="B574" s="312"/>
      <c r="C574" s="314"/>
      <c r="D574" s="7"/>
      <c r="E574" s="7"/>
      <c r="F574" s="231"/>
      <c r="G574" s="231"/>
      <c r="H574" s="314"/>
      <c r="I574" s="306"/>
      <c r="J574" s="151"/>
      <c r="K574" s="151"/>
      <c r="L574" s="175"/>
      <c r="M574" s="151"/>
      <c r="N574" s="175"/>
      <c r="O574" s="218"/>
      <c r="P574" s="218"/>
      <c r="Q574" s="218"/>
      <c r="R574" s="151"/>
      <c r="S574" s="151"/>
      <c r="T574" s="151"/>
      <c r="U574" s="151"/>
      <c r="V574" s="151"/>
      <c r="W574" s="175"/>
      <c r="X574" s="151"/>
      <c r="Y574" s="151"/>
      <c r="Z574" s="151"/>
      <c r="AA574" s="151"/>
      <c r="AB574" s="151"/>
      <c r="AC574" s="151"/>
      <c r="AD574" s="151"/>
      <c r="AE574" s="151"/>
      <c r="AF574" s="151"/>
      <c r="AG574" s="151"/>
      <c r="AH574" s="151"/>
      <c r="AI574" s="151"/>
      <c r="AJ574" s="151"/>
      <c r="AK574" s="151"/>
      <c r="AL574" s="151"/>
      <c r="AM574" s="7"/>
      <c r="AN574" s="7"/>
      <c r="AO574" s="7"/>
      <c r="AP574" s="7"/>
      <c r="AQ574" s="7"/>
      <c r="AR574" s="7"/>
      <c r="AS574" s="7"/>
      <c r="AT574" s="7"/>
      <c r="AU574" s="7"/>
      <c r="AV574" s="7"/>
      <c r="AW574" s="7"/>
      <c r="AX574" s="7"/>
      <c r="AY574" s="7"/>
      <c r="AZ574" s="7"/>
      <c r="BA574" s="7"/>
    </row>
    <row r="575" spans="1:53" x14ac:dyDescent="0.25">
      <c r="A575" s="5"/>
      <c r="B575" s="312"/>
      <c r="C575" s="314"/>
      <c r="D575" s="7"/>
      <c r="E575" s="7"/>
      <c r="F575" s="231"/>
      <c r="G575" s="231"/>
      <c r="H575" s="314"/>
      <c r="I575" s="306"/>
      <c r="J575" s="151"/>
      <c r="K575" s="151"/>
      <c r="L575" s="175"/>
      <c r="M575" s="151"/>
      <c r="N575" s="175"/>
      <c r="O575" s="218"/>
      <c r="P575" s="218"/>
      <c r="Q575" s="218"/>
      <c r="R575" s="151"/>
      <c r="S575" s="151"/>
      <c r="T575" s="151"/>
      <c r="U575" s="151"/>
      <c r="V575" s="151"/>
      <c r="W575" s="175"/>
      <c r="X575" s="151"/>
      <c r="Y575" s="151"/>
      <c r="Z575" s="151"/>
      <c r="AA575" s="151"/>
      <c r="AB575" s="151"/>
      <c r="AC575" s="151"/>
      <c r="AD575" s="151"/>
      <c r="AE575" s="151"/>
      <c r="AF575" s="151"/>
      <c r="AG575" s="151"/>
      <c r="AH575" s="151"/>
      <c r="AI575" s="151"/>
      <c r="AJ575" s="151"/>
      <c r="AK575" s="151"/>
      <c r="AL575" s="151"/>
      <c r="AM575" s="7"/>
      <c r="AN575" s="7"/>
      <c r="AO575" s="7"/>
      <c r="AP575" s="7"/>
      <c r="AQ575" s="7"/>
      <c r="AR575" s="7"/>
      <c r="AS575" s="7"/>
      <c r="AT575" s="7"/>
      <c r="AU575" s="7"/>
      <c r="AV575" s="7"/>
      <c r="AW575" s="7"/>
      <c r="AX575" s="7"/>
      <c r="AY575" s="7"/>
      <c r="AZ575" s="7"/>
      <c r="BA575" s="7"/>
    </row>
    <row r="576" spans="1:53" x14ac:dyDescent="0.25">
      <c r="A576" s="5"/>
      <c r="B576" s="312"/>
      <c r="C576" s="314"/>
      <c r="D576" s="7"/>
      <c r="E576" s="7"/>
      <c r="F576" s="231"/>
      <c r="G576" s="231"/>
      <c r="H576" s="314"/>
      <c r="I576" s="306"/>
      <c r="J576" s="151"/>
      <c r="K576" s="151"/>
      <c r="L576" s="175"/>
      <c r="M576" s="151"/>
      <c r="N576" s="175"/>
      <c r="O576" s="218"/>
      <c r="P576" s="218"/>
      <c r="Q576" s="218"/>
      <c r="R576" s="151"/>
      <c r="S576" s="151"/>
      <c r="T576" s="151"/>
      <c r="U576" s="151"/>
      <c r="V576" s="151"/>
      <c r="W576" s="175"/>
      <c r="X576" s="151"/>
      <c r="Y576" s="151"/>
      <c r="Z576" s="151"/>
      <c r="AA576" s="151"/>
      <c r="AB576" s="151"/>
      <c r="AC576" s="151"/>
      <c r="AD576" s="151"/>
      <c r="AE576" s="151"/>
      <c r="AF576" s="151"/>
      <c r="AG576" s="151"/>
      <c r="AH576" s="151"/>
      <c r="AI576" s="151"/>
      <c r="AJ576" s="151"/>
      <c r="AK576" s="151"/>
      <c r="AL576" s="151"/>
      <c r="AM576" s="7"/>
      <c r="AN576" s="7"/>
      <c r="AO576" s="7"/>
      <c r="AP576" s="7"/>
      <c r="AQ576" s="7"/>
      <c r="AR576" s="7"/>
      <c r="AS576" s="7"/>
      <c r="AT576" s="7"/>
      <c r="AU576" s="7"/>
      <c r="AV576" s="7"/>
      <c r="AW576" s="7"/>
      <c r="AX576" s="7"/>
      <c r="AY576" s="7"/>
      <c r="AZ576" s="7"/>
      <c r="BA576" s="7"/>
    </row>
    <row r="577" spans="1:53" x14ac:dyDescent="0.25">
      <c r="A577" s="5"/>
      <c r="B577" s="312"/>
      <c r="C577" s="314"/>
      <c r="D577" s="7"/>
      <c r="E577" s="7"/>
      <c r="F577" s="231"/>
      <c r="G577" s="231"/>
      <c r="H577" s="314"/>
      <c r="I577" s="306"/>
      <c r="J577" s="151"/>
      <c r="K577" s="151"/>
      <c r="L577" s="175"/>
      <c r="M577" s="151"/>
      <c r="N577" s="175"/>
      <c r="O577" s="218"/>
      <c r="P577" s="218"/>
      <c r="Q577" s="218"/>
      <c r="R577" s="151"/>
      <c r="S577" s="151"/>
      <c r="T577" s="151"/>
      <c r="U577" s="151"/>
      <c r="V577" s="151"/>
      <c r="W577" s="175"/>
      <c r="X577" s="151"/>
      <c r="Y577" s="151"/>
      <c r="Z577" s="151"/>
      <c r="AA577" s="151"/>
      <c r="AB577" s="151"/>
      <c r="AC577" s="151"/>
      <c r="AD577" s="151"/>
      <c r="AE577" s="151"/>
      <c r="AF577" s="151"/>
      <c r="AG577" s="151"/>
      <c r="AH577" s="151"/>
      <c r="AI577" s="151"/>
      <c r="AJ577" s="151"/>
      <c r="AK577" s="151"/>
      <c r="AL577" s="151"/>
      <c r="AM577" s="7"/>
      <c r="AN577" s="7"/>
      <c r="AO577" s="7"/>
      <c r="AP577" s="7"/>
      <c r="AQ577" s="7"/>
      <c r="AR577" s="7"/>
      <c r="AS577" s="7"/>
      <c r="AT577" s="7"/>
      <c r="AU577" s="7"/>
      <c r="AV577" s="7"/>
      <c r="AW577" s="7"/>
      <c r="AX577" s="7"/>
      <c r="AY577" s="7"/>
      <c r="AZ577" s="7"/>
      <c r="BA577" s="7"/>
    </row>
    <row r="578" spans="1:53" x14ac:dyDescent="0.25">
      <c r="A578" s="5"/>
      <c r="B578" s="312"/>
      <c r="C578" s="314"/>
      <c r="D578" s="7"/>
      <c r="E578" s="7"/>
      <c r="F578" s="231"/>
      <c r="G578" s="231"/>
      <c r="H578" s="314"/>
      <c r="I578" s="306"/>
      <c r="J578" s="151"/>
      <c r="K578" s="151"/>
      <c r="L578" s="175"/>
      <c r="M578" s="151"/>
      <c r="N578" s="175"/>
      <c r="O578" s="218"/>
      <c r="P578" s="218"/>
      <c r="Q578" s="218"/>
      <c r="R578" s="151"/>
      <c r="S578" s="151"/>
      <c r="T578" s="151"/>
      <c r="U578" s="151"/>
      <c r="V578" s="151"/>
      <c r="W578" s="175"/>
      <c r="X578" s="151"/>
      <c r="Y578" s="151"/>
      <c r="Z578" s="151"/>
      <c r="AA578" s="151"/>
      <c r="AB578" s="151"/>
      <c r="AC578" s="151"/>
      <c r="AD578" s="151"/>
      <c r="AE578" s="151"/>
      <c r="AF578" s="151"/>
      <c r="AG578" s="151"/>
      <c r="AH578" s="151"/>
      <c r="AI578" s="151"/>
      <c r="AJ578" s="151"/>
      <c r="AK578" s="151"/>
      <c r="AL578" s="151"/>
      <c r="AM578" s="7"/>
      <c r="AN578" s="7"/>
      <c r="AO578" s="7"/>
      <c r="AP578" s="7"/>
      <c r="AQ578" s="7"/>
      <c r="AR578" s="7"/>
      <c r="AS578" s="7"/>
      <c r="AT578" s="7"/>
      <c r="AU578" s="7"/>
      <c r="AV578" s="7"/>
      <c r="AW578" s="7"/>
      <c r="AX578" s="7"/>
      <c r="AY578" s="7"/>
      <c r="AZ578" s="7"/>
      <c r="BA578" s="7"/>
    </row>
    <row r="579" spans="1:53" x14ac:dyDescent="0.25">
      <c r="A579" s="5"/>
      <c r="B579" s="312"/>
      <c r="C579" s="314"/>
      <c r="D579" s="7"/>
      <c r="E579" s="7"/>
      <c r="F579" s="231"/>
      <c r="G579" s="231"/>
      <c r="H579" s="314"/>
      <c r="I579" s="306"/>
      <c r="J579" s="151"/>
      <c r="K579" s="151"/>
      <c r="L579" s="175"/>
      <c r="M579" s="151"/>
      <c r="N579" s="175"/>
      <c r="O579" s="218"/>
      <c r="P579" s="218"/>
      <c r="Q579" s="218"/>
      <c r="R579" s="151"/>
      <c r="S579" s="151"/>
      <c r="T579" s="151"/>
      <c r="U579" s="151"/>
      <c r="V579" s="151"/>
      <c r="W579" s="175"/>
      <c r="X579" s="151"/>
      <c r="Y579" s="151"/>
      <c r="Z579" s="151"/>
      <c r="AA579" s="151"/>
      <c r="AB579" s="151"/>
      <c r="AC579" s="151"/>
      <c r="AD579" s="151"/>
      <c r="AE579" s="151"/>
      <c r="AF579" s="151"/>
      <c r="AG579" s="151"/>
      <c r="AH579" s="151"/>
      <c r="AI579" s="151"/>
      <c r="AJ579" s="151"/>
      <c r="AK579" s="151"/>
      <c r="AL579" s="151"/>
      <c r="AM579" s="7"/>
      <c r="AN579" s="7"/>
      <c r="AO579" s="7"/>
      <c r="AP579" s="7"/>
      <c r="AQ579" s="7"/>
      <c r="AR579" s="7"/>
      <c r="AS579" s="7"/>
      <c r="AT579" s="7"/>
      <c r="AU579" s="7"/>
      <c r="AV579" s="7"/>
      <c r="AW579" s="7"/>
      <c r="AX579" s="7"/>
      <c r="AY579" s="7"/>
      <c r="AZ579" s="7"/>
      <c r="BA579" s="7"/>
    </row>
    <row r="580" spans="1:53" x14ac:dyDescent="0.25">
      <c r="A580" s="5"/>
      <c r="B580" s="312"/>
      <c r="C580" s="314"/>
      <c r="D580" s="7"/>
      <c r="E580" s="7"/>
      <c r="F580" s="231"/>
      <c r="G580" s="231"/>
      <c r="H580" s="314"/>
      <c r="I580" s="306"/>
      <c r="J580" s="151"/>
      <c r="K580" s="151"/>
      <c r="L580" s="175"/>
      <c r="M580" s="151"/>
      <c r="N580" s="175"/>
      <c r="O580" s="218"/>
      <c r="P580" s="218"/>
      <c r="Q580" s="218"/>
      <c r="R580" s="151"/>
      <c r="S580" s="151"/>
      <c r="T580" s="151"/>
      <c r="U580" s="151"/>
      <c r="V580" s="151"/>
      <c r="W580" s="175"/>
      <c r="X580" s="151"/>
      <c r="Y580" s="151"/>
      <c r="Z580" s="151"/>
      <c r="AA580" s="151"/>
      <c r="AB580" s="151"/>
      <c r="AC580" s="151"/>
      <c r="AD580" s="151"/>
      <c r="AE580" s="151"/>
      <c r="AF580" s="151"/>
      <c r="AG580" s="151"/>
      <c r="AH580" s="151"/>
      <c r="AI580" s="151"/>
      <c r="AJ580" s="151"/>
      <c r="AK580" s="151"/>
      <c r="AL580" s="151"/>
      <c r="AM580" s="7"/>
      <c r="AN580" s="7"/>
      <c r="AO580" s="7"/>
      <c r="AP580" s="7"/>
      <c r="AQ580" s="7"/>
      <c r="AR580" s="7"/>
      <c r="AS580" s="7"/>
      <c r="AT580" s="7"/>
      <c r="AU580" s="7"/>
      <c r="AV580" s="7"/>
      <c r="AW580" s="7"/>
      <c r="AX580" s="7"/>
      <c r="AY580" s="7"/>
      <c r="AZ580" s="7"/>
      <c r="BA580" s="7"/>
    </row>
    <row r="581" spans="1:53" x14ac:dyDescent="0.25">
      <c r="A581" s="5"/>
      <c r="B581" s="312"/>
      <c r="C581" s="314"/>
      <c r="D581" s="7"/>
      <c r="E581" s="7"/>
      <c r="F581" s="231"/>
      <c r="G581" s="231"/>
      <c r="H581" s="314"/>
      <c r="I581" s="306"/>
      <c r="J581" s="151"/>
      <c r="K581" s="151"/>
      <c r="L581" s="175"/>
      <c r="M581" s="151"/>
      <c r="N581" s="175"/>
      <c r="O581" s="218"/>
      <c r="P581" s="218"/>
      <c r="Q581" s="218"/>
      <c r="R581" s="151"/>
      <c r="S581" s="151"/>
      <c r="T581" s="151"/>
      <c r="U581" s="151"/>
      <c r="V581" s="151"/>
      <c r="W581" s="175"/>
      <c r="X581" s="151"/>
      <c r="Y581" s="151"/>
      <c r="Z581" s="151"/>
      <c r="AA581" s="151"/>
      <c r="AB581" s="151"/>
      <c r="AC581" s="151"/>
      <c r="AD581" s="151"/>
      <c r="AE581" s="151"/>
      <c r="AF581" s="151"/>
      <c r="AG581" s="151"/>
      <c r="AH581" s="151"/>
      <c r="AI581" s="151"/>
      <c r="AJ581" s="151"/>
      <c r="AK581" s="151"/>
      <c r="AL581" s="151"/>
      <c r="AM581" s="7"/>
      <c r="AN581" s="7"/>
      <c r="AO581" s="7"/>
      <c r="AP581" s="7"/>
      <c r="AQ581" s="7"/>
      <c r="AR581" s="7"/>
      <c r="AS581" s="7"/>
      <c r="AT581" s="7"/>
      <c r="AU581" s="7"/>
      <c r="AV581" s="7"/>
      <c r="AW581" s="7"/>
      <c r="AX581" s="7"/>
      <c r="AY581" s="7"/>
      <c r="AZ581" s="7"/>
      <c r="BA581" s="7"/>
    </row>
    <row r="582" spans="1:53" x14ac:dyDescent="0.25">
      <c r="A582" s="5"/>
      <c r="B582" s="312"/>
      <c r="C582" s="314"/>
      <c r="D582" s="7"/>
      <c r="E582" s="7"/>
      <c r="F582" s="231"/>
      <c r="G582" s="231"/>
      <c r="H582" s="314"/>
      <c r="I582" s="306"/>
      <c r="J582" s="151"/>
      <c r="K582" s="151"/>
      <c r="L582" s="175"/>
      <c r="M582" s="151"/>
      <c r="N582" s="175"/>
      <c r="O582" s="218"/>
      <c r="P582" s="218"/>
      <c r="Q582" s="218"/>
      <c r="R582" s="151"/>
      <c r="S582" s="151"/>
      <c r="T582" s="151"/>
      <c r="U582" s="151"/>
      <c r="V582" s="151"/>
      <c r="W582" s="175"/>
      <c r="X582" s="151"/>
      <c r="Y582" s="151"/>
      <c r="Z582" s="151"/>
      <c r="AA582" s="151"/>
      <c r="AB582" s="151"/>
      <c r="AC582" s="151"/>
      <c r="AD582" s="151"/>
      <c r="AE582" s="151"/>
      <c r="AF582" s="151"/>
      <c r="AG582" s="151"/>
      <c r="AH582" s="151"/>
      <c r="AI582" s="151"/>
      <c r="AJ582" s="151"/>
      <c r="AK582" s="151"/>
      <c r="AL582" s="151"/>
      <c r="AM582" s="7"/>
      <c r="AN582" s="7"/>
      <c r="AO582" s="7"/>
      <c r="AP582" s="7"/>
      <c r="AQ582" s="7"/>
      <c r="AR582" s="7"/>
      <c r="AS582" s="7"/>
      <c r="AT582" s="7"/>
      <c r="AU582" s="7"/>
      <c r="AV582" s="7"/>
      <c r="AW582" s="7"/>
      <c r="AX582" s="7"/>
      <c r="AY582" s="7"/>
      <c r="AZ582" s="7"/>
      <c r="BA582" s="7"/>
    </row>
    <row r="583" spans="1:53" x14ac:dyDescent="0.25">
      <c r="A583" s="5"/>
      <c r="B583" s="312"/>
      <c r="C583" s="314"/>
      <c r="D583" s="7"/>
      <c r="E583" s="7"/>
      <c r="F583" s="231"/>
      <c r="G583" s="231"/>
      <c r="H583" s="314"/>
      <c r="I583" s="306"/>
      <c r="J583" s="151"/>
      <c r="K583" s="151"/>
      <c r="L583" s="175"/>
      <c r="M583" s="151"/>
      <c r="N583" s="175"/>
      <c r="O583" s="218"/>
      <c r="P583" s="218"/>
      <c r="Q583" s="218"/>
      <c r="R583" s="151"/>
      <c r="S583" s="151"/>
      <c r="T583" s="151"/>
      <c r="U583" s="151"/>
      <c r="V583" s="151"/>
      <c r="W583" s="175"/>
      <c r="X583" s="151"/>
      <c r="Y583" s="151"/>
      <c r="Z583" s="151"/>
      <c r="AA583" s="151"/>
      <c r="AB583" s="151"/>
      <c r="AC583" s="151"/>
      <c r="AD583" s="151"/>
      <c r="AE583" s="151"/>
      <c r="AF583" s="151"/>
      <c r="AG583" s="151"/>
      <c r="AH583" s="151"/>
      <c r="AI583" s="151"/>
      <c r="AJ583" s="151"/>
      <c r="AK583" s="151"/>
      <c r="AL583" s="151"/>
      <c r="AM583" s="7"/>
      <c r="AN583" s="7"/>
      <c r="AO583" s="7"/>
      <c r="AP583" s="7"/>
      <c r="AQ583" s="7"/>
      <c r="AR583" s="7"/>
      <c r="AS583" s="7"/>
      <c r="AT583" s="7"/>
      <c r="AU583" s="7"/>
      <c r="AV583" s="7"/>
      <c r="AW583" s="7"/>
      <c r="AX583" s="7"/>
      <c r="AY583" s="7"/>
      <c r="AZ583" s="7"/>
      <c r="BA583" s="7"/>
    </row>
    <row r="584" spans="1:53" x14ac:dyDescent="0.25">
      <c r="A584" s="5"/>
      <c r="B584" s="312"/>
      <c r="C584" s="314"/>
      <c r="D584" s="7"/>
      <c r="E584" s="7"/>
      <c r="F584" s="231"/>
      <c r="G584" s="231"/>
      <c r="H584" s="314"/>
      <c r="I584" s="306"/>
      <c r="J584" s="151"/>
      <c r="K584" s="151"/>
      <c r="L584" s="175"/>
      <c r="M584" s="151"/>
      <c r="N584" s="175"/>
      <c r="O584" s="218"/>
      <c r="P584" s="218"/>
      <c r="Q584" s="218"/>
      <c r="R584" s="151"/>
      <c r="S584" s="151"/>
      <c r="T584" s="151"/>
      <c r="U584" s="151"/>
      <c r="V584" s="151"/>
      <c r="W584" s="175"/>
      <c r="X584" s="151"/>
      <c r="Y584" s="151"/>
      <c r="Z584" s="151"/>
      <c r="AA584" s="151"/>
      <c r="AB584" s="151"/>
      <c r="AC584" s="151"/>
      <c r="AD584" s="151"/>
      <c r="AE584" s="151"/>
      <c r="AF584" s="151"/>
      <c r="AG584" s="151"/>
      <c r="AH584" s="151"/>
      <c r="AI584" s="151"/>
      <c r="AJ584" s="151"/>
      <c r="AK584" s="151"/>
      <c r="AL584" s="151"/>
      <c r="AM584" s="7"/>
      <c r="AN584" s="7"/>
      <c r="AO584" s="7"/>
      <c r="AP584" s="7"/>
      <c r="AQ584" s="7"/>
      <c r="AR584" s="7"/>
      <c r="AS584" s="7"/>
      <c r="AT584" s="7"/>
      <c r="AU584" s="7"/>
      <c r="AV584" s="7"/>
      <c r="AW584" s="7"/>
      <c r="AX584" s="7"/>
      <c r="AY584" s="7"/>
      <c r="AZ584" s="7"/>
      <c r="BA584" s="7"/>
    </row>
    <row r="585" spans="1:53" x14ac:dyDescent="0.25">
      <c r="A585" s="5"/>
      <c r="B585" s="312"/>
      <c r="C585" s="314"/>
      <c r="D585" s="7"/>
      <c r="E585" s="7"/>
      <c r="F585" s="231"/>
      <c r="G585" s="231"/>
      <c r="H585" s="314"/>
      <c r="I585" s="306"/>
      <c r="J585" s="151"/>
      <c r="K585" s="151"/>
      <c r="L585" s="175"/>
      <c r="M585" s="151"/>
      <c r="N585" s="175"/>
      <c r="O585" s="218"/>
      <c r="P585" s="218"/>
      <c r="Q585" s="218"/>
      <c r="R585" s="151"/>
      <c r="S585" s="151"/>
      <c r="T585" s="151"/>
      <c r="U585" s="151"/>
      <c r="V585" s="151"/>
      <c r="W585" s="175"/>
      <c r="X585" s="151"/>
      <c r="Y585" s="151"/>
      <c r="Z585" s="151"/>
      <c r="AA585" s="151"/>
      <c r="AB585" s="151"/>
      <c r="AC585" s="151"/>
      <c r="AD585" s="151"/>
      <c r="AE585" s="151"/>
      <c r="AF585" s="151"/>
      <c r="AG585" s="151"/>
      <c r="AH585" s="151"/>
      <c r="AI585" s="151"/>
      <c r="AJ585" s="151"/>
      <c r="AK585" s="151"/>
      <c r="AL585" s="151"/>
      <c r="AM585" s="7"/>
      <c r="AN585" s="7"/>
      <c r="AO585" s="7"/>
      <c r="AP585" s="7"/>
      <c r="AQ585" s="7"/>
      <c r="AR585" s="7"/>
      <c r="AS585" s="7"/>
      <c r="AT585" s="7"/>
      <c r="AU585" s="7"/>
      <c r="AV585" s="7"/>
      <c r="AW585" s="7"/>
      <c r="AX585" s="7"/>
      <c r="AY585" s="7"/>
      <c r="AZ585" s="7"/>
      <c r="BA585" s="7"/>
    </row>
    <row r="586" spans="1:53" x14ac:dyDescent="0.25">
      <c r="A586" s="5"/>
      <c r="B586" s="312"/>
      <c r="C586" s="314"/>
      <c r="D586" s="7"/>
      <c r="E586" s="7"/>
      <c r="F586" s="231"/>
      <c r="G586" s="231"/>
      <c r="H586" s="314"/>
      <c r="I586" s="306"/>
      <c r="J586" s="151"/>
      <c r="K586" s="151"/>
      <c r="L586" s="175"/>
      <c r="M586" s="151"/>
      <c r="N586" s="175"/>
      <c r="O586" s="218"/>
      <c r="P586" s="218"/>
      <c r="Q586" s="218"/>
      <c r="R586" s="151"/>
      <c r="S586" s="151"/>
      <c r="T586" s="151"/>
      <c r="U586" s="151"/>
      <c r="V586" s="151"/>
      <c r="W586" s="175"/>
      <c r="X586" s="151"/>
      <c r="Y586" s="151"/>
      <c r="Z586" s="151"/>
      <c r="AA586" s="151"/>
      <c r="AB586" s="151"/>
      <c r="AC586" s="151"/>
      <c r="AD586" s="151"/>
      <c r="AE586" s="151"/>
      <c r="AF586" s="151"/>
      <c r="AG586" s="151"/>
      <c r="AH586" s="151"/>
      <c r="AI586" s="151"/>
      <c r="AJ586" s="151"/>
      <c r="AK586" s="151"/>
      <c r="AL586" s="151"/>
      <c r="AM586" s="7"/>
      <c r="AN586" s="7"/>
      <c r="AO586" s="7"/>
      <c r="AP586" s="7"/>
      <c r="AQ586" s="7"/>
      <c r="AR586" s="7"/>
      <c r="AS586" s="7"/>
      <c r="AT586" s="7"/>
      <c r="AU586" s="7"/>
      <c r="AV586" s="7"/>
      <c r="AW586" s="7"/>
      <c r="AX586" s="7"/>
      <c r="AY586" s="7"/>
      <c r="AZ586" s="7"/>
      <c r="BA586" s="7"/>
    </row>
    <row r="587" spans="1:53" x14ac:dyDescent="0.25">
      <c r="A587" s="5"/>
      <c r="B587" s="312"/>
      <c r="C587" s="314"/>
      <c r="D587" s="7"/>
      <c r="E587" s="7"/>
      <c r="F587" s="231"/>
      <c r="G587" s="231"/>
      <c r="H587" s="314"/>
      <c r="I587" s="306"/>
      <c r="J587" s="151"/>
      <c r="K587" s="151"/>
      <c r="L587" s="175"/>
      <c r="M587" s="151"/>
      <c r="N587" s="175"/>
      <c r="O587" s="218"/>
      <c r="P587" s="218"/>
      <c r="Q587" s="218"/>
      <c r="R587" s="151"/>
      <c r="S587" s="151"/>
      <c r="T587" s="151"/>
      <c r="U587" s="151"/>
      <c r="V587" s="151"/>
      <c r="W587" s="175"/>
      <c r="X587" s="151"/>
      <c r="Y587" s="151"/>
      <c r="Z587" s="151"/>
      <c r="AA587" s="151"/>
      <c r="AB587" s="151"/>
      <c r="AC587" s="151"/>
      <c r="AD587" s="151"/>
      <c r="AE587" s="151"/>
      <c r="AF587" s="151"/>
      <c r="AG587" s="151"/>
      <c r="AH587" s="151"/>
      <c r="AI587" s="151"/>
      <c r="AJ587" s="151"/>
      <c r="AK587" s="151"/>
      <c r="AL587" s="151"/>
      <c r="AM587" s="7"/>
      <c r="AN587" s="7"/>
      <c r="AO587" s="7"/>
      <c r="AP587" s="7"/>
      <c r="AQ587" s="7"/>
      <c r="AR587" s="7"/>
      <c r="AS587" s="7"/>
      <c r="AT587" s="7"/>
      <c r="AU587" s="7"/>
      <c r="AV587" s="7"/>
      <c r="AW587" s="7"/>
      <c r="AX587" s="7"/>
      <c r="AY587" s="7"/>
      <c r="AZ587" s="7"/>
      <c r="BA587" s="7"/>
    </row>
    <row r="588" spans="1:53" x14ac:dyDescent="0.25">
      <c r="A588" s="5"/>
      <c r="B588" s="312"/>
      <c r="C588" s="314"/>
      <c r="D588" s="7"/>
      <c r="E588" s="7"/>
      <c r="F588" s="231"/>
      <c r="G588" s="231"/>
      <c r="H588" s="314"/>
      <c r="I588" s="306"/>
      <c r="J588" s="151"/>
      <c r="K588" s="151"/>
      <c r="L588" s="175"/>
      <c r="M588" s="151"/>
      <c r="N588" s="175"/>
      <c r="O588" s="218"/>
      <c r="P588" s="218"/>
      <c r="Q588" s="218"/>
      <c r="R588" s="151"/>
      <c r="S588" s="151"/>
      <c r="T588" s="151"/>
      <c r="U588" s="151"/>
      <c r="V588" s="151"/>
      <c r="W588" s="175"/>
      <c r="X588" s="151"/>
      <c r="Y588" s="151"/>
      <c r="Z588" s="151"/>
      <c r="AA588" s="151"/>
      <c r="AB588" s="151"/>
      <c r="AC588" s="151"/>
      <c r="AD588" s="151"/>
      <c r="AE588" s="151"/>
      <c r="AF588" s="151"/>
      <c r="AG588" s="151"/>
      <c r="AH588" s="151"/>
      <c r="AI588" s="151"/>
      <c r="AJ588" s="151"/>
      <c r="AK588" s="151"/>
      <c r="AL588" s="151"/>
      <c r="AM588" s="7"/>
      <c r="AN588" s="7"/>
      <c r="AO588" s="7"/>
      <c r="AP588" s="7"/>
      <c r="AQ588" s="7"/>
      <c r="AR588" s="7"/>
      <c r="AS588" s="7"/>
      <c r="AT588" s="7"/>
      <c r="AU588" s="7"/>
      <c r="AV588" s="7"/>
      <c r="AW588" s="7"/>
      <c r="AX588" s="7"/>
      <c r="AY588" s="7"/>
      <c r="AZ588" s="7"/>
      <c r="BA588" s="7"/>
    </row>
    <row r="589" spans="1:53" x14ac:dyDescent="0.25">
      <c r="A589" s="5"/>
      <c r="B589" s="312"/>
      <c r="C589" s="314"/>
      <c r="D589" s="7"/>
      <c r="E589" s="7"/>
      <c r="F589" s="231"/>
      <c r="G589" s="231"/>
      <c r="H589" s="314"/>
      <c r="I589" s="306"/>
      <c r="J589" s="151"/>
      <c r="K589" s="151"/>
      <c r="L589" s="175"/>
      <c r="M589" s="151"/>
      <c r="N589" s="175"/>
      <c r="O589" s="218"/>
      <c r="P589" s="218"/>
      <c r="Q589" s="218"/>
      <c r="R589" s="151"/>
      <c r="S589" s="151"/>
      <c r="T589" s="151"/>
      <c r="U589" s="151"/>
      <c r="V589" s="151"/>
      <c r="W589" s="175"/>
      <c r="X589" s="151"/>
      <c r="Y589" s="151"/>
      <c r="Z589" s="151"/>
      <c r="AA589" s="151"/>
      <c r="AB589" s="151"/>
      <c r="AC589" s="151"/>
      <c r="AD589" s="151"/>
      <c r="AE589" s="151"/>
      <c r="AF589" s="151"/>
      <c r="AG589" s="151"/>
      <c r="AH589" s="151"/>
      <c r="AI589" s="151"/>
      <c r="AJ589" s="151"/>
      <c r="AK589" s="151"/>
      <c r="AL589" s="151"/>
      <c r="AM589" s="7"/>
      <c r="AN589" s="7"/>
      <c r="AO589" s="7"/>
      <c r="AP589" s="7"/>
      <c r="AQ589" s="7"/>
      <c r="AR589" s="7"/>
      <c r="AS589" s="7"/>
      <c r="AT589" s="7"/>
      <c r="AU589" s="7"/>
      <c r="AV589" s="7"/>
      <c r="AW589" s="7"/>
      <c r="AX589" s="7"/>
      <c r="AY589" s="7"/>
      <c r="AZ589" s="7"/>
      <c r="BA589" s="7"/>
    </row>
    <row r="590" spans="1:53" x14ac:dyDescent="0.25">
      <c r="A590" s="5"/>
      <c r="B590" s="312"/>
      <c r="C590" s="314"/>
      <c r="D590" s="7"/>
      <c r="E590" s="7"/>
      <c r="F590" s="231"/>
      <c r="G590" s="231"/>
      <c r="H590" s="314"/>
      <c r="I590" s="306"/>
      <c r="J590" s="151"/>
      <c r="K590" s="151"/>
      <c r="L590" s="175"/>
      <c r="M590" s="151"/>
      <c r="N590" s="175"/>
      <c r="O590" s="218"/>
      <c r="P590" s="218"/>
      <c r="Q590" s="218"/>
      <c r="R590" s="151"/>
      <c r="S590" s="151"/>
      <c r="T590" s="151"/>
      <c r="U590" s="151"/>
      <c r="V590" s="151"/>
      <c r="W590" s="175"/>
      <c r="X590" s="151"/>
      <c r="Y590" s="151"/>
      <c r="Z590" s="151"/>
      <c r="AA590" s="151"/>
      <c r="AB590" s="151"/>
      <c r="AC590" s="151"/>
      <c r="AD590" s="151"/>
      <c r="AE590" s="151"/>
      <c r="AF590" s="151"/>
      <c r="AG590" s="151"/>
      <c r="AH590" s="151"/>
      <c r="AI590" s="151"/>
      <c r="AJ590" s="151"/>
      <c r="AK590" s="151"/>
      <c r="AL590" s="151"/>
      <c r="AM590" s="7"/>
      <c r="AN590" s="7"/>
      <c r="AO590" s="7"/>
      <c r="AP590" s="7"/>
      <c r="AQ590" s="7"/>
      <c r="AR590" s="7"/>
      <c r="AS590" s="7"/>
      <c r="AT590" s="7"/>
      <c r="AU590" s="7"/>
      <c r="AV590" s="7"/>
      <c r="AW590" s="7"/>
      <c r="AX590" s="7"/>
      <c r="AY590" s="7"/>
      <c r="AZ590" s="7"/>
      <c r="BA590" s="7"/>
    </row>
    <row r="591" spans="1:53" x14ac:dyDescent="0.25">
      <c r="A591" s="5"/>
      <c r="B591" s="312"/>
      <c r="C591" s="314"/>
      <c r="D591" s="7"/>
      <c r="E591" s="7"/>
      <c r="F591" s="231"/>
      <c r="G591" s="231"/>
      <c r="H591" s="314"/>
      <c r="I591" s="306"/>
      <c r="J591" s="151"/>
      <c r="K591" s="151"/>
      <c r="L591" s="175"/>
      <c r="M591" s="151"/>
      <c r="N591" s="175"/>
      <c r="O591" s="218"/>
      <c r="P591" s="218"/>
      <c r="Q591" s="218"/>
      <c r="R591" s="151"/>
      <c r="S591" s="151"/>
      <c r="T591" s="151"/>
      <c r="U591" s="151"/>
      <c r="V591" s="151"/>
      <c r="W591" s="175"/>
      <c r="X591" s="151"/>
      <c r="Y591" s="151"/>
      <c r="Z591" s="151"/>
      <c r="AA591" s="151"/>
      <c r="AB591" s="151"/>
      <c r="AC591" s="151"/>
      <c r="AD591" s="151"/>
      <c r="AE591" s="151"/>
      <c r="AF591" s="151"/>
      <c r="AG591" s="151"/>
      <c r="AH591" s="151"/>
      <c r="AI591" s="151"/>
      <c r="AJ591" s="151"/>
      <c r="AK591" s="151"/>
      <c r="AL591" s="151"/>
      <c r="AM591" s="7"/>
      <c r="AN591" s="7"/>
      <c r="AO591" s="7"/>
      <c r="AP591" s="7"/>
      <c r="AQ591" s="7"/>
      <c r="AR591" s="7"/>
      <c r="AS591" s="7"/>
      <c r="AT591" s="7"/>
      <c r="AU591" s="7"/>
      <c r="AV591" s="7"/>
      <c r="AW591" s="7"/>
      <c r="AX591" s="7"/>
      <c r="AY591" s="7"/>
      <c r="AZ591" s="7"/>
      <c r="BA591" s="7"/>
    </row>
    <row r="592" spans="1:53" x14ac:dyDescent="0.25">
      <c r="A592" s="5"/>
      <c r="B592" s="312"/>
      <c r="C592" s="314"/>
      <c r="D592" s="7"/>
      <c r="E592" s="7"/>
      <c r="F592" s="231"/>
      <c r="G592" s="231"/>
      <c r="H592" s="314"/>
      <c r="I592" s="306"/>
      <c r="J592" s="151"/>
      <c r="K592" s="151"/>
      <c r="L592" s="175"/>
      <c r="M592" s="151"/>
      <c r="N592" s="175"/>
      <c r="O592" s="218"/>
      <c r="P592" s="218"/>
      <c r="Q592" s="218"/>
      <c r="R592" s="151"/>
      <c r="S592" s="151"/>
      <c r="T592" s="151"/>
      <c r="U592" s="151"/>
      <c r="V592" s="151"/>
      <c r="W592" s="175"/>
      <c r="X592" s="151"/>
      <c r="Y592" s="151"/>
      <c r="Z592" s="151"/>
      <c r="AA592" s="151"/>
      <c r="AB592" s="151"/>
      <c r="AC592" s="151"/>
      <c r="AD592" s="151"/>
      <c r="AE592" s="151"/>
      <c r="AF592" s="151"/>
      <c r="AG592" s="151"/>
      <c r="AH592" s="151"/>
      <c r="AI592" s="151"/>
      <c r="AJ592" s="151"/>
      <c r="AK592" s="151"/>
      <c r="AL592" s="151"/>
      <c r="AM592" s="7"/>
      <c r="AN592" s="7"/>
      <c r="AO592" s="7"/>
      <c r="AP592" s="7"/>
      <c r="AQ592" s="7"/>
      <c r="AR592" s="7"/>
      <c r="AS592" s="7"/>
      <c r="AT592" s="7"/>
      <c r="AU592" s="7"/>
      <c r="AV592" s="7"/>
      <c r="AW592" s="7"/>
      <c r="AX592" s="7"/>
      <c r="AY592" s="7"/>
      <c r="AZ592" s="7"/>
      <c r="BA592" s="7"/>
    </row>
    <row r="593" spans="1:53" x14ac:dyDescent="0.25">
      <c r="A593" s="5"/>
      <c r="B593" s="312"/>
      <c r="C593" s="314"/>
      <c r="D593" s="7"/>
      <c r="E593" s="7"/>
      <c r="F593" s="231"/>
      <c r="G593" s="231"/>
      <c r="H593" s="314"/>
      <c r="I593" s="306"/>
      <c r="J593" s="151"/>
      <c r="K593" s="151"/>
      <c r="L593" s="175"/>
      <c r="M593" s="151"/>
      <c r="N593" s="175"/>
      <c r="O593" s="218"/>
      <c r="P593" s="218"/>
      <c r="Q593" s="218"/>
      <c r="R593" s="151"/>
      <c r="S593" s="151"/>
      <c r="T593" s="151"/>
      <c r="U593" s="151"/>
      <c r="V593" s="151"/>
      <c r="W593" s="175"/>
      <c r="X593" s="151"/>
      <c r="Y593" s="151"/>
      <c r="Z593" s="151"/>
      <c r="AA593" s="151"/>
      <c r="AB593" s="151"/>
      <c r="AC593" s="151"/>
      <c r="AD593" s="151"/>
      <c r="AE593" s="151"/>
      <c r="AF593" s="151"/>
      <c r="AG593" s="151"/>
      <c r="AH593" s="151"/>
      <c r="AI593" s="151"/>
      <c r="AJ593" s="151"/>
      <c r="AK593" s="151"/>
      <c r="AL593" s="151"/>
      <c r="AM593" s="7"/>
      <c r="AN593" s="7"/>
      <c r="AO593" s="7"/>
      <c r="AP593" s="7"/>
      <c r="AQ593" s="7"/>
      <c r="AR593" s="7"/>
      <c r="AS593" s="7"/>
      <c r="AT593" s="7"/>
      <c r="AU593" s="7"/>
      <c r="AV593" s="7"/>
      <c r="AW593" s="7"/>
      <c r="AX593" s="7"/>
      <c r="AY593" s="7"/>
      <c r="AZ593" s="7"/>
      <c r="BA593" s="7"/>
    </row>
    <row r="594" spans="1:53" x14ac:dyDescent="0.25">
      <c r="A594" s="5"/>
      <c r="B594" s="312"/>
      <c r="C594" s="314"/>
      <c r="D594" s="7"/>
      <c r="E594" s="7"/>
      <c r="F594" s="231"/>
      <c r="G594" s="231"/>
      <c r="H594" s="314"/>
      <c r="I594" s="306"/>
      <c r="J594" s="151"/>
      <c r="K594" s="151"/>
      <c r="L594" s="175"/>
      <c r="M594" s="151"/>
      <c r="N594" s="175"/>
      <c r="O594" s="218"/>
      <c r="P594" s="218"/>
      <c r="Q594" s="218"/>
      <c r="R594" s="151"/>
      <c r="S594" s="151"/>
      <c r="T594" s="151"/>
      <c r="U594" s="151"/>
      <c r="V594" s="151"/>
      <c r="W594" s="175"/>
      <c r="X594" s="151"/>
      <c r="Y594" s="151"/>
      <c r="Z594" s="151"/>
      <c r="AA594" s="151"/>
      <c r="AB594" s="151"/>
      <c r="AC594" s="151"/>
      <c r="AD594" s="151"/>
      <c r="AE594" s="151"/>
      <c r="AF594" s="151"/>
      <c r="AG594" s="151"/>
      <c r="AH594" s="151"/>
      <c r="AI594" s="151"/>
      <c r="AJ594" s="151"/>
      <c r="AK594" s="151"/>
      <c r="AL594" s="151"/>
      <c r="AM594" s="7"/>
      <c r="AN594" s="7"/>
      <c r="AO594" s="7"/>
      <c r="AP594" s="7"/>
      <c r="AQ594" s="7"/>
      <c r="AR594" s="7"/>
      <c r="AS594" s="7"/>
      <c r="AT594" s="7"/>
      <c r="AU594" s="7"/>
      <c r="AV594" s="7"/>
      <c r="AW594" s="7"/>
      <c r="AX594" s="7"/>
      <c r="AY594" s="7"/>
      <c r="AZ594" s="7"/>
      <c r="BA594" s="7"/>
    </row>
    <row r="595" spans="1:53" x14ac:dyDescent="0.25">
      <c r="A595" s="5"/>
      <c r="B595" s="312"/>
      <c r="C595" s="314"/>
      <c r="D595" s="7"/>
      <c r="E595" s="7"/>
      <c r="F595" s="231"/>
      <c r="G595" s="231"/>
      <c r="H595" s="314"/>
      <c r="I595" s="306"/>
      <c r="J595" s="151"/>
      <c r="K595" s="151"/>
      <c r="L595" s="175"/>
      <c r="M595" s="151"/>
      <c r="N595" s="175"/>
      <c r="O595" s="218"/>
      <c r="P595" s="218"/>
      <c r="Q595" s="218"/>
      <c r="R595" s="151"/>
      <c r="S595" s="151"/>
      <c r="T595" s="151"/>
      <c r="U595" s="151"/>
      <c r="V595" s="151"/>
      <c r="W595" s="175"/>
      <c r="X595" s="151"/>
      <c r="Y595" s="151"/>
      <c r="Z595" s="151"/>
      <c r="AA595" s="151"/>
      <c r="AB595" s="151"/>
      <c r="AC595" s="151"/>
      <c r="AD595" s="151"/>
      <c r="AE595" s="151"/>
      <c r="AF595" s="151"/>
      <c r="AG595" s="151"/>
      <c r="AH595" s="151"/>
      <c r="AI595" s="151"/>
      <c r="AJ595" s="151"/>
      <c r="AK595" s="151"/>
      <c r="AL595" s="151"/>
      <c r="AM595" s="7"/>
      <c r="AN595" s="7"/>
      <c r="AO595" s="7"/>
      <c r="AP595" s="7"/>
      <c r="AQ595" s="7"/>
      <c r="AR595" s="7"/>
      <c r="AS595" s="7"/>
      <c r="AT595" s="7"/>
      <c r="AU595" s="7"/>
      <c r="AV595" s="7"/>
      <c r="AW595" s="7"/>
      <c r="AX595" s="7"/>
      <c r="AY595" s="7"/>
      <c r="AZ595" s="7"/>
      <c r="BA595" s="7"/>
    </row>
    <row r="596" spans="1:53" x14ac:dyDescent="0.25">
      <c r="A596" s="5"/>
      <c r="B596" s="312"/>
      <c r="C596" s="314"/>
      <c r="D596" s="7"/>
      <c r="E596" s="7"/>
      <c r="F596" s="231"/>
      <c r="G596" s="231"/>
      <c r="H596" s="314"/>
      <c r="I596" s="306"/>
      <c r="J596" s="151"/>
      <c r="K596" s="151"/>
      <c r="L596" s="175"/>
      <c r="M596" s="151"/>
      <c r="N596" s="175"/>
      <c r="O596" s="218"/>
      <c r="P596" s="218"/>
      <c r="Q596" s="218"/>
      <c r="R596" s="151"/>
      <c r="S596" s="151"/>
      <c r="T596" s="151"/>
      <c r="U596" s="151"/>
      <c r="V596" s="151"/>
      <c r="W596" s="175"/>
      <c r="X596" s="151"/>
      <c r="Y596" s="151"/>
      <c r="Z596" s="151"/>
      <c r="AA596" s="151"/>
      <c r="AB596" s="151"/>
      <c r="AC596" s="151"/>
      <c r="AD596" s="151"/>
      <c r="AE596" s="151"/>
      <c r="AF596" s="151"/>
      <c r="AG596" s="151"/>
      <c r="AH596" s="151"/>
      <c r="AI596" s="151"/>
      <c r="AJ596" s="151"/>
      <c r="AK596" s="151"/>
      <c r="AL596" s="151"/>
      <c r="AM596" s="7"/>
      <c r="AN596" s="7"/>
      <c r="AO596" s="7"/>
      <c r="AP596" s="7"/>
      <c r="AQ596" s="7"/>
      <c r="AR596" s="7"/>
      <c r="AS596" s="7"/>
      <c r="AT596" s="7"/>
      <c r="AU596" s="7"/>
      <c r="AV596" s="7"/>
      <c r="AW596" s="7"/>
      <c r="AX596" s="7"/>
      <c r="AY596" s="7"/>
      <c r="AZ596" s="7"/>
      <c r="BA596" s="7"/>
    </row>
    <row r="597" spans="1:53" x14ac:dyDescent="0.25">
      <c r="A597" s="5"/>
      <c r="B597" s="312"/>
      <c r="C597" s="314"/>
      <c r="D597" s="7"/>
      <c r="E597" s="7"/>
      <c r="F597" s="231"/>
      <c r="G597" s="231"/>
      <c r="H597" s="314"/>
      <c r="I597" s="306"/>
      <c r="J597" s="151"/>
      <c r="K597" s="151"/>
      <c r="L597" s="175"/>
      <c r="M597" s="151"/>
      <c r="N597" s="175"/>
      <c r="O597" s="218"/>
      <c r="P597" s="218"/>
      <c r="Q597" s="218"/>
      <c r="R597" s="151"/>
      <c r="S597" s="151"/>
      <c r="T597" s="151"/>
      <c r="U597" s="151"/>
      <c r="V597" s="151"/>
      <c r="W597" s="175"/>
      <c r="X597" s="151"/>
      <c r="Y597" s="151"/>
      <c r="Z597" s="151"/>
      <c r="AA597" s="151"/>
      <c r="AB597" s="151"/>
      <c r="AC597" s="151"/>
      <c r="AD597" s="151"/>
      <c r="AE597" s="151"/>
      <c r="AF597" s="151"/>
      <c r="AG597" s="151"/>
      <c r="AH597" s="151"/>
      <c r="AI597" s="151"/>
      <c r="AJ597" s="151"/>
      <c r="AK597" s="151"/>
      <c r="AL597" s="151"/>
      <c r="AM597" s="7"/>
      <c r="AN597" s="7"/>
      <c r="AO597" s="7"/>
      <c r="AP597" s="7"/>
      <c r="AQ597" s="7"/>
      <c r="AR597" s="7"/>
      <c r="AS597" s="7"/>
      <c r="AT597" s="7"/>
      <c r="AU597" s="7"/>
      <c r="AV597" s="7"/>
      <c r="AW597" s="7"/>
      <c r="AX597" s="7"/>
      <c r="AY597" s="7"/>
      <c r="AZ597" s="7"/>
      <c r="BA597" s="7"/>
    </row>
    <row r="598" spans="1:53" x14ac:dyDescent="0.25">
      <c r="A598" s="5"/>
      <c r="B598" s="312"/>
      <c r="C598" s="314"/>
      <c r="D598" s="7"/>
      <c r="E598" s="7"/>
      <c r="F598" s="231"/>
      <c r="G598" s="231"/>
      <c r="H598" s="314"/>
      <c r="I598" s="306"/>
      <c r="J598" s="151"/>
      <c r="K598" s="151"/>
      <c r="L598" s="175"/>
      <c r="M598" s="151"/>
      <c r="N598" s="175"/>
      <c r="O598" s="218"/>
      <c r="P598" s="218"/>
      <c r="Q598" s="218"/>
      <c r="R598" s="151"/>
      <c r="S598" s="151"/>
      <c r="T598" s="151"/>
      <c r="U598" s="151"/>
      <c r="V598" s="151"/>
      <c r="W598" s="175"/>
      <c r="X598" s="151"/>
      <c r="Y598" s="151"/>
      <c r="Z598" s="151"/>
      <c r="AA598" s="151"/>
      <c r="AB598" s="151"/>
      <c r="AC598" s="151"/>
      <c r="AD598" s="151"/>
      <c r="AE598" s="151"/>
      <c r="AF598" s="151"/>
      <c r="AG598" s="151"/>
      <c r="AH598" s="151"/>
      <c r="AI598" s="151"/>
      <c r="AJ598" s="151"/>
      <c r="AK598" s="151"/>
      <c r="AL598" s="151"/>
      <c r="AM598" s="7"/>
      <c r="AN598" s="7"/>
      <c r="AO598" s="7"/>
      <c r="AP598" s="7"/>
      <c r="AQ598" s="7"/>
      <c r="AR598" s="7"/>
      <c r="AS598" s="7"/>
      <c r="AT598" s="7"/>
      <c r="AU598" s="7"/>
      <c r="AV598" s="7"/>
      <c r="AW598" s="7"/>
      <c r="AX598" s="7"/>
      <c r="AY598" s="7"/>
      <c r="AZ598" s="7"/>
      <c r="BA598" s="7"/>
    </row>
    <row r="599" spans="1:53" x14ac:dyDescent="0.25">
      <c r="A599" s="5"/>
      <c r="B599" s="312"/>
      <c r="C599" s="314"/>
      <c r="D599" s="7"/>
      <c r="E599" s="7"/>
      <c r="F599" s="231"/>
      <c r="G599" s="231"/>
      <c r="H599" s="314"/>
      <c r="I599" s="306"/>
      <c r="J599" s="151"/>
      <c r="K599" s="151"/>
      <c r="L599" s="175"/>
      <c r="M599" s="151"/>
      <c r="N599" s="175"/>
      <c r="O599" s="218"/>
      <c r="P599" s="218"/>
      <c r="Q599" s="218"/>
      <c r="R599" s="151"/>
      <c r="S599" s="151"/>
      <c r="T599" s="151"/>
      <c r="U599" s="151"/>
      <c r="V599" s="151"/>
      <c r="W599" s="175"/>
      <c r="X599" s="151"/>
      <c r="Y599" s="151"/>
      <c r="Z599" s="151"/>
      <c r="AA599" s="151"/>
      <c r="AB599" s="151"/>
      <c r="AC599" s="151"/>
      <c r="AD599" s="151"/>
      <c r="AE599" s="151"/>
      <c r="AF599" s="151"/>
      <c r="AG599" s="151"/>
      <c r="AH599" s="151"/>
      <c r="AI599" s="151"/>
      <c r="AJ599" s="151"/>
      <c r="AK599" s="151"/>
      <c r="AL599" s="151"/>
      <c r="AM599" s="7"/>
      <c r="AN599" s="7"/>
      <c r="AO599" s="7"/>
      <c r="AP599" s="7"/>
      <c r="AQ599" s="7"/>
      <c r="AR599" s="7"/>
      <c r="AS599" s="7"/>
      <c r="AT599" s="7"/>
      <c r="AU599" s="7"/>
      <c r="AV599" s="7"/>
      <c r="AW599" s="7"/>
      <c r="AX599" s="7"/>
      <c r="AY599" s="7"/>
      <c r="AZ599" s="7"/>
      <c r="BA599" s="7"/>
    </row>
    <row r="600" spans="1:53" x14ac:dyDescent="0.25">
      <c r="A600" s="5"/>
      <c r="B600" s="312"/>
      <c r="C600" s="314"/>
      <c r="D600" s="7"/>
      <c r="E600" s="7"/>
      <c r="F600" s="231"/>
      <c r="G600" s="231"/>
      <c r="H600" s="314"/>
      <c r="I600" s="306"/>
      <c r="J600" s="151"/>
      <c r="K600" s="151"/>
      <c r="L600" s="175"/>
      <c r="M600" s="151"/>
      <c r="N600" s="175"/>
      <c r="O600" s="218"/>
      <c r="P600" s="218"/>
      <c r="Q600" s="218"/>
      <c r="R600" s="151"/>
      <c r="S600" s="151"/>
      <c r="T600" s="151"/>
      <c r="U600" s="151"/>
      <c r="V600" s="151"/>
      <c r="W600" s="175"/>
      <c r="X600" s="151"/>
      <c r="Y600" s="151"/>
      <c r="Z600" s="151"/>
      <c r="AA600" s="151"/>
      <c r="AB600" s="151"/>
      <c r="AC600" s="151"/>
      <c r="AD600" s="151"/>
      <c r="AE600" s="151"/>
      <c r="AF600" s="151"/>
      <c r="AG600" s="151"/>
      <c r="AH600" s="151"/>
      <c r="AI600" s="151"/>
      <c r="AJ600" s="151"/>
      <c r="AK600" s="151"/>
      <c r="AL600" s="151"/>
      <c r="AM600" s="7"/>
      <c r="AN600" s="7"/>
      <c r="AO600" s="7"/>
      <c r="AP600" s="7"/>
      <c r="AQ600" s="7"/>
      <c r="AR600" s="7"/>
      <c r="AS600" s="7"/>
      <c r="AT600" s="7"/>
      <c r="AU600" s="7"/>
      <c r="AV600" s="7"/>
      <c r="AW600" s="7"/>
      <c r="AX600" s="7"/>
      <c r="AY600" s="7"/>
      <c r="AZ600" s="7"/>
      <c r="BA600" s="7"/>
    </row>
    <row r="601" spans="1:53" x14ac:dyDescent="0.25">
      <c r="A601" s="5"/>
      <c r="B601" s="312"/>
      <c r="C601" s="314"/>
      <c r="D601" s="7"/>
      <c r="E601" s="7"/>
      <c r="F601" s="231"/>
      <c r="G601" s="231"/>
      <c r="H601" s="314"/>
      <c r="I601" s="306"/>
      <c r="J601" s="151"/>
      <c r="K601" s="151"/>
      <c r="L601" s="175"/>
      <c r="M601" s="151"/>
      <c r="N601" s="175"/>
      <c r="O601" s="218"/>
      <c r="P601" s="218"/>
      <c r="Q601" s="218"/>
      <c r="R601" s="151"/>
      <c r="S601" s="151"/>
      <c r="T601" s="151"/>
      <c r="U601" s="151"/>
      <c r="V601" s="151"/>
      <c r="W601" s="175"/>
      <c r="X601" s="151"/>
      <c r="Y601" s="151"/>
      <c r="Z601" s="151"/>
      <c r="AA601" s="151"/>
      <c r="AB601" s="151"/>
      <c r="AC601" s="151"/>
      <c r="AD601" s="151"/>
      <c r="AE601" s="151"/>
      <c r="AF601" s="151"/>
      <c r="AG601" s="151"/>
      <c r="AH601" s="151"/>
      <c r="AI601" s="151"/>
      <c r="AJ601" s="151"/>
      <c r="AK601" s="151"/>
      <c r="AL601" s="151"/>
      <c r="AM601" s="7"/>
      <c r="AN601" s="7"/>
      <c r="AO601" s="7"/>
      <c r="AP601" s="7"/>
      <c r="AQ601" s="7"/>
      <c r="AR601" s="7"/>
      <c r="AS601" s="7"/>
      <c r="AT601" s="7"/>
      <c r="AU601" s="7"/>
      <c r="AV601" s="7"/>
      <c r="AW601" s="7"/>
      <c r="AX601" s="7"/>
      <c r="AY601" s="7"/>
      <c r="AZ601" s="7"/>
      <c r="BA601" s="7"/>
    </row>
    <row r="602" spans="1:53" x14ac:dyDescent="0.25">
      <c r="A602" s="5"/>
      <c r="B602" s="312"/>
      <c r="C602" s="314"/>
      <c r="D602" s="7"/>
      <c r="E602" s="7"/>
      <c r="F602" s="231"/>
      <c r="G602" s="231"/>
      <c r="H602" s="314"/>
      <c r="I602" s="306"/>
      <c r="J602" s="151"/>
      <c r="K602" s="151"/>
      <c r="L602" s="175"/>
      <c r="M602" s="151"/>
      <c r="N602" s="175"/>
      <c r="O602" s="218"/>
      <c r="P602" s="218"/>
      <c r="Q602" s="218"/>
      <c r="R602" s="151"/>
      <c r="S602" s="151"/>
      <c r="T602" s="151"/>
      <c r="U602" s="151"/>
      <c r="V602" s="151"/>
      <c r="W602" s="175"/>
      <c r="X602" s="151"/>
      <c r="Y602" s="151"/>
      <c r="Z602" s="151"/>
      <c r="AA602" s="151"/>
      <c r="AB602" s="151"/>
      <c r="AC602" s="151"/>
      <c r="AD602" s="151"/>
      <c r="AE602" s="151"/>
      <c r="AF602" s="151"/>
      <c r="AG602" s="151"/>
      <c r="AH602" s="151"/>
      <c r="AI602" s="151"/>
      <c r="AJ602" s="151"/>
      <c r="AK602" s="151"/>
      <c r="AL602" s="151"/>
      <c r="AM602" s="7"/>
      <c r="AN602" s="7"/>
      <c r="AO602" s="7"/>
      <c r="AP602" s="7"/>
      <c r="AQ602" s="7"/>
      <c r="AR602" s="7"/>
      <c r="AS602" s="7"/>
      <c r="AT602" s="7"/>
      <c r="AU602" s="7"/>
      <c r="AV602" s="7"/>
      <c r="AW602" s="7"/>
      <c r="AX602" s="7"/>
      <c r="AY602" s="7"/>
      <c r="AZ602" s="7"/>
      <c r="BA602" s="7"/>
    </row>
    <row r="603" spans="1:53" x14ac:dyDescent="0.25">
      <c r="A603" s="5"/>
      <c r="B603" s="312"/>
      <c r="C603" s="314"/>
      <c r="D603" s="7"/>
      <c r="E603" s="7"/>
      <c r="F603" s="231"/>
      <c r="G603" s="231"/>
      <c r="H603" s="314"/>
      <c r="I603" s="306"/>
      <c r="J603" s="151"/>
      <c r="K603" s="151"/>
      <c r="L603" s="175"/>
      <c r="M603" s="151"/>
      <c r="N603" s="175"/>
      <c r="O603" s="218"/>
      <c r="P603" s="218"/>
      <c r="Q603" s="218"/>
      <c r="R603" s="151"/>
      <c r="S603" s="151"/>
      <c r="T603" s="151"/>
      <c r="U603" s="151"/>
      <c r="V603" s="151"/>
      <c r="W603" s="175"/>
      <c r="X603" s="151"/>
      <c r="Y603" s="151"/>
      <c r="Z603" s="151"/>
      <c r="AA603" s="151"/>
      <c r="AB603" s="151"/>
      <c r="AC603" s="151"/>
      <c r="AD603" s="151"/>
      <c r="AE603" s="151"/>
      <c r="AF603" s="151"/>
      <c r="AG603" s="151"/>
      <c r="AH603" s="151"/>
      <c r="AI603" s="151"/>
      <c r="AJ603" s="151"/>
      <c r="AK603" s="151"/>
      <c r="AL603" s="151"/>
      <c r="AM603" s="7"/>
      <c r="AN603" s="7"/>
      <c r="AO603" s="7"/>
      <c r="AP603" s="7"/>
      <c r="AQ603" s="7"/>
      <c r="AR603" s="7"/>
      <c r="AS603" s="7"/>
      <c r="AT603" s="7"/>
      <c r="AU603" s="7"/>
      <c r="AV603" s="7"/>
      <c r="AW603" s="7"/>
      <c r="AX603" s="7"/>
      <c r="AY603" s="7"/>
      <c r="AZ603" s="7"/>
      <c r="BA603" s="7"/>
    </row>
    <row r="604" spans="1:53" x14ac:dyDescent="0.25">
      <c r="A604" s="5"/>
      <c r="B604" s="313"/>
      <c r="C604" s="317"/>
      <c r="D604" s="22"/>
      <c r="E604" s="22"/>
      <c r="F604" s="237"/>
      <c r="G604" s="237"/>
      <c r="H604" s="317"/>
      <c r="I604" s="309"/>
      <c r="J604" s="193"/>
      <c r="K604" s="193"/>
      <c r="L604" s="219"/>
      <c r="M604" s="193"/>
      <c r="N604" s="219"/>
      <c r="O604" s="160"/>
      <c r="P604" s="192"/>
      <c r="Q604" s="192"/>
      <c r="R604" s="193"/>
      <c r="S604" s="193"/>
      <c r="T604" s="193"/>
      <c r="U604" s="193"/>
      <c r="V604" s="193"/>
      <c r="W604" s="219"/>
      <c r="X604" s="193"/>
      <c r="Y604" s="193"/>
      <c r="Z604" s="193"/>
      <c r="AA604" s="193"/>
      <c r="AB604" s="193"/>
      <c r="AC604" s="193"/>
      <c r="AD604" s="193"/>
      <c r="AE604" s="193"/>
      <c r="AF604" s="193"/>
      <c r="AG604" s="193"/>
      <c r="AH604" s="193"/>
      <c r="AI604" s="193"/>
      <c r="AJ604" s="193"/>
      <c r="AK604" s="193"/>
      <c r="AL604" s="193"/>
      <c r="AM604" s="22"/>
      <c r="AN604" s="22"/>
      <c r="AO604" s="22"/>
      <c r="AP604" s="22"/>
      <c r="AQ604" s="22"/>
      <c r="AR604" s="22"/>
      <c r="AS604" s="22"/>
      <c r="AT604" s="22"/>
      <c r="AU604" s="22"/>
      <c r="AV604" s="22"/>
      <c r="AW604" s="22"/>
      <c r="AX604" s="7"/>
      <c r="AY604" s="7"/>
      <c r="AZ604" s="7"/>
      <c r="BA604" s="7"/>
    </row>
    <row r="605" spans="1:53" s="53" customFormat="1" x14ac:dyDescent="0.25">
      <c r="A605" s="50">
        <v>54</v>
      </c>
      <c r="B605" s="422" t="s">
        <v>1005</v>
      </c>
      <c r="C605" s="423" t="s">
        <v>1006</v>
      </c>
      <c r="D605" s="45" t="s">
        <v>968</v>
      </c>
      <c r="E605" s="45" t="s">
        <v>968</v>
      </c>
      <c r="F605" s="424"/>
      <c r="G605" s="425"/>
      <c r="H605" s="315" t="s">
        <v>934</v>
      </c>
      <c r="I605" s="426"/>
      <c r="J605" s="191" t="s">
        <v>50</v>
      </c>
      <c r="K605" s="191" t="s">
        <v>50</v>
      </c>
      <c r="L605" s="427"/>
      <c r="M605" s="191"/>
      <c r="N605" s="428"/>
      <c r="O605" s="429"/>
      <c r="P605" s="430"/>
      <c r="Q605" s="429"/>
      <c r="R605" s="191"/>
      <c r="S605" s="191"/>
      <c r="T605" s="191"/>
      <c r="U605" s="191"/>
      <c r="V605" s="191"/>
      <c r="W605" s="427"/>
      <c r="X605" s="180" t="s">
        <v>50</v>
      </c>
      <c r="Y605" s="191"/>
      <c r="Z605" s="191"/>
      <c r="AA605" s="191"/>
      <c r="AB605" s="191"/>
      <c r="AC605" s="191"/>
      <c r="AD605" s="191"/>
      <c r="AE605" s="191"/>
      <c r="AF605" s="191"/>
      <c r="AG605" s="191"/>
      <c r="AH605" s="191"/>
      <c r="AI605" s="191"/>
      <c r="AJ605" s="191"/>
      <c r="AK605" s="191"/>
      <c r="AL605" s="191"/>
      <c r="AM605" s="84"/>
      <c r="AN605" s="84"/>
      <c r="AO605" s="84"/>
      <c r="AP605" s="84"/>
      <c r="AQ605" s="84"/>
      <c r="AR605" s="84"/>
      <c r="AS605" s="84"/>
      <c r="AT605" s="84"/>
      <c r="AU605" s="84"/>
      <c r="AV605" s="84"/>
      <c r="AW605" s="84"/>
      <c r="AX605" s="84"/>
      <c r="AY605" s="84"/>
      <c r="AZ605" s="84"/>
      <c r="BA605" s="84"/>
    </row>
    <row r="606" spans="1:53" s="431" customFormat="1" x14ac:dyDescent="0.25">
      <c r="A606" s="50">
        <v>55</v>
      </c>
      <c r="B606" s="374" t="s">
        <v>1007</v>
      </c>
      <c r="C606" s="315" t="s">
        <v>1008</v>
      </c>
      <c r="D606" s="45"/>
      <c r="E606" s="45"/>
      <c r="F606" s="230"/>
      <c r="G606" s="342"/>
      <c r="H606" s="315"/>
      <c r="I606" s="46"/>
      <c r="J606" s="180"/>
      <c r="K606" s="180"/>
      <c r="L606" s="207"/>
      <c r="M606" s="180"/>
      <c r="N606" s="208"/>
      <c r="O606" s="182"/>
      <c r="P606" s="181"/>
      <c r="Q606" s="182"/>
      <c r="R606" s="180"/>
      <c r="S606" s="180"/>
      <c r="T606" s="180"/>
      <c r="U606" s="180"/>
      <c r="V606" s="180"/>
      <c r="W606" s="207"/>
      <c r="X606" s="180"/>
      <c r="Y606" s="180"/>
      <c r="Z606" s="180"/>
      <c r="AA606" s="180"/>
      <c r="AB606" s="180"/>
      <c r="AC606" s="180"/>
      <c r="AD606" s="180"/>
      <c r="AE606" s="180"/>
      <c r="AF606" s="180"/>
      <c r="AG606" s="180"/>
      <c r="AH606" s="180"/>
      <c r="AI606" s="180"/>
      <c r="AJ606" s="180"/>
      <c r="AK606" s="180"/>
      <c r="AL606" s="180"/>
      <c r="AM606" s="45"/>
      <c r="AN606" s="45"/>
      <c r="AO606" s="45"/>
      <c r="AP606" s="45"/>
      <c r="AQ606" s="45"/>
      <c r="AR606" s="45"/>
      <c r="AS606" s="45"/>
      <c r="AT606" s="45"/>
      <c r="AU606" s="45"/>
      <c r="AV606" s="45"/>
      <c r="AW606" s="45"/>
      <c r="AX606" s="45"/>
      <c r="AY606" s="45"/>
      <c r="AZ606" s="45"/>
      <c r="BA606" s="45"/>
    </row>
  </sheetData>
  <mergeCells count="2">
    <mergeCell ref="K1:W1"/>
    <mergeCell ref="X1:AL1"/>
  </mergeCells>
  <conditionalFormatting sqref="A1:A1048576 B83">
    <cfRule type="expression" dxfId="289" priority="130">
      <formula>(AX1:AX400)="+"</formula>
    </cfRule>
  </conditionalFormatting>
  <conditionalFormatting sqref="B2:B10 B12:B82 B97:B101 B103:B116 B119:B122 B124:B127 B129 B131:B132 B134:B136 B141:B143 B148 B155:B156 B160 B164 B169:B174 B176:B178 B181:B191 B193:B1048576">
    <cfRule type="expression" dxfId="288" priority="124">
      <formula>(AX2:AX401)="+"</formula>
    </cfRule>
  </conditionalFormatting>
  <conditionalFormatting sqref="B84:B95">
    <cfRule type="expression" dxfId="287" priority="131">
      <formula>(AX84:AX483)="+"</formula>
    </cfRule>
  </conditionalFormatting>
  <conditionalFormatting sqref="B117 B123 B139">
    <cfRule type="expression" dxfId="286" priority="4">
      <formula>(AY117:AY516)="+"</formula>
    </cfRule>
  </conditionalFormatting>
  <conditionalFormatting sqref="B150 B152:B154 B157:B159 B161:B163 B165:B168 B175 B179:B180">
    <cfRule type="expression" dxfId="285" priority="2">
      <formula>(AY150:AY549)="+"</formula>
    </cfRule>
  </conditionalFormatting>
  <conditionalFormatting sqref="C13 C14:E17 C18 C19:E26 C27:C30 C31:E37 C39:E42 D43:E43 C44:E48 C50:E50 C52:E53 D54:E56 C57:E82 D83:E83 C84:E95 D96:E96 C97:E101 D102:E102 C103:E116 D117:E117 C118:E142 D143:E143 C144:E191 D192:E193 C194:E1048576">
    <cfRule type="expression" dxfId="284" priority="183">
      <formula>(AX13:AX412)="+"</formula>
    </cfRule>
  </conditionalFormatting>
  <conditionalFormatting sqref="C43">
    <cfRule type="expression" dxfId="283" priority="184">
      <formula>(AX43:AX442)="+"</formula>
    </cfRule>
  </conditionalFormatting>
  <conditionalFormatting sqref="C54:C56">
    <cfRule type="expression" dxfId="282" priority="125">
      <formula>(AX54:AX453)="+"</formula>
    </cfRule>
  </conditionalFormatting>
  <conditionalFormatting sqref="C192">
    <cfRule type="expression" dxfId="281" priority="14">
      <formula>(AX192:AX591)="+"</formula>
    </cfRule>
  </conditionalFormatting>
  <conditionalFormatting sqref="C2:E10">
    <cfRule type="expression" dxfId="280" priority="132">
      <formula>(AX2:AX401)="+"</formula>
    </cfRule>
  </conditionalFormatting>
  <conditionalFormatting sqref="C12:E12">
    <cfRule type="expression" dxfId="279" priority="182">
      <formula>(AX12:AX411)="+"</formula>
    </cfRule>
  </conditionalFormatting>
  <conditionalFormatting sqref="D11:E11">
    <cfRule type="expression" dxfId="278" priority="153">
      <formula>(AY11:AY410)="+"</formula>
    </cfRule>
  </conditionalFormatting>
  <conditionalFormatting sqref="D13:E13">
    <cfRule type="expression" dxfId="277" priority="177">
      <formula>(AY13:AY412)="+"</formula>
    </cfRule>
  </conditionalFormatting>
  <conditionalFormatting sqref="D18:E18">
    <cfRule type="expression" dxfId="276" priority="105">
      <formula>(AY18:AY417)="+"</formula>
    </cfRule>
  </conditionalFormatting>
  <conditionalFormatting sqref="D27:E30">
    <cfRule type="expression" dxfId="275" priority="104">
      <formula>(AY27:AY426)="+"</formula>
    </cfRule>
  </conditionalFormatting>
  <conditionalFormatting sqref="D49:E49">
    <cfRule type="expression" dxfId="274" priority="118">
      <formula>(AY49:AY448)="+"</formula>
    </cfRule>
  </conditionalFormatting>
  <conditionalFormatting sqref="F157:I158 F159:G159 F160:I160 F161:G161 F162:I164 F165:G165 F166:I168 F169:G171 F172:I173 F174:G174 F175:I178 F179:H180 F181:I1048177">
    <cfRule type="expression" dxfId="273" priority="1295">
      <formula>(AY157:AY556)="+"</formula>
    </cfRule>
  </conditionalFormatting>
  <conditionalFormatting sqref="F1048178:I1048178">
    <cfRule type="expression" dxfId="272" priority="1312">
      <formula>(AY1:AY1048178)="+"</formula>
    </cfRule>
  </conditionalFormatting>
  <conditionalFormatting sqref="G56:G57">
    <cfRule type="expression" dxfId="271" priority="96">
      <formula>(AY56:AY455)="+"</formula>
    </cfRule>
  </conditionalFormatting>
  <conditionalFormatting sqref="H57:I57">
    <cfRule type="expression" dxfId="270" priority="1314">
      <formula>(AZ56:AZ455)="+"</formula>
    </cfRule>
  </conditionalFormatting>
  <conditionalFormatting sqref="H159:I159">
    <cfRule type="expression" dxfId="269" priority="25">
      <formula>(AZ159:AZ558)="+"</formula>
    </cfRule>
  </conditionalFormatting>
  <conditionalFormatting sqref="H161:I161">
    <cfRule type="expression" dxfId="268" priority="24">
      <formula>(AZ161:AZ560)="+"</formula>
    </cfRule>
  </conditionalFormatting>
  <conditionalFormatting sqref="H165:I165">
    <cfRule type="expression" dxfId="267" priority="23">
      <formula>(AZ165:AZ564)="+"</formula>
    </cfRule>
  </conditionalFormatting>
  <conditionalFormatting sqref="H169:I171">
    <cfRule type="expression" dxfId="266" priority="22">
      <formula>(AZ169:AZ568)="+"</formula>
    </cfRule>
  </conditionalFormatting>
  <conditionalFormatting sqref="H174:I174">
    <cfRule type="expression" dxfId="265" priority="17">
      <formula>(AZ174:AZ573)="+"</formula>
    </cfRule>
  </conditionalFormatting>
  <conditionalFormatting sqref="I179">
    <cfRule type="expression" dxfId="264" priority="1321">
      <formula>(BB180:BB579)="+"</formula>
    </cfRule>
  </conditionalFormatting>
  <conditionalFormatting sqref="J2:J55 J58:J156 K157:K1048177 L163:W164 L172:W172 L179:W180">
    <cfRule type="expression" dxfId="263" priority="97">
      <formula>(BA2:BA401)="+"</formula>
    </cfRule>
  </conditionalFormatting>
  <conditionalFormatting sqref="J57">
    <cfRule type="expression" dxfId="262" priority="417">
      <formula>(BA56:BA455)="+"</formula>
    </cfRule>
  </conditionalFormatting>
  <conditionalFormatting sqref="J157:J1048177 F2:I55 F56:F57 F58:I101 G102:I102 F103:I116 G117:I117 F118:I152 F153:F156 H153:I156">
    <cfRule type="expression" dxfId="261" priority="386">
      <formula>(AX2:AX401)="+"</formula>
    </cfRule>
  </conditionalFormatting>
  <conditionalFormatting sqref="J1048178 F1048179:I1048576">
    <cfRule type="expression" dxfId="260" priority="384">
      <formula>(AX1:AX1048178)="+"</formula>
    </cfRule>
  </conditionalFormatting>
  <conditionalFormatting sqref="K2:K40 K42:K55 K58:K73 K75 K77:K156">
    <cfRule type="expression" dxfId="257" priority="109">
      <formula>(BA2:BA401)="+"</formula>
    </cfRule>
  </conditionalFormatting>
  <conditionalFormatting sqref="K41">
    <cfRule type="expression" dxfId="256" priority="119">
      <formula>(AY41:AY440)="+"</formula>
    </cfRule>
  </conditionalFormatting>
  <conditionalFormatting sqref="K57">
    <cfRule type="expression" dxfId="255" priority="181">
      <formula>(BA56:BA455)="+"</formula>
    </cfRule>
  </conditionalFormatting>
  <conditionalFormatting sqref="K74">
    <cfRule type="expression" dxfId="254" priority="185">
      <formula>(BA76:BA475)="+"</formula>
    </cfRule>
  </conditionalFormatting>
  <conditionalFormatting sqref="K1048178 J1048179:J1048576">
    <cfRule type="expression" dxfId="253" priority="385">
      <formula>(BA1:BA1048178)="+"</formula>
    </cfRule>
  </conditionalFormatting>
  <conditionalFormatting sqref="K1048179:K1048576">
    <cfRule type="expression" dxfId="252" priority="179">
      <formula>(BA2:BA1048179)="+"</formula>
    </cfRule>
  </conditionalFormatting>
  <conditionalFormatting sqref="L2:L70">
    <cfRule type="expression" dxfId="251" priority="100">
      <formula>(AX2:AX401)="+"</formula>
    </cfRule>
  </conditionalFormatting>
  <conditionalFormatting sqref="L71:L1048576">
    <cfRule type="expression" dxfId="250" priority="134">
      <formula>(AX71:AX470)="+"</formula>
    </cfRule>
  </conditionalFormatting>
  <conditionalFormatting sqref="L157:W157">
    <cfRule type="expression" dxfId="249" priority="178">
      <formula>(BC157:BC556)="+"</formula>
    </cfRule>
  </conditionalFormatting>
  <conditionalFormatting sqref="M2:M70">
    <cfRule type="expression" dxfId="248" priority="103">
      <formula>(AX2:AX401)="+"</formula>
    </cfRule>
  </conditionalFormatting>
  <conditionalFormatting sqref="M71:M1048576">
    <cfRule type="expression" dxfId="247" priority="135">
      <formula>(AX71:AX470)="+"</formula>
    </cfRule>
  </conditionalFormatting>
  <conditionalFormatting sqref="N2:N76 G153:G156">
    <cfRule type="expression" dxfId="246" priority="101">
      <formula>(AQ2:AQ401)="+"</formula>
    </cfRule>
  </conditionalFormatting>
  <conditionalFormatting sqref="N77:N1048576">
    <cfRule type="expression" dxfId="245" priority="136">
      <formula>(AX77:AX476)="+"</formula>
    </cfRule>
  </conditionalFormatting>
  <conditionalFormatting sqref="O184">
    <cfRule type="containsText" dxfId="243" priority="8" operator="containsText" text="`">
      <formula>NOT(ISERROR(SEARCH("`",O184)))</formula>
    </cfRule>
    <cfRule type="expression" dxfId="242" priority="5">
      <formula>(AX184:AX583)="+"</formula>
    </cfRule>
  </conditionalFormatting>
  <conditionalFormatting sqref="O2:P1048177">
    <cfRule type="expression" dxfId="241" priority="36">
      <formula>(AX2:AX401)="+"</formula>
    </cfRule>
  </conditionalFormatting>
  <conditionalFormatting sqref="O1048178:P1048576">
    <cfRule type="expression" dxfId="240" priority="465">
      <formula>(AX1:AX1048178)="+"</formula>
    </cfRule>
  </conditionalFormatting>
  <conditionalFormatting sqref="P11">
    <cfRule type="expression" dxfId="239" priority="20">
      <formula>(BA11:BA410)="+"</formula>
    </cfRule>
  </conditionalFormatting>
  <conditionalFormatting sqref="Q2 AB2 Q31:Q1048177">
    <cfRule type="expression" dxfId="238" priority="29">
      <formula>(AY2:AY401)="+"</formula>
    </cfRule>
  </conditionalFormatting>
  <conditionalFormatting sqref="Q3:Q30 AE84:AF122 AG84:BD129 R84:AD150 AE124:AF154 AG130:AI130 AK130:BD130 AG131:BD148 AG149:AH155 AI149:BD159 R151 T151:AD151 R152:AD155 AF155 R160:BD194 R156:AH159 R197:BD603">
    <cfRule type="containsText" dxfId="237" priority="171" operator="containsText" text="`">
      <formula>NOT(ISERROR(SEARCH("`",Q3)))</formula>
    </cfRule>
  </conditionalFormatting>
  <conditionalFormatting sqref="Q4">
    <cfRule type="colorScale" priority="173">
      <colorScale>
        <cfvo type="min"/>
        <cfvo type="percentile" val="50"/>
        <cfvo type="max"/>
        <color rgb="FFF8696B"/>
        <color rgb="FFFFEB84"/>
        <color rgb="FF63BE7B"/>
      </colorScale>
    </cfRule>
    <cfRule type="colorScale" priority="172">
      <colorScale>
        <cfvo type="min"/>
        <cfvo type="max"/>
        <color rgb="FF63BE7B"/>
        <color rgb="FFFFEF9C"/>
      </colorScale>
    </cfRule>
  </conditionalFormatting>
  <conditionalFormatting sqref="Q1048178:Q1048576">
    <cfRule type="expression" dxfId="236" priority="466">
      <formula>(AY1:AY1048178)="+"</formula>
    </cfRule>
  </conditionalFormatting>
  <conditionalFormatting sqref="R4">
    <cfRule type="colorScale" priority="151">
      <colorScale>
        <cfvo type="min"/>
        <cfvo type="max"/>
        <color rgb="FF63BE7B"/>
        <color rgb="FFFFEF9C"/>
      </colorScale>
    </cfRule>
    <cfRule type="colorScale" priority="152">
      <colorScale>
        <cfvo type="min"/>
        <cfvo type="percentile" val="50"/>
        <cfvo type="max"/>
        <color rgb="FFF8696B"/>
        <color rgb="FFFFEB84"/>
        <color rgb="FF63BE7B"/>
      </colorScale>
    </cfRule>
  </conditionalFormatting>
  <conditionalFormatting sqref="R45">
    <cfRule type="containsText" dxfId="233" priority="106" operator="containsText" text="`">
      <formula>NOT(ISERROR(SEARCH("`",R45)))</formula>
    </cfRule>
  </conditionalFormatting>
  <conditionalFormatting sqref="R51">
    <cfRule type="containsText" dxfId="232" priority="107" operator="containsText" text="`">
      <formula>NOT(ISERROR(SEARCH("`",R51)))</formula>
    </cfRule>
  </conditionalFormatting>
  <conditionalFormatting sqref="R139">
    <cfRule type="containsText" dxfId="231" priority="21" operator="containsText" text="`">
      <formula>NOT(ISERROR(SEARCH("`",R139)))</formula>
    </cfRule>
  </conditionalFormatting>
  <conditionalFormatting sqref="R195:BD196 X196:X197 X605">
    <cfRule type="containsText" dxfId="230" priority="1" operator="containsText" text="`">
      <formula>NOT(ISERROR(SEARCH("`",R195)))</formula>
    </cfRule>
  </conditionalFormatting>
  <conditionalFormatting sqref="R605:BD606">
    <cfRule type="containsText" dxfId="229" priority="13" operator="containsText" text="`">
      <formula>NOT(ISERROR(SEARCH("`",R605)))</formula>
    </cfRule>
  </conditionalFormatting>
  <conditionalFormatting sqref="T17 T18:U42">
    <cfRule type="containsText" dxfId="228" priority="174" operator="containsText" text="`">
      <formula>NOT(ISERROR(SEARCH("`",T17)))</formula>
    </cfRule>
  </conditionalFormatting>
  <conditionalFormatting sqref="T45">
    <cfRule type="containsText" dxfId="227" priority="111" operator="containsText" text="`">
      <formula>NOT(ISERROR(SEARCH("`",T45)))</formula>
    </cfRule>
  </conditionalFormatting>
  <conditionalFormatting sqref="U45:V45">
    <cfRule type="containsText" dxfId="226" priority="110" operator="containsText" text="`">
      <formula>NOT(ISERROR(SEARCH("`",U45)))</formula>
    </cfRule>
  </conditionalFormatting>
  <conditionalFormatting sqref="V23:Z23">
    <cfRule type="containsText" dxfId="225" priority="139" operator="containsText" text="`">
      <formula>NOT(ISERROR(SEARCH("`",V23)))</formula>
    </cfRule>
  </conditionalFormatting>
  <conditionalFormatting sqref="V3:AA3 AL3:AS3 AU3:BD3 AB3:AB4 AI3:AI6 T3:U16 R3:S42 V4:Z4 AK4:AS6 AU4:BA17 V5:AB5 V6:AA6 AG7:AS10 V7:AB11 AJ11:AM11 AO11:AP11 AR11:AS11 V12:X13 AA12:AB15 AG12:AS17 W14:X14 V15:X15 V16:AB22 U17 AL18:AS21 AU18:AW21 BA19:BD20 AU22:BD23 AG22:AS32 AA23:AB23 AY24:BD24 V24:AB28 AU24:AW29 AY25:AZ25 AY26:BD27 AY28:AZ29 V29:AD42 AU30:AZ30 AU31:BD32 AG33:BD33 AG34:AJ34 AL34:AW34 AG35:AX38 AG39:BD40 AG41:AX41 AG42:BD42 AG43:AX44 R43:AD82 AE45:BD45 AG46:AX49 AG50:BD51 AG52:AX52 AG53:BD60 AG61:AZ61 AG62:BD82 R83:AB83 AJ83:AK83 AM83 AO83:AP83 AR83:BD83 AX604:BA604 BB4:BD18 BB21:BD21 BB25:BD25 BB28:BD30 BB34:BD38 BB41:BD41 BB43:BD44 BB46:BD49 BB52:BD52 BB61:BD61">
    <cfRule type="containsText" dxfId="224" priority="128" operator="containsText" text="`">
      <formula>NOT(ISERROR(SEARCH("`",R3)))</formula>
    </cfRule>
  </conditionalFormatting>
  <conditionalFormatting sqref="X2">
    <cfRule type="expression" dxfId="223" priority="34">
      <formula>(BM2:BM401)="+"</formula>
    </cfRule>
  </conditionalFormatting>
  <conditionalFormatting sqref="Y2:Z2">
    <cfRule type="expression" dxfId="222" priority="28">
      <formula>(BJ2:BJ401)="+"</formula>
    </cfRule>
  </conditionalFormatting>
  <conditionalFormatting sqref="Y12:Z15">
    <cfRule type="containsText" dxfId="221" priority="176" operator="containsText" text="`">
      <formula>NOT(ISERROR(SEARCH("`",Y12)))</formula>
    </cfRule>
  </conditionalFormatting>
  <conditionalFormatting sqref="Z164">
    <cfRule type="containsText" dxfId="220" priority="19" operator="containsText" text="`">
      <formula>NOT(ISERROR(SEARCH("`",Z164)))</formula>
    </cfRule>
  </conditionalFormatting>
  <conditionalFormatting sqref="AA2">
    <cfRule type="expression" dxfId="219" priority="30">
      <formula>(BJ2:BJ401)="+"</formula>
    </cfRule>
  </conditionalFormatting>
  <conditionalFormatting sqref="AA4">
    <cfRule type="containsText" dxfId="218" priority="150" operator="containsText" text="`">
      <formula>NOT(ISERROR(SEARCH("`",AA4)))</formula>
    </cfRule>
  </conditionalFormatting>
  <conditionalFormatting sqref="AB6">
    <cfRule type="containsText" dxfId="217" priority="147" operator="containsText" text="`">
      <formula>NOT(ISERROR(SEARCH("`",AB6)))</formula>
    </cfRule>
  </conditionalFormatting>
  <conditionalFormatting sqref="AC168">
    <cfRule type="containsText" dxfId="216" priority="18" operator="containsText" text="`">
      <formula>NOT(ISERROR(SEARCH("`",AC168)))</formula>
    </cfRule>
  </conditionalFormatting>
  <conditionalFormatting sqref="AC175">
    <cfRule type="expression" dxfId="215" priority="15">
      <formula>(BL175:BL574)="+"</formula>
    </cfRule>
  </conditionalFormatting>
  <conditionalFormatting sqref="AC184">
    <cfRule type="expression" dxfId="214" priority="9">
      <formula>(BL184:BL583)="+"</formula>
    </cfRule>
  </conditionalFormatting>
  <conditionalFormatting sqref="AC187:AC188">
    <cfRule type="expression" dxfId="213" priority="11">
      <formula>(BL187:BL586)="+"</formula>
    </cfRule>
  </conditionalFormatting>
  <conditionalFormatting sqref="AC2:AD2">
    <cfRule type="expression" dxfId="212" priority="102">
      <formula>(BJ2:BJ401)="+"</formula>
    </cfRule>
  </conditionalFormatting>
  <conditionalFormatting sqref="AC3:AD10 AC12:AD28">
    <cfRule type="containsText" dxfId="211" priority="148" operator="containsText" text="`">
      <formula>NOT(ISERROR(SEARCH("`",AC3)))</formula>
    </cfRule>
  </conditionalFormatting>
  <conditionalFormatting sqref="AC11:AD11">
    <cfRule type="containsText" dxfId="210" priority="65" operator="containsText" text="`">
      <formula>NOT(ISERROR(SEARCH("`",AC11)))</formula>
    </cfRule>
  </conditionalFormatting>
  <conditionalFormatting sqref="AC51:AD51">
    <cfRule type="containsText" dxfId="207" priority="112" operator="containsText" text="`">
      <formula>NOT(ISERROR(SEARCH("`",AC51)))</formula>
    </cfRule>
  </conditionalFormatting>
  <conditionalFormatting sqref="AC83:AD83">
    <cfRule type="containsText" dxfId="205" priority="56" operator="containsText" text="`">
      <formula>NOT(ISERROR(SEARCH("`",AC83)))</formula>
    </cfRule>
  </conditionalFormatting>
  <conditionalFormatting sqref="AE2:AF2">
    <cfRule type="expression" dxfId="203" priority="33">
      <formula>(BK2:BK401)="+"</formula>
    </cfRule>
  </conditionalFormatting>
  <conditionalFormatting sqref="AE3:AF10 AE12:AF82">
    <cfRule type="containsText" dxfId="202" priority="144" operator="containsText" text="`">
      <formula>NOT(ISERROR(SEARCH("`",AE3)))</formula>
    </cfRule>
  </conditionalFormatting>
  <conditionalFormatting sqref="AE26:AF26">
    <cfRule type="containsText" dxfId="201" priority="122" operator="containsText" text="`">
      <formula>NOT(ISERROR(SEARCH("`",AE26)))</formula>
    </cfRule>
  </conditionalFormatting>
  <conditionalFormatting sqref="AE45:AF45">
    <cfRule type="containsText" dxfId="200" priority="117" operator="containsText" text="`">
      <formula>NOT(ISERROR(SEARCH("`",AE45)))</formula>
    </cfRule>
  </conditionalFormatting>
  <conditionalFormatting sqref="AE83:AG83">
    <cfRule type="containsText" dxfId="199" priority="74" operator="containsText" text="`">
      <formula>NOT(ISERROR(SEARCH("`",AE83)))</formula>
    </cfRule>
  </conditionalFormatting>
  <conditionalFormatting sqref="AE11:AH11">
    <cfRule type="containsText" dxfId="194" priority="95" operator="containsText" text="`">
      <formula>NOT(ISERROR(SEARCH("`",AE11)))</formula>
    </cfRule>
  </conditionalFormatting>
  <conditionalFormatting sqref="AE45:AH45">
    <cfRule type="containsText" dxfId="193" priority="156" operator="containsText" text="`">
      <formula>NOT(ISERROR(SEARCH("`",AE45)))</formula>
    </cfRule>
  </conditionalFormatting>
  <conditionalFormatting sqref="AG3:AH6">
    <cfRule type="containsText" dxfId="190" priority="146" operator="containsText" text="`">
      <formula>NOT(ISERROR(SEARCH("`",AG3)))</formula>
    </cfRule>
  </conditionalFormatting>
  <conditionalFormatting sqref="AG26:AH26">
    <cfRule type="containsText" dxfId="189" priority="123" operator="containsText" text="`">
      <formula>NOT(ISERROR(SEARCH("`",AG26)))</formula>
    </cfRule>
  </conditionalFormatting>
  <conditionalFormatting sqref="AG56:AH56">
    <cfRule type="containsText" dxfId="188" priority="114" operator="containsText" text="`">
      <formula>NOT(ISERROR(SEARCH("`",AG56)))</formula>
    </cfRule>
  </conditionalFormatting>
  <conditionalFormatting sqref="AG18:AJ21 AY18:AZ21">
    <cfRule type="containsText" dxfId="187" priority="138" operator="containsText" text="`">
      <formula>NOT(ISERROR(SEARCH("`",AG18)))</formula>
    </cfRule>
  </conditionalFormatting>
  <conditionalFormatting sqref="AH83">
    <cfRule type="containsText" dxfId="186" priority="47" operator="containsText" text="`">
      <formula>NOT(ISERROR(SEARCH("`",AH83)))</formula>
    </cfRule>
  </conditionalFormatting>
  <conditionalFormatting sqref="AI11">
    <cfRule type="containsText" dxfId="182" priority="53" operator="containsText" text="`">
      <formula>NOT(ISERROR(SEARCH("`",AI11)))</formula>
    </cfRule>
  </conditionalFormatting>
  <conditionalFormatting sqref="AI26">
    <cfRule type="containsText" dxfId="180" priority="121" operator="containsText" text="`">
      <formula>NOT(ISERROR(SEARCH("`",AI26)))</formula>
    </cfRule>
  </conditionalFormatting>
  <conditionalFormatting sqref="AI56">
    <cfRule type="containsText" dxfId="179" priority="113" operator="containsText" text="`">
      <formula>NOT(ISERROR(SEARCH("`",AI56)))</formula>
    </cfRule>
  </conditionalFormatting>
  <conditionalFormatting sqref="AI83">
    <cfRule type="containsText" dxfId="178" priority="50" operator="containsText" text="`">
      <formula>NOT(ISERROR(SEARCH("`",AI83)))</formula>
    </cfRule>
  </conditionalFormatting>
  <conditionalFormatting sqref="AJ3:AJ6">
    <cfRule type="containsText" dxfId="175" priority="145" operator="containsText" text="`">
      <formula>NOT(ISERROR(SEARCH("`",AJ3)))</formula>
    </cfRule>
  </conditionalFormatting>
  <conditionalFormatting sqref="AK3">
    <cfRule type="containsText" dxfId="174" priority="149" operator="containsText" text="`">
      <formula>NOT(ISERROR(SEARCH("`",AK3)))</formula>
    </cfRule>
  </conditionalFormatting>
  <conditionalFormatting sqref="AK18:AK21">
    <cfRule type="containsText" dxfId="173" priority="140" operator="containsText" text="`">
      <formula>NOT(ISERROR(SEARCH("`",AK18)))</formula>
    </cfRule>
  </conditionalFormatting>
  <conditionalFormatting sqref="AK34">
    <cfRule type="containsText" dxfId="172" priority="143" operator="containsText" text="`">
      <formula>NOT(ISERROR(SEARCH("`",AK34)))</formula>
    </cfRule>
  </conditionalFormatting>
  <conditionalFormatting sqref="AK83">
    <cfRule type="containsText" dxfId="171" priority="38" operator="containsText" text="`">
      <formula>NOT(ISERROR(SEARCH("`",AK83)))</formula>
    </cfRule>
  </conditionalFormatting>
  <conditionalFormatting sqref="AL83">
    <cfRule type="containsText" dxfId="169" priority="44" operator="containsText" text="`">
      <formula>NOT(ISERROR(SEARCH("`",AL83)))</formula>
    </cfRule>
  </conditionalFormatting>
  <conditionalFormatting sqref="AM83">
    <cfRule type="containsText" dxfId="166" priority="39" operator="containsText" text="`">
      <formula>NOT(ISERROR(SEARCH("`",AM83)))</formula>
    </cfRule>
  </conditionalFormatting>
  <conditionalFormatting sqref="AN11">
    <cfRule type="containsText" dxfId="165" priority="92" operator="containsText" text="`">
      <formula>NOT(ISERROR(SEARCH("`",AN11)))</formula>
    </cfRule>
  </conditionalFormatting>
  <conditionalFormatting sqref="AN45">
    <cfRule type="containsText" dxfId="162" priority="116" operator="containsText" text="`">
      <formula>NOT(ISERROR(SEARCH("`",AN45)))</formula>
    </cfRule>
  </conditionalFormatting>
  <conditionalFormatting sqref="AN83">
    <cfRule type="containsText" dxfId="159" priority="71" operator="containsText" text="`">
      <formula>NOT(ISERROR(SEARCH("`",AN83)))</formula>
    </cfRule>
  </conditionalFormatting>
  <conditionalFormatting sqref="AQ11">
    <cfRule type="containsText" dxfId="158" priority="37" operator="containsText" text="`">
      <formula>NOT(ISERROR(SEARCH("`",AQ11)))</formula>
    </cfRule>
  </conditionalFormatting>
  <conditionalFormatting sqref="AQ83">
    <cfRule type="containsText" dxfId="157" priority="41" operator="containsText" text="`">
      <formula>NOT(ISERROR(SEARCH("`",AQ83)))</formula>
    </cfRule>
  </conditionalFormatting>
  <conditionalFormatting sqref="AT3:AT32">
    <cfRule type="containsText" dxfId="156" priority="175" operator="containsText" text="`">
      <formula>NOT(ISERROR(SEARCH("`",AT3)))</formula>
    </cfRule>
  </conditionalFormatting>
  <conditionalFormatting sqref="AT45">
    <cfRule type="containsText" dxfId="155" priority="115" operator="containsText" text="`">
      <formula>NOT(ISERROR(SEARCH("`",AT45)))</formula>
    </cfRule>
  </conditionalFormatting>
  <conditionalFormatting sqref="AX18:AX21">
    <cfRule type="containsText" dxfId="154" priority="141" operator="containsText" text="`">
      <formula>NOT(ISERROR(SEARCH("`",AX18)))</formula>
    </cfRule>
  </conditionalFormatting>
  <conditionalFormatting sqref="AX25:AX29">
    <cfRule type="containsText" dxfId="153" priority="142" operator="containsText" text="`">
      <formula>NOT(ISERROR(SEARCH("`",AX25)))</formula>
    </cfRule>
  </conditionalFormatting>
  <conditionalFormatting sqref="AX34">
    <cfRule type="containsText" dxfId="152" priority="154" operator="containsText" text="`">
      <formula>NOT(ISERROR(SEARCH("`",AX34)))</formula>
    </cfRule>
  </conditionalFormatting>
  <conditionalFormatting sqref="AY34:AZ38">
    <cfRule type="containsText" dxfId="151" priority="161" operator="containsText" text="`">
      <formula>NOT(ISERROR(SEARCH("`",AY34)))</formula>
    </cfRule>
  </conditionalFormatting>
  <conditionalFormatting sqref="AY41:AZ41">
    <cfRule type="containsText" dxfId="150" priority="163" operator="containsText" text="`">
      <formula>NOT(ISERROR(SEARCH("`",AY41)))</formula>
    </cfRule>
  </conditionalFormatting>
  <conditionalFormatting sqref="AY43:AZ44">
    <cfRule type="containsText" dxfId="149" priority="165" operator="containsText" text="`">
      <formula>NOT(ISERROR(SEARCH("`",AY43)))</formula>
    </cfRule>
  </conditionalFormatting>
  <conditionalFormatting sqref="AY46:AZ49">
    <cfRule type="containsText" dxfId="148" priority="167" operator="containsText" text="`">
      <formula>NOT(ISERROR(SEARCH("`",AY46)))</formula>
    </cfRule>
  </conditionalFormatting>
  <conditionalFormatting sqref="AY52:AZ52">
    <cfRule type="containsText" dxfId="147" priority="169" operator="containsText" text="`">
      <formula>NOT(ISERROR(SEARCH("`",AY52)))</formula>
    </cfRule>
  </conditionalFormatting>
  <conditionalFormatting sqref="BA18">
    <cfRule type="containsText" dxfId="146" priority="158" operator="containsText" text="`">
      <formula>NOT(ISERROR(SEARCH("`",BA18)))</formula>
    </cfRule>
  </conditionalFormatting>
  <conditionalFormatting sqref="BA21">
    <cfRule type="containsText" dxfId="145" priority="157" operator="containsText" text="`">
      <formula>NOT(ISERROR(SEARCH("`",BA21)))</formula>
    </cfRule>
  </conditionalFormatting>
  <conditionalFormatting sqref="BA28:BA29">
    <cfRule type="containsText" dxfId="144" priority="159" operator="containsText" text="`">
      <formula>NOT(ISERROR(SEARCH("`",BA28)))</formula>
    </cfRule>
  </conditionalFormatting>
  <conditionalFormatting sqref="BA34:BA38">
    <cfRule type="containsText" dxfId="143" priority="160" operator="containsText" text="`">
      <formula>NOT(ISERROR(SEARCH("`",BA34)))</formula>
    </cfRule>
  </conditionalFormatting>
  <conditionalFormatting sqref="BA41">
    <cfRule type="containsText" dxfId="142" priority="162" operator="containsText" text="`">
      <formula>NOT(ISERROR(SEARCH("`",BA41)))</formula>
    </cfRule>
  </conditionalFormatting>
  <conditionalFormatting sqref="BA43:BA44">
    <cfRule type="containsText" dxfId="141" priority="164" operator="containsText" text="`">
      <formula>NOT(ISERROR(SEARCH("`",BA43)))</formula>
    </cfRule>
  </conditionalFormatting>
  <conditionalFormatting sqref="BA46:BA49">
    <cfRule type="containsText" dxfId="140" priority="166" operator="containsText" text="`">
      <formula>NOT(ISERROR(SEARCH("`",BA46)))</formula>
    </cfRule>
  </conditionalFormatting>
  <conditionalFormatting sqref="BA52">
    <cfRule type="containsText" dxfId="139" priority="168" operator="containsText" text="`">
      <formula>NOT(ISERROR(SEARCH("`",BA52)))</formula>
    </cfRule>
  </conditionalFormatting>
  <conditionalFormatting sqref="BA61">
    <cfRule type="containsText" dxfId="138" priority="170" operator="containsText" text="`">
      <formula>NOT(ISERROR(SEARCH("`",BA61)))</formula>
    </cfRule>
  </conditionalFormatting>
  <conditionalFormatting sqref="BC2:BD5">
    <cfRule type="containsText" dxfId="137" priority="129" operator="containsText" text="`">
      <formula>NOT(ISERROR(SEARCH("`",BC2)))</formula>
    </cfRule>
  </conditionalFormatting>
  <dataValidations disablePrompts="1" count="1">
    <dataValidation allowBlank="1" showInputMessage="1" showErrorMessage="1" prompt="pastabos" sqref="BA61 BA31:BA38 BA41 BA43:BA44 BA46:BA49 BA52 BA3:BA24 BA26:BA29" xr:uid="{28A0C738-547E-4FF0-A66C-7667C43AAE4E}">
      <formula1>0</formula1>
      <formula2>0</formula2>
    </dataValidation>
  </dataValidations>
  <hyperlinks>
    <hyperlink ref="B124" r:id="rId1" display="22-68" xr:uid="{8A88295F-13D4-45A1-900F-107EB8C14244}"/>
    <hyperlink ref="B125" r:id="rId2" display="22-69" xr:uid="{03C7402E-462D-4008-9F39-DF9299209C6F}"/>
    <hyperlink ref="B126" r:id="rId3" display="22-70" xr:uid="{BAD533EA-D5D0-4D60-A890-DBF84F853AA5}"/>
    <hyperlink ref="B127" r:id="rId4" display="22-71" xr:uid="{4F9D0796-1DCB-40E2-95FB-63D9CD458218}"/>
    <hyperlink ref="B129" r:id="rId5" display="22-73" xr:uid="{FE08FE0C-F4C4-4E32-9C2A-7ECA5B2D3137}"/>
    <hyperlink ref="B131" r:id="rId6" display="23-03" xr:uid="{4096590C-6250-4F72-88F9-52A48F1C581A}"/>
    <hyperlink ref="B134" r:id="rId7" display="23-11" xr:uid="{3DD1969E-718E-4AEB-8F07-1C26ED34290E}"/>
    <hyperlink ref="B135" r:id="rId8" display="23-12" xr:uid="{D4179C18-7C15-4496-A490-52C3D3A89C22}"/>
    <hyperlink ref="B136" r:id="rId9" display="23-12" xr:uid="{66A363C9-F797-47E4-B8D6-0CF7C497759D}"/>
    <hyperlink ref="B141" r:id="rId10" display="23-18" xr:uid="{8F2A6B2A-A216-4288-B71B-D35E742D90F1}"/>
    <hyperlink ref="B142" r:id="rId11" display="23-19" xr:uid="{47FB7E65-989D-44DC-9497-559D5F188ECE}"/>
    <hyperlink ref="B143" r:id="rId12" display="23-20" xr:uid="{FA38A9F1-2123-4F82-A11D-18D94AE459FC}"/>
    <hyperlink ref="B148" r:id="rId13" display="23-26" xr:uid="{6F0CCD65-99D3-4E8A-8420-16E40DE06464}"/>
    <hyperlink ref="B160" r:id="rId14" display="23-38" xr:uid="{873632FA-F122-4745-877B-3A6D8AA825F2}"/>
    <hyperlink ref="B173" r:id="rId15" display="23-51" xr:uid="{AC91000D-7735-49BE-8B00-302A4FB7E32E}"/>
    <hyperlink ref="B132" r:id="rId16" display="23-09" xr:uid="{028FA135-CF37-4067-AF8C-51DEF514ABC3}"/>
    <hyperlink ref="B11" r:id="rId17" display="23-55204" xr:uid="{56D7D264-E508-4C36-BE9F-563DC91FEC32}"/>
    <hyperlink ref="B96" r:id="rId18" xr:uid="{8C574DEA-C609-4E88-877F-A93C8E60FDEE}"/>
    <hyperlink ref="B102" r:id="rId19" xr:uid="{BC09AD4E-CFB2-4D3C-9D86-A8CFD8C7BCEE}"/>
    <hyperlink ref="B128" r:id="rId20" display="23-92617" xr:uid="{E5E2EEB4-B9DA-4E6F-93B5-056309867774}"/>
    <hyperlink ref="B130" r:id="rId21" display="23-92617" xr:uid="{174B92B6-10D6-4310-B0C0-958245510BB2}"/>
    <hyperlink ref="B133" r:id="rId22" display="23-89418" xr:uid="{B20C3DB6-0469-436B-AD52-3A39610CFA88}"/>
    <hyperlink ref="B137" r:id="rId23" display="24-11" xr:uid="{96370B80-9AA1-43FE-9685-E1857B96DD77}"/>
    <hyperlink ref="B138" r:id="rId24" display="24-11" xr:uid="{BAFF6C55-A308-4C84-8473-D5A8F50F5D24}"/>
    <hyperlink ref="B140" r:id="rId25" display="23-A0218" xr:uid="{0DD12A15-7435-4111-9825-0F335CFC2C29}"/>
    <hyperlink ref="B144" r:id="rId26" display="24-15" xr:uid="{466D2011-D6D1-4B25-8A4D-5F74F3FB3433}"/>
    <hyperlink ref="B145" r:id="rId27" display="24-16" xr:uid="{FA332C82-28D7-49DB-A1F9-88D9709D36CE}"/>
    <hyperlink ref="B146" r:id="rId28" display="24-16" xr:uid="{BC46FA31-6EFD-4500-9528-C9A7E78D44E7}"/>
    <hyperlink ref="B147" r:id="rId29" display="24-18" xr:uid="{EAF71626-8F5A-4D65-A300-959EC5D495AB}"/>
    <hyperlink ref="B149" r:id="rId30" display="24-08" xr:uid="{72BF0801-D9A1-41AA-BCC0-510D74426664}"/>
    <hyperlink ref="B151" r:id="rId31" display="23-A5761" xr:uid="{D3971EF7-292F-489D-BC21-3E21E721BAE5}"/>
    <hyperlink ref="B155" r:id="rId32" display="24-91338" xr:uid="{64A51BB8-278E-4D12-9DB0-1E6AE43C485F}"/>
    <hyperlink ref="B156" r:id="rId33" display="24-15" xr:uid="{2B42E748-98A2-466A-9EFE-2753DF9C69EB}"/>
    <hyperlink ref="B164" r:id="rId34" display="24-22" xr:uid="{02D0F5A5-99D5-4734-A921-4389C4392756}"/>
    <hyperlink ref="B169" r:id="rId35" display="24-05343" xr:uid="{A920D395-05A7-4EF7-8E07-5E8A59725624}"/>
    <hyperlink ref="B170" r:id="rId36" display="24-05343" xr:uid="{CD9C42E9-537E-4B4E-947A-80BADFA6F854}"/>
    <hyperlink ref="B171" r:id="rId37" display="23-A3397" xr:uid="{C5C6FA75-878E-4C4F-A0A5-E66809E0A82F}"/>
    <hyperlink ref="B172" r:id="rId38" display="24-30" xr:uid="{FF72E7A2-2EFA-4FCE-8283-7970E6D65E78}"/>
    <hyperlink ref="B174" r:id="rId39" display="23-91344" xr:uid="{8982AF51-2C03-4438-AA4A-5D426F746A2D}"/>
    <hyperlink ref="B176" r:id="rId40" display="24-22087" xr:uid="{0225ABF6-1666-4DBD-B6DD-65F62A9AE3E8}"/>
    <hyperlink ref="B177" r:id="rId41" xr:uid="{5CF38679-4C5E-41E5-80E3-0612D2F16D28}"/>
    <hyperlink ref="B178" r:id="rId42" display="24-05316" xr:uid="{8C25D683-2D4B-4F03-8381-BE664684AC7D}"/>
    <hyperlink ref="B181" r:id="rId43" display="24-20730" xr:uid="{406D3304-801A-4BFA-8A16-C99DA4CD5F25}"/>
    <hyperlink ref="B182" r:id="rId44" xr:uid="{E6AA1572-2266-4CE3-8569-80D684F339E3}"/>
    <hyperlink ref="B183" r:id="rId45" display="23-A1537" xr:uid="{AE3849D1-5319-4401-8C11-41902AAB7BD1}"/>
    <hyperlink ref="B184" r:id="rId46" display="24-29996" xr:uid="{9D3946E4-AD37-4B2A-AB65-5F26905ECD3C}"/>
    <hyperlink ref="B185" r:id="rId47" display="23-54355" xr:uid="{E6D7AA50-EB95-4F3B-9F51-1D4C72FADAE5}"/>
    <hyperlink ref="B186" r:id="rId48" display="24-36155" xr:uid="{2BBD4096-0AB2-4EAA-A239-40DF5BCE99CB}"/>
    <hyperlink ref="B187" r:id="rId49" display="24-40172" xr:uid="{B2E3CBB7-D451-46E9-821F-6E8F557EFD3C}"/>
    <hyperlink ref="B188" r:id="rId50" display="24-42504" xr:uid="{71A6222D-4E10-4250-9728-14F5E2BB9689}"/>
    <hyperlink ref="B189" r:id="rId51" display="24-46846" xr:uid="{5A3D25BD-D8A0-443D-B0D4-F2E48995FD73}"/>
    <hyperlink ref="B190" r:id="rId52" xr:uid="{805A895F-0C74-4991-AC14-DCDF3593745D}"/>
    <hyperlink ref="B191" r:id="rId53" display="24-55706" xr:uid="{C99BA262-AF32-4CFA-8124-01103B937A6F}"/>
    <hyperlink ref="B192" r:id="rId54" display="23-A0589" xr:uid="{BDED78B7-56CC-424E-B665-9CB8FCF5DB21}"/>
    <hyperlink ref="B193" r:id="rId55" display="24-49923" xr:uid="{2F7B6C13-8D0A-457C-A449-B874A837FECF}"/>
    <hyperlink ref="B194" r:id="rId56" xr:uid="{86A47DBB-EDD9-4131-97EF-A179337AEFB6}"/>
    <hyperlink ref="B195" r:id="rId57" display="24-63679" xr:uid="{780141C7-F042-4DAF-BBF5-D6C028319A3F}"/>
    <hyperlink ref="B196" r:id="rId58" xr:uid="{34BD01C7-5078-4092-8E4E-E5994ABAB584}"/>
    <hyperlink ref="B197" r:id="rId59" xr:uid="{40FDEC8C-CE7E-41A4-A5C9-2DB9D5444079}"/>
    <hyperlink ref="B605" r:id="rId60" xr:uid="{E9571A83-E5D6-458A-979E-86F3C4856E56}"/>
    <hyperlink ref="B606" r:id="rId61" xr:uid="{C57187FC-6C8A-40EE-8751-7DE5DE338BD4}"/>
  </hyperlinks>
  <pageMargins left="0.23611111111111099" right="0.23611111111111099" top="0.74791666666666701" bottom="0.74791666666666701" header="0.51180555555555496" footer="0.51180555555555496"/>
  <pageSetup paperSize="8" scale="80" firstPageNumber="0" orientation="portrait" horizontalDpi="300" verticalDpi="300" r:id="rId62"/>
  <ignoredErrors>
    <ignoredError sqref="C123 AL123:BA123 F123:G123" twoDigitTextYear="1"/>
  </ignoredErrors>
  <legacyDrawing r:id="rId63"/>
  <tableParts count="2">
    <tablePart r:id="rId64"/>
    <tablePart r:id="rId65"/>
  </tableParts>
  <extLst>
    <ext xmlns:x14="http://schemas.microsoft.com/office/spreadsheetml/2009/9/main" uri="{78C0D931-6437-407d-A8EE-F0AAD7539E65}">
      <x14:conditionalFormattings>
        <x14:conditionalFormatting xmlns:xm="http://schemas.microsoft.com/office/excel/2006/main">
          <x14:cfRule type="containsText" priority="27" operator="containsText" id="{D4AE36BD-43ED-4BB4-ADF6-E244F2C469C2}">
            <xm:f>NOT(ISERROR(SEARCH("+",J1)))</xm:f>
            <xm:f>"+"</xm:f>
            <x14:dxf>
              <fill>
                <patternFill>
                  <bgColor rgb="FF92D050"/>
                </patternFill>
              </fill>
            </x14:dxf>
          </x14:cfRule>
          <xm:sqref>J1:AL148 J149:AH150 AI149:AL159 J151:R151 T151:AH151 J152:AH154 J155:AD155 AF155:AH155 J156:AH159 AJ156:BA159 J160:BA1048576</xm:sqref>
        </x14:conditionalFormatting>
        <x14:conditionalFormatting xmlns:xm="http://schemas.microsoft.com/office/excel/2006/main">
          <x14:cfRule type="containsText" priority="26" operator="containsText" id="{EB2A3E9A-F6BF-41D2-828E-6851DF06C264}">
            <xm:f>NOT(ISERROR(SEARCH("-",J1)))</xm:f>
            <xm:f>"-"</xm:f>
            <x14:dxf>
              <fill>
                <patternFill>
                  <bgColor rgb="FFFFFF00"/>
                </patternFill>
              </fill>
            </x14:dxf>
          </x14:cfRule>
          <xm:sqref>J1:AL148 J160:AL1048576 AI149:AL159 J149:AH150 J151:R151 T151:AH151 J152:AH154 J155:AD155 AF155:AH155 J156:AH159</xm:sqref>
        </x14:conditionalFormatting>
        <x14:conditionalFormatting xmlns:xm="http://schemas.microsoft.com/office/excel/2006/main">
          <x14:cfRule type="containsText" priority="7" operator="containsText" id="{7748AEA5-3565-4B45-AFE2-D8A6B5B5B756}">
            <xm:f>NOT(ISERROR(SEARCH("-",O184)))</xm:f>
            <xm:f>"-"</xm:f>
            <x14:dxf>
              <font>
                <color rgb="FF9C0006"/>
              </font>
              <fill>
                <patternFill>
                  <bgColor rgb="FFFFC7CE"/>
                </patternFill>
              </fill>
            </x14:dxf>
          </x14:cfRule>
          <xm:sqref>O184</xm:sqref>
        </x14:conditionalFormatting>
        <x14:conditionalFormatting xmlns:xm="http://schemas.microsoft.com/office/excel/2006/main">
          <x14:cfRule type="containsText" priority="127" operator="containsText" id="{65F63BC9-B87B-4348-AC82-A418FF8B43BF}">
            <xm:f>NOT(ISERROR(SEARCH("+",Q2)))</xm:f>
            <xm:f>"+"</xm:f>
            <x14:dxf>
              <fill>
                <patternFill>
                  <bgColor rgb="FF92D050"/>
                </patternFill>
              </fill>
            </x14:dxf>
          </x14:cfRule>
          <xm:sqref>Q2:W2 AM2:BA2 Q3:BA10 Q11:AB11 AJ11:AM11 AO11:BA11 Q12:BA24 Q25:AZ25 Q26:BA82 Q83:AB83 AJ83:AK83 AM83 AO83:BA83 Q84:BA122 Q123:AD123 AG123:BA123 Q124:BA129 Q130:AI130 AK130:BA130 Q131:BA148 Q149:AH150 AJ149:BA155 AI149:AI159 Q151:R151 T151:AH151 Q152:AH154 Q155:AD155 AF155:AH155 AI161:AI172 AI174:AI185</xm:sqref>
        </x14:conditionalFormatting>
        <x14:conditionalFormatting xmlns:xm="http://schemas.microsoft.com/office/excel/2006/main">
          <x14:cfRule type="containsText" priority="126" operator="containsText" id="{9C5B86E7-2A70-451E-A71B-20A890DAA52D}">
            <xm:f>NOT(ISERROR(SEARCH("-",Q2)))</xm:f>
            <xm:f>"-"</xm:f>
            <x14:dxf>
              <font>
                <color rgb="FF9C0006"/>
              </font>
              <fill>
                <patternFill>
                  <bgColor rgb="FFFFC7CE"/>
                </patternFill>
              </fill>
            </x14:dxf>
          </x14:cfRule>
          <xm:sqref>Q26:BA82 Q160:BA1048576 AO83:BA83 AM83 AJ83:AK83 AO11:BA11 Q2:W2 Q83:AB83 Q84:BA122 Q123:AD123 Q124:BA129 Q130:AI130 Q131:BA148 Q149:AH150 Q151:R151 Q152:AH154 Q155:AD155 Q156:AH159 Q3:BA10 Q11:AB11 AJ11:AM11 Q12:BA24 Q25:AZ25 AG123:BA123 AK130:BA130 AI149:BA159 T151:AH151 AF155:AH155 AM2:BA2</xm:sqref>
        </x14:conditionalFormatting>
        <x14:conditionalFormatting xmlns:xm="http://schemas.microsoft.com/office/excel/2006/main">
          <x14:cfRule type="containsText" priority="64" operator="containsText" id="{E4BA108B-5722-4800-BB73-D1C22C9F66F8}">
            <xm:f>NOT(ISERROR(SEARCH("+",AC11)))</xm:f>
            <xm:f>"+"</xm:f>
            <x14:dxf>
              <fill>
                <patternFill>
                  <bgColor rgb="FF92D050"/>
                </patternFill>
              </fill>
            </x14:dxf>
          </x14:cfRule>
          <x14:cfRule type="containsText" priority="63" operator="containsText" id="{87C3FBE7-4B2D-465A-A1B9-4A5FCC4A649E}">
            <xm:f>NOT(ISERROR(SEARCH("-",AC11)))</xm:f>
            <xm:f>"-"</xm:f>
            <x14:dxf>
              <font>
                <color rgb="FF9C0006"/>
              </font>
              <fill>
                <patternFill>
                  <bgColor rgb="FFFFC7CE"/>
                </patternFill>
              </fill>
            </x14:dxf>
          </x14:cfRule>
          <xm:sqref>AC11:AD11</xm:sqref>
        </x14:conditionalFormatting>
        <x14:conditionalFormatting xmlns:xm="http://schemas.microsoft.com/office/excel/2006/main">
          <x14:cfRule type="containsText" priority="54" operator="containsText" id="{8DBE67EE-A57B-48F4-82BF-F621F625C41F}">
            <xm:f>NOT(ISERROR(SEARCH("-",AC83)))</xm:f>
            <xm:f>"-"</xm:f>
            <x14:dxf>
              <font>
                <color rgb="FF9C0006"/>
              </font>
              <fill>
                <patternFill>
                  <bgColor rgb="FFFFC7CE"/>
                </patternFill>
              </fill>
            </x14:dxf>
          </x14:cfRule>
          <x14:cfRule type="containsText" priority="55" operator="containsText" id="{CF0C8769-08AB-4950-B62A-7A9FEEBB7B0E}">
            <xm:f>NOT(ISERROR(SEARCH("+",AC83)))</xm:f>
            <xm:f>"+"</xm:f>
            <x14:dxf>
              <fill>
                <patternFill>
                  <bgColor rgb="FF92D050"/>
                </patternFill>
              </fill>
            </x14:dxf>
          </x14:cfRule>
          <xm:sqref>AC83:AD83</xm:sqref>
        </x14:conditionalFormatting>
        <x14:conditionalFormatting xmlns:xm="http://schemas.microsoft.com/office/excel/2006/main">
          <x14:cfRule type="containsText" priority="73" operator="containsText" id="{A1EAD401-2C3F-4258-A6F1-91446F83DFFE}">
            <xm:f>NOT(ISERROR(SEARCH("+",AE83)))</xm:f>
            <xm:f>"+"</xm:f>
            <x14:dxf>
              <fill>
                <patternFill>
                  <bgColor rgb="FF92D050"/>
                </patternFill>
              </fill>
            </x14:dxf>
          </x14:cfRule>
          <x14:cfRule type="containsText" priority="72" operator="containsText" id="{033BEF1D-7335-49AA-8E84-5E095200E920}">
            <xm:f>NOT(ISERROR(SEARCH("-",AE83)))</xm:f>
            <xm:f>"-"</xm:f>
            <x14:dxf>
              <font>
                <color rgb="FF9C0006"/>
              </font>
              <fill>
                <patternFill>
                  <bgColor rgb="FFFFC7CE"/>
                </patternFill>
              </fill>
            </x14:dxf>
          </x14:cfRule>
          <xm:sqref>AE83:AG83</xm:sqref>
        </x14:conditionalFormatting>
        <x14:conditionalFormatting xmlns:xm="http://schemas.microsoft.com/office/excel/2006/main">
          <x14:cfRule type="containsText" priority="93" operator="containsText" id="{708EDFE2-DC4E-4706-B908-29CD9750F6C9}">
            <xm:f>NOT(ISERROR(SEARCH("-",AE11)))</xm:f>
            <xm:f>"-"</xm:f>
            <x14:dxf>
              <font>
                <color rgb="FF9C0006"/>
              </font>
              <fill>
                <patternFill>
                  <bgColor rgb="FFFFC7CE"/>
                </patternFill>
              </fill>
            </x14:dxf>
          </x14:cfRule>
          <x14:cfRule type="containsText" priority="94" operator="containsText" id="{F4394779-C984-49AF-9A01-40E3451C736C}">
            <xm:f>NOT(ISERROR(SEARCH("+",AE11)))</xm:f>
            <xm:f>"+"</xm:f>
            <x14:dxf>
              <fill>
                <patternFill>
                  <bgColor rgb="FF92D050"/>
                </patternFill>
              </fill>
            </x14:dxf>
          </x14:cfRule>
          <xm:sqref>AE11:AH11</xm:sqref>
        </x14:conditionalFormatting>
        <x14:conditionalFormatting xmlns:xm="http://schemas.microsoft.com/office/excel/2006/main">
          <x14:cfRule type="containsText" priority="31" operator="containsText" id="{D8FB6E2B-A774-474A-9B5F-E41A7A15E1D8}">
            <xm:f>NOT(ISERROR(SEARCH("-",AE2)))</xm:f>
            <xm:f>"-"</xm:f>
            <x14:dxf>
              <font>
                <color rgb="FF9C0006"/>
              </font>
              <fill>
                <patternFill>
                  <bgColor rgb="FFFFC7CE"/>
                </patternFill>
              </fill>
            </x14:dxf>
          </x14:cfRule>
          <x14:cfRule type="containsText" priority="32" operator="containsText" id="{26D6A521-3E1E-4966-BF7B-4C7E96661475}">
            <xm:f>NOT(ISERROR(SEARCH("+",AE2)))</xm:f>
            <xm:f>"+"</xm:f>
            <x14:dxf>
              <fill>
                <patternFill>
                  <bgColor rgb="FF92D050"/>
                </patternFill>
              </fill>
            </x14:dxf>
          </x14:cfRule>
          <xm:sqref>AE2:AL2</xm:sqref>
        </x14:conditionalFormatting>
        <x14:conditionalFormatting xmlns:xm="http://schemas.microsoft.com/office/excel/2006/main">
          <x14:cfRule type="containsText" priority="46" operator="containsText" id="{B63B2155-ADF3-4ADB-AE31-D4FBBE3F43EB}">
            <xm:f>NOT(ISERROR(SEARCH("+",AH83)))</xm:f>
            <xm:f>"+"</xm:f>
            <x14:dxf>
              <fill>
                <patternFill>
                  <bgColor rgb="FF92D050"/>
                </patternFill>
              </fill>
            </x14:dxf>
          </x14:cfRule>
          <x14:cfRule type="containsText" priority="45" operator="containsText" id="{D8E8188F-34DE-4390-AD42-6AD85022B2C5}">
            <xm:f>NOT(ISERROR(SEARCH("-",AH83)))</xm:f>
            <xm:f>"-"</xm:f>
            <x14:dxf>
              <font>
                <color rgb="FF9C0006"/>
              </font>
              <fill>
                <patternFill>
                  <bgColor rgb="FFFFC7CE"/>
                </patternFill>
              </fill>
            </x14:dxf>
          </x14:cfRule>
          <xm:sqref>AH83</xm:sqref>
        </x14:conditionalFormatting>
        <x14:conditionalFormatting xmlns:xm="http://schemas.microsoft.com/office/excel/2006/main">
          <x14:cfRule type="containsText" priority="51" operator="containsText" id="{A60AFDF1-79C1-418C-A07C-B714D3311582}">
            <xm:f>NOT(ISERROR(SEARCH("-",AI11)))</xm:f>
            <xm:f>"-"</xm:f>
            <x14:dxf>
              <font>
                <color rgb="FF9C0006"/>
              </font>
              <fill>
                <patternFill>
                  <bgColor rgb="FFFFC7CE"/>
                </patternFill>
              </fill>
            </x14:dxf>
          </x14:cfRule>
          <x14:cfRule type="containsText" priority="52" operator="containsText" id="{A30EC245-4EBB-4375-8F83-97F54BE70576}">
            <xm:f>NOT(ISERROR(SEARCH("+",AI11)))</xm:f>
            <xm:f>"+"</xm:f>
            <x14:dxf>
              <fill>
                <patternFill>
                  <bgColor rgb="FF92D050"/>
                </patternFill>
              </fill>
            </x14:dxf>
          </x14:cfRule>
          <xm:sqref>AI11</xm:sqref>
        </x14:conditionalFormatting>
        <x14:conditionalFormatting xmlns:xm="http://schemas.microsoft.com/office/excel/2006/main">
          <x14:cfRule type="containsText" priority="49" operator="containsText" id="{6FE22B27-BBDA-4494-BA1A-6C63995C6AB7}">
            <xm:f>NOT(ISERROR(SEARCH("+",AI83)))</xm:f>
            <xm:f>"+"</xm:f>
            <x14:dxf>
              <fill>
                <patternFill>
                  <bgColor rgb="FF92D050"/>
                </patternFill>
              </fill>
            </x14:dxf>
          </x14:cfRule>
          <x14:cfRule type="containsText" priority="48" operator="containsText" id="{7B11838A-9FCC-48AA-B22E-B1F53602B819}">
            <xm:f>NOT(ISERROR(SEARCH("-",AI83)))</xm:f>
            <xm:f>"-"</xm:f>
            <x14:dxf>
              <font>
                <color rgb="FF9C0006"/>
              </font>
              <fill>
                <patternFill>
                  <bgColor rgb="FFFFC7CE"/>
                </patternFill>
              </fill>
            </x14:dxf>
          </x14:cfRule>
          <xm:sqref>AI83</xm:sqref>
        </x14:conditionalFormatting>
        <x14:conditionalFormatting xmlns:xm="http://schemas.microsoft.com/office/excel/2006/main">
          <x14:cfRule type="containsText" priority="16" operator="containsText" id="{4EC79B6A-EA18-4A81-AE74-10DBFBDE82C7}">
            <xm:f>NOT(ISERROR(SEARCH("+",AK159)))</xm:f>
            <xm:f>"+"</xm:f>
            <x14:dxf>
              <fill>
                <patternFill>
                  <bgColor rgb="FF92D050"/>
                </patternFill>
              </fill>
            </x14:dxf>
          </x14:cfRule>
          <xm:sqref>AK159</xm:sqref>
        </x14:conditionalFormatting>
        <x14:conditionalFormatting xmlns:xm="http://schemas.microsoft.com/office/excel/2006/main">
          <x14:cfRule type="containsText" priority="43" operator="containsText" id="{5D69E441-C42F-4D40-9DB9-B5113209FACB}">
            <xm:f>NOT(ISERROR(SEARCH($K:$BA+$K:$V,AL83)))</xm:f>
            <xm:f>$K:$BA+$K:$V</xm:f>
            <x14:dxf>
              <fill>
                <patternFill>
                  <bgColor rgb="FF92D050"/>
                </patternFill>
              </fill>
            </x14:dxf>
          </x14:cfRule>
          <x14:cfRule type="containsText" priority="42" operator="containsText" id="{1AF17ECF-502E-41C2-B0AC-1ED91F566B93}">
            <xm:f>NOT(ISERROR(SEARCH("-",AL83)))</xm:f>
            <xm:f>"-"</xm:f>
            <x14:dxf>
              <font>
                <color rgb="FF9C0006"/>
              </font>
              <fill>
                <patternFill>
                  <bgColor rgb="FFFFC7CE"/>
                </patternFill>
              </fill>
            </x14:dxf>
          </x14:cfRule>
          <xm:sqref>AL83</xm:sqref>
        </x14:conditionalFormatting>
        <x14:conditionalFormatting xmlns:xm="http://schemas.microsoft.com/office/excel/2006/main">
          <x14:cfRule type="containsText" priority="90" operator="containsText" id="{D733BAA7-9DAE-4243-ACCD-D6D21AE2F498}">
            <xm:f>NOT(ISERROR(SEARCH("-",AN11)))</xm:f>
            <xm:f>"-"</xm:f>
            <x14:dxf>
              <font>
                <color rgb="FF9C0006"/>
              </font>
              <fill>
                <patternFill>
                  <bgColor rgb="FFFFC7CE"/>
                </patternFill>
              </fill>
            </x14:dxf>
          </x14:cfRule>
          <x14:cfRule type="containsText" priority="91" operator="containsText" id="{D49FCF8C-2966-456D-9F66-C7FA2977EF5D}">
            <xm:f>NOT(ISERROR(SEARCH("+",AN11)))</xm:f>
            <xm:f>"+"</xm:f>
            <x14:dxf>
              <fill>
                <patternFill>
                  <bgColor rgb="FF92D050"/>
                </patternFill>
              </fill>
            </x14:dxf>
          </x14:cfRule>
          <xm:sqref>AN11</xm:sqref>
        </x14:conditionalFormatting>
        <x14:conditionalFormatting xmlns:xm="http://schemas.microsoft.com/office/excel/2006/main">
          <x14:cfRule type="containsText" priority="69" operator="containsText" id="{D5DCA7C1-0A73-4F25-B198-0EF37F247590}">
            <xm:f>NOT(ISERROR(SEARCH("-",AN83)))</xm:f>
            <xm:f>"-"</xm:f>
            <x14:dxf>
              <font>
                <color rgb="FF9C0006"/>
              </font>
              <fill>
                <patternFill>
                  <bgColor rgb="FFFFC7CE"/>
                </patternFill>
              </fill>
            </x14:dxf>
          </x14:cfRule>
          <x14:cfRule type="containsText" priority="70" operator="containsText" id="{415A702B-08EE-48D8-8C21-9E5CF41FF7B3}">
            <xm:f>NOT(ISERROR(SEARCH("+",AN83)))</xm:f>
            <xm:f>"+"</xm:f>
            <x14:dxf>
              <fill>
                <patternFill>
                  <bgColor rgb="FF92D050"/>
                </patternFill>
              </fill>
            </x14:dxf>
          </x14:cfRule>
          <xm:sqref>AN83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23DD-C822-4CCD-89D8-700BCEA63A4A}">
  <sheetPr codeName="Sheet3"/>
  <dimension ref="A1:CA603"/>
  <sheetViews>
    <sheetView tabSelected="1" zoomScaleNormal="100" workbookViewId="0">
      <pane xSplit="3" ySplit="1" topLeftCell="D434" activePane="bottomRight" state="frozen"/>
      <selection pane="topRight" activeCell="D1" sqref="D1"/>
      <selection pane="bottomLeft" activeCell="A37" sqref="A37"/>
      <selection pane="bottomRight" activeCell="E469" sqref="E469"/>
    </sheetView>
  </sheetViews>
  <sheetFormatPr defaultColWidth="8.5703125" defaultRowHeight="15" x14ac:dyDescent="0.25"/>
  <cols>
    <col min="1" max="1" width="11" customWidth="1"/>
    <col min="2" max="2" width="14.140625" style="30" customWidth="1"/>
    <col min="3" max="3" width="65.85546875" customWidth="1"/>
    <col min="4" max="4" width="13.42578125" customWidth="1"/>
    <col min="5" max="5" width="21.42578125" customWidth="1"/>
    <col min="6" max="6" width="21.140625" hidden="1" customWidth="1"/>
    <col min="7" max="7" width="16.42578125" hidden="1" customWidth="1"/>
    <col min="8" max="10" width="13.5703125" hidden="1" customWidth="1"/>
    <col min="11" max="11" width="47.140625" customWidth="1"/>
    <col min="12" max="12" width="15.5703125" customWidth="1"/>
    <col min="13" max="13" width="11" customWidth="1"/>
    <col min="14" max="14" width="14" customWidth="1"/>
    <col min="15" max="15" width="10" customWidth="1"/>
    <col min="16" max="16" width="13.7109375" customWidth="1"/>
    <col min="17" max="17" width="10" customWidth="1"/>
    <col min="18" max="18" width="10.28515625" customWidth="1"/>
    <col min="19" max="22" width="9.5703125" customWidth="1"/>
    <col min="23" max="23" width="11.42578125" style="1" customWidth="1"/>
    <col min="24" max="24" width="11" customWidth="1"/>
    <col min="25" max="26" width="12.42578125" customWidth="1"/>
    <col min="27" max="27" width="12" customWidth="1"/>
    <col min="28" max="28" width="13" customWidth="1"/>
    <col min="29" max="30" width="10.28515625" customWidth="1"/>
    <col min="31" max="31" width="9.140625" customWidth="1"/>
    <col min="32" max="32" width="8" customWidth="1"/>
    <col min="33" max="33" width="8.85546875" customWidth="1"/>
    <col min="34" max="34" width="7.5703125" customWidth="1"/>
    <col min="35" max="45" width="12" customWidth="1"/>
    <col min="46" max="46" width="12.42578125" customWidth="1"/>
    <col min="47" max="48" width="12" customWidth="1"/>
    <col min="49" max="49" width="13" customWidth="1"/>
    <col min="50" max="50" width="12" hidden="1" customWidth="1"/>
    <col min="51" max="51" width="25.140625" customWidth="1"/>
  </cols>
  <sheetData>
    <row r="1" spans="1:79" ht="45" x14ac:dyDescent="0.25">
      <c r="A1" t="s">
        <v>0</v>
      </c>
      <c r="B1" s="30" t="s">
        <v>1</v>
      </c>
      <c r="C1" t="s">
        <v>1009</v>
      </c>
      <c r="D1" t="s">
        <v>1010</v>
      </c>
      <c r="E1" t="s">
        <v>4</v>
      </c>
      <c r="F1" s="2" t="s">
        <v>5</v>
      </c>
      <c r="G1" s="2" t="s">
        <v>6</v>
      </c>
      <c r="H1" s="2" t="s">
        <v>7</v>
      </c>
      <c r="I1" s="2" t="s">
        <v>8</v>
      </c>
      <c r="J1" s="2" t="s">
        <v>9</v>
      </c>
      <c r="K1" s="2" t="s">
        <v>46</v>
      </c>
      <c r="L1" t="s">
        <v>11</v>
      </c>
      <c r="M1" t="s">
        <v>12</v>
      </c>
      <c r="N1" s="2" t="s">
        <v>13</v>
      </c>
      <c r="O1" s="2" t="s">
        <v>14</v>
      </c>
      <c r="P1" s="2" t="s">
        <v>1011</v>
      </c>
      <c r="Q1" s="2" t="s">
        <v>15</v>
      </c>
      <c r="R1" s="2" t="s">
        <v>16</v>
      </c>
      <c r="S1" s="2" t="s">
        <v>17</v>
      </c>
      <c r="T1" s="2" t="s">
        <v>1012</v>
      </c>
      <c r="U1" s="2" t="s">
        <v>19</v>
      </c>
      <c r="V1" s="2" t="s">
        <v>20</v>
      </c>
      <c r="W1" s="3" t="s">
        <v>21</v>
      </c>
      <c r="X1" s="2" t="s">
        <v>1013</v>
      </c>
      <c r="Y1" s="2" t="s">
        <v>1014</v>
      </c>
      <c r="Z1" s="2" t="s">
        <v>1015</v>
      </c>
      <c r="AA1" s="2" t="s">
        <v>22</v>
      </c>
      <c r="AB1" s="2" t="s">
        <v>1016</v>
      </c>
      <c r="AC1" s="2" t="s">
        <v>1017</v>
      </c>
      <c r="AD1" s="2" t="s">
        <v>24</v>
      </c>
      <c r="AE1" s="2" t="s">
        <v>25</v>
      </c>
      <c r="AF1" s="2" t="s">
        <v>26</v>
      </c>
      <c r="AG1" s="2" t="s">
        <v>28</v>
      </c>
      <c r="AH1" s="2" t="s">
        <v>29</v>
      </c>
      <c r="AI1" s="2" t="s">
        <v>30</v>
      </c>
      <c r="AJ1" s="2" t="s">
        <v>1018</v>
      </c>
      <c r="AK1" s="2" t="s">
        <v>31</v>
      </c>
      <c r="AL1" s="2" t="s">
        <v>32</v>
      </c>
      <c r="AM1" s="2" t="s">
        <v>33</v>
      </c>
      <c r="AN1" s="2" t="s">
        <v>34</v>
      </c>
      <c r="AO1" s="2" t="s">
        <v>35</v>
      </c>
      <c r="AP1" s="2" t="s">
        <v>36</v>
      </c>
      <c r="AQ1" s="2" t="s">
        <v>37</v>
      </c>
      <c r="AR1" s="2" t="s">
        <v>1019</v>
      </c>
      <c r="AS1" s="2" t="s">
        <v>40</v>
      </c>
      <c r="AT1" s="2" t="s">
        <v>41</v>
      </c>
      <c r="AU1" s="2" t="s">
        <v>42</v>
      </c>
      <c r="AV1" s="2" t="s">
        <v>43</v>
      </c>
      <c r="AW1" s="2" t="s">
        <v>44</v>
      </c>
      <c r="AX1" s="2" t="s">
        <v>45</v>
      </c>
      <c r="AY1" s="2" t="s">
        <v>1020</v>
      </c>
      <c r="BB1" s="4"/>
    </row>
    <row r="2" spans="1:79" ht="17.25" customHeight="1" x14ac:dyDescent="0.25">
      <c r="A2" s="5">
        <v>1</v>
      </c>
      <c r="B2" s="43" t="s">
        <v>47</v>
      </c>
      <c r="C2" s="63" t="s">
        <v>1021</v>
      </c>
      <c r="D2" s="63"/>
      <c r="E2" s="7" t="s">
        <v>80</v>
      </c>
      <c r="F2" s="39"/>
      <c r="G2" s="39"/>
      <c r="H2" s="39"/>
      <c r="I2" s="39"/>
      <c r="J2" s="39"/>
      <c r="K2" s="39"/>
      <c r="L2" s="8">
        <v>44775</v>
      </c>
      <c r="M2" s="7">
        <v>40</v>
      </c>
      <c r="N2" s="9">
        <f t="shared" ref="N2" si="0">IF(OR(ISBLANK(L2),ISBLANK(M2)),"",L2+M2-1)</f>
        <v>44814</v>
      </c>
      <c r="O2" s="10">
        <f t="shared" ref="O2" ca="1" si="1">IF(OR(ISBLANK(L2),ISBLANK(M2)),"",N2-TODAY())</f>
        <v>-1389</v>
      </c>
      <c r="P2" s="10"/>
      <c r="Q2" s="10" t="s">
        <v>50</v>
      </c>
      <c r="R2" s="10" t="s">
        <v>50</v>
      </c>
      <c r="S2" s="10" t="s">
        <v>50</v>
      </c>
      <c r="T2" s="10">
        <v>0</v>
      </c>
      <c r="U2" s="10">
        <v>0</v>
      </c>
      <c r="V2" s="10" t="s">
        <v>50</v>
      </c>
      <c r="W2" s="11" t="s">
        <v>50</v>
      </c>
      <c r="X2" s="10" t="s">
        <v>50</v>
      </c>
      <c r="Y2" s="10" t="s">
        <v>50</v>
      </c>
      <c r="Z2" s="10" t="s">
        <v>50</v>
      </c>
      <c r="AA2" s="10"/>
      <c r="AB2" s="10" t="s">
        <v>50</v>
      </c>
      <c r="AC2" s="10">
        <v>0</v>
      </c>
      <c r="AD2" s="10">
        <v>0</v>
      </c>
      <c r="AE2" s="10" t="s">
        <v>50</v>
      </c>
      <c r="AF2" s="10" t="s">
        <v>50</v>
      </c>
      <c r="AG2" s="10"/>
      <c r="AH2" s="10" t="s">
        <v>50</v>
      </c>
      <c r="AI2" s="10" t="s">
        <v>50</v>
      </c>
      <c r="AJ2" s="10"/>
      <c r="AK2" s="10">
        <v>0</v>
      </c>
      <c r="AL2" s="10">
        <v>0</v>
      </c>
      <c r="AM2" s="10">
        <v>0</v>
      </c>
      <c r="AN2" s="10">
        <v>0</v>
      </c>
      <c r="AO2" s="10">
        <v>0</v>
      </c>
      <c r="AP2" s="10">
        <v>0</v>
      </c>
      <c r="AQ2" s="10">
        <v>0</v>
      </c>
      <c r="AR2" s="10">
        <v>0</v>
      </c>
      <c r="AS2" s="10">
        <v>0</v>
      </c>
      <c r="AT2" s="10">
        <v>0</v>
      </c>
      <c r="AU2" s="10" t="s">
        <v>50</v>
      </c>
      <c r="AV2" s="10" t="s">
        <v>50</v>
      </c>
      <c r="AW2" s="10" t="s">
        <v>50</v>
      </c>
      <c r="AX2" s="10"/>
      <c r="AY2" s="10"/>
      <c r="BB2" s="4"/>
    </row>
    <row r="3" spans="1:79" ht="14.25" customHeight="1" x14ac:dyDescent="0.25">
      <c r="A3" s="5">
        <v>2</v>
      </c>
      <c r="B3" s="89">
        <v>0</v>
      </c>
      <c r="C3" s="100" t="s">
        <v>1022</v>
      </c>
      <c r="D3" s="100"/>
      <c r="E3" s="67" t="s">
        <v>80</v>
      </c>
      <c r="F3" s="39"/>
      <c r="G3" s="39"/>
      <c r="H3" s="39"/>
      <c r="I3" s="39"/>
      <c r="J3" s="39"/>
      <c r="K3" s="39"/>
      <c r="L3" s="8">
        <v>44783</v>
      </c>
      <c r="M3" s="7">
        <f>70+30+10</f>
        <v>110</v>
      </c>
      <c r="N3" s="9">
        <f t="shared" ref="N3:N65" si="2">IF(OR(ISBLANK(L3),ISBLANK(M3)),"",L3+M3-1)</f>
        <v>44892</v>
      </c>
      <c r="O3" s="60">
        <f t="shared" ref="O3:O61" ca="1" si="3">IF(OR(ISBLANK(L3),ISBLANK(M3)),"",N3-TODAY())</f>
        <v>-1311</v>
      </c>
      <c r="P3" s="60"/>
      <c r="Q3" s="10" t="s">
        <v>50</v>
      </c>
      <c r="R3" s="10" t="s">
        <v>50</v>
      </c>
      <c r="S3" s="10" t="s">
        <v>50</v>
      </c>
      <c r="T3" s="10">
        <v>0</v>
      </c>
      <c r="U3" s="10"/>
      <c r="V3" s="10" t="s">
        <v>50</v>
      </c>
      <c r="W3" s="11" t="s">
        <v>50</v>
      </c>
      <c r="X3" s="10" t="s">
        <v>50</v>
      </c>
      <c r="Y3" s="10" t="s">
        <v>56</v>
      </c>
      <c r="Z3" s="10" t="s">
        <v>50</v>
      </c>
      <c r="AA3" s="10" t="s">
        <v>50</v>
      </c>
      <c r="AB3" s="10" t="s">
        <v>50</v>
      </c>
      <c r="AC3" s="10">
        <v>0</v>
      </c>
      <c r="AD3" s="10">
        <v>0</v>
      </c>
      <c r="AE3" s="10" t="s">
        <v>50</v>
      </c>
      <c r="AF3" s="10" t="s">
        <v>50</v>
      </c>
      <c r="AG3" s="10">
        <v>0</v>
      </c>
      <c r="AH3" s="10" t="s">
        <v>56</v>
      </c>
      <c r="AI3" s="10" t="s">
        <v>50</v>
      </c>
      <c r="AJ3" s="10">
        <v>0</v>
      </c>
      <c r="AK3" s="10">
        <v>0</v>
      </c>
      <c r="AL3" s="10">
        <v>0</v>
      </c>
      <c r="AM3" s="10">
        <v>0</v>
      </c>
      <c r="AN3" s="10">
        <v>0</v>
      </c>
      <c r="AO3" s="10"/>
      <c r="AP3" s="10"/>
      <c r="AQ3" s="10"/>
      <c r="AR3" s="10"/>
      <c r="AS3" s="10"/>
      <c r="AT3" s="10"/>
      <c r="AU3" s="10" t="s">
        <v>56</v>
      </c>
      <c r="AV3" s="10" t="s">
        <v>50</v>
      </c>
      <c r="AW3" s="10" t="s">
        <v>50</v>
      </c>
      <c r="AX3" s="10"/>
      <c r="AY3" s="10"/>
      <c r="BB3" s="4"/>
    </row>
    <row r="4" spans="1:79" s="13" customFormat="1" x14ac:dyDescent="0.25">
      <c r="A4" s="5">
        <v>3</v>
      </c>
      <c r="B4" s="98">
        <v>0</v>
      </c>
      <c r="C4" s="46" t="s">
        <v>1023</v>
      </c>
      <c r="D4" s="46"/>
      <c r="E4" s="97" t="s">
        <v>80</v>
      </c>
      <c r="F4" s="39"/>
      <c r="G4" s="39"/>
      <c r="H4" s="39"/>
      <c r="I4" s="39"/>
      <c r="J4" s="39"/>
      <c r="K4" s="39"/>
      <c r="L4" s="8">
        <v>44783</v>
      </c>
      <c r="M4" s="7">
        <v>70</v>
      </c>
      <c r="N4" s="9">
        <f t="shared" si="2"/>
        <v>44852</v>
      </c>
      <c r="O4" s="10">
        <f t="shared" ca="1" si="3"/>
        <v>-1351</v>
      </c>
      <c r="P4" s="10"/>
      <c r="Q4" s="10" t="s">
        <v>50</v>
      </c>
      <c r="R4" s="10" t="s">
        <v>50</v>
      </c>
      <c r="S4" s="10" t="s">
        <v>50</v>
      </c>
      <c r="T4" s="10">
        <v>0</v>
      </c>
      <c r="U4" s="10">
        <v>0</v>
      </c>
      <c r="V4" s="10" t="s">
        <v>50</v>
      </c>
      <c r="W4" s="11" t="s">
        <v>50</v>
      </c>
      <c r="X4" s="10" t="s">
        <v>50</v>
      </c>
      <c r="Y4" s="10" t="s">
        <v>56</v>
      </c>
      <c r="Z4" s="10" t="s">
        <v>50</v>
      </c>
      <c r="AA4" s="10">
        <v>0</v>
      </c>
      <c r="AB4" s="10" t="s">
        <v>50</v>
      </c>
      <c r="AC4" s="10">
        <v>0</v>
      </c>
      <c r="AD4" s="10">
        <v>0</v>
      </c>
      <c r="AE4" s="10" t="s">
        <v>50</v>
      </c>
      <c r="AF4" s="10" t="s">
        <v>50</v>
      </c>
      <c r="AG4" s="10">
        <v>0</v>
      </c>
      <c r="AH4" s="10" t="s">
        <v>50</v>
      </c>
      <c r="AI4" s="10">
        <v>0</v>
      </c>
      <c r="AJ4" s="10" t="s">
        <v>50</v>
      </c>
      <c r="AK4" s="10">
        <v>0</v>
      </c>
      <c r="AL4" s="10">
        <v>0</v>
      </c>
      <c r="AM4" s="10">
        <v>0</v>
      </c>
      <c r="AN4" s="10" t="s">
        <v>50</v>
      </c>
      <c r="AO4" s="10">
        <v>0</v>
      </c>
      <c r="AP4" s="10">
        <v>0</v>
      </c>
      <c r="AQ4" s="10">
        <v>0</v>
      </c>
      <c r="AR4" s="10">
        <v>0</v>
      </c>
      <c r="AS4" s="10">
        <v>0</v>
      </c>
      <c r="AT4" s="10">
        <v>0</v>
      </c>
      <c r="AU4" s="10" t="s">
        <v>50</v>
      </c>
      <c r="AV4" s="10" t="s">
        <v>50</v>
      </c>
      <c r="AW4" s="10" t="s">
        <v>50</v>
      </c>
      <c r="AX4" s="10"/>
      <c r="AY4" s="10"/>
      <c r="AZ4"/>
      <c r="BA4"/>
      <c r="BB4" s="4"/>
      <c r="BC4"/>
      <c r="BD4"/>
      <c r="BE4"/>
      <c r="BF4"/>
      <c r="BG4"/>
      <c r="BH4"/>
      <c r="BI4"/>
      <c r="BJ4"/>
      <c r="BK4"/>
      <c r="BL4"/>
      <c r="BM4"/>
      <c r="BN4"/>
      <c r="BO4"/>
      <c r="BP4"/>
      <c r="BQ4"/>
      <c r="BR4"/>
      <c r="BS4"/>
      <c r="BT4"/>
      <c r="BU4"/>
      <c r="BV4"/>
      <c r="BW4"/>
      <c r="BX4"/>
      <c r="BY4"/>
      <c r="BZ4"/>
      <c r="CA4"/>
    </row>
    <row r="5" spans="1:79" s="53" customFormat="1" x14ac:dyDescent="0.25">
      <c r="A5" s="5">
        <v>4</v>
      </c>
      <c r="B5" s="77">
        <v>0</v>
      </c>
      <c r="C5" s="46" t="s">
        <v>1024</v>
      </c>
      <c r="D5" s="46"/>
      <c r="E5" s="67" t="s">
        <v>80</v>
      </c>
      <c r="F5" s="54"/>
      <c r="G5" s="54"/>
      <c r="H5" s="54"/>
      <c r="I5" s="54"/>
      <c r="J5" s="54"/>
      <c r="K5" s="54"/>
      <c r="L5" s="51">
        <v>44784</v>
      </c>
      <c r="M5" s="45">
        <v>70</v>
      </c>
      <c r="N5" s="52">
        <f t="shared" si="2"/>
        <v>44853</v>
      </c>
      <c r="O5" s="46">
        <f t="shared" ca="1" si="3"/>
        <v>-1350</v>
      </c>
      <c r="P5" s="46"/>
      <c r="Q5" s="46" t="s">
        <v>50</v>
      </c>
      <c r="R5" s="46" t="s">
        <v>56</v>
      </c>
      <c r="S5" s="46" t="s">
        <v>50</v>
      </c>
      <c r="T5" s="46">
        <v>0</v>
      </c>
      <c r="U5" s="46">
        <v>0</v>
      </c>
      <c r="V5" s="46" t="s">
        <v>56</v>
      </c>
      <c r="W5" s="95" t="s">
        <v>56</v>
      </c>
      <c r="X5" s="46" t="s">
        <v>56</v>
      </c>
      <c r="Y5" s="46" t="s">
        <v>50</v>
      </c>
      <c r="Z5" s="46" t="s">
        <v>50</v>
      </c>
      <c r="AA5" s="46">
        <v>0</v>
      </c>
      <c r="AB5" s="46" t="s">
        <v>50</v>
      </c>
      <c r="AC5" s="46">
        <v>0</v>
      </c>
      <c r="AD5" s="46">
        <v>0</v>
      </c>
      <c r="AE5" s="46" t="s">
        <v>50</v>
      </c>
      <c r="AF5" s="46" t="s">
        <v>50</v>
      </c>
      <c r="AG5" s="46">
        <v>0</v>
      </c>
      <c r="AH5" s="46" t="s">
        <v>50</v>
      </c>
      <c r="AI5" s="46">
        <v>0</v>
      </c>
      <c r="AJ5" s="46">
        <v>0</v>
      </c>
      <c r="AK5" s="46">
        <v>0</v>
      </c>
      <c r="AL5" s="46">
        <v>0</v>
      </c>
      <c r="AM5" s="46">
        <v>0</v>
      </c>
      <c r="AN5" s="46">
        <v>0</v>
      </c>
      <c r="AO5" s="46">
        <v>0</v>
      </c>
      <c r="AP5" s="46">
        <v>0</v>
      </c>
      <c r="AQ5" s="46">
        <v>0</v>
      </c>
      <c r="AR5" s="46">
        <v>0</v>
      </c>
      <c r="AS5" s="46">
        <v>0</v>
      </c>
      <c r="AT5" s="46">
        <v>0</v>
      </c>
      <c r="AU5" s="46" t="s">
        <v>56</v>
      </c>
      <c r="AV5" s="46" t="s">
        <v>50</v>
      </c>
      <c r="AW5" s="46" t="s">
        <v>50</v>
      </c>
      <c r="AX5" s="46"/>
      <c r="AY5" s="46"/>
    </row>
    <row r="6" spans="1:79" ht="15.75" customHeight="1" x14ac:dyDescent="0.25">
      <c r="A6" s="5">
        <v>5</v>
      </c>
      <c r="B6" s="21">
        <v>0</v>
      </c>
      <c r="C6" s="46" t="s">
        <v>1025</v>
      </c>
      <c r="D6" s="46"/>
      <c r="E6" s="7" t="s">
        <v>1026</v>
      </c>
      <c r="F6" s="39"/>
      <c r="G6" s="39"/>
      <c r="H6" s="39"/>
      <c r="I6" s="39"/>
      <c r="J6" s="39"/>
      <c r="K6" s="39"/>
      <c r="L6" s="94">
        <v>44791</v>
      </c>
      <c r="M6" s="7">
        <v>40</v>
      </c>
      <c r="N6" s="9">
        <f t="shared" si="2"/>
        <v>44830</v>
      </c>
      <c r="O6" s="10">
        <f t="shared" ca="1" si="3"/>
        <v>-1373</v>
      </c>
      <c r="P6" s="10"/>
      <c r="Q6" s="7" t="s">
        <v>50</v>
      </c>
      <c r="R6" s="7" t="s">
        <v>50</v>
      </c>
      <c r="S6" s="7" t="s">
        <v>50</v>
      </c>
      <c r="T6" s="7">
        <v>0</v>
      </c>
      <c r="U6" s="7">
        <v>0</v>
      </c>
      <c r="V6" s="7" t="s">
        <v>50</v>
      </c>
      <c r="W6" s="15" t="s">
        <v>50</v>
      </c>
      <c r="X6" s="7" t="s">
        <v>50</v>
      </c>
      <c r="Y6" s="7" t="s">
        <v>50</v>
      </c>
      <c r="Z6" s="7" t="s">
        <v>50</v>
      </c>
      <c r="AA6" s="7">
        <v>0</v>
      </c>
      <c r="AB6" s="7" t="s">
        <v>50</v>
      </c>
      <c r="AC6" s="7">
        <v>0</v>
      </c>
      <c r="AD6" s="7">
        <v>0</v>
      </c>
      <c r="AE6" s="7" t="s">
        <v>50</v>
      </c>
      <c r="AF6" s="7" t="s">
        <v>50</v>
      </c>
      <c r="AG6" s="7">
        <v>0</v>
      </c>
      <c r="AH6" s="7" t="s">
        <v>50</v>
      </c>
      <c r="AI6" s="7" t="s">
        <v>50</v>
      </c>
      <c r="AJ6" s="7"/>
      <c r="AK6" s="7">
        <v>0</v>
      </c>
      <c r="AL6" s="7">
        <v>0</v>
      </c>
      <c r="AM6" s="7">
        <v>0</v>
      </c>
      <c r="AN6" s="7">
        <v>0</v>
      </c>
      <c r="AO6" s="7">
        <v>0</v>
      </c>
      <c r="AP6" s="7">
        <v>0</v>
      </c>
      <c r="AQ6" s="7">
        <v>0</v>
      </c>
      <c r="AR6" s="7">
        <v>0</v>
      </c>
      <c r="AS6" s="7">
        <v>0</v>
      </c>
      <c r="AT6" s="7">
        <v>0</v>
      </c>
      <c r="AU6" s="7" t="s">
        <v>56</v>
      </c>
      <c r="AV6" s="7" t="s">
        <v>50</v>
      </c>
      <c r="AW6" s="7" t="s">
        <v>50</v>
      </c>
      <c r="AX6" s="7"/>
      <c r="AY6" s="10"/>
    </row>
    <row r="7" spans="1:79" ht="14.25" customHeight="1" x14ac:dyDescent="0.25">
      <c r="A7" s="5">
        <v>6</v>
      </c>
      <c r="B7" s="21">
        <v>0</v>
      </c>
      <c r="C7" s="63" t="s">
        <v>1027</v>
      </c>
      <c r="D7" s="63"/>
      <c r="E7" s="7" t="s">
        <v>80</v>
      </c>
      <c r="F7" s="39"/>
      <c r="G7" s="39"/>
      <c r="H7" s="39"/>
      <c r="I7" s="39"/>
      <c r="J7" s="39"/>
      <c r="K7" s="39"/>
      <c r="L7" s="8">
        <v>44791</v>
      </c>
      <c r="M7" s="7">
        <v>40</v>
      </c>
      <c r="N7" s="9">
        <f t="shared" si="2"/>
        <v>44830</v>
      </c>
      <c r="O7" s="10">
        <f t="shared" ca="1" si="3"/>
        <v>-1373</v>
      </c>
      <c r="P7" s="10"/>
      <c r="Q7" s="7"/>
      <c r="R7" s="7" t="s">
        <v>50</v>
      </c>
      <c r="S7" s="7">
        <v>0</v>
      </c>
      <c r="T7" s="7">
        <v>0</v>
      </c>
      <c r="U7" s="7">
        <v>0</v>
      </c>
      <c r="V7" s="7"/>
      <c r="W7" s="15"/>
      <c r="X7" s="7" t="s">
        <v>50</v>
      </c>
      <c r="Y7" s="7">
        <v>0</v>
      </c>
      <c r="Z7" s="7" t="s">
        <v>50</v>
      </c>
      <c r="AA7" s="7">
        <v>0</v>
      </c>
      <c r="AB7" s="7"/>
      <c r="AC7" s="7"/>
      <c r="AD7" s="7"/>
      <c r="AE7" s="7"/>
      <c r="AF7" s="7"/>
      <c r="AG7" s="7"/>
      <c r="AH7" s="7"/>
      <c r="AI7" s="7"/>
      <c r="AJ7" s="7"/>
      <c r="AK7" s="7"/>
      <c r="AL7" s="7"/>
      <c r="AM7" s="7"/>
      <c r="AN7" s="7"/>
      <c r="AO7" s="7"/>
      <c r="AP7" s="7"/>
      <c r="AQ7" s="7"/>
      <c r="AR7" s="7"/>
      <c r="AS7" s="7"/>
      <c r="AT7" s="7"/>
      <c r="AU7" s="7">
        <v>0</v>
      </c>
      <c r="AV7" s="7" t="s">
        <v>50</v>
      </c>
      <c r="AW7" s="7" t="s">
        <v>50</v>
      </c>
      <c r="AX7" s="7"/>
      <c r="AY7" s="10"/>
    </row>
    <row r="8" spans="1:79" x14ac:dyDescent="0.25">
      <c r="A8" s="5">
        <v>7</v>
      </c>
      <c r="B8" s="21">
        <v>0</v>
      </c>
      <c r="C8" s="45" t="s">
        <v>1028</v>
      </c>
      <c r="D8" s="45"/>
      <c r="E8" s="7" t="s">
        <v>1026</v>
      </c>
      <c r="F8" s="39"/>
      <c r="G8" s="39"/>
      <c r="H8" s="39"/>
      <c r="I8" s="39"/>
      <c r="J8" s="39"/>
      <c r="K8" s="39"/>
      <c r="L8" s="8">
        <v>44792</v>
      </c>
      <c r="M8" s="7">
        <v>40</v>
      </c>
      <c r="N8" s="9">
        <f t="shared" si="2"/>
        <v>44831</v>
      </c>
      <c r="O8" s="10">
        <f t="shared" ca="1" si="3"/>
        <v>-1372</v>
      </c>
      <c r="P8" s="10"/>
      <c r="Q8" s="7" t="s">
        <v>50</v>
      </c>
      <c r="R8" s="7" t="s">
        <v>50</v>
      </c>
      <c r="S8" s="7">
        <v>0</v>
      </c>
      <c r="T8" s="7">
        <v>0</v>
      </c>
      <c r="U8" s="7">
        <v>0</v>
      </c>
      <c r="V8" s="7" t="s">
        <v>50</v>
      </c>
      <c r="W8" s="15" t="s">
        <v>50</v>
      </c>
      <c r="X8" s="7" t="s">
        <v>50</v>
      </c>
      <c r="Y8" s="7">
        <v>0</v>
      </c>
      <c r="Z8" s="7" t="s">
        <v>50</v>
      </c>
      <c r="AA8" s="7">
        <v>0</v>
      </c>
      <c r="AB8" s="7"/>
      <c r="AC8" s="7"/>
      <c r="AD8" s="7"/>
      <c r="AE8" s="7"/>
      <c r="AF8" s="7"/>
      <c r="AG8" s="7"/>
      <c r="AH8" s="7"/>
      <c r="AI8" s="7"/>
      <c r="AJ8" s="7"/>
      <c r="AK8" s="7"/>
      <c r="AL8" s="7"/>
      <c r="AM8" s="7"/>
      <c r="AN8" s="7"/>
      <c r="AO8" s="7"/>
      <c r="AP8" s="7"/>
      <c r="AQ8" s="7"/>
      <c r="AR8" s="7"/>
      <c r="AS8" s="7"/>
      <c r="AT8" s="7"/>
      <c r="AU8" s="7">
        <v>0</v>
      </c>
      <c r="AV8" s="7" t="s">
        <v>50</v>
      </c>
      <c r="AW8" s="7" t="s">
        <v>50</v>
      </c>
      <c r="AX8" s="7"/>
      <c r="AY8" s="10"/>
    </row>
    <row r="9" spans="1:79" ht="15.75" customHeight="1" x14ac:dyDescent="0.25">
      <c r="A9" s="5">
        <v>8</v>
      </c>
      <c r="B9" s="77">
        <v>0</v>
      </c>
      <c r="C9" s="45" t="s">
        <v>1029</v>
      </c>
      <c r="D9" s="45"/>
      <c r="E9" s="7" t="s">
        <v>1026</v>
      </c>
      <c r="F9" s="39"/>
      <c r="G9" s="39"/>
      <c r="H9" s="39"/>
      <c r="I9" s="39"/>
      <c r="J9" s="39"/>
      <c r="K9" s="39"/>
      <c r="L9" s="8">
        <v>44792</v>
      </c>
      <c r="M9" s="7">
        <v>40</v>
      </c>
      <c r="N9" s="9">
        <f t="shared" si="2"/>
        <v>44831</v>
      </c>
      <c r="O9" s="10">
        <f t="shared" ca="1" si="3"/>
        <v>-1372</v>
      </c>
      <c r="P9" s="10"/>
      <c r="Q9" s="7" t="s">
        <v>50</v>
      </c>
      <c r="R9" s="7" t="s">
        <v>50</v>
      </c>
      <c r="S9" s="7">
        <v>0</v>
      </c>
      <c r="T9" s="7">
        <v>0</v>
      </c>
      <c r="U9" s="7">
        <v>0</v>
      </c>
      <c r="V9" s="7" t="s">
        <v>50</v>
      </c>
      <c r="W9" s="15" t="s">
        <v>50</v>
      </c>
      <c r="X9" s="7" t="s">
        <v>50</v>
      </c>
      <c r="Y9" s="7">
        <v>0</v>
      </c>
      <c r="Z9" s="7" t="s">
        <v>50</v>
      </c>
      <c r="AA9" s="7">
        <v>0</v>
      </c>
      <c r="AB9" s="7" t="s">
        <v>50</v>
      </c>
      <c r="AC9" s="7"/>
      <c r="AD9" s="7"/>
      <c r="AE9" s="7"/>
      <c r="AF9" s="7"/>
      <c r="AG9" s="7"/>
      <c r="AH9" s="7"/>
      <c r="AI9" s="7"/>
      <c r="AJ9" s="7"/>
      <c r="AK9" s="7"/>
      <c r="AL9" s="7"/>
      <c r="AM9" s="7"/>
      <c r="AN9" s="7" t="s">
        <v>50</v>
      </c>
      <c r="AO9" s="7"/>
      <c r="AP9" s="7"/>
      <c r="AQ9" s="7"/>
      <c r="AR9" s="7"/>
      <c r="AS9" s="7"/>
      <c r="AT9" s="7"/>
      <c r="AU9" s="7">
        <v>0</v>
      </c>
      <c r="AV9" s="7" t="s">
        <v>50</v>
      </c>
      <c r="AW9" s="7" t="s">
        <v>50</v>
      </c>
      <c r="AX9" s="7"/>
      <c r="AY9" s="10"/>
    </row>
    <row r="10" spans="1:79" x14ac:dyDescent="0.25">
      <c r="A10" s="5">
        <v>9</v>
      </c>
      <c r="B10" s="21">
        <v>0</v>
      </c>
      <c r="C10" s="45" t="s">
        <v>1030</v>
      </c>
      <c r="D10" s="45"/>
      <c r="E10" s="7" t="s">
        <v>80</v>
      </c>
      <c r="F10" s="39"/>
      <c r="G10" s="39"/>
      <c r="H10" s="48"/>
      <c r="I10" s="39"/>
      <c r="J10" s="39"/>
      <c r="K10" s="39"/>
      <c r="L10" s="8">
        <v>44795</v>
      </c>
      <c r="M10" s="7">
        <v>40</v>
      </c>
      <c r="N10" s="9">
        <f t="shared" si="2"/>
        <v>44834</v>
      </c>
      <c r="O10" s="10">
        <f t="shared" ca="1" si="3"/>
        <v>-1369</v>
      </c>
      <c r="P10" s="10"/>
      <c r="Q10" s="7" t="s">
        <v>50</v>
      </c>
      <c r="R10" s="7" t="s">
        <v>50</v>
      </c>
      <c r="S10" s="7" t="s">
        <v>50</v>
      </c>
      <c r="T10" s="7">
        <v>0</v>
      </c>
      <c r="U10" s="7">
        <v>0</v>
      </c>
      <c r="V10" s="7" t="s">
        <v>50</v>
      </c>
      <c r="W10" s="15" t="s">
        <v>50</v>
      </c>
      <c r="X10" s="7" t="s">
        <v>50</v>
      </c>
      <c r="Y10" s="7" t="s">
        <v>50</v>
      </c>
      <c r="Z10" s="7" t="s">
        <v>50</v>
      </c>
      <c r="AA10" s="7">
        <v>0</v>
      </c>
      <c r="AB10" s="7" t="s">
        <v>50</v>
      </c>
      <c r="AC10" s="7">
        <v>0</v>
      </c>
      <c r="AD10" s="7">
        <v>0</v>
      </c>
      <c r="AE10" s="7" t="s">
        <v>50</v>
      </c>
      <c r="AF10" s="7" t="s">
        <v>50</v>
      </c>
      <c r="AG10" s="7">
        <v>0</v>
      </c>
      <c r="AH10" s="7" t="s">
        <v>50</v>
      </c>
      <c r="AI10" s="7">
        <v>0</v>
      </c>
      <c r="AJ10" s="7"/>
      <c r="AK10" s="7"/>
      <c r="AL10" s="7"/>
      <c r="AM10" s="7"/>
      <c r="AN10" s="7"/>
      <c r="AO10" s="7"/>
      <c r="AP10" s="7"/>
      <c r="AQ10" s="7"/>
      <c r="AR10" s="7"/>
      <c r="AS10" s="7"/>
      <c r="AT10" s="7"/>
      <c r="AU10" s="7" t="s">
        <v>50</v>
      </c>
      <c r="AV10" s="7" t="s">
        <v>50</v>
      </c>
      <c r="AW10" s="7" t="s">
        <v>50</v>
      </c>
      <c r="AX10" s="7"/>
      <c r="AY10" s="10"/>
    </row>
    <row r="11" spans="1:79" x14ac:dyDescent="0.25">
      <c r="A11" s="5">
        <v>10</v>
      </c>
      <c r="B11" s="21">
        <v>0</v>
      </c>
      <c r="C11" s="45" t="s">
        <v>1031</v>
      </c>
      <c r="D11" s="45"/>
      <c r="E11" s="7" t="s">
        <v>1026</v>
      </c>
      <c r="F11" s="39"/>
      <c r="G11" s="39"/>
      <c r="H11" s="48"/>
      <c r="I11" s="39"/>
      <c r="J11" s="39"/>
      <c r="K11" s="39"/>
      <c r="L11" s="8">
        <v>44797</v>
      </c>
      <c r="M11" s="7">
        <v>40</v>
      </c>
      <c r="N11" s="9">
        <f t="shared" si="2"/>
        <v>44836</v>
      </c>
      <c r="O11" s="10">
        <f t="shared" ca="1" si="3"/>
        <v>-1367</v>
      </c>
      <c r="P11" s="10"/>
      <c r="Q11" s="7" t="s">
        <v>50</v>
      </c>
      <c r="R11" s="7" t="s">
        <v>50</v>
      </c>
      <c r="S11" s="7" t="s">
        <v>50</v>
      </c>
      <c r="T11" s="7">
        <v>0</v>
      </c>
      <c r="U11" s="7">
        <v>0</v>
      </c>
      <c r="V11" s="7" t="s">
        <v>50</v>
      </c>
      <c r="W11" s="15" t="s">
        <v>50</v>
      </c>
      <c r="X11" s="7" t="s">
        <v>50</v>
      </c>
      <c r="Y11" s="7" t="s">
        <v>56</v>
      </c>
      <c r="Z11" s="7" t="s">
        <v>50</v>
      </c>
      <c r="AA11" s="7" t="s">
        <v>50</v>
      </c>
      <c r="AB11" s="7" t="s">
        <v>50</v>
      </c>
      <c r="AC11" s="7">
        <v>0</v>
      </c>
      <c r="AD11" s="7">
        <v>0</v>
      </c>
      <c r="AE11" s="7" t="s">
        <v>50</v>
      </c>
      <c r="AF11" s="7" t="s">
        <v>50</v>
      </c>
      <c r="AG11" s="7">
        <v>0</v>
      </c>
      <c r="AH11" s="7" t="s">
        <v>56</v>
      </c>
      <c r="AI11" s="7" t="s">
        <v>50</v>
      </c>
      <c r="AJ11" s="7" t="s">
        <v>50</v>
      </c>
      <c r="AK11" s="7"/>
      <c r="AL11" s="7"/>
      <c r="AM11" s="7"/>
      <c r="AN11" s="7"/>
      <c r="AO11" s="7"/>
      <c r="AP11" s="7"/>
      <c r="AQ11" s="7"/>
      <c r="AR11" s="7"/>
      <c r="AS11" s="7"/>
      <c r="AT11" s="7"/>
      <c r="AU11" s="7" t="s">
        <v>50</v>
      </c>
      <c r="AV11" s="7" t="s">
        <v>50</v>
      </c>
      <c r="AW11" s="7" t="s">
        <v>50</v>
      </c>
      <c r="AX11" s="7"/>
      <c r="AY11" s="10"/>
    </row>
    <row r="12" spans="1:79" x14ac:dyDescent="0.25">
      <c r="A12" s="5">
        <v>11</v>
      </c>
      <c r="B12" s="89">
        <v>0</v>
      </c>
      <c r="C12" s="45" t="s">
        <v>1032</v>
      </c>
      <c r="D12" s="45"/>
      <c r="E12" s="45" t="s">
        <v>1026</v>
      </c>
      <c r="F12" s="39"/>
      <c r="G12" s="39"/>
      <c r="H12" s="48"/>
      <c r="I12" s="39"/>
      <c r="J12" s="39"/>
      <c r="K12" s="39"/>
      <c r="L12" s="8">
        <v>44803</v>
      </c>
      <c r="M12" s="7">
        <v>40</v>
      </c>
      <c r="N12" s="9">
        <f t="shared" si="2"/>
        <v>44842</v>
      </c>
      <c r="O12" s="10">
        <f t="shared" ca="1" si="3"/>
        <v>-1361</v>
      </c>
      <c r="P12" s="10"/>
      <c r="Q12" s="7" t="s">
        <v>56</v>
      </c>
      <c r="R12" s="7" t="s">
        <v>50</v>
      </c>
      <c r="S12" s="7" t="s">
        <v>50</v>
      </c>
      <c r="T12" s="7">
        <v>0</v>
      </c>
      <c r="U12" s="7">
        <v>0</v>
      </c>
      <c r="V12" s="7" t="s">
        <v>56</v>
      </c>
      <c r="W12" s="15" t="s">
        <v>56</v>
      </c>
      <c r="X12" s="7" t="s">
        <v>50</v>
      </c>
      <c r="Y12" s="7" t="s">
        <v>56</v>
      </c>
      <c r="Z12" s="7" t="s">
        <v>50</v>
      </c>
      <c r="AA12" s="7">
        <v>0</v>
      </c>
      <c r="AB12" s="7" t="s">
        <v>50</v>
      </c>
      <c r="AC12" s="7">
        <v>0</v>
      </c>
      <c r="AD12" s="7">
        <v>0</v>
      </c>
      <c r="AE12" s="7" t="s">
        <v>50</v>
      </c>
      <c r="AF12" s="7" t="s">
        <v>50</v>
      </c>
      <c r="AG12" s="7"/>
      <c r="AH12" s="7" t="s">
        <v>50</v>
      </c>
      <c r="AI12" s="7" t="s">
        <v>50</v>
      </c>
      <c r="AJ12" s="7"/>
      <c r="AK12" s="7"/>
      <c r="AL12" s="7"/>
      <c r="AM12" s="7"/>
      <c r="AN12" s="7"/>
      <c r="AO12" s="7"/>
      <c r="AP12" s="7"/>
      <c r="AQ12" s="7"/>
      <c r="AR12" s="7"/>
      <c r="AS12" s="7"/>
      <c r="AT12" s="7"/>
      <c r="AU12" s="7" t="s">
        <v>50</v>
      </c>
      <c r="AV12" s="7" t="s">
        <v>50</v>
      </c>
      <c r="AW12" s="7" t="s">
        <v>50</v>
      </c>
      <c r="AX12" s="7"/>
      <c r="AY12" s="10"/>
    </row>
    <row r="13" spans="1:79" x14ac:dyDescent="0.25">
      <c r="A13" s="5">
        <v>12</v>
      </c>
      <c r="B13" s="77">
        <v>0</v>
      </c>
      <c r="C13" s="45" t="s">
        <v>1033</v>
      </c>
      <c r="D13" s="45"/>
      <c r="E13" s="67" t="s">
        <v>80</v>
      </c>
      <c r="F13" s="39"/>
      <c r="G13" s="39"/>
      <c r="H13" s="48"/>
      <c r="I13" s="39"/>
      <c r="J13" s="39"/>
      <c r="K13" s="39"/>
      <c r="L13" s="51">
        <v>44802</v>
      </c>
      <c r="M13" s="45">
        <f>50+30</f>
        <v>80</v>
      </c>
      <c r="N13" s="52">
        <f t="shared" si="2"/>
        <v>44881</v>
      </c>
      <c r="O13" s="46">
        <f t="shared" ca="1" si="3"/>
        <v>-1322</v>
      </c>
      <c r="P13" s="46"/>
      <c r="Q13" s="7"/>
      <c r="R13" s="7" t="s">
        <v>50</v>
      </c>
      <c r="S13" s="7" t="s">
        <v>50</v>
      </c>
      <c r="T13" s="7">
        <v>0</v>
      </c>
      <c r="U13" s="7">
        <v>0</v>
      </c>
      <c r="V13" s="7" t="s">
        <v>50</v>
      </c>
      <c r="W13" s="7" t="s">
        <v>50</v>
      </c>
      <c r="X13" s="7">
        <v>0</v>
      </c>
      <c r="Y13" s="7" t="s">
        <v>50</v>
      </c>
      <c r="Z13" s="7"/>
      <c r="AA13" s="7">
        <v>0</v>
      </c>
      <c r="AB13" s="7" t="s">
        <v>50</v>
      </c>
      <c r="AC13" s="7">
        <v>0</v>
      </c>
      <c r="AD13" s="7">
        <v>0</v>
      </c>
      <c r="AE13" s="7" t="s">
        <v>50</v>
      </c>
      <c r="AF13" s="7" t="s">
        <v>50</v>
      </c>
      <c r="AG13" s="7">
        <v>0</v>
      </c>
      <c r="AH13" s="7" t="s">
        <v>50</v>
      </c>
      <c r="AI13" s="7">
        <v>0</v>
      </c>
      <c r="AJ13" s="7"/>
      <c r="AK13" s="7"/>
      <c r="AL13" s="7"/>
      <c r="AM13" s="7"/>
      <c r="AN13" s="7"/>
      <c r="AO13" s="7"/>
      <c r="AP13" s="7"/>
      <c r="AQ13" s="7"/>
      <c r="AR13" s="7"/>
      <c r="AS13" s="7"/>
      <c r="AT13" s="7"/>
      <c r="AU13" s="7" t="s">
        <v>50</v>
      </c>
      <c r="AV13" s="7" t="s">
        <v>50</v>
      </c>
      <c r="AW13" s="7" t="s">
        <v>50</v>
      </c>
      <c r="AX13" s="7"/>
      <c r="AY13" s="10"/>
    </row>
    <row r="14" spans="1:79" x14ac:dyDescent="0.25">
      <c r="A14" s="5">
        <v>13</v>
      </c>
      <c r="B14" s="89">
        <v>0</v>
      </c>
      <c r="C14" s="45" t="s">
        <v>1034</v>
      </c>
      <c r="D14" s="45"/>
      <c r="E14" s="45" t="s">
        <v>80</v>
      </c>
      <c r="F14" s="39"/>
      <c r="G14" s="39"/>
      <c r="H14" s="48"/>
      <c r="I14" s="39"/>
      <c r="J14" s="39"/>
      <c r="K14" s="39"/>
      <c r="L14" s="8">
        <v>44805</v>
      </c>
      <c r="M14" s="7">
        <v>40</v>
      </c>
      <c r="N14" s="9">
        <f t="shared" si="2"/>
        <v>44844</v>
      </c>
      <c r="O14" s="10">
        <f t="shared" ca="1" si="3"/>
        <v>-1359</v>
      </c>
      <c r="P14" s="10"/>
      <c r="Q14" s="10" t="s">
        <v>50</v>
      </c>
      <c r="R14" s="10" t="s">
        <v>50</v>
      </c>
      <c r="S14" s="10" t="s">
        <v>50</v>
      </c>
      <c r="T14" s="10">
        <v>0</v>
      </c>
      <c r="U14" s="10">
        <v>0</v>
      </c>
      <c r="V14" s="10">
        <v>0</v>
      </c>
      <c r="W14" s="11" t="s">
        <v>50</v>
      </c>
      <c r="X14" s="10" t="s">
        <v>50</v>
      </c>
      <c r="Y14" s="7" t="s">
        <v>50</v>
      </c>
      <c r="Z14" s="7" t="s">
        <v>50</v>
      </c>
      <c r="AA14" s="10">
        <v>0</v>
      </c>
      <c r="AB14" s="10">
        <v>0</v>
      </c>
      <c r="AC14" s="10">
        <v>0</v>
      </c>
      <c r="AD14" s="10">
        <v>0</v>
      </c>
      <c r="AE14" s="10">
        <v>0</v>
      </c>
      <c r="AF14" s="10">
        <v>0</v>
      </c>
      <c r="AG14" s="10">
        <v>0</v>
      </c>
      <c r="AH14" s="10">
        <v>0</v>
      </c>
      <c r="AI14" s="10">
        <v>0</v>
      </c>
      <c r="AJ14" s="10"/>
      <c r="AK14" s="10"/>
      <c r="AL14" s="10"/>
      <c r="AM14" s="10"/>
      <c r="AN14" s="10"/>
      <c r="AO14" s="10"/>
      <c r="AP14" s="10"/>
      <c r="AQ14" s="10"/>
      <c r="AR14" s="10"/>
      <c r="AS14" s="10"/>
      <c r="AT14" s="10"/>
      <c r="AU14" s="10">
        <v>0</v>
      </c>
      <c r="AV14" s="10" t="s">
        <v>50</v>
      </c>
      <c r="AW14" s="10" t="s">
        <v>50</v>
      </c>
      <c r="AX14" s="10"/>
      <c r="AY14" s="10"/>
    </row>
    <row r="15" spans="1:79" ht="15.75" customHeight="1" x14ac:dyDescent="0.25">
      <c r="A15" s="5">
        <v>14</v>
      </c>
      <c r="B15" s="101">
        <v>0</v>
      </c>
      <c r="C15" s="45" t="s">
        <v>1035</v>
      </c>
      <c r="D15" s="45"/>
      <c r="E15" s="45" t="s">
        <v>1026</v>
      </c>
      <c r="F15" s="54"/>
      <c r="G15" s="54"/>
      <c r="H15" s="55"/>
      <c r="I15" s="54"/>
      <c r="J15" s="54"/>
      <c r="K15" s="54"/>
      <c r="L15" s="51">
        <v>44806</v>
      </c>
      <c r="M15" s="45">
        <f>160+30+30</f>
        <v>220</v>
      </c>
      <c r="N15" s="52">
        <f t="shared" si="2"/>
        <v>45025</v>
      </c>
      <c r="O15" s="46">
        <f t="shared" ca="1" si="3"/>
        <v>-1178</v>
      </c>
      <c r="P15" s="46"/>
      <c r="Q15" s="10" t="s">
        <v>50</v>
      </c>
      <c r="R15" s="7" t="s">
        <v>50</v>
      </c>
      <c r="S15" s="7" t="s">
        <v>50</v>
      </c>
      <c r="T15" s="7">
        <v>0</v>
      </c>
      <c r="U15" s="61">
        <v>0</v>
      </c>
      <c r="V15" s="61" t="s">
        <v>56</v>
      </c>
      <c r="W15" s="15" t="s">
        <v>56</v>
      </c>
      <c r="X15" s="7" t="s">
        <v>50</v>
      </c>
      <c r="Y15" s="7" t="s">
        <v>50</v>
      </c>
      <c r="Z15" s="7" t="s">
        <v>56</v>
      </c>
      <c r="AA15" s="61" t="s">
        <v>56</v>
      </c>
      <c r="AB15" s="58" t="s">
        <v>56</v>
      </c>
      <c r="AC15" s="58"/>
      <c r="AD15" s="7"/>
      <c r="AE15" s="7" t="s">
        <v>56</v>
      </c>
      <c r="AF15" s="7" t="s">
        <v>56</v>
      </c>
      <c r="AG15" s="7"/>
      <c r="AH15" s="58" t="s">
        <v>56</v>
      </c>
      <c r="AI15" s="59"/>
      <c r="AJ15" s="59"/>
      <c r="AK15" s="7" t="s">
        <v>56</v>
      </c>
      <c r="AL15" s="57"/>
      <c r="AM15" s="7">
        <v>0</v>
      </c>
      <c r="AN15" s="58">
        <v>0</v>
      </c>
      <c r="AO15" s="58">
        <v>0</v>
      </c>
      <c r="AP15" s="7">
        <v>0</v>
      </c>
      <c r="AQ15" s="7"/>
      <c r="AR15" s="7">
        <v>0</v>
      </c>
      <c r="AS15" s="7">
        <v>0</v>
      </c>
      <c r="AT15" s="7">
        <v>0</v>
      </c>
      <c r="AU15" s="7"/>
      <c r="AV15" s="7" t="s">
        <v>50</v>
      </c>
      <c r="AW15" s="18"/>
      <c r="AX15" s="18"/>
      <c r="AY15" s="10"/>
    </row>
    <row r="16" spans="1:79" x14ac:dyDescent="0.25">
      <c r="A16" s="5">
        <v>15</v>
      </c>
      <c r="B16" s="89">
        <v>0</v>
      </c>
      <c r="C16" s="46" t="s">
        <v>1036</v>
      </c>
      <c r="D16" s="46"/>
      <c r="E16" s="67" t="s">
        <v>1026</v>
      </c>
      <c r="F16" s="39"/>
      <c r="G16" s="39"/>
      <c r="H16" s="48"/>
      <c r="I16" s="39"/>
      <c r="J16" s="39"/>
      <c r="K16" s="7"/>
      <c r="L16" s="8">
        <v>44819</v>
      </c>
      <c r="M16" s="7">
        <f>40+30+20</f>
        <v>90</v>
      </c>
      <c r="N16" s="9">
        <f t="shared" si="2"/>
        <v>44908</v>
      </c>
      <c r="O16" s="10">
        <f t="shared" ca="1" si="3"/>
        <v>-1295</v>
      </c>
      <c r="P16" s="10"/>
      <c r="Q16" s="10" t="s">
        <v>50</v>
      </c>
      <c r="R16" s="7" t="s">
        <v>50</v>
      </c>
      <c r="S16" s="7" t="s">
        <v>50</v>
      </c>
      <c r="T16" s="7">
        <v>0</v>
      </c>
      <c r="U16" s="62">
        <v>0</v>
      </c>
      <c r="V16" s="61" t="s">
        <v>50</v>
      </c>
      <c r="W16" s="15" t="s">
        <v>56</v>
      </c>
      <c r="X16" s="7" t="s">
        <v>50</v>
      </c>
      <c r="Y16" s="7">
        <v>0</v>
      </c>
      <c r="Z16" s="7" t="s">
        <v>50</v>
      </c>
      <c r="AA16" s="57" t="s">
        <v>50</v>
      </c>
      <c r="AB16" s="58" t="s">
        <v>50</v>
      </c>
      <c r="AC16" s="58">
        <v>0</v>
      </c>
      <c r="AD16" s="7">
        <v>0</v>
      </c>
      <c r="AE16" s="7" t="s">
        <v>50</v>
      </c>
      <c r="AF16" s="7" t="s">
        <v>50</v>
      </c>
      <c r="AG16" s="7">
        <v>0</v>
      </c>
      <c r="AH16" s="58" t="s">
        <v>56</v>
      </c>
      <c r="AI16" s="59" t="s">
        <v>50</v>
      </c>
      <c r="AJ16" s="59" t="s">
        <v>50</v>
      </c>
      <c r="AK16" s="7">
        <v>0</v>
      </c>
      <c r="AL16" s="57">
        <v>0</v>
      </c>
      <c r="AM16" s="7">
        <v>0</v>
      </c>
      <c r="AN16" s="58" t="s">
        <v>50</v>
      </c>
      <c r="AO16" s="58">
        <v>0</v>
      </c>
      <c r="AP16" s="7">
        <v>0</v>
      </c>
      <c r="AQ16" s="7">
        <v>0</v>
      </c>
      <c r="AR16" s="7">
        <v>0</v>
      </c>
      <c r="AS16" s="7">
        <v>0</v>
      </c>
      <c r="AT16" s="7">
        <v>0</v>
      </c>
      <c r="AU16" s="7" t="s">
        <v>50</v>
      </c>
      <c r="AV16" s="7" t="s">
        <v>50</v>
      </c>
      <c r="AW16" s="7" t="s">
        <v>50</v>
      </c>
      <c r="AX16" s="7"/>
      <c r="AY16" s="10"/>
    </row>
    <row r="17" spans="1:51" x14ac:dyDescent="0.25">
      <c r="A17" s="5">
        <v>16</v>
      </c>
      <c r="B17" s="77">
        <v>0</v>
      </c>
      <c r="C17" s="46" t="s">
        <v>1037</v>
      </c>
      <c r="D17" s="46"/>
      <c r="E17" s="45" t="s">
        <v>123</v>
      </c>
      <c r="F17" s="54"/>
      <c r="G17" s="54"/>
      <c r="H17" s="55"/>
      <c r="I17" s="54"/>
      <c r="J17" s="54"/>
      <c r="K17" s="45"/>
      <c r="L17" s="51">
        <v>44820</v>
      </c>
      <c r="M17" s="45">
        <f>40+30+20</f>
        <v>90</v>
      </c>
      <c r="N17" s="52">
        <f t="shared" si="2"/>
        <v>44909</v>
      </c>
      <c r="O17" s="46">
        <f t="shared" ca="1" si="3"/>
        <v>-1294</v>
      </c>
      <c r="P17" s="46"/>
      <c r="Q17" s="10" t="s">
        <v>50</v>
      </c>
      <c r="R17" s="7" t="s">
        <v>50</v>
      </c>
      <c r="S17" s="7" t="s">
        <v>50</v>
      </c>
      <c r="T17" s="7" t="s">
        <v>50</v>
      </c>
      <c r="U17" s="7">
        <v>0</v>
      </c>
      <c r="V17" s="7" t="s">
        <v>50</v>
      </c>
      <c r="W17" s="15" t="s">
        <v>50</v>
      </c>
      <c r="X17" s="7" t="s">
        <v>50</v>
      </c>
      <c r="Y17" s="7" t="s">
        <v>56</v>
      </c>
      <c r="Z17" s="7" t="s">
        <v>50</v>
      </c>
      <c r="AA17" s="7">
        <v>0</v>
      </c>
      <c r="AB17" s="7" t="s">
        <v>50</v>
      </c>
      <c r="AC17" s="7">
        <v>0</v>
      </c>
      <c r="AD17" s="7">
        <v>0</v>
      </c>
      <c r="AE17" s="7" t="s">
        <v>50</v>
      </c>
      <c r="AF17" s="7" t="s">
        <v>50</v>
      </c>
      <c r="AG17" s="7"/>
      <c r="AH17" s="7" t="s">
        <v>56</v>
      </c>
      <c r="AI17" s="7">
        <v>0</v>
      </c>
      <c r="AJ17" s="7">
        <v>0</v>
      </c>
      <c r="AK17" s="7" t="s">
        <v>56</v>
      </c>
      <c r="AL17" s="7"/>
      <c r="AM17" s="7"/>
      <c r="AN17" s="7" t="s">
        <v>56</v>
      </c>
      <c r="AO17" s="7"/>
      <c r="AP17" s="7"/>
      <c r="AQ17" s="7"/>
      <c r="AR17" s="7"/>
      <c r="AS17" s="7"/>
      <c r="AT17" s="7"/>
      <c r="AU17" s="7" t="s">
        <v>50</v>
      </c>
      <c r="AV17" s="7" t="s">
        <v>50</v>
      </c>
      <c r="AW17" s="7" t="s">
        <v>50</v>
      </c>
      <c r="AX17" s="7"/>
      <c r="AY17" s="10"/>
    </row>
    <row r="18" spans="1:51" x14ac:dyDescent="0.25">
      <c r="A18" s="5">
        <v>17</v>
      </c>
      <c r="B18" s="101">
        <v>0</v>
      </c>
      <c r="C18" s="45" t="s">
        <v>1038</v>
      </c>
      <c r="D18" s="45"/>
      <c r="E18" s="7" t="s">
        <v>1026</v>
      </c>
      <c r="F18" s="7"/>
      <c r="G18" s="39"/>
      <c r="H18" s="48"/>
      <c r="I18" s="39"/>
      <c r="J18" s="39"/>
      <c r="K18" s="7"/>
      <c r="L18" s="8">
        <v>44823</v>
      </c>
      <c r="M18" s="7">
        <v>40</v>
      </c>
      <c r="N18" s="9">
        <f t="shared" si="2"/>
        <v>44862</v>
      </c>
      <c r="O18" s="10">
        <f t="shared" ca="1" si="3"/>
        <v>-1341</v>
      </c>
      <c r="P18" s="10"/>
      <c r="Q18" s="10" t="s">
        <v>56</v>
      </c>
      <c r="R18" s="7" t="s">
        <v>50</v>
      </c>
      <c r="S18" s="7">
        <v>0</v>
      </c>
      <c r="T18" s="7">
        <v>0</v>
      </c>
      <c r="U18" s="7">
        <v>0</v>
      </c>
      <c r="V18" s="7" t="s">
        <v>50</v>
      </c>
      <c r="W18" s="15" t="s">
        <v>50</v>
      </c>
      <c r="X18" s="7">
        <v>0</v>
      </c>
      <c r="Y18" s="7" t="s">
        <v>56</v>
      </c>
      <c r="Z18" s="7" t="s">
        <v>50</v>
      </c>
      <c r="AA18" s="7"/>
      <c r="AB18" s="7" t="s">
        <v>50</v>
      </c>
      <c r="AC18" s="7"/>
      <c r="AD18" s="7"/>
      <c r="AE18" s="7"/>
      <c r="AF18" s="7"/>
      <c r="AG18" s="7"/>
      <c r="AH18" s="7"/>
      <c r="AI18" s="7"/>
      <c r="AJ18" s="7"/>
      <c r="AK18" s="7"/>
      <c r="AL18" s="7"/>
      <c r="AM18" s="7"/>
      <c r="AN18" s="7" t="s">
        <v>56</v>
      </c>
      <c r="AO18" s="7"/>
      <c r="AP18" s="7"/>
      <c r="AQ18" s="7"/>
      <c r="AR18" s="7"/>
      <c r="AS18" s="7"/>
      <c r="AT18" s="7"/>
      <c r="AU18" s="7">
        <v>0</v>
      </c>
      <c r="AV18" s="7" t="s">
        <v>50</v>
      </c>
      <c r="AW18" s="7" t="s">
        <v>50</v>
      </c>
      <c r="AX18" s="7"/>
      <c r="AY18" s="10"/>
    </row>
    <row r="19" spans="1:51" x14ac:dyDescent="0.25">
      <c r="A19" s="5">
        <v>18</v>
      </c>
      <c r="B19" s="77">
        <v>0</v>
      </c>
      <c r="C19" s="45" t="s">
        <v>1039</v>
      </c>
      <c r="D19" s="45"/>
      <c r="E19" s="7" t="s">
        <v>123</v>
      </c>
      <c r="F19" s="39"/>
      <c r="G19" s="39"/>
      <c r="H19" s="48"/>
      <c r="I19" s="39"/>
      <c r="J19" s="39"/>
      <c r="K19" s="7"/>
      <c r="L19" s="8">
        <v>44826</v>
      </c>
      <c r="M19" s="7">
        <v>40</v>
      </c>
      <c r="N19" s="9">
        <f t="shared" si="2"/>
        <v>44865</v>
      </c>
      <c r="O19" s="10">
        <f t="shared" ca="1" si="3"/>
        <v>-1338</v>
      </c>
      <c r="P19" s="10"/>
      <c r="Q19" s="10">
        <v>0</v>
      </c>
      <c r="R19" s="7" t="s">
        <v>50</v>
      </c>
      <c r="S19" s="7">
        <v>0</v>
      </c>
      <c r="T19" s="7">
        <v>0</v>
      </c>
      <c r="U19" s="7">
        <v>0</v>
      </c>
      <c r="V19" s="7" t="s">
        <v>50</v>
      </c>
      <c r="W19" s="15" t="s">
        <v>50</v>
      </c>
      <c r="X19" s="7" t="s">
        <v>50</v>
      </c>
      <c r="Y19" s="7">
        <v>0</v>
      </c>
      <c r="Z19" s="7" t="s">
        <v>50</v>
      </c>
      <c r="AA19" s="7">
        <v>0</v>
      </c>
      <c r="AB19" s="7">
        <v>0</v>
      </c>
      <c r="AC19" s="7">
        <v>0</v>
      </c>
      <c r="AD19" s="7">
        <v>0</v>
      </c>
      <c r="AE19" s="7">
        <v>0</v>
      </c>
      <c r="AF19" s="7">
        <v>0</v>
      </c>
      <c r="AG19" s="7">
        <v>0</v>
      </c>
      <c r="AH19" s="7">
        <v>0</v>
      </c>
      <c r="AI19" s="7">
        <v>0</v>
      </c>
      <c r="AJ19" s="7">
        <v>0</v>
      </c>
      <c r="AK19" s="7"/>
      <c r="AL19" s="7"/>
      <c r="AM19" s="7"/>
      <c r="AN19" s="7"/>
      <c r="AO19" s="7"/>
      <c r="AP19" s="7"/>
      <c r="AQ19" s="7"/>
      <c r="AR19" s="7"/>
      <c r="AS19" s="7"/>
      <c r="AT19" s="7"/>
      <c r="AU19" s="7">
        <v>0</v>
      </c>
      <c r="AV19" s="7" t="s">
        <v>50</v>
      </c>
      <c r="AW19" s="7" t="s">
        <v>50</v>
      </c>
      <c r="AX19" s="7"/>
      <c r="AY19" s="10"/>
    </row>
    <row r="20" spans="1:51" x14ac:dyDescent="0.25">
      <c r="A20" s="5">
        <v>19</v>
      </c>
      <c r="B20" s="77">
        <v>0</v>
      </c>
      <c r="C20" s="45" t="s">
        <v>1040</v>
      </c>
      <c r="D20" s="45"/>
      <c r="E20" s="7" t="s">
        <v>1026</v>
      </c>
      <c r="F20" s="54"/>
      <c r="G20" s="54"/>
      <c r="H20" s="55"/>
      <c r="I20" s="54"/>
      <c r="J20" s="54"/>
      <c r="K20" s="45"/>
      <c r="L20" s="51">
        <v>44832</v>
      </c>
      <c r="M20" s="45">
        <v>40</v>
      </c>
      <c r="N20" s="52">
        <f t="shared" si="2"/>
        <v>44871</v>
      </c>
      <c r="O20" s="46">
        <f t="shared" ca="1" si="3"/>
        <v>-1332</v>
      </c>
      <c r="P20" s="46"/>
      <c r="Q20" s="10" t="s">
        <v>56</v>
      </c>
      <c r="R20" s="7" t="s">
        <v>50</v>
      </c>
      <c r="S20" s="7" t="s">
        <v>50</v>
      </c>
      <c r="T20" s="7">
        <v>0</v>
      </c>
      <c r="U20" s="7">
        <v>0</v>
      </c>
      <c r="V20" s="7" t="s">
        <v>50</v>
      </c>
      <c r="W20" s="15" t="s">
        <v>50</v>
      </c>
      <c r="X20" s="7" t="s">
        <v>50</v>
      </c>
      <c r="Y20" s="7"/>
      <c r="Z20" s="7" t="s">
        <v>50</v>
      </c>
      <c r="AA20" s="7">
        <v>0</v>
      </c>
      <c r="AB20" s="7" t="s">
        <v>50</v>
      </c>
      <c r="AC20" s="7">
        <v>0</v>
      </c>
      <c r="AD20" s="7">
        <v>0</v>
      </c>
      <c r="AE20" s="7">
        <v>0</v>
      </c>
      <c r="AF20" s="7" t="s">
        <v>50</v>
      </c>
      <c r="AG20" s="7">
        <v>0</v>
      </c>
      <c r="AH20" s="7"/>
      <c r="AI20" s="7">
        <v>0</v>
      </c>
      <c r="AJ20" s="7">
        <v>0</v>
      </c>
      <c r="AK20" s="7"/>
      <c r="AL20" s="7"/>
      <c r="AM20" s="7"/>
      <c r="AN20" s="7"/>
      <c r="AO20" s="7"/>
      <c r="AP20" s="7"/>
      <c r="AQ20" s="7"/>
      <c r="AR20" s="7"/>
      <c r="AS20" s="7"/>
      <c r="AT20" s="7"/>
      <c r="AU20" s="7">
        <v>0</v>
      </c>
      <c r="AV20" s="7" t="s">
        <v>50</v>
      </c>
      <c r="AW20" s="7" t="s">
        <v>50</v>
      </c>
      <c r="AX20" s="7"/>
      <c r="AY20" s="10"/>
    </row>
    <row r="21" spans="1:51" s="53" customFormat="1" x14ac:dyDescent="0.25">
      <c r="A21" s="5">
        <v>20</v>
      </c>
      <c r="B21" s="77">
        <v>0</v>
      </c>
      <c r="C21" s="45" t="s">
        <v>1041</v>
      </c>
      <c r="D21" s="45"/>
      <c r="E21" s="45" t="s">
        <v>80</v>
      </c>
      <c r="F21" s="54"/>
      <c r="G21" s="54"/>
      <c r="H21" s="55"/>
      <c r="I21" s="54"/>
      <c r="J21" s="54"/>
      <c r="K21" s="45"/>
      <c r="L21" s="51">
        <v>44837</v>
      </c>
      <c r="M21" s="45">
        <v>40</v>
      </c>
      <c r="N21" s="52">
        <f t="shared" si="2"/>
        <v>44876</v>
      </c>
      <c r="O21" s="46">
        <f t="shared" ca="1" si="3"/>
        <v>-1327</v>
      </c>
      <c r="P21" s="46"/>
      <c r="Q21" s="10" t="s">
        <v>50</v>
      </c>
      <c r="R21" s="7" t="s">
        <v>50</v>
      </c>
      <c r="S21" s="7" t="s">
        <v>50</v>
      </c>
      <c r="T21" s="7">
        <v>0</v>
      </c>
      <c r="U21" s="7">
        <v>0</v>
      </c>
      <c r="V21" s="7" t="s">
        <v>50</v>
      </c>
      <c r="W21" s="15" t="s">
        <v>50</v>
      </c>
      <c r="X21" s="7" t="s">
        <v>50</v>
      </c>
      <c r="Y21" s="7" t="s">
        <v>50</v>
      </c>
      <c r="Z21" s="7" t="s">
        <v>50</v>
      </c>
      <c r="AA21" s="7">
        <v>0</v>
      </c>
      <c r="AB21" s="7" t="s">
        <v>50</v>
      </c>
      <c r="AC21" s="7">
        <v>0</v>
      </c>
      <c r="AD21" s="7">
        <v>0</v>
      </c>
      <c r="AE21" s="7" t="s">
        <v>50</v>
      </c>
      <c r="AF21" s="7" t="s">
        <v>50</v>
      </c>
      <c r="AG21" s="7">
        <v>0</v>
      </c>
      <c r="AH21" s="7" t="s">
        <v>50</v>
      </c>
      <c r="AI21" s="7">
        <v>0</v>
      </c>
      <c r="AJ21" s="7">
        <v>0</v>
      </c>
      <c r="AK21" s="7">
        <v>0</v>
      </c>
      <c r="AL21" s="7">
        <v>0</v>
      </c>
      <c r="AM21" s="7">
        <v>0</v>
      </c>
      <c r="AN21" s="7">
        <v>0</v>
      </c>
      <c r="AO21" s="7"/>
      <c r="AP21" s="7"/>
      <c r="AQ21" s="7"/>
      <c r="AR21" s="7"/>
      <c r="AS21" s="7"/>
      <c r="AT21" s="7"/>
      <c r="AU21" s="7" t="s">
        <v>50</v>
      </c>
      <c r="AV21" s="7" t="s">
        <v>50</v>
      </c>
      <c r="AW21" s="7" t="s">
        <v>50</v>
      </c>
      <c r="AX21" s="7"/>
      <c r="AY21" s="10"/>
    </row>
    <row r="22" spans="1:51" x14ac:dyDescent="0.25">
      <c r="A22" s="5">
        <v>21</v>
      </c>
      <c r="B22" s="77">
        <v>0</v>
      </c>
      <c r="C22" s="45" t="s">
        <v>1042</v>
      </c>
      <c r="D22" s="45"/>
      <c r="E22" s="107" t="s">
        <v>123</v>
      </c>
      <c r="F22" s="54"/>
      <c r="G22" s="54"/>
      <c r="H22" s="55"/>
      <c r="I22" s="54"/>
      <c r="J22" s="54"/>
      <c r="K22" s="45"/>
      <c r="L22" s="51">
        <v>44837</v>
      </c>
      <c r="M22" s="45">
        <f>40+30</f>
        <v>70</v>
      </c>
      <c r="N22" s="52">
        <f t="shared" si="2"/>
        <v>44906</v>
      </c>
      <c r="O22" s="46">
        <f t="shared" ca="1" si="3"/>
        <v>-1297</v>
      </c>
      <c r="P22" s="46"/>
      <c r="Q22" s="10" t="s">
        <v>50</v>
      </c>
      <c r="R22" s="7" t="s">
        <v>50</v>
      </c>
      <c r="S22" s="7" t="s">
        <v>50</v>
      </c>
      <c r="T22" s="7">
        <v>0</v>
      </c>
      <c r="U22" s="7"/>
      <c r="V22" s="7" t="s">
        <v>50</v>
      </c>
      <c r="W22" s="15" t="s">
        <v>50</v>
      </c>
      <c r="X22" s="7" t="s">
        <v>50</v>
      </c>
      <c r="Y22" s="7"/>
      <c r="Z22" s="7" t="s">
        <v>50</v>
      </c>
      <c r="AA22" s="7">
        <v>0</v>
      </c>
      <c r="AB22" s="7" t="s">
        <v>50</v>
      </c>
      <c r="AC22" s="7"/>
      <c r="AD22" s="7"/>
      <c r="AE22" s="7" t="s">
        <v>50</v>
      </c>
      <c r="AF22" s="7" t="s">
        <v>50</v>
      </c>
      <c r="AG22" s="7"/>
      <c r="AH22" s="7" t="s">
        <v>50</v>
      </c>
      <c r="AI22" s="7"/>
      <c r="AJ22" s="7"/>
      <c r="AK22" s="7" t="s">
        <v>56</v>
      </c>
      <c r="AL22" s="7"/>
      <c r="AM22" s="7"/>
      <c r="AN22" s="7" t="s">
        <v>50</v>
      </c>
      <c r="AO22" s="7"/>
      <c r="AP22" s="7"/>
      <c r="AQ22" s="7"/>
      <c r="AR22" s="7"/>
      <c r="AS22" s="7"/>
      <c r="AT22" s="7"/>
      <c r="AU22" s="7" t="s">
        <v>50</v>
      </c>
      <c r="AV22" s="7" t="s">
        <v>50</v>
      </c>
      <c r="AW22" s="7" t="s">
        <v>50</v>
      </c>
      <c r="AX22" s="7"/>
      <c r="AY22" s="10"/>
    </row>
    <row r="23" spans="1:51" x14ac:dyDescent="0.25">
      <c r="A23" s="5">
        <v>22</v>
      </c>
      <c r="B23" s="77">
        <v>0</v>
      </c>
      <c r="C23" s="45" t="s">
        <v>1043</v>
      </c>
      <c r="D23" s="45"/>
      <c r="E23" s="7" t="s">
        <v>80</v>
      </c>
      <c r="F23" s="54"/>
      <c r="G23" s="54"/>
      <c r="H23" s="55"/>
      <c r="I23" s="54"/>
      <c r="J23" s="54"/>
      <c r="K23" s="54"/>
      <c r="L23" s="51">
        <v>44838</v>
      </c>
      <c r="M23" s="45">
        <f>40+20</f>
        <v>60</v>
      </c>
      <c r="N23" s="52">
        <f t="shared" si="2"/>
        <v>44897</v>
      </c>
      <c r="O23" s="46">
        <f t="shared" ca="1" si="3"/>
        <v>-1306</v>
      </c>
      <c r="P23" s="46"/>
      <c r="Q23" s="10" t="s">
        <v>50</v>
      </c>
      <c r="R23" s="7" t="s">
        <v>50</v>
      </c>
      <c r="S23" s="7"/>
      <c r="T23" s="7" t="s">
        <v>50</v>
      </c>
      <c r="U23" s="7">
        <v>0</v>
      </c>
      <c r="V23" s="7" t="s">
        <v>56</v>
      </c>
      <c r="W23" s="15" t="s">
        <v>56</v>
      </c>
      <c r="X23" s="7" t="s">
        <v>50</v>
      </c>
      <c r="Y23" s="7">
        <v>0</v>
      </c>
      <c r="Z23" s="7" t="s">
        <v>50</v>
      </c>
      <c r="AA23" s="7">
        <v>0</v>
      </c>
      <c r="AB23" s="7">
        <v>0</v>
      </c>
      <c r="AC23" s="7">
        <v>0</v>
      </c>
      <c r="AD23" s="7">
        <v>0</v>
      </c>
      <c r="AE23" s="7">
        <v>0</v>
      </c>
      <c r="AF23" s="7"/>
      <c r="AG23" s="7"/>
      <c r="AH23" s="7"/>
      <c r="AI23" s="7"/>
      <c r="AJ23" s="7"/>
      <c r="AK23" s="7"/>
      <c r="AL23" s="7"/>
      <c r="AM23" s="7"/>
      <c r="AN23" s="7" t="s">
        <v>56</v>
      </c>
      <c r="AO23" s="7"/>
      <c r="AP23" s="7"/>
      <c r="AQ23" s="7"/>
      <c r="AR23" s="7"/>
      <c r="AS23" s="7"/>
      <c r="AT23" s="7"/>
      <c r="AU23" s="7" t="s">
        <v>56</v>
      </c>
      <c r="AV23" s="7" t="s">
        <v>50</v>
      </c>
      <c r="AW23" s="7" t="s">
        <v>50</v>
      </c>
      <c r="AX23" s="7"/>
      <c r="AY23" s="10"/>
    </row>
    <row r="24" spans="1:51" x14ac:dyDescent="0.25">
      <c r="A24" s="5">
        <v>23</v>
      </c>
      <c r="B24" s="77">
        <v>0</v>
      </c>
      <c r="C24" s="45" t="s">
        <v>1044</v>
      </c>
      <c r="D24" s="45"/>
      <c r="E24" s="7" t="s">
        <v>184</v>
      </c>
      <c r="F24" s="39"/>
      <c r="G24" s="39"/>
      <c r="H24" s="48"/>
      <c r="I24" s="39"/>
      <c r="J24" s="39"/>
      <c r="K24" s="7"/>
      <c r="L24" s="8">
        <v>44838</v>
      </c>
      <c r="M24" s="7">
        <v>40</v>
      </c>
      <c r="N24" s="9">
        <f t="shared" si="2"/>
        <v>44877</v>
      </c>
      <c r="O24" s="10">
        <f t="shared" ca="1" si="3"/>
        <v>-1326</v>
      </c>
      <c r="P24" s="10"/>
      <c r="Q24" s="10" t="s">
        <v>50</v>
      </c>
      <c r="R24" s="7" t="s">
        <v>50</v>
      </c>
      <c r="S24" s="7" t="s">
        <v>50</v>
      </c>
      <c r="T24" s="7">
        <v>0</v>
      </c>
      <c r="U24" s="7">
        <v>0</v>
      </c>
      <c r="V24" s="7" t="s">
        <v>50</v>
      </c>
      <c r="W24" s="15" t="s">
        <v>50</v>
      </c>
      <c r="X24" s="7" t="s">
        <v>50</v>
      </c>
      <c r="Y24" s="7"/>
      <c r="Z24" s="7" t="s">
        <v>50</v>
      </c>
      <c r="AA24" s="7"/>
      <c r="AB24" s="7" t="s">
        <v>50</v>
      </c>
      <c r="AC24" s="7">
        <v>0</v>
      </c>
      <c r="AD24" s="7">
        <v>0</v>
      </c>
      <c r="AE24" s="7" t="s">
        <v>50</v>
      </c>
      <c r="AF24" s="7" t="s">
        <v>50</v>
      </c>
      <c r="AG24" s="7">
        <v>0</v>
      </c>
      <c r="AH24" s="7" t="s">
        <v>50</v>
      </c>
      <c r="AI24" s="7" t="s">
        <v>50</v>
      </c>
      <c r="AJ24" s="7">
        <v>0</v>
      </c>
      <c r="AK24" s="7">
        <v>0</v>
      </c>
      <c r="AL24" s="7">
        <v>0</v>
      </c>
      <c r="AM24" s="7">
        <v>0</v>
      </c>
      <c r="AN24" s="7">
        <v>0</v>
      </c>
      <c r="AO24" s="7"/>
      <c r="AP24" s="7"/>
      <c r="AQ24" s="7"/>
      <c r="AR24" s="7"/>
      <c r="AS24" s="7"/>
      <c r="AT24" s="7"/>
      <c r="AU24" s="7" t="s">
        <v>50</v>
      </c>
      <c r="AV24" s="7" t="s">
        <v>50</v>
      </c>
      <c r="AW24" s="7" t="s">
        <v>50</v>
      </c>
      <c r="AX24" s="7"/>
      <c r="AY24" s="76"/>
    </row>
    <row r="25" spans="1:51" s="53" customFormat="1" x14ac:dyDescent="0.25">
      <c r="A25" s="5">
        <v>24</v>
      </c>
      <c r="B25" s="77">
        <v>0</v>
      </c>
      <c r="C25" s="45" t="s">
        <v>1045</v>
      </c>
      <c r="D25" s="45"/>
      <c r="E25" s="7" t="s">
        <v>80</v>
      </c>
      <c r="F25" s="54"/>
      <c r="G25" s="54"/>
      <c r="H25" s="55"/>
      <c r="I25" s="55"/>
      <c r="J25" s="55"/>
      <c r="K25" s="45"/>
      <c r="L25" s="51">
        <v>44839</v>
      </c>
      <c r="M25" s="45">
        <v>40</v>
      </c>
      <c r="N25" s="52">
        <f t="shared" si="2"/>
        <v>44878</v>
      </c>
      <c r="O25" s="46">
        <f t="shared" ca="1" si="3"/>
        <v>-1325</v>
      </c>
      <c r="P25" s="46"/>
      <c r="Q25" s="10" t="s">
        <v>50</v>
      </c>
      <c r="R25" s="7" t="s">
        <v>50</v>
      </c>
      <c r="S25" s="7" t="s">
        <v>50</v>
      </c>
      <c r="T25" s="7">
        <v>0</v>
      </c>
      <c r="U25" s="7">
        <v>0</v>
      </c>
      <c r="V25" s="7" t="s">
        <v>50</v>
      </c>
      <c r="W25" s="15" t="s">
        <v>50</v>
      </c>
      <c r="X25" s="7" t="s">
        <v>50</v>
      </c>
      <c r="Y25" s="7">
        <v>0</v>
      </c>
      <c r="Z25" s="7" t="s">
        <v>50</v>
      </c>
      <c r="AA25" s="7" t="s">
        <v>50</v>
      </c>
      <c r="AB25" s="7" t="s">
        <v>50</v>
      </c>
      <c r="AC25" s="7">
        <v>0</v>
      </c>
      <c r="AD25" s="7">
        <v>0</v>
      </c>
      <c r="AE25" s="7" t="s">
        <v>50</v>
      </c>
      <c r="AF25" s="7" t="s">
        <v>50</v>
      </c>
      <c r="AG25" s="7">
        <v>0</v>
      </c>
      <c r="AH25" s="7">
        <v>0</v>
      </c>
      <c r="AI25" s="7">
        <v>0</v>
      </c>
      <c r="AJ25" s="7">
        <v>0</v>
      </c>
      <c r="AK25" s="7">
        <v>0</v>
      </c>
      <c r="AL25" s="7">
        <v>0</v>
      </c>
      <c r="AM25" s="7">
        <v>0</v>
      </c>
      <c r="AN25" s="7">
        <v>0</v>
      </c>
      <c r="AO25" s="7"/>
      <c r="AP25" s="7"/>
      <c r="AQ25" s="7"/>
      <c r="AR25" s="7"/>
      <c r="AS25" s="7"/>
      <c r="AT25" s="7"/>
      <c r="AU25" s="7">
        <v>0</v>
      </c>
      <c r="AV25" s="7" t="s">
        <v>50</v>
      </c>
      <c r="AW25" s="7" t="s">
        <v>50</v>
      </c>
      <c r="AX25" s="7"/>
      <c r="AY25" s="10"/>
    </row>
    <row r="26" spans="1:51" x14ac:dyDescent="0.25">
      <c r="A26" s="5">
        <v>25</v>
      </c>
      <c r="B26" s="77">
        <v>0</v>
      </c>
      <c r="C26" s="45" t="s">
        <v>1046</v>
      </c>
      <c r="D26" s="45"/>
      <c r="E26" s="45" t="s">
        <v>80</v>
      </c>
      <c r="F26" s="54"/>
      <c r="G26" s="54"/>
      <c r="H26" s="55"/>
      <c r="I26" s="45"/>
      <c r="J26" s="45"/>
      <c r="K26" s="45"/>
      <c r="L26" s="51">
        <v>44839</v>
      </c>
      <c r="M26" s="45">
        <f>40+30+30</f>
        <v>100</v>
      </c>
      <c r="N26" s="52">
        <f t="shared" si="2"/>
        <v>44938</v>
      </c>
      <c r="O26" s="46">
        <f t="shared" ca="1" si="3"/>
        <v>-1265</v>
      </c>
      <c r="P26" s="46"/>
      <c r="Q26" s="10" t="s">
        <v>50</v>
      </c>
      <c r="R26" s="7" t="s">
        <v>50</v>
      </c>
      <c r="S26" s="7" t="s">
        <v>50</v>
      </c>
      <c r="T26" s="7">
        <v>0</v>
      </c>
      <c r="U26" s="7">
        <v>0</v>
      </c>
      <c r="V26" s="7" t="s">
        <v>50</v>
      </c>
      <c r="W26" s="15" t="s">
        <v>50</v>
      </c>
      <c r="X26" s="7" t="s">
        <v>50</v>
      </c>
      <c r="Y26" s="7" t="s">
        <v>56</v>
      </c>
      <c r="Z26" s="7" t="s">
        <v>50</v>
      </c>
      <c r="AA26" s="7">
        <v>0</v>
      </c>
      <c r="AB26" s="7" t="s">
        <v>50</v>
      </c>
      <c r="AC26" s="7">
        <v>0</v>
      </c>
      <c r="AD26" s="7">
        <v>0</v>
      </c>
      <c r="AE26" s="7" t="s">
        <v>50</v>
      </c>
      <c r="AF26" s="7" t="s">
        <v>50</v>
      </c>
      <c r="AG26" s="7">
        <v>0</v>
      </c>
      <c r="AH26" s="7" t="s">
        <v>50</v>
      </c>
      <c r="AI26" s="7" t="s">
        <v>50</v>
      </c>
      <c r="AJ26" s="7">
        <v>0</v>
      </c>
      <c r="AK26" s="7">
        <v>0</v>
      </c>
      <c r="AL26" s="7"/>
      <c r="AM26" s="7"/>
      <c r="AN26" s="7"/>
      <c r="AO26" s="7"/>
      <c r="AP26" s="7"/>
      <c r="AQ26" s="7"/>
      <c r="AR26" s="7"/>
      <c r="AS26" s="7"/>
      <c r="AT26" s="7"/>
      <c r="AU26" s="7" t="s">
        <v>50</v>
      </c>
      <c r="AV26" s="7" t="s">
        <v>50</v>
      </c>
      <c r="AW26" s="7" t="s">
        <v>50</v>
      </c>
      <c r="AX26" s="7"/>
      <c r="AY26" s="10"/>
    </row>
    <row r="27" spans="1:51" x14ac:dyDescent="0.25">
      <c r="A27" s="5">
        <v>26</v>
      </c>
      <c r="B27" s="77">
        <v>0</v>
      </c>
      <c r="C27" s="45" t="s">
        <v>1047</v>
      </c>
      <c r="D27" s="45"/>
      <c r="E27" s="7" t="s">
        <v>64</v>
      </c>
      <c r="F27" s="54"/>
      <c r="G27" s="54"/>
      <c r="H27" s="55"/>
      <c r="I27" s="45"/>
      <c r="J27" s="54"/>
      <c r="K27" s="45"/>
      <c r="L27" s="51">
        <v>44840</v>
      </c>
      <c r="M27" s="45">
        <v>40</v>
      </c>
      <c r="N27" s="52">
        <f t="shared" si="2"/>
        <v>44879</v>
      </c>
      <c r="O27" s="46">
        <f t="shared" ca="1" si="3"/>
        <v>-1324</v>
      </c>
      <c r="P27" s="46"/>
      <c r="Q27" s="10"/>
      <c r="R27" s="7" t="s">
        <v>50</v>
      </c>
      <c r="S27" s="7" t="s">
        <v>50</v>
      </c>
      <c r="T27" s="7">
        <v>0</v>
      </c>
      <c r="U27" s="7">
        <v>0</v>
      </c>
      <c r="V27" s="7" t="s">
        <v>50</v>
      </c>
      <c r="W27" s="15" t="s">
        <v>50</v>
      </c>
      <c r="X27" s="7" t="s">
        <v>50</v>
      </c>
      <c r="Y27" s="7" t="s">
        <v>50</v>
      </c>
      <c r="Z27" s="7" t="s">
        <v>50</v>
      </c>
      <c r="AA27" s="7">
        <v>0</v>
      </c>
      <c r="AB27" s="7" t="s">
        <v>50</v>
      </c>
      <c r="AC27" s="7">
        <v>0</v>
      </c>
      <c r="AD27" s="7">
        <v>0</v>
      </c>
      <c r="AE27" s="7" t="s">
        <v>50</v>
      </c>
      <c r="AF27" s="7" t="s">
        <v>50</v>
      </c>
      <c r="AG27" s="7">
        <v>0</v>
      </c>
      <c r="AH27" s="7" t="s">
        <v>50</v>
      </c>
      <c r="AI27" s="7">
        <v>0</v>
      </c>
      <c r="AJ27" s="7">
        <v>0</v>
      </c>
      <c r="AK27" s="7">
        <v>0</v>
      </c>
      <c r="AL27" s="7">
        <v>0</v>
      </c>
      <c r="AM27" s="7">
        <v>0</v>
      </c>
      <c r="AN27" s="7">
        <v>0</v>
      </c>
      <c r="AO27" s="7">
        <v>0</v>
      </c>
      <c r="AP27" s="7">
        <v>0</v>
      </c>
      <c r="AQ27" s="7">
        <v>0</v>
      </c>
      <c r="AR27" s="7">
        <v>0</v>
      </c>
      <c r="AS27" s="7">
        <v>0</v>
      </c>
      <c r="AT27" s="7">
        <v>0</v>
      </c>
      <c r="AU27" s="7" t="s">
        <v>56</v>
      </c>
      <c r="AV27" s="7" t="s">
        <v>50</v>
      </c>
      <c r="AW27" s="7" t="s">
        <v>50</v>
      </c>
      <c r="AX27" s="7"/>
      <c r="AY27" s="7"/>
    </row>
    <row r="28" spans="1:51" x14ac:dyDescent="0.25">
      <c r="A28" s="5">
        <v>27</v>
      </c>
      <c r="B28" s="21">
        <v>0</v>
      </c>
      <c r="C28" s="45" t="s">
        <v>1048</v>
      </c>
      <c r="D28" s="45"/>
      <c r="E28" s="67" t="s">
        <v>80</v>
      </c>
      <c r="F28" s="39"/>
      <c r="G28" s="39"/>
      <c r="H28" s="48"/>
      <c r="I28" s="7"/>
      <c r="J28" s="7"/>
      <c r="K28" s="7"/>
      <c r="L28" s="8">
        <v>44841</v>
      </c>
      <c r="M28" s="7">
        <f>40+30+30</f>
        <v>100</v>
      </c>
      <c r="N28" s="9">
        <f t="shared" si="2"/>
        <v>44940</v>
      </c>
      <c r="O28" s="10">
        <f t="shared" ca="1" si="3"/>
        <v>-1263</v>
      </c>
      <c r="P28" s="10"/>
      <c r="Q28" s="10" t="s">
        <v>50</v>
      </c>
      <c r="R28" s="7" t="s">
        <v>50</v>
      </c>
      <c r="S28" s="7" t="s">
        <v>50</v>
      </c>
      <c r="T28" s="7">
        <v>0</v>
      </c>
      <c r="U28" s="7">
        <v>0</v>
      </c>
      <c r="V28" s="7" t="s">
        <v>50</v>
      </c>
      <c r="W28" s="15" t="s">
        <v>50</v>
      </c>
      <c r="X28" s="7" t="s">
        <v>50</v>
      </c>
      <c r="Y28" s="7" t="s">
        <v>56</v>
      </c>
      <c r="Z28" s="7" t="s">
        <v>50</v>
      </c>
      <c r="AA28" s="7">
        <v>0</v>
      </c>
      <c r="AB28" s="7" t="s">
        <v>50</v>
      </c>
      <c r="AC28" s="7">
        <v>0</v>
      </c>
      <c r="AD28" s="7">
        <v>0</v>
      </c>
      <c r="AE28" s="7" t="s">
        <v>50</v>
      </c>
      <c r="AF28" s="7" t="s">
        <v>50</v>
      </c>
      <c r="AG28" s="7">
        <v>0</v>
      </c>
      <c r="AH28" s="7" t="s">
        <v>50</v>
      </c>
      <c r="AI28" s="7" t="s">
        <v>50</v>
      </c>
      <c r="AJ28" s="7">
        <v>0</v>
      </c>
      <c r="AK28" s="7">
        <v>0</v>
      </c>
      <c r="AL28" s="7">
        <v>0</v>
      </c>
      <c r="AM28" s="7">
        <v>0</v>
      </c>
      <c r="AN28" s="7">
        <v>0</v>
      </c>
      <c r="AO28" s="7">
        <v>0</v>
      </c>
      <c r="AP28" s="7">
        <v>0</v>
      </c>
      <c r="AQ28" s="7">
        <v>0</v>
      </c>
      <c r="AR28" s="7">
        <v>0</v>
      </c>
      <c r="AS28" s="7"/>
      <c r="AT28" s="7"/>
      <c r="AU28" s="7" t="s">
        <v>50</v>
      </c>
      <c r="AV28" s="7" t="s">
        <v>50</v>
      </c>
      <c r="AW28" s="7" t="s">
        <v>50</v>
      </c>
      <c r="AX28" s="7"/>
      <c r="AY28" s="10"/>
    </row>
    <row r="29" spans="1:51" s="53" customFormat="1" x14ac:dyDescent="0.25">
      <c r="A29" s="5">
        <v>28</v>
      </c>
      <c r="B29" s="77">
        <v>0</v>
      </c>
      <c r="C29" s="45" t="s">
        <v>1049</v>
      </c>
      <c r="D29" s="45"/>
      <c r="E29" s="45" t="s">
        <v>184</v>
      </c>
      <c r="F29" s="54"/>
      <c r="G29" s="54"/>
      <c r="H29" s="55"/>
      <c r="I29" s="45"/>
      <c r="J29" s="54"/>
      <c r="K29" s="45"/>
      <c r="L29" s="51">
        <v>44847</v>
      </c>
      <c r="M29" s="45">
        <f>40+20</f>
        <v>60</v>
      </c>
      <c r="N29" s="52">
        <f t="shared" si="2"/>
        <v>44906</v>
      </c>
      <c r="O29" s="46">
        <f t="shared" ca="1" si="3"/>
        <v>-1297</v>
      </c>
      <c r="P29" s="46"/>
      <c r="Q29" s="10" t="s">
        <v>50</v>
      </c>
      <c r="R29" s="7" t="s">
        <v>50</v>
      </c>
      <c r="S29" s="7" t="s">
        <v>50</v>
      </c>
      <c r="T29" s="7" t="s">
        <v>50</v>
      </c>
      <c r="U29" s="7"/>
      <c r="V29" s="7" t="s">
        <v>56</v>
      </c>
      <c r="W29" s="7" t="s">
        <v>56</v>
      </c>
      <c r="X29" s="7" t="s">
        <v>50</v>
      </c>
      <c r="Y29" s="7">
        <v>0</v>
      </c>
      <c r="Z29" s="7" t="s">
        <v>50</v>
      </c>
      <c r="AA29" s="7">
        <v>0</v>
      </c>
      <c r="AB29" s="7" t="s">
        <v>50</v>
      </c>
      <c r="AC29" s="7">
        <v>0</v>
      </c>
      <c r="AD29" s="7">
        <v>0</v>
      </c>
      <c r="AE29" s="7">
        <v>0</v>
      </c>
      <c r="AF29" s="7">
        <v>0</v>
      </c>
      <c r="AG29" s="7">
        <v>0</v>
      </c>
      <c r="AH29" s="7">
        <v>0</v>
      </c>
      <c r="AI29" s="7">
        <v>0</v>
      </c>
      <c r="AJ29" s="7">
        <v>0</v>
      </c>
      <c r="AK29" s="7">
        <v>0</v>
      </c>
      <c r="AL29" s="7">
        <v>0</v>
      </c>
      <c r="AM29" s="7">
        <v>0</v>
      </c>
      <c r="AN29" s="7" t="s">
        <v>56</v>
      </c>
      <c r="AO29" s="7"/>
      <c r="AP29" s="7"/>
      <c r="AQ29" s="7"/>
      <c r="AR29" s="7"/>
      <c r="AS29" s="7"/>
      <c r="AT29" s="7"/>
      <c r="AU29" s="7">
        <v>0</v>
      </c>
      <c r="AV29" s="7" t="s">
        <v>50</v>
      </c>
      <c r="AW29" s="7" t="s">
        <v>50</v>
      </c>
      <c r="AX29" s="7"/>
      <c r="AY29" s="7"/>
    </row>
    <row r="30" spans="1:51" s="53" customFormat="1" x14ac:dyDescent="0.25">
      <c r="A30" s="5">
        <v>29</v>
      </c>
      <c r="B30" s="77">
        <v>0</v>
      </c>
      <c r="C30" s="45" t="s">
        <v>1050</v>
      </c>
      <c r="D30" s="45"/>
      <c r="E30" s="45" t="s">
        <v>64</v>
      </c>
      <c r="F30" s="54"/>
      <c r="G30" s="54"/>
      <c r="H30" s="55"/>
      <c r="I30" s="55"/>
      <c r="J30" s="45"/>
      <c r="K30" s="45"/>
      <c r="L30" s="51">
        <v>44853</v>
      </c>
      <c r="M30" s="45">
        <v>40</v>
      </c>
      <c r="N30" s="52">
        <f t="shared" si="2"/>
        <v>44892</v>
      </c>
      <c r="O30" s="46">
        <f t="shared" ca="1" si="3"/>
        <v>-1311</v>
      </c>
      <c r="P30" s="46"/>
      <c r="Q30" s="10" t="s">
        <v>50</v>
      </c>
      <c r="R30" s="7" t="s">
        <v>50</v>
      </c>
      <c r="S30" s="7">
        <v>0</v>
      </c>
      <c r="T30" s="7" t="s">
        <v>50</v>
      </c>
      <c r="U30" s="7">
        <v>0</v>
      </c>
      <c r="V30" s="7" t="s">
        <v>50</v>
      </c>
      <c r="W30" s="15" t="s">
        <v>50</v>
      </c>
      <c r="X30" s="7">
        <v>0</v>
      </c>
      <c r="Y30" s="7">
        <v>0</v>
      </c>
      <c r="Z30" s="7" t="s">
        <v>50</v>
      </c>
      <c r="AA30" s="7">
        <v>0</v>
      </c>
      <c r="AB30" s="7" t="s">
        <v>50</v>
      </c>
      <c r="AC30" s="7"/>
      <c r="AD30" s="7"/>
      <c r="AE30" s="7">
        <v>0</v>
      </c>
      <c r="AF30" s="7">
        <v>0</v>
      </c>
      <c r="AG30" s="7">
        <v>0</v>
      </c>
      <c r="AH30" s="7">
        <v>0</v>
      </c>
      <c r="AI30" s="7">
        <v>0</v>
      </c>
      <c r="AJ30" s="7">
        <v>0</v>
      </c>
      <c r="AK30" s="7">
        <v>0</v>
      </c>
      <c r="AL30" s="7">
        <v>0</v>
      </c>
      <c r="AM30" s="7">
        <v>0</v>
      </c>
      <c r="AN30" s="7" t="s">
        <v>50</v>
      </c>
      <c r="AO30" s="7">
        <v>0</v>
      </c>
      <c r="AP30" s="7">
        <v>0</v>
      </c>
      <c r="AQ30" s="7">
        <v>0</v>
      </c>
      <c r="AR30" s="7">
        <v>0</v>
      </c>
      <c r="AS30" s="7">
        <v>0</v>
      </c>
      <c r="AT30" s="7">
        <v>0</v>
      </c>
      <c r="AU30" s="7">
        <v>0</v>
      </c>
      <c r="AV30" s="7" t="s">
        <v>50</v>
      </c>
      <c r="AW30" s="7" t="s">
        <v>50</v>
      </c>
      <c r="AX30" s="7"/>
      <c r="AY30" s="10"/>
    </row>
    <row r="31" spans="1:51" ht="16.5" customHeight="1" x14ac:dyDescent="0.25">
      <c r="A31" s="5">
        <v>30</v>
      </c>
      <c r="B31" s="89">
        <v>0</v>
      </c>
      <c r="C31" s="47" t="s">
        <v>1051</v>
      </c>
      <c r="D31" s="47"/>
      <c r="E31" s="67"/>
      <c r="F31" s="39"/>
      <c r="G31" s="39"/>
      <c r="H31" s="48"/>
      <c r="I31" s="7"/>
      <c r="J31" s="48"/>
      <c r="K31" s="7"/>
      <c r="L31" s="8">
        <v>44855</v>
      </c>
      <c r="M31" s="7">
        <v>120</v>
      </c>
      <c r="N31" s="9">
        <f t="shared" si="2"/>
        <v>44974</v>
      </c>
      <c r="O31" s="10">
        <f t="shared" ca="1" si="3"/>
        <v>-1229</v>
      </c>
      <c r="P31" s="10"/>
      <c r="Q31" s="10"/>
      <c r="R31" s="7"/>
      <c r="S31" s="7"/>
      <c r="T31" s="7"/>
      <c r="U31" s="7"/>
      <c r="V31" s="7"/>
      <c r="W31" s="15"/>
      <c r="X31" s="7"/>
      <c r="Y31" s="7"/>
      <c r="Z31" s="7"/>
      <c r="AA31" s="7"/>
      <c r="AB31" s="7"/>
      <c r="AC31" s="7"/>
      <c r="AD31" s="7"/>
      <c r="AE31" s="7"/>
      <c r="AF31" s="7"/>
      <c r="AG31" s="7"/>
      <c r="AH31" s="7"/>
      <c r="AI31" s="7"/>
      <c r="AJ31" s="7"/>
      <c r="AK31" s="7"/>
      <c r="AL31" s="7"/>
      <c r="AM31" s="7"/>
      <c r="AN31" s="10"/>
      <c r="AO31" s="7"/>
      <c r="AP31" s="7"/>
      <c r="AQ31" s="7"/>
      <c r="AR31" s="7"/>
      <c r="AS31" s="7"/>
      <c r="AT31" s="7"/>
      <c r="AU31" s="7"/>
      <c r="AV31" s="7"/>
      <c r="AW31" s="7"/>
      <c r="AX31" s="7"/>
      <c r="AY31" s="10"/>
    </row>
    <row r="32" spans="1:51" x14ac:dyDescent="0.25">
      <c r="A32" s="5">
        <v>31</v>
      </c>
      <c r="B32" s="77">
        <v>0</v>
      </c>
      <c r="C32" s="45" t="s">
        <v>1052</v>
      </c>
      <c r="D32" s="45"/>
      <c r="E32" s="45" t="s">
        <v>1026</v>
      </c>
      <c r="F32" s="39"/>
      <c r="G32" s="39"/>
      <c r="H32" s="48"/>
      <c r="I32" s="7"/>
      <c r="J32" s="7"/>
      <c r="K32" s="7"/>
      <c r="L32" s="51">
        <v>44868</v>
      </c>
      <c r="M32" s="45">
        <v>40</v>
      </c>
      <c r="N32" s="52">
        <f t="shared" si="2"/>
        <v>44907</v>
      </c>
      <c r="O32" s="46">
        <f t="shared" ca="1" si="3"/>
        <v>-1296</v>
      </c>
      <c r="P32" s="46"/>
      <c r="Q32" s="10" t="s">
        <v>50</v>
      </c>
      <c r="R32" s="7" t="s">
        <v>50</v>
      </c>
      <c r="S32" s="7" t="s">
        <v>50</v>
      </c>
      <c r="T32" s="7">
        <v>0</v>
      </c>
      <c r="U32" s="7">
        <v>0</v>
      </c>
      <c r="V32" s="7" t="s">
        <v>56</v>
      </c>
      <c r="W32" s="15" t="s">
        <v>56</v>
      </c>
      <c r="X32" s="7" t="s">
        <v>50</v>
      </c>
      <c r="Y32" s="7" t="s">
        <v>50</v>
      </c>
      <c r="Z32" s="7" t="s">
        <v>50</v>
      </c>
      <c r="AA32" s="7" t="s">
        <v>50</v>
      </c>
      <c r="AB32" s="7">
        <v>0</v>
      </c>
      <c r="AC32" s="7">
        <v>0</v>
      </c>
      <c r="AD32" s="7">
        <v>0</v>
      </c>
      <c r="AE32" s="7">
        <v>0</v>
      </c>
      <c r="AF32" s="7">
        <v>0</v>
      </c>
      <c r="AG32" s="7">
        <v>0</v>
      </c>
      <c r="AH32" s="7">
        <v>0</v>
      </c>
      <c r="AI32" s="7">
        <v>0</v>
      </c>
      <c r="AJ32" s="7">
        <v>0</v>
      </c>
      <c r="AK32" s="7">
        <v>0</v>
      </c>
      <c r="AL32" s="7">
        <v>0</v>
      </c>
      <c r="AM32" s="7">
        <v>0</v>
      </c>
      <c r="AN32" s="7">
        <v>0</v>
      </c>
      <c r="AO32" s="7">
        <v>0</v>
      </c>
      <c r="AP32" s="7">
        <v>0</v>
      </c>
      <c r="AQ32" s="7">
        <v>0</v>
      </c>
      <c r="AR32" s="7">
        <v>0</v>
      </c>
      <c r="AS32" s="7">
        <v>0</v>
      </c>
      <c r="AT32" s="7">
        <v>0</v>
      </c>
      <c r="AU32" s="7" t="s">
        <v>50</v>
      </c>
      <c r="AV32" s="7" t="s">
        <v>50</v>
      </c>
      <c r="AW32" s="7" t="s">
        <v>50</v>
      </c>
      <c r="AX32" s="7"/>
      <c r="AY32" s="10"/>
    </row>
    <row r="33" spans="1:51" s="53" customFormat="1" x14ac:dyDescent="0.25">
      <c r="A33" s="5">
        <v>32</v>
      </c>
      <c r="B33" s="101">
        <v>0</v>
      </c>
      <c r="C33" s="45" t="s">
        <v>1053</v>
      </c>
      <c r="D33" s="45"/>
      <c r="E33" s="45"/>
      <c r="F33" s="54"/>
      <c r="G33" s="54"/>
      <c r="H33" s="55"/>
      <c r="I33" s="45"/>
      <c r="J33" s="54"/>
      <c r="K33" s="54"/>
      <c r="L33" s="51">
        <v>44872</v>
      </c>
      <c r="M33" s="45">
        <f>40+30</f>
        <v>70</v>
      </c>
      <c r="N33" s="52">
        <f t="shared" si="2"/>
        <v>44941</v>
      </c>
      <c r="O33" s="46">
        <f t="shared" ca="1" si="3"/>
        <v>-1262</v>
      </c>
      <c r="P33" s="46"/>
      <c r="Q33" s="10" t="s">
        <v>50</v>
      </c>
      <c r="R33" s="7" t="s">
        <v>50</v>
      </c>
      <c r="S33" s="7" t="s">
        <v>50</v>
      </c>
      <c r="T33" s="7">
        <v>0</v>
      </c>
      <c r="U33" s="7">
        <v>0</v>
      </c>
      <c r="V33" s="7" t="s">
        <v>50</v>
      </c>
      <c r="W33" s="15" t="s">
        <v>50</v>
      </c>
      <c r="X33" s="7" t="s">
        <v>50</v>
      </c>
      <c r="Y33" s="7" t="s">
        <v>56</v>
      </c>
      <c r="Z33" s="7" t="s">
        <v>50</v>
      </c>
      <c r="AA33" s="7">
        <v>0</v>
      </c>
      <c r="AB33" s="7" t="s">
        <v>50</v>
      </c>
      <c r="AC33" s="7">
        <v>0</v>
      </c>
      <c r="AD33" s="7">
        <v>0</v>
      </c>
      <c r="AE33" s="7" t="s">
        <v>50</v>
      </c>
      <c r="AF33" s="7" t="s">
        <v>50</v>
      </c>
      <c r="AG33" s="7">
        <v>0</v>
      </c>
      <c r="AH33" s="7" t="s">
        <v>50</v>
      </c>
      <c r="AI33" s="7"/>
      <c r="AJ33" s="7" t="s">
        <v>50</v>
      </c>
      <c r="AK33" s="7">
        <v>0</v>
      </c>
      <c r="AL33" s="7">
        <v>0</v>
      </c>
      <c r="AM33" s="7">
        <v>0</v>
      </c>
      <c r="AN33" s="7">
        <v>0</v>
      </c>
      <c r="AO33" s="7">
        <v>0</v>
      </c>
      <c r="AP33" s="7">
        <v>0</v>
      </c>
      <c r="AQ33" s="7">
        <v>0</v>
      </c>
      <c r="AR33" s="7">
        <v>0</v>
      </c>
      <c r="AS33" s="7">
        <v>0</v>
      </c>
      <c r="AT33" s="7">
        <v>0</v>
      </c>
      <c r="AU33" s="7" t="s">
        <v>50</v>
      </c>
      <c r="AV33" s="7" t="s">
        <v>50</v>
      </c>
      <c r="AW33" s="7" t="s">
        <v>50</v>
      </c>
      <c r="AX33" s="7"/>
      <c r="AY33" s="10"/>
    </row>
    <row r="34" spans="1:51" x14ac:dyDescent="0.25">
      <c r="A34" s="5">
        <v>33</v>
      </c>
      <c r="B34" s="89">
        <v>0</v>
      </c>
      <c r="C34" s="116" t="s">
        <v>1054</v>
      </c>
      <c r="D34" s="116"/>
      <c r="E34" s="83" t="s">
        <v>1026</v>
      </c>
      <c r="F34" s="64"/>
      <c r="G34" s="39"/>
      <c r="H34" s="48"/>
      <c r="I34" s="22"/>
      <c r="J34" s="22"/>
      <c r="K34" s="22"/>
      <c r="L34" s="8">
        <v>44879</v>
      </c>
      <c r="M34" s="7">
        <f>40+30</f>
        <v>70</v>
      </c>
      <c r="N34" s="9">
        <f t="shared" si="2"/>
        <v>44948</v>
      </c>
      <c r="O34" s="10">
        <f t="shared" ca="1" si="3"/>
        <v>-1255</v>
      </c>
      <c r="P34" s="40"/>
      <c r="Q34" s="40" t="s">
        <v>50</v>
      </c>
      <c r="R34" s="22" t="s">
        <v>50</v>
      </c>
      <c r="S34" s="22">
        <v>0</v>
      </c>
      <c r="T34" s="22">
        <v>0</v>
      </c>
      <c r="U34" s="22">
        <v>0</v>
      </c>
      <c r="V34" s="22" t="s">
        <v>56</v>
      </c>
      <c r="W34" s="24" t="s">
        <v>56</v>
      </c>
      <c r="X34" s="22" t="s">
        <v>56</v>
      </c>
      <c r="Y34" s="7"/>
      <c r="Z34" s="22" t="s">
        <v>56</v>
      </c>
      <c r="AA34" s="22"/>
      <c r="AB34" s="22"/>
      <c r="AC34" s="22"/>
      <c r="AD34" s="22"/>
      <c r="AE34" s="22"/>
      <c r="AF34" s="22"/>
      <c r="AG34" s="22"/>
      <c r="AH34" s="22"/>
      <c r="AI34" s="22"/>
      <c r="AJ34" s="22"/>
      <c r="AK34" s="22"/>
      <c r="AL34" s="22"/>
      <c r="AM34" s="22"/>
      <c r="AN34" s="22"/>
      <c r="AO34" s="22"/>
      <c r="AP34" s="22"/>
      <c r="AQ34" s="22"/>
      <c r="AR34" s="22"/>
      <c r="AS34" s="22"/>
      <c r="AT34" s="22"/>
      <c r="AU34" s="22">
        <v>0</v>
      </c>
      <c r="AV34" s="7" t="s">
        <v>50</v>
      </c>
      <c r="AW34" s="7" t="s">
        <v>50</v>
      </c>
      <c r="AX34" s="7"/>
      <c r="AY34" s="10"/>
    </row>
    <row r="35" spans="1:51" s="7" customFormat="1" x14ac:dyDescent="0.25">
      <c r="A35" s="5">
        <v>34</v>
      </c>
      <c r="B35" s="89">
        <v>0</v>
      </c>
      <c r="C35" s="107" t="s">
        <v>1055</v>
      </c>
      <c r="D35" s="107"/>
      <c r="E35" s="67" t="s">
        <v>80</v>
      </c>
      <c r="F35" s="39"/>
      <c r="H35" s="48"/>
      <c r="L35" s="8">
        <v>44879</v>
      </c>
      <c r="M35" s="7">
        <f>40+30</f>
        <v>70</v>
      </c>
      <c r="N35" s="9">
        <f t="shared" si="2"/>
        <v>44948</v>
      </c>
      <c r="O35" s="10">
        <f t="shared" ca="1" si="3"/>
        <v>-1255</v>
      </c>
      <c r="P35" s="10"/>
      <c r="Q35" s="10" t="s">
        <v>50</v>
      </c>
      <c r="R35" s="7" t="s">
        <v>50</v>
      </c>
      <c r="S35" s="7">
        <v>0</v>
      </c>
      <c r="T35" s="22" t="s">
        <v>50</v>
      </c>
      <c r="U35" s="22">
        <v>0</v>
      </c>
      <c r="V35" s="22" t="s">
        <v>50</v>
      </c>
      <c r="W35" s="24" t="s">
        <v>50</v>
      </c>
      <c r="X35" s="7" t="s">
        <v>50</v>
      </c>
      <c r="Y35" s="22">
        <v>0</v>
      </c>
      <c r="Z35" s="22" t="s">
        <v>50</v>
      </c>
      <c r="AA35" s="7">
        <v>0</v>
      </c>
      <c r="AB35" s="7" t="s">
        <v>50</v>
      </c>
      <c r="AC35" s="7">
        <v>0</v>
      </c>
      <c r="AD35" s="7">
        <v>0</v>
      </c>
      <c r="AE35" s="7" t="s">
        <v>50</v>
      </c>
      <c r="AF35" s="7">
        <v>0</v>
      </c>
      <c r="AG35" s="7">
        <v>0</v>
      </c>
      <c r="AH35" s="7">
        <v>0</v>
      </c>
      <c r="AI35" s="7" t="s">
        <v>50</v>
      </c>
      <c r="AJ35" s="7">
        <v>0</v>
      </c>
      <c r="AK35" s="7">
        <v>0</v>
      </c>
      <c r="AL35" s="7">
        <v>0</v>
      </c>
      <c r="AM35" s="7">
        <v>0</v>
      </c>
      <c r="AN35" s="7" t="s">
        <v>50</v>
      </c>
      <c r="AO35" s="7">
        <v>0</v>
      </c>
      <c r="AP35" s="7">
        <v>0</v>
      </c>
      <c r="AQ35" s="7">
        <v>0</v>
      </c>
      <c r="AR35" s="7">
        <v>0</v>
      </c>
      <c r="AS35" s="7">
        <v>0</v>
      </c>
      <c r="AT35" s="7">
        <v>0</v>
      </c>
      <c r="AU35" s="7">
        <v>0</v>
      </c>
      <c r="AV35" s="7" t="s">
        <v>50</v>
      </c>
      <c r="AW35" s="7" t="s">
        <v>50</v>
      </c>
      <c r="AY35" s="10"/>
    </row>
    <row r="36" spans="1:51" ht="14.25" customHeight="1" x14ac:dyDescent="0.25">
      <c r="A36" s="5">
        <v>35</v>
      </c>
      <c r="B36" s="21">
        <v>0</v>
      </c>
      <c r="C36" s="117" t="s">
        <v>1056</v>
      </c>
      <c r="D36" s="117"/>
      <c r="E36" s="41" t="s">
        <v>1026</v>
      </c>
      <c r="F36" s="65"/>
      <c r="G36" s="65"/>
      <c r="H36" s="48"/>
      <c r="I36" s="25"/>
      <c r="J36" s="25"/>
      <c r="K36" s="39"/>
      <c r="L36" s="8">
        <v>44880</v>
      </c>
      <c r="M36" s="7">
        <f>40+30</f>
        <v>70</v>
      </c>
      <c r="N36" s="9">
        <f t="shared" si="2"/>
        <v>44949</v>
      </c>
      <c r="O36" s="10">
        <f t="shared" ca="1" si="3"/>
        <v>-1254</v>
      </c>
      <c r="P36" s="42"/>
      <c r="Q36" s="42"/>
      <c r="R36" s="25"/>
      <c r="S36" s="25"/>
      <c r="T36" s="7"/>
      <c r="U36" s="7"/>
      <c r="V36" s="7"/>
      <c r="W36" s="15"/>
      <c r="X36" s="25"/>
      <c r="Y36" s="22"/>
      <c r="Z36" s="93"/>
      <c r="AA36" s="25"/>
      <c r="AB36" s="25"/>
      <c r="AC36" s="25"/>
      <c r="AD36" s="25"/>
      <c r="AE36" s="25"/>
      <c r="AF36" s="25"/>
      <c r="AG36" s="25"/>
      <c r="AH36" s="25"/>
      <c r="AI36" s="25"/>
      <c r="AJ36" s="25"/>
      <c r="AK36" s="25"/>
      <c r="AL36" s="25"/>
      <c r="AM36" s="25"/>
      <c r="AN36" s="25"/>
      <c r="AO36" s="25"/>
      <c r="AP36" s="25"/>
      <c r="AQ36" s="25"/>
      <c r="AR36" s="25"/>
      <c r="AS36" s="25"/>
      <c r="AT36" s="25"/>
      <c r="AU36" s="25"/>
      <c r="AV36" s="7"/>
      <c r="AW36" s="7"/>
      <c r="AX36" s="7"/>
      <c r="AY36" s="10"/>
    </row>
    <row r="37" spans="1:51" x14ac:dyDescent="0.25">
      <c r="A37" s="5">
        <v>36</v>
      </c>
      <c r="B37" s="77">
        <v>0</v>
      </c>
      <c r="C37" s="53" t="s">
        <v>1057</v>
      </c>
      <c r="D37" s="53"/>
      <c r="E37" s="53"/>
      <c r="F37" s="54"/>
      <c r="G37" s="54"/>
      <c r="H37" s="55"/>
      <c r="I37" s="45"/>
      <c r="J37" s="45"/>
      <c r="K37" s="45"/>
      <c r="L37" s="51">
        <v>44882</v>
      </c>
      <c r="M37" s="45">
        <v>40</v>
      </c>
      <c r="N37" s="52">
        <f t="shared" si="2"/>
        <v>44921</v>
      </c>
      <c r="O37" s="46">
        <f t="shared" ca="1" si="3"/>
        <v>-1282</v>
      </c>
      <c r="P37" s="46"/>
      <c r="Q37" s="10"/>
      <c r="R37" s="7" t="s">
        <v>50</v>
      </c>
      <c r="S37" s="7">
        <v>0</v>
      </c>
      <c r="T37" s="7">
        <v>0</v>
      </c>
      <c r="U37" s="7">
        <v>0</v>
      </c>
      <c r="V37" s="7" t="s">
        <v>56</v>
      </c>
      <c r="W37" s="15" t="s">
        <v>56</v>
      </c>
      <c r="X37" s="7" t="s">
        <v>50</v>
      </c>
      <c r="Y37" s="7">
        <v>0</v>
      </c>
      <c r="Z37" s="7" t="s">
        <v>56</v>
      </c>
      <c r="AA37" s="7">
        <v>0</v>
      </c>
      <c r="AB37" s="7" t="s">
        <v>56</v>
      </c>
      <c r="AC37" s="7">
        <v>0</v>
      </c>
      <c r="AD37" s="7">
        <v>0</v>
      </c>
      <c r="AE37" s="7">
        <v>0</v>
      </c>
      <c r="AF37" s="7">
        <v>0</v>
      </c>
      <c r="AG37" s="7">
        <v>0</v>
      </c>
      <c r="AH37" s="7">
        <v>0</v>
      </c>
      <c r="AI37" s="7">
        <v>0</v>
      </c>
      <c r="AJ37" s="7">
        <v>0</v>
      </c>
      <c r="AK37" s="7">
        <v>0</v>
      </c>
      <c r="AL37" s="7">
        <v>0</v>
      </c>
      <c r="AM37" s="7">
        <v>0</v>
      </c>
      <c r="AN37" s="7">
        <v>0</v>
      </c>
      <c r="AO37" s="7">
        <v>0</v>
      </c>
      <c r="AP37" s="7">
        <v>0</v>
      </c>
      <c r="AQ37" s="7">
        <v>0</v>
      </c>
      <c r="AR37" s="7">
        <v>0</v>
      </c>
      <c r="AS37" s="7">
        <v>0</v>
      </c>
      <c r="AT37" s="7">
        <v>0</v>
      </c>
      <c r="AU37" s="7" t="s">
        <v>50</v>
      </c>
      <c r="AV37" s="7" t="s">
        <v>50</v>
      </c>
      <c r="AW37" s="7" t="s">
        <v>50</v>
      </c>
      <c r="AX37" s="7"/>
      <c r="AY37" s="10"/>
    </row>
    <row r="38" spans="1:51" x14ac:dyDescent="0.25">
      <c r="A38" s="5">
        <v>37</v>
      </c>
      <c r="B38" s="101">
        <v>0</v>
      </c>
      <c r="C38" s="45" t="s">
        <v>1058</v>
      </c>
      <c r="D38" s="45"/>
      <c r="E38" s="45"/>
      <c r="F38" s="54"/>
      <c r="G38" s="74"/>
      <c r="H38" s="55"/>
      <c r="I38" s="45"/>
      <c r="J38" s="45"/>
      <c r="K38" s="45"/>
      <c r="L38" s="51">
        <v>44883</v>
      </c>
      <c r="M38" s="45">
        <v>180</v>
      </c>
      <c r="N38" s="52">
        <f t="shared" si="2"/>
        <v>45062</v>
      </c>
      <c r="O38" s="46">
        <f t="shared" ca="1" si="3"/>
        <v>-1141</v>
      </c>
      <c r="P38" s="46"/>
      <c r="Q38" s="10" t="s">
        <v>50</v>
      </c>
      <c r="R38" s="7" t="s">
        <v>50</v>
      </c>
      <c r="S38" s="7" t="s">
        <v>50</v>
      </c>
      <c r="T38" s="7">
        <v>0</v>
      </c>
      <c r="U38" s="7">
        <v>0</v>
      </c>
      <c r="V38" s="7" t="s">
        <v>56</v>
      </c>
      <c r="W38" s="15" t="s">
        <v>56</v>
      </c>
      <c r="X38" s="7" t="s">
        <v>50</v>
      </c>
      <c r="Y38" s="7" t="s">
        <v>50</v>
      </c>
      <c r="Z38" s="7" t="s">
        <v>50</v>
      </c>
      <c r="AA38" s="7">
        <v>0</v>
      </c>
      <c r="AB38" s="7" t="s">
        <v>56</v>
      </c>
      <c r="AC38" s="7">
        <v>0</v>
      </c>
      <c r="AD38" s="7">
        <v>0</v>
      </c>
      <c r="AE38" s="7" t="s">
        <v>56</v>
      </c>
      <c r="AF38" s="7" t="s">
        <v>56</v>
      </c>
      <c r="AG38" s="7">
        <v>0</v>
      </c>
      <c r="AH38" s="7"/>
      <c r="AI38" s="7" t="s">
        <v>56</v>
      </c>
      <c r="AJ38" s="7">
        <v>0</v>
      </c>
      <c r="AK38" s="7">
        <v>0</v>
      </c>
      <c r="AL38" s="7">
        <v>0</v>
      </c>
      <c r="AM38" s="7">
        <v>0</v>
      </c>
      <c r="AN38" s="7" t="s">
        <v>56</v>
      </c>
      <c r="AO38" s="7">
        <v>0</v>
      </c>
      <c r="AP38" s="7">
        <v>0</v>
      </c>
      <c r="AQ38" s="7">
        <v>0</v>
      </c>
      <c r="AR38" s="7">
        <v>0</v>
      </c>
      <c r="AS38" s="7">
        <v>0</v>
      </c>
      <c r="AT38" s="7">
        <v>0</v>
      </c>
      <c r="AU38" s="7"/>
      <c r="AV38" s="7"/>
      <c r="AW38" s="7"/>
      <c r="AX38" s="7"/>
      <c r="AY38" s="10"/>
    </row>
    <row r="39" spans="1:51" x14ac:dyDescent="0.25">
      <c r="A39" s="5">
        <v>38</v>
      </c>
      <c r="B39" s="21">
        <v>0</v>
      </c>
      <c r="C39" s="45" t="s">
        <v>1059</v>
      </c>
      <c r="D39" s="45"/>
      <c r="E39" s="67" t="s">
        <v>1026</v>
      </c>
      <c r="F39" s="39"/>
      <c r="G39" s="39"/>
      <c r="H39" s="48"/>
      <c r="I39" s="7"/>
      <c r="J39" s="7"/>
      <c r="K39" s="7"/>
      <c r="L39" s="8">
        <v>44883</v>
      </c>
      <c r="M39" s="7">
        <v>40</v>
      </c>
      <c r="N39" s="9">
        <f t="shared" si="2"/>
        <v>44922</v>
      </c>
      <c r="O39" s="10">
        <f t="shared" ca="1" si="3"/>
        <v>-1281</v>
      </c>
      <c r="P39" s="10"/>
      <c r="Q39" s="10">
        <v>0</v>
      </c>
      <c r="R39" s="7" t="s">
        <v>50</v>
      </c>
      <c r="S39" s="7" t="s">
        <v>50</v>
      </c>
      <c r="T39" s="7">
        <v>0</v>
      </c>
      <c r="U39" s="7">
        <v>0</v>
      </c>
      <c r="V39" s="7" t="s">
        <v>50</v>
      </c>
      <c r="W39" s="15" t="s">
        <v>50</v>
      </c>
      <c r="X39" s="7" t="s">
        <v>50</v>
      </c>
      <c r="Y39" s="7">
        <v>0</v>
      </c>
      <c r="Z39" s="7" t="s">
        <v>50</v>
      </c>
      <c r="AA39" s="7">
        <v>0</v>
      </c>
      <c r="AB39" s="7" t="s">
        <v>50</v>
      </c>
      <c r="AC39" s="7">
        <v>0</v>
      </c>
      <c r="AD39" s="7">
        <v>0</v>
      </c>
      <c r="AE39" s="7">
        <v>0</v>
      </c>
      <c r="AF39" s="7">
        <v>0</v>
      </c>
      <c r="AG39" s="7">
        <v>0</v>
      </c>
      <c r="AH39" s="7">
        <v>0</v>
      </c>
      <c r="AI39" s="7">
        <v>0</v>
      </c>
      <c r="AJ39" s="7">
        <v>0</v>
      </c>
      <c r="AK39" s="7">
        <v>0</v>
      </c>
      <c r="AL39" s="7">
        <v>0</v>
      </c>
      <c r="AM39" s="7">
        <v>0</v>
      </c>
      <c r="AN39" s="7">
        <v>0</v>
      </c>
      <c r="AO39" s="7"/>
      <c r="AP39" s="7"/>
      <c r="AQ39" s="7"/>
      <c r="AR39" s="7"/>
      <c r="AS39" s="7"/>
      <c r="AT39" s="7"/>
      <c r="AU39" s="7" t="s">
        <v>56</v>
      </c>
      <c r="AV39" s="7" t="s">
        <v>50</v>
      </c>
      <c r="AW39" s="7" t="s">
        <v>50</v>
      </c>
      <c r="AX39" s="7"/>
      <c r="AY39" s="7"/>
    </row>
    <row r="40" spans="1:51" s="53" customFormat="1" x14ac:dyDescent="0.25">
      <c r="A40" s="5">
        <v>39</v>
      </c>
      <c r="B40" s="101">
        <v>0</v>
      </c>
      <c r="C40" s="46" t="s">
        <v>1060</v>
      </c>
      <c r="D40" s="46"/>
      <c r="E40" s="45" t="s">
        <v>80</v>
      </c>
      <c r="F40" s="54"/>
      <c r="G40" s="54"/>
      <c r="H40" s="55"/>
      <c r="I40" s="54"/>
      <c r="J40" s="54"/>
      <c r="K40" s="54"/>
      <c r="L40" s="51">
        <v>44886</v>
      </c>
      <c r="M40" s="45">
        <f>40+30</f>
        <v>70</v>
      </c>
      <c r="N40" s="52">
        <f t="shared" si="2"/>
        <v>44955</v>
      </c>
      <c r="O40" s="46">
        <f t="shared" ca="1" si="3"/>
        <v>-1248</v>
      </c>
      <c r="P40" s="46"/>
      <c r="Q40" s="10" t="s">
        <v>50</v>
      </c>
      <c r="R40" s="7" t="s">
        <v>50</v>
      </c>
      <c r="S40" s="7" t="s">
        <v>50</v>
      </c>
      <c r="T40" s="7">
        <v>0</v>
      </c>
      <c r="U40" s="7">
        <v>0</v>
      </c>
      <c r="V40" s="7" t="s">
        <v>56</v>
      </c>
      <c r="W40" s="15" t="s">
        <v>56</v>
      </c>
      <c r="X40" s="7" t="s">
        <v>50</v>
      </c>
      <c r="Y40" s="7" t="s">
        <v>56</v>
      </c>
      <c r="Z40" s="7" t="s">
        <v>50</v>
      </c>
      <c r="AA40" s="7">
        <v>0</v>
      </c>
      <c r="AB40" s="7" t="s">
        <v>50</v>
      </c>
      <c r="AC40" s="7">
        <v>0</v>
      </c>
      <c r="AD40" s="7">
        <v>0</v>
      </c>
      <c r="AE40" s="7" t="s">
        <v>50</v>
      </c>
      <c r="AF40" s="7" t="s">
        <v>50</v>
      </c>
      <c r="AG40" s="7">
        <v>0</v>
      </c>
      <c r="AH40" s="7" t="s">
        <v>56</v>
      </c>
      <c r="AI40" s="7" t="s">
        <v>50</v>
      </c>
      <c r="AJ40" s="7">
        <v>0</v>
      </c>
      <c r="AK40" s="7">
        <v>0</v>
      </c>
      <c r="AL40" s="7">
        <v>0</v>
      </c>
      <c r="AM40" s="7">
        <v>0</v>
      </c>
      <c r="AN40" s="7">
        <v>0</v>
      </c>
      <c r="AO40" s="7"/>
      <c r="AP40" s="7"/>
      <c r="AQ40" s="7"/>
      <c r="AR40" s="7"/>
      <c r="AS40" s="7"/>
      <c r="AT40" s="7"/>
      <c r="AU40" s="7" t="s">
        <v>50</v>
      </c>
      <c r="AV40" s="7" t="s">
        <v>50</v>
      </c>
      <c r="AW40" s="7" t="s">
        <v>50</v>
      </c>
      <c r="AX40" s="7"/>
      <c r="AY40" s="10"/>
    </row>
    <row r="41" spans="1:51" x14ac:dyDescent="0.25">
      <c r="A41" s="5">
        <v>40</v>
      </c>
      <c r="B41" s="101">
        <v>0</v>
      </c>
      <c r="C41" s="45" t="s">
        <v>1061</v>
      </c>
      <c r="D41" s="45"/>
      <c r="E41" s="45" t="s">
        <v>1026</v>
      </c>
      <c r="F41" s="54"/>
      <c r="G41" s="54"/>
      <c r="H41" s="55"/>
      <c r="I41" s="54"/>
      <c r="J41" s="45"/>
      <c r="K41" s="45"/>
      <c r="L41" s="51">
        <v>44888</v>
      </c>
      <c r="M41" s="45">
        <v>40</v>
      </c>
      <c r="N41" s="52">
        <f t="shared" si="2"/>
        <v>44927</v>
      </c>
      <c r="O41" s="46">
        <f t="shared" ca="1" si="3"/>
        <v>-1276</v>
      </c>
      <c r="P41" s="46"/>
      <c r="Q41" s="10" t="s">
        <v>50</v>
      </c>
      <c r="R41" s="7" t="s">
        <v>50</v>
      </c>
      <c r="S41" s="7" t="s">
        <v>50</v>
      </c>
      <c r="T41" s="7">
        <v>0</v>
      </c>
      <c r="U41" s="7">
        <v>0</v>
      </c>
      <c r="V41" s="7" t="s">
        <v>56</v>
      </c>
      <c r="W41" s="15" t="s">
        <v>56</v>
      </c>
      <c r="X41" s="7" t="s">
        <v>50</v>
      </c>
      <c r="Y41" s="7" t="s">
        <v>50</v>
      </c>
      <c r="Z41" s="7" t="s">
        <v>50</v>
      </c>
      <c r="AA41" s="7"/>
      <c r="AB41" s="7" t="s">
        <v>50</v>
      </c>
      <c r="AC41" s="7"/>
      <c r="AD41" s="7"/>
      <c r="AE41" s="7" t="s">
        <v>50</v>
      </c>
      <c r="AF41" s="7" t="s">
        <v>50</v>
      </c>
      <c r="AG41" s="7"/>
      <c r="AH41" s="7" t="s">
        <v>56</v>
      </c>
      <c r="AI41" s="7">
        <v>0</v>
      </c>
      <c r="AJ41" s="7"/>
      <c r="AK41" s="7"/>
      <c r="AL41" s="7"/>
      <c r="AM41" s="7"/>
      <c r="AN41" s="7"/>
      <c r="AO41" s="7"/>
      <c r="AP41" s="7"/>
      <c r="AQ41" s="7"/>
      <c r="AR41" s="7"/>
      <c r="AS41" s="7"/>
      <c r="AT41" s="7"/>
      <c r="AU41" s="7" t="s">
        <v>50</v>
      </c>
      <c r="AV41" s="7"/>
      <c r="AW41" s="7"/>
      <c r="AX41" s="7"/>
      <c r="AY41" s="10"/>
    </row>
    <row r="42" spans="1:51" ht="14.25" customHeight="1" x14ac:dyDescent="0.25">
      <c r="A42" s="5">
        <v>41</v>
      </c>
      <c r="B42" s="101">
        <v>0</v>
      </c>
      <c r="C42" s="45" t="s">
        <v>1062</v>
      </c>
      <c r="D42" s="45"/>
      <c r="E42" s="45" t="s">
        <v>80</v>
      </c>
      <c r="F42" s="54"/>
      <c r="G42" s="54"/>
      <c r="H42" s="55"/>
      <c r="I42" s="45"/>
      <c r="J42" s="54"/>
      <c r="K42" s="45"/>
      <c r="L42" s="51">
        <v>44889</v>
      </c>
      <c r="M42" s="45">
        <v>80</v>
      </c>
      <c r="N42" s="52">
        <f t="shared" si="2"/>
        <v>44968</v>
      </c>
      <c r="O42" s="46">
        <f t="shared" ca="1" si="3"/>
        <v>-1235</v>
      </c>
      <c r="P42" s="46"/>
      <c r="Q42" s="10"/>
      <c r="R42" s="7"/>
      <c r="S42" s="7"/>
      <c r="T42" s="7"/>
      <c r="U42" s="7"/>
      <c r="V42" s="7"/>
      <c r="W42" s="15"/>
      <c r="X42" s="7" t="s">
        <v>50</v>
      </c>
      <c r="Y42" s="7"/>
      <c r="Z42" s="7"/>
      <c r="AA42" s="7"/>
      <c r="AB42" s="7" t="s">
        <v>56</v>
      </c>
      <c r="AC42" s="7"/>
      <c r="AD42" s="7"/>
      <c r="AE42" s="7"/>
      <c r="AF42" s="7"/>
      <c r="AG42" s="7"/>
      <c r="AH42" s="7"/>
      <c r="AI42" s="7"/>
      <c r="AJ42" s="7"/>
      <c r="AK42" s="7"/>
      <c r="AL42" s="7"/>
      <c r="AM42" s="7"/>
      <c r="AN42" s="7" t="s">
        <v>56</v>
      </c>
      <c r="AO42" s="7"/>
      <c r="AP42" s="7"/>
      <c r="AQ42" s="7"/>
      <c r="AR42" s="7"/>
      <c r="AS42" s="7"/>
      <c r="AT42" s="7"/>
      <c r="AU42" s="7">
        <v>0</v>
      </c>
      <c r="AV42" s="7" t="s">
        <v>50</v>
      </c>
      <c r="AW42" s="7" t="s">
        <v>50</v>
      </c>
      <c r="AX42" s="7"/>
      <c r="AY42" s="10"/>
    </row>
    <row r="43" spans="1:51" s="106" customFormat="1" ht="15" customHeight="1" x14ac:dyDescent="0.25">
      <c r="A43" s="5">
        <v>42</v>
      </c>
      <c r="B43" s="152">
        <v>0</v>
      </c>
      <c r="C43" s="47" t="s">
        <v>1063</v>
      </c>
      <c r="D43" s="47" t="s">
        <v>1064</v>
      </c>
      <c r="E43" s="47" t="s">
        <v>80</v>
      </c>
      <c r="F43" s="85"/>
      <c r="G43" s="85"/>
      <c r="H43" s="127"/>
      <c r="I43" s="47"/>
      <c r="J43" s="85"/>
      <c r="K43" s="60" t="s">
        <v>161</v>
      </c>
      <c r="L43" s="94">
        <v>44897</v>
      </c>
      <c r="M43" s="47">
        <f>40+30+30+30+30+30+30+30+30+30+30+30+30+30+30+30+30+30+30+30+30+30+30</f>
        <v>700</v>
      </c>
      <c r="N43" s="104">
        <f t="shared" si="2"/>
        <v>45596</v>
      </c>
      <c r="O43" s="60">
        <f t="shared" ca="1" si="3"/>
        <v>-607</v>
      </c>
      <c r="P43" s="60"/>
      <c r="Q43" s="60"/>
      <c r="R43" s="47"/>
      <c r="S43" s="47"/>
      <c r="T43" s="47"/>
      <c r="U43" s="47"/>
      <c r="V43" s="47"/>
      <c r="W43" s="105"/>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t="s">
        <v>56</v>
      </c>
      <c r="AV43" s="47" t="s">
        <v>56</v>
      </c>
      <c r="AW43" s="47" t="s">
        <v>56</v>
      </c>
      <c r="AX43" s="47"/>
      <c r="AY43" s="60"/>
    </row>
    <row r="44" spans="1:51" x14ac:dyDescent="0.25">
      <c r="A44" s="5">
        <v>43</v>
      </c>
      <c r="B44" s="89">
        <v>0</v>
      </c>
      <c r="C44" s="45" t="s">
        <v>1065</v>
      </c>
      <c r="D44" s="45"/>
      <c r="E44" s="7"/>
      <c r="F44" s="39"/>
      <c r="G44" s="39"/>
      <c r="H44" s="48"/>
      <c r="I44" s="7"/>
      <c r="J44" s="39"/>
      <c r="K44" s="7"/>
      <c r="L44" s="8">
        <v>44897</v>
      </c>
      <c r="M44" s="7">
        <v>40</v>
      </c>
      <c r="N44" s="9">
        <f t="shared" si="2"/>
        <v>44936</v>
      </c>
      <c r="O44" s="60">
        <f t="shared" ca="1" si="3"/>
        <v>-1267</v>
      </c>
      <c r="P44" s="60"/>
      <c r="Q44" s="10" t="s">
        <v>50</v>
      </c>
      <c r="R44" s="7" t="s">
        <v>50</v>
      </c>
      <c r="S44" s="7" t="s">
        <v>50</v>
      </c>
      <c r="T44" s="7">
        <v>0</v>
      </c>
      <c r="U44" s="7">
        <v>0</v>
      </c>
      <c r="V44" s="7" t="s">
        <v>56</v>
      </c>
      <c r="W44" s="7" t="s">
        <v>56</v>
      </c>
      <c r="X44" s="7" t="s">
        <v>50</v>
      </c>
      <c r="Y44" s="7" t="s">
        <v>50</v>
      </c>
      <c r="Z44" s="7" t="s">
        <v>50</v>
      </c>
      <c r="AA44" s="7">
        <v>0</v>
      </c>
      <c r="AB44" s="7" t="s">
        <v>50</v>
      </c>
      <c r="AC44" s="7">
        <v>0</v>
      </c>
      <c r="AD44" s="7">
        <v>0</v>
      </c>
      <c r="AE44" s="7" t="s">
        <v>50</v>
      </c>
      <c r="AF44" s="7" t="s">
        <v>50</v>
      </c>
      <c r="AG44" s="7">
        <v>0</v>
      </c>
      <c r="AH44" s="7" t="s">
        <v>56</v>
      </c>
      <c r="AI44" s="7" t="s">
        <v>50</v>
      </c>
      <c r="AJ44" s="7">
        <v>0</v>
      </c>
      <c r="AK44" s="7">
        <v>0</v>
      </c>
      <c r="AL44" s="7">
        <v>0</v>
      </c>
      <c r="AM44" s="7">
        <v>0</v>
      </c>
      <c r="AN44" s="7">
        <v>0</v>
      </c>
      <c r="AO44" s="7">
        <v>0</v>
      </c>
      <c r="AP44" s="7">
        <v>0</v>
      </c>
      <c r="AQ44" s="7"/>
      <c r="AR44" s="7"/>
      <c r="AS44" s="7"/>
      <c r="AT44" s="7"/>
      <c r="AU44" s="7" t="s">
        <v>50</v>
      </c>
      <c r="AV44" s="7" t="s">
        <v>50</v>
      </c>
      <c r="AW44" s="7" t="s">
        <v>50</v>
      </c>
      <c r="AX44" s="7"/>
      <c r="AY44" s="10"/>
    </row>
    <row r="45" spans="1:51" x14ac:dyDescent="0.25">
      <c r="A45" s="5">
        <v>44</v>
      </c>
      <c r="B45" s="101">
        <v>0</v>
      </c>
      <c r="C45" s="96" t="s">
        <v>1066</v>
      </c>
      <c r="D45" s="96"/>
      <c r="E45" s="96"/>
      <c r="F45" s="45"/>
      <c r="G45" s="54"/>
      <c r="H45" s="55"/>
      <c r="I45" s="45"/>
      <c r="J45" s="45"/>
      <c r="K45" s="45"/>
      <c r="L45" s="51">
        <v>44897</v>
      </c>
      <c r="M45" s="45">
        <f>40+30+30+20</f>
        <v>120</v>
      </c>
      <c r="N45" s="52">
        <f t="shared" si="2"/>
        <v>45016</v>
      </c>
      <c r="O45" s="46">
        <f t="shared" ca="1" si="3"/>
        <v>-1187</v>
      </c>
      <c r="P45" s="46"/>
      <c r="Q45" s="10" t="s">
        <v>50</v>
      </c>
      <c r="R45" s="7" t="s">
        <v>50</v>
      </c>
      <c r="S45" s="7" t="s">
        <v>50</v>
      </c>
      <c r="T45" s="7">
        <v>0</v>
      </c>
      <c r="U45" s="7">
        <v>0</v>
      </c>
      <c r="V45" s="7" t="s">
        <v>56</v>
      </c>
      <c r="W45" s="15" t="s">
        <v>56</v>
      </c>
      <c r="X45" s="7" t="s">
        <v>50</v>
      </c>
      <c r="Y45" s="7"/>
      <c r="Z45" s="7" t="s">
        <v>50</v>
      </c>
      <c r="AA45" s="7"/>
      <c r="AB45" s="7" t="s">
        <v>50</v>
      </c>
      <c r="AC45" s="7"/>
      <c r="AD45" s="7"/>
      <c r="AE45" s="7" t="s">
        <v>50</v>
      </c>
      <c r="AF45" s="7" t="s">
        <v>50</v>
      </c>
      <c r="AG45" s="7"/>
      <c r="AH45" s="7" t="s">
        <v>56</v>
      </c>
      <c r="AI45" s="7">
        <v>0</v>
      </c>
      <c r="AJ45" s="7"/>
      <c r="AK45" s="7"/>
      <c r="AL45" s="7"/>
      <c r="AM45" s="7"/>
      <c r="AN45" s="7"/>
      <c r="AO45" s="7"/>
      <c r="AP45" s="7"/>
      <c r="AQ45" s="7"/>
      <c r="AR45" s="7"/>
      <c r="AS45" s="7"/>
      <c r="AT45" s="7"/>
      <c r="AU45" s="7" t="s">
        <v>50</v>
      </c>
      <c r="AV45" s="7" t="s">
        <v>50</v>
      </c>
      <c r="AW45" s="7" t="s">
        <v>50</v>
      </c>
      <c r="AX45" s="7"/>
      <c r="AY45" s="10"/>
    </row>
    <row r="46" spans="1:51" x14ac:dyDescent="0.25">
      <c r="A46" s="5">
        <v>45</v>
      </c>
      <c r="B46" s="101">
        <v>0</v>
      </c>
      <c r="C46" s="45" t="s">
        <v>1067</v>
      </c>
      <c r="D46" s="45"/>
      <c r="E46" s="45" t="s">
        <v>1026</v>
      </c>
      <c r="F46" s="7"/>
      <c r="G46" s="7"/>
      <c r="H46" s="48"/>
      <c r="I46" s="48"/>
      <c r="J46" s="7"/>
      <c r="K46" s="7"/>
      <c r="L46" s="51">
        <v>44908</v>
      </c>
      <c r="M46" s="45">
        <v>40</v>
      </c>
      <c r="N46" s="52">
        <f t="shared" si="2"/>
        <v>44947</v>
      </c>
      <c r="O46" s="46">
        <f t="shared" ca="1" si="3"/>
        <v>-1256</v>
      </c>
      <c r="P46" s="46"/>
      <c r="Q46" s="10">
        <v>0</v>
      </c>
      <c r="R46" s="7" t="s">
        <v>50</v>
      </c>
      <c r="S46" s="7">
        <v>0</v>
      </c>
      <c r="T46" s="7"/>
      <c r="U46" s="7"/>
      <c r="V46" s="7"/>
      <c r="W46" s="15" t="s">
        <v>50</v>
      </c>
      <c r="X46" s="7" t="s">
        <v>50</v>
      </c>
      <c r="Y46" s="7"/>
      <c r="Z46" s="7"/>
      <c r="AA46" s="7"/>
      <c r="AB46" s="7"/>
      <c r="AC46" s="7"/>
      <c r="AD46" s="7"/>
      <c r="AE46" s="7"/>
      <c r="AF46" s="7"/>
      <c r="AG46" s="7"/>
      <c r="AH46" s="7"/>
      <c r="AI46" s="7"/>
      <c r="AJ46" s="7"/>
      <c r="AK46" s="7"/>
      <c r="AL46" s="7"/>
      <c r="AM46" s="7"/>
      <c r="AN46" s="7"/>
      <c r="AO46" s="7"/>
      <c r="AP46" s="7"/>
      <c r="AQ46" s="7"/>
      <c r="AR46" s="7"/>
      <c r="AS46" s="7"/>
      <c r="AT46" s="7"/>
      <c r="AU46" s="7">
        <v>0</v>
      </c>
      <c r="AV46" s="7" t="s">
        <v>50</v>
      </c>
      <c r="AW46" s="7" t="s">
        <v>50</v>
      </c>
      <c r="AX46" s="7"/>
      <c r="AY46" s="10"/>
    </row>
    <row r="47" spans="1:51" ht="15.75" customHeight="1" x14ac:dyDescent="0.25">
      <c r="A47" s="5">
        <v>46</v>
      </c>
      <c r="B47" s="21">
        <v>0</v>
      </c>
      <c r="C47" s="63" t="s">
        <v>1068</v>
      </c>
      <c r="D47" s="63"/>
      <c r="E47" s="7" t="s">
        <v>80</v>
      </c>
      <c r="F47" s="39"/>
      <c r="G47" s="39"/>
      <c r="H47" s="48"/>
      <c r="I47" s="39"/>
      <c r="J47" s="7"/>
      <c r="K47" s="7"/>
      <c r="L47" s="8">
        <v>44909</v>
      </c>
      <c r="M47" s="7">
        <v>80</v>
      </c>
      <c r="N47" s="9">
        <f t="shared" si="2"/>
        <v>44988</v>
      </c>
      <c r="O47" s="10">
        <f t="shared" ca="1" si="3"/>
        <v>-1215</v>
      </c>
      <c r="P47" s="10"/>
      <c r="Q47" s="10" t="s">
        <v>50</v>
      </c>
      <c r="R47" s="7" t="s">
        <v>50</v>
      </c>
      <c r="S47" s="7">
        <v>0</v>
      </c>
      <c r="T47" s="7" t="s">
        <v>50</v>
      </c>
      <c r="U47" s="7">
        <v>0</v>
      </c>
      <c r="V47" s="7" t="s">
        <v>50</v>
      </c>
      <c r="W47" s="15"/>
      <c r="X47" s="7" t="s">
        <v>50</v>
      </c>
      <c r="Y47" s="7">
        <v>0</v>
      </c>
      <c r="Z47" s="7" t="s">
        <v>56</v>
      </c>
      <c r="AA47" s="7"/>
      <c r="AB47" s="7" t="s">
        <v>56</v>
      </c>
      <c r="AC47" s="7"/>
      <c r="AD47" s="7"/>
      <c r="AE47" s="7"/>
      <c r="AF47" s="7"/>
      <c r="AG47" s="7"/>
      <c r="AH47" s="7"/>
      <c r="AI47" s="7"/>
      <c r="AJ47" s="7"/>
      <c r="AK47" s="7"/>
      <c r="AL47" s="7"/>
      <c r="AM47" s="7"/>
      <c r="AN47" s="7" t="s">
        <v>56</v>
      </c>
      <c r="AO47" s="7"/>
      <c r="AP47" s="7"/>
      <c r="AQ47" s="7"/>
      <c r="AR47" s="7"/>
      <c r="AS47" s="7"/>
      <c r="AT47" s="7"/>
      <c r="AU47" s="7" t="s">
        <v>56</v>
      </c>
      <c r="AV47" s="7" t="s">
        <v>50</v>
      </c>
      <c r="AW47" s="7" t="s">
        <v>50</v>
      </c>
      <c r="AX47" s="7"/>
      <c r="AY47" s="7"/>
    </row>
    <row r="48" spans="1:51" x14ac:dyDescent="0.25">
      <c r="A48" s="5">
        <v>47</v>
      </c>
      <c r="B48" s="89">
        <v>0</v>
      </c>
      <c r="C48" s="106" t="s">
        <v>1069</v>
      </c>
      <c r="D48" s="106"/>
      <c r="E48" s="67" t="s">
        <v>61</v>
      </c>
      <c r="F48" s="39"/>
      <c r="G48" s="39"/>
      <c r="H48" s="48"/>
      <c r="I48" s="7"/>
      <c r="J48" s="39"/>
      <c r="K48" s="7"/>
      <c r="L48" s="8">
        <v>44911</v>
      </c>
      <c r="M48" s="7">
        <f>90+30+30+30</f>
        <v>180</v>
      </c>
      <c r="N48" s="9">
        <f t="shared" si="2"/>
        <v>45090</v>
      </c>
      <c r="O48" s="124">
        <f t="shared" ca="1" si="3"/>
        <v>-1113</v>
      </c>
      <c r="P48" s="124"/>
      <c r="Q48" s="10" t="s">
        <v>50</v>
      </c>
      <c r="R48" s="7" t="s">
        <v>50</v>
      </c>
      <c r="S48" s="7"/>
      <c r="T48" s="7">
        <v>0</v>
      </c>
      <c r="U48" s="7">
        <v>0</v>
      </c>
      <c r="V48" s="7"/>
      <c r="W48" s="15"/>
      <c r="X48" s="15"/>
      <c r="Y48" s="7" t="s">
        <v>56</v>
      </c>
      <c r="Z48" s="7"/>
      <c r="AA48" s="7"/>
      <c r="AB48" s="7" t="s">
        <v>50</v>
      </c>
      <c r="AC48" s="7"/>
      <c r="AD48" s="7"/>
      <c r="AE48" s="7"/>
      <c r="AF48" s="7"/>
      <c r="AG48" s="7"/>
      <c r="AH48" s="7"/>
      <c r="AI48" s="7"/>
      <c r="AJ48" s="7"/>
      <c r="AK48" s="7"/>
      <c r="AL48" s="7"/>
      <c r="AM48" s="7"/>
      <c r="AN48" s="7"/>
      <c r="AO48" s="7"/>
      <c r="AP48" s="7"/>
      <c r="AQ48" s="7"/>
      <c r="AR48" s="7"/>
      <c r="AS48" s="7"/>
      <c r="AT48" s="7"/>
      <c r="AU48" s="7"/>
      <c r="AV48" s="7"/>
      <c r="AW48" s="7"/>
      <c r="AX48" s="7"/>
      <c r="AY48" s="7"/>
    </row>
    <row r="49" spans="1:51" ht="13.5" customHeight="1" x14ac:dyDescent="0.25">
      <c r="A49" s="5">
        <v>48</v>
      </c>
      <c r="B49" s="101">
        <v>0</v>
      </c>
      <c r="C49" s="45" t="s">
        <v>1070</v>
      </c>
      <c r="D49" s="45"/>
      <c r="E49" s="45" t="s">
        <v>80</v>
      </c>
      <c r="F49" s="54"/>
      <c r="G49" s="54"/>
      <c r="H49" s="55"/>
      <c r="I49" s="45"/>
      <c r="J49" s="45"/>
      <c r="K49" s="45"/>
      <c r="L49" s="51">
        <v>44918</v>
      </c>
      <c r="M49" s="45">
        <v>160</v>
      </c>
      <c r="N49" s="52">
        <f t="shared" si="2"/>
        <v>45077</v>
      </c>
      <c r="O49" s="46">
        <f t="shared" ca="1" si="3"/>
        <v>-1126</v>
      </c>
      <c r="P49" s="46"/>
      <c r="Q49" s="10" t="s">
        <v>50</v>
      </c>
      <c r="R49" s="7" t="s">
        <v>50</v>
      </c>
      <c r="S49" s="7" t="s">
        <v>50</v>
      </c>
      <c r="T49" s="7">
        <v>0</v>
      </c>
      <c r="U49" s="7">
        <v>0</v>
      </c>
      <c r="V49" s="7" t="s">
        <v>50</v>
      </c>
      <c r="W49" s="15" t="s">
        <v>50</v>
      </c>
      <c r="X49" s="7" t="s">
        <v>50</v>
      </c>
      <c r="Y49" s="7" t="s">
        <v>50</v>
      </c>
      <c r="Z49" s="7" t="s">
        <v>50</v>
      </c>
      <c r="AA49" s="7" t="s">
        <v>50</v>
      </c>
      <c r="AB49" s="7" t="s">
        <v>50</v>
      </c>
      <c r="AC49" s="7"/>
      <c r="AD49" s="7"/>
      <c r="AE49" s="7" t="s">
        <v>50</v>
      </c>
      <c r="AF49" s="7" t="s">
        <v>50</v>
      </c>
      <c r="AG49" s="7"/>
      <c r="AH49" s="7" t="s">
        <v>50</v>
      </c>
      <c r="AI49" s="7"/>
      <c r="AJ49" s="7"/>
      <c r="AK49" s="7" t="s">
        <v>56</v>
      </c>
      <c r="AL49" s="7"/>
      <c r="AM49" s="7"/>
      <c r="AN49" s="7">
        <v>0</v>
      </c>
      <c r="AO49" s="7"/>
      <c r="AP49" s="7"/>
      <c r="AQ49" s="7"/>
      <c r="AR49" s="7"/>
      <c r="AS49" s="7"/>
      <c r="AT49" s="7"/>
      <c r="AU49" s="7"/>
      <c r="AV49" s="7"/>
      <c r="AW49" s="7"/>
      <c r="AX49" s="7"/>
      <c r="AY49" s="7"/>
    </row>
    <row r="50" spans="1:51" x14ac:dyDescent="0.25">
      <c r="A50" s="5">
        <v>49</v>
      </c>
      <c r="B50" s="89">
        <v>0</v>
      </c>
      <c r="C50" s="53" t="s">
        <v>1071</v>
      </c>
      <c r="D50" s="53"/>
      <c r="E50" s="7" t="s">
        <v>80</v>
      </c>
      <c r="F50" s="7"/>
      <c r="G50" s="7"/>
      <c r="H50" s="48"/>
      <c r="I50" s="48"/>
      <c r="J50" s="7"/>
      <c r="K50" s="7"/>
      <c r="L50" s="8">
        <v>44918</v>
      </c>
      <c r="M50" s="7">
        <v>70</v>
      </c>
      <c r="N50" s="9">
        <f t="shared" si="2"/>
        <v>44987</v>
      </c>
      <c r="O50" s="10">
        <f t="shared" ca="1" si="3"/>
        <v>-1216</v>
      </c>
      <c r="P50" s="10"/>
      <c r="Q50" s="10" t="s">
        <v>50</v>
      </c>
      <c r="R50" s="7" t="s">
        <v>50</v>
      </c>
      <c r="S50" s="7" t="s">
        <v>50</v>
      </c>
      <c r="T50" s="7">
        <v>0</v>
      </c>
      <c r="U50" s="7">
        <v>0</v>
      </c>
      <c r="V50" s="7" t="s">
        <v>56</v>
      </c>
      <c r="W50" s="7" t="s">
        <v>56</v>
      </c>
      <c r="X50" s="7" t="s">
        <v>50</v>
      </c>
      <c r="Y50" s="7" t="s">
        <v>56</v>
      </c>
      <c r="Z50" s="7"/>
      <c r="AA50" s="7"/>
      <c r="AB50" s="7"/>
      <c r="AC50" s="7"/>
      <c r="AD50" s="7"/>
      <c r="AE50" s="7"/>
      <c r="AF50" s="7"/>
      <c r="AG50" s="7"/>
      <c r="AH50" s="7"/>
      <c r="AI50" s="7"/>
      <c r="AJ50" s="7"/>
      <c r="AK50" s="7"/>
      <c r="AL50" s="7"/>
      <c r="AM50" s="7"/>
      <c r="AN50" s="7"/>
      <c r="AO50" s="7"/>
      <c r="AP50" s="7"/>
      <c r="AQ50" s="7"/>
      <c r="AR50" s="7"/>
      <c r="AS50" s="7"/>
      <c r="AT50" s="7"/>
      <c r="AU50" s="7" t="s">
        <v>50</v>
      </c>
      <c r="AV50" s="7" t="s">
        <v>50</v>
      </c>
      <c r="AW50" s="7" t="s">
        <v>50</v>
      </c>
      <c r="AX50" s="7"/>
      <c r="AY50" s="7"/>
    </row>
    <row r="51" spans="1:51" s="53" customFormat="1" x14ac:dyDescent="0.25">
      <c r="A51" s="5">
        <v>50</v>
      </c>
      <c r="B51" s="101">
        <v>0</v>
      </c>
      <c r="C51" s="46" t="s">
        <v>1072</v>
      </c>
      <c r="D51" s="46"/>
      <c r="E51" s="7" t="s">
        <v>94</v>
      </c>
      <c r="F51" s="45"/>
      <c r="G51" s="45"/>
      <c r="H51" s="55"/>
      <c r="I51" s="45"/>
      <c r="J51" s="45"/>
      <c r="K51" s="54"/>
      <c r="L51" s="51">
        <v>44922</v>
      </c>
      <c r="M51" s="45">
        <v>70</v>
      </c>
      <c r="N51" s="52">
        <f t="shared" si="2"/>
        <v>44991</v>
      </c>
      <c r="O51" s="46">
        <f t="shared" ca="1" si="3"/>
        <v>-1212</v>
      </c>
      <c r="P51" s="46"/>
      <c r="Q51" s="10" t="s">
        <v>50</v>
      </c>
      <c r="R51" s="7" t="s">
        <v>50</v>
      </c>
      <c r="S51" s="7" t="s">
        <v>50</v>
      </c>
      <c r="T51" s="7">
        <v>0</v>
      </c>
      <c r="U51" s="7">
        <v>0</v>
      </c>
      <c r="V51" s="7" t="s">
        <v>50</v>
      </c>
      <c r="W51" s="15" t="s">
        <v>50</v>
      </c>
      <c r="X51" s="7" t="s">
        <v>50</v>
      </c>
      <c r="Y51" s="7" t="s">
        <v>56</v>
      </c>
      <c r="Z51" s="7"/>
      <c r="AA51" s="7"/>
      <c r="AB51" s="7"/>
      <c r="AC51" s="7"/>
      <c r="AD51" s="7"/>
      <c r="AE51" s="7"/>
      <c r="AF51" s="7"/>
      <c r="AG51" s="7"/>
      <c r="AH51" s="7"/>
      <c r="AI51" s="7"/>
      <c r="AJ51" s="7"/>
      <c r="AK51" s="7"/>
      <c r="AL51" s="7"/>
      <c r="AM51" s="7"/>
      <c r="AN51" s="7"/>
      <c r="AO51" s="7"/>
      <c r="AP51" s="7"/>
      <c r="AQ51" s="7"/>
      <c r="AR51" s="7"/>
      <c r="AS51" s="7"/>
      <c r="AT51" s="7"/>
      <c r="AU51" s="7" t="s">
        <v>50</v>
      </c>
      <c r="AV51" s="7" t="s">
        <v>50</v>
      </c>
      <c r="AW51" s="7" t="s">
        <v>50</v>
      </c>
      <c r="AX51" s="7"/>
      <c r="AY51" s="7"/>
    </row>
    <row r="52" spans="1:51" x14ac:dyDescent="0.25">
      <c r="A52" s="5">
        <v>51</v>
      </c>
      <c r="B52" s="101">
        <v>0</v>
      </c>
      <c r="C52" s="45" t="s">
        <v>1073</v>
      </c>
      <c r="D52" s="45"/>
      <c r="E52" s="45" t="s">
        <v>61</v>
      </c>
      <c r="F52" s="45"/>
      <c r="G52" s="45"/>
      <c r="H52" s="45"/>
      <c r="I52" s="45"/>
      <c r="J52" s="45"/>
      <c r="K52" s="45"/>
      <c r="L52" s="51">
        <v>44922</v>
      </c>
      <c r="M52" s="45">
        <v>40</v>
      </c>
      <c r="N52" s="52">
        <f t="shared" si="2"/>
        <v>44961</v>
      </c>
      <c r="O52" s="46">
        <f t="shared" ca="1" si="3"/>
        <v>-1242</v>
      </c>
      <c r="P52" s="46"/>
      <c r="Q52" s="10"/>
      <c r="R52" s="7"/>
      <c r="S52" s="7"/>
      <c r="T52" s="7"/>
      <c r="U52" s="7"/>
      <c r="V52" s="7"/>
      <c r="W52" s="15"/>
      <c r="X52" s="7"/>
      <c r="Y52" s="7" t="s">
        <v>56</v>
      </c>
      <c r="Z52" s="7"/>
      <c r="AA52" s="7"/>
      <c r="AB52" s="7" t="s">
        <v>50</v>
      </c>
      <c r="AC52" s="7"/>
      <c r="AD52" s="7"/>
      <c r="AE52" s="7" t="s">
        <v>56</v>
      </c>
      <c r="AF52" s="7" t="s">
        <v>56</v>
      </c>
      <c r="AG52" s="7">
        <v>0</v>
      </c>
      <c r="AH52" s="7" t="s">
        <v>56</v>
      </c>
      <c r="AI52" s="7" t="s">
        <v>50</v>
      </c>
      <c r="AJ52" s="7" t="s">
        <v>50</v>
      </c>
      <c r="AK52" s="7">
        <v>0</v>
      </c>
      <c r="AL52" s="7">
        <v>0</v>
      </c>
      <c r="AM52" s="7">
        <v>0</v>
      </c>
      <c r="AN52" s="7">
        <v>0</v>
      </c>
      <c r="AO52" s="7">
        <v>0</v>
      </c>
      <c r="AP52" s="7">
        <v>0</v>
      </c>
      <c r="AQ52" s="7">
        <v>0</v>
      </c>
      <c r="AR52" s="7">
        <v>0</v>
      </c>
      <c r="AS52" s="7">
        <v>0</v>
      </c>
      <c r="AT52" s="7">
        <v>0</v>
      </c>
      <c r="AU52" s="7"/>
      <c r="AV52" s="7"/>
      <c r="AW52" s="7"/>
      <c r="AX52" s="7"/>
      <c r="AY52" s="7"/>
    </row>
    <row r="53" spans="1:51" x14ac:dyDescent="0.25">
      <c r="A53" s="5">
        <v>52</v>
      </c>
      <c r="B53" s="101">
        <v>0</v>
      </c>
      <c r="C53" s="45" t="s">
        <v>1074</v>
      </c>
      <c r="D53" s="45"/>
      <c r="E53" s="45" t="s">
        <v>117</v>
      </c>
      <c r="F53" s="54"/>
      <c r="G53" s="54"/>
      <c r="H53" s="45"/>
      <c r="I53" s="78"/>
      <c r="J53" s="45"/>
      <c r="K53" s="45"/>
      <c r="L53" s="51">
        <v>44922</v>
      </c>
      <c r="M53" s="45">
        <v>190</v>
      </c>
      <c r="N53" s="52">
        <f t="shared" si="2"/>
        <v>45111</v>
      </c>
      <c r="O53" s="46">
        <f t="shared" ca="1" si="3"/>
        <v>-1092</v>
      </c>
      <c r="P53" s="46"/>
      <c r="Q53" s="10" t="s">
        <v>50</v>
      </c>
      <c r="R53" s="7" t="s">
        <v>56</v>
      </c>
      <c r="S53" s="7" t="s">
        <v>56</v>
      </c>
      <c r="T53" s="7">
        <v>0</v>
      </c>
      <c r="U53" s="7">
        <v>0</v>
      </c>
      <c r="V53" s="7" t="s">
        <v>56</v>
      </c>
      <c r="W53" s="15" t="s">
        <v>56</v>
      </c>
      <c r="X53" s="7" t="s">
        <v>56</v>
      </c>
      <c r="Y53" s="7" t="s">
        <v>56</v>
      </c>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row>
    <row r="54" spans="1:51" s="53" customFormat="1" x14ac:dyDescent="0.25">
      <c r="A54" s="5">
        <v>53</v>
      </c>
      <c r="B54" s="89">
        <v>0</v>
      </c>
      <c r="C54" s="63" t="s">
        <v>1075</v>
      </c>
      <c r="D54" s="63"/>
      <c r="E54" s="7" t="s">
        <v>1026</v>
      </c>
      <c r="F54" s="39"/>
      <c r="G54" s="39"/>
      <c r="H54" s="48"/>
      <c r="I54" s="7"/>
      <c r="J54" s="39"/>
      <c r="K54" s="7"/>
      <c r="L54" s="8">
        <v>44922</v>
      </c>
      <c r="M54" s="7">
        <v>70</v>
      </c>
      <c r="N54" s="9">
        <f t="shared" si="2"/>
        <v>44991</v>
      </c>
      <c r="O54" s="10">
        <f t="shared" ca="1" si="3"/>
        <v>-1212</v>
      </c>
      <c r="P54" s="10"/>
      <c r="Q54" s="10" t="s">
        <v>50</v>
      </c>
      <c r="R54" s="7" t="s">
        <v>50</v>
      </c>
      <c r="S54" s="7" t="s">
        <v>50</v>
      </c>
      <c r="T54" s="7">
        <v>0</v>
      </c>
      <c r="U54" s="7">
        <v>0</v>
      </c>
      <c r="V54" s="7" t="s">
        <v>56</v>
      </c>
      <c r="W54" s="15" t="s">
        <v>56</v>
      </c>
      <c r="X54" s="7">
        <v>0</v>
      </c>
      <c r="Y54" s="7" t="s">
        <v>56</v>
      </c>
      <c r="Z54" s="7" t="s">
        <v>50</v>
      </c>
      <c r="AA54" s="7" t="s">
        <v>50</v>
      </c>
      <c r="AB54" s="7" t="s">
        <v>50</v>
      </c>
      <c r="AC54" s="7">
        <v>0</v>
      </c>
      <c r="AD54" s="7">
        <v>0</v>
      </c>
      <c r="AE54" s="7" t="s">
        <v>50</v>
      </c>
      <c r="AF54" s="7" t="s">
        <v>56</v>
      </c>
      <c r="AG54" s="7"/>
      <c r="AH54" s="7"/>
      <c r="AI54" s="7">
        <v>0</v>
      </c>
      <c r="AJ54" s="7">
        <v>0</v>
      </c>
      <c r="AK54" s="7">
        <v>0</v>
      </c>
      <c r="AL54" s="7"/>
      <c r="AM54" s="7"/>
      <c r="AN54" s="7">
        <v>0</v>
      </c>
      <c r="AO54" s="7"/>
      <c r="AP54" s="7"/>
      <c r="AQ54" s="7"/>
      <c r="AR54" s="7"/>
      <c r="AS54" s="7"/>
      <c r="AT54" s="7"/>
      <c r="AU54" s="7" t="s">
        <v>50</v>
      </c>
      <c r="AV54" s="7" t="s">
        <v>50</v>
      </c>
      <c r="AW54" s="7" t="s">
        <v>50</v>
      </c>
      <c r="AX54" s="7"/>
      <c r="AY54" s="7"/>
    </row>
    <row r="55" spans="1:51" x14ac:dyDescent="0.25">
      <c r="A55" s="5">
        <v>54</v>
      </c>
      <c r="B55" s="101">
        <v>0</v>
      </c>
      <c r="C55" s="45" t="s">
        <v>1076</v>
      </c>
      <c r="D55" s="45"/>
      <c r="E55" s="45" t="s">
        <v>123</v>
      </c>
      <c r="F55" s="54"/>
      <c r="G55" s="54"/>
      <c r="H55" s="45"/>
      <c r="I55" s="45"/>
      <c r="J55" s="45"/>
      <c r="K55" s="45"/>
      <c r="L55" s="51">
        <v>44924</v>
      </c>
      <c r="M55" s="45">
        <v>100</v>
      </c>
      <c r="N55" s="52">
        <f t="shared" si="2"/>
        <v>45023</v>
      </c>
      <c r="O55" s="46">
        <f t="shared" ca="1" si="3"/>
        <v>-1180</v>
      </c>
      <c r="P55" s="46"/>
      <c r="Q55" s="10" t="s">
        <v>50</v>
      </c>
      <c r="R55" s="7" t="s">
        <v>56</v>
      </c>
      <c r="S55" s="7" t="s">
        <v>56</v>
      </c>
      <c r="T55" s="7" t="s">
        <v>56</v>
      </c>
      <c r="U55" s="7">
        <v>0</v>
      </c>
      <c r="V55" s="7" t="s">
        <v>56</v>
      </c>
      <c r="W55" s="15" t="s">
        <v>56</v>
      </c>
      <c r="X55" s="7" t="s">
        <v>56</v>
      </c>
      <c r="Y55" s="7"/>
      <c r="Z55" s="7" t="s">
        <v>56</v>
      </c>
      <c r="AA55" s="7"/>
      <c r="AB55" s="7"/>
      <c r="AC55" s="7"/>
      <c r="AD55" s="7"/>
      <c r="AE55" s="7"/>
      <c r="AF55" s="7"/>
      <c r="AG55" s="7"/>
      <c r="AH55" s="7"/>
      <c r="AI55" s="7"/>
      <c r="AJ55" s="7"/>
      <c r="AK55" s="7"/>
      <c r="AL55" s="7"/>
      <c r="AM55" s="7"/>
      <c r="AN55" s="7"/>
      <c r="AO55" s="7"/>
      <c r="AP55" s="7"/>
      <c r="AQ55" s="7"/>
      <c r="AR55" s="7"/>
      <c r="AS55" s="7"/>
      <c r="AT55" s="7"/>
      <c r="AU55" s="7" t="s">
        <v>50</v>
      </c>
      <c r="AV55" s="7" t="s">
        <v>50</v>
      </c>
      <c r="AW55" s="7"/>
      <c r="AX55" s="7"/>
      <c r="AY55" s="7"/>
    </row>
    <row r="56" spans="1:51" x14ac:dyDescent="0.25">
      <c r="A56" s="5">
        <v>55</v>
      </c>
      <c r="B56" s="77">
        <v>0</v>
      </c>
      <c r="C56" s="46" t="s">
        <v>1077</v>
      </c>
      <c r="D56" s="46"/>
      <c r="E56" s="45" t="s">
        <v>111</v>
      </c>
      <c r="F56" s="45"/>
      <c r="G56" s="45"/>
      <c r="H56" s="45"/>
      <c r="I56" s="45"/>
      <c r="J56" s="45"/>
      <c r="K56" s="45"/>
      <c r="L56" s="51">
        <v>44918</v>
      </c>
      <c r="M56" s="45">
        <v>90</v>
      </c>
      <c r="N56" s="52">
        <f t="shared" si="2"/>
        <v>45007</v>
      </c>
      <c r="O56" s="46">
        <f t="shared" ca="1" si="3"/>
        <v>-1196</v>
      </c>
      <c r="P56" s="46"/>
      <c r="Q56" s="10" t="s">
        <v>50</v>
      </c>
      <c r="R56" s="7" t="s">
        <v>50</v>
      </c>
      <c r="S56" s="7" t="s">
        <v>50</v>
      </c>
      <c r="T56" s="7" t="s">
        <v>50</v>
      </c>
      <c r="U56" s="7">
        <v>0</v>
      </c>
      <c r="V56" s="7" t="s">
        <v>50</v>
      </c>
      <c r="W56" s="15" t="s">
        <v>50</v>
      </c>
      <c r="X56" s="7">
        <v>0</v>
      </c>
      <c r="Y56" s="7" t="s">
        <v>56</v>
      </c>
      <c r="Z56" s="7" t="s">
        <v>50</v>
      </c>
      <c r="AA56" s="7">
        <v>0</v>
      </c>
      <c r="AB56" s="7" t="s">
        <v>50</v>
      </c>
      <c r="AC56" s="7"/>
      <c r="AD56" s="7"/>
      <c r="AE56" s="7" t="s">
        <v>50</v>
      </c>
      <c r="AF56" s="7" t="s">
        <v>50</v>
      </c>
      <c r="AG56" s="7"/>
      <c r="AH56" s="7" t="s">
        <v>56</v>
      </c>
      <c r="AI56" s="7" t="s">
        <v>50</v>
      </c>
      <c r="AJ56" s="7">
        <v>0</v>
      </c>
      <c r="AK56" s="7">
        <v>0</v>
      </c>
      <c r="AL56" s="7"/>
      <c r="AM56" s="7"/>
      <c r="AN56" s="7" t="s">
        <v>56</v>
      </c>
      <c r="AO56" s="7"/>
      <c r="AP56" s="7"/>
      <c r="AQ56" s="7"/>
      <c r="AR56" s="7"/>
      <c r="AS56" s="7"/>
      <c r="AT56" s="7"/>
      <c r="AU56" s="7" t="s">
        <v>50</v>
      </c>
      <c r="AV56" s="7" t="s">
        <v>50</v>
      </c>
      <c r="AW56" s="7" t="s">
        <v>50</v>
      </c>
      <c r="AX56" s="7"/>
      <c r="AY56" s="7"/>
    </row>
    <row r="57" spans="1:51" ht="17.25" customHeight="1" x14ac:dyDescent="0.25">
      <c r="A57" s="5">
        <v>56</v>
      </c>
      <c r="B57" s="101">
        <v>0</v>
      </c>
      <c r="C57" s="46" t="s">
        <v>1078</v>
      </c>
      <c r="D57" s="46"/>
      <c r="E57" s="7" t="s">
        <v>123</v>
      </c>
      <c r="F57" s="7"/>
      <c r="G57" s="39"/>
      <c r="H57" s="7"/>
      <c r="I57" s="7"/>
      <c r="J57" s="7"/>
      <c r="K57" s="7"/>
      <c r="L57" s="51">
        <v>44925</v>
      </c>
      <c r="M57" s="45">
        <v>60</v>
      </c>
      <c r="N57" s="52">
        <f t="shared" si="2"/>
        <v>44984</v>
      </c>
      <c r="O57" s="46">
        <f t="shared" ca="1" si="3"/>
        <v>-1219</v>
      </c>
      <c r="P57" s="46"/>
      <c r="Q57" s="10" t="s">
        <v>50</v>
      </c>
      <c r="R57" s="7" t="s">
        <v>50</v>
      </c>
      <c r="S57" s="7" t="s">
        <v>50</v>
      </c>
      <c r="T57" s="7" t="s">
        <v>50</v>
      </c>
      <c r="U57" s="7">
        <v>0</v>
      </c>
      <c r="V57" s="7" t="s">
        <v>50</v>
      </c>
      <c r="W57" s="15" t="s">
        <v>50</v>
      </c>
      <c r="X57" s="7">
        <v>0</v>
      </c>
      <c r="Y57" s="7" t="s">
        <v>50</v>
      </c>
      <c r="Z57" s="7" t="s">
        <v>50</v>
      </c>
      <c r="AA57" s="7">
        <v>0</v>
      </c>
      <c r="AB57" s="7" t="s">
        <v>50</v>
      </c>
      <c r="AC57" s="7"/>
      <c r="AD57" s="7"/>
      <c r="AE57" s="7" t="s">
        <v>50</v>
      </c>
      <c r="AF57" s="7" t="s">
        <v>50</v>
      </c>
      <c r="AG57" s="7"/>
      <c r="AH57" s="7" t="s">
        <v>50</v>
      </c>
      <c r="AI57" s="7">
        <v>0</v>
      </c>
      <c r="AJ57" s="7"/>
      <c r="AK57" s="7">
        <v>0</v>
      </c>
      <c r="AL57" s="7"/>
      <c r="AM57" s="7"/>
      <c r="AN57" s="7" t="s">
        <v>50</v>
      </c>
      <c r="AO57" s="7"/>
      <c r="AP57" s="7"/>
      <c r="AQ57" s="7"/>
      <c r="AR57" s="7"/>
      <c r="AS57" s="7"/>
      <c r="AT57" s="7"/>
      <c r="AU57" s="7" t="s">
        <v>50</v>
      </c>
      <c r="AV57" s="7" t="s">
        <v>50</v>
      </c>
      <c r="AW57" s="7" t="s">
        <v>50</v>
      </c>
      <c r="AX57" s="7"/>
      <c r="AY57" s="7"/>
    </row>
    <row r="58" spans="1:51" s="53" customFormat="1" x14ac:dyDescent="0.25">
      <c r="A58" s="5">
        <v>57</v>
      </c>
      <c r="B58" s="21">
        <v>0</v>
      </c>
      <c r="C58" s="45" t="s">
        <v>1079</v>
      </c>
      <c r="D58" s="45"/>
      <c r="E58" s="7" t="s">
        <v>1026</v>
      </c>
      <c r="F58" s="39"/>
      <c r="G58" s="39"/>
      <c r="H58" s="48"/>
      <c r="I58" s="39"/>
      <c r="J58" s="7"/>
      <c r="K58" s="7"/>
      <c r="L58" s="8">
        <v>44925</v>
      </c>
      <c r="M58" s="7">
        <v>70</v>
      </c>
      <c r="N58" s="9">
        <f t="shared" si="2"/>
        <v>44994</v>
      </c>
      <c r="O58" s="10">
        <f t="shared" ca="1" si="3"/>
        <v>-1209</v>
      </c>
      <c r="P58" s="10"/>
      <c r="Q58" s="10" t="s">
        <v>50</v>
      </c>
      <c r="R58" s="7" t="s">
        <v>50</v>
      </c>
      <c r="S58" s="7">
        <v>0</v>
      </c>
      <c r="T58" s="7" t="s">
        <v>50</v>
      </c>
      <c r="U58" s="7">
        <v>0</v>
      </c>
      <c r="V58" s="7"/>
      <c r="W58" s="15"/>
      <c r="X58" s="7" t="s">
        <v>56</v>
      </c>
      <c r="Y58" s="7"/>
      <c r="Z58" s="7"/>
      <c r="AA58" s="7"/>
      <c r="AB58" s="7"/>
      <c r="AC58" s="7"/>
      <c r="AD58" s="7"/>
      <c r="AE58" s="7"/>
      <c r="AF58" s="7"/>
      <c r="AG58" s="7"/>
      <c r="AH58" s="7"/>
      <c r="AI58" s="7"/>
      <c r="AJ58" s="7"/>
      <c r="AK58" s="7"/>
      <c r="AL58" s="7"/>
      <c r="AM58" s="7"/>
      <c r="AN58" s="7"/>
      <c r="AO58" s="7"/>
      <c r="AP58" s="7"/>
      <c r="AQ58" s="7"/>
      <c r="AR58" s="7"/>
      <c r="AS58" s="7"/>
      <c r="AT58" s="7"/>
      <c r="AU58" s="7" t="s">
        <v>50</v>
      </c>
      <c r="AV58" s="7" t="s">
        <v>50</v>
      </c>
      <c r="AW58" s="7" t="s">
        <v>50</v>
      </c>
      <c r="AX58" s="7"/>
      <c r="AY58" s="7"/>
    </row>
    <row r="59" spans="1:51" x14ac:dyDescent="0.25">
      <c r="A59" s="5">
        <v>58</v>
      </c>
      <c r="B59" s="101">
        <v>0</v>
      </c>
      <c r="C59" s="46" t="s">
        <v>1080</v>
      </c>
      <c r="D59" s="46"/>
      <c r="E59" s="7" t="s">
        <v>61</v>
      </c>
      <c r="F59" s="45"/>
      <c r="G59" s="45"/>
      <c r="H59" s="45"/>
      <c r="I59" s="45"/>
      <c r="J59" s="45"/>
      <c r="K59" s="45"/>
      <c r="L59" s="51">
        <v>44928</v>
      </c>
      <c r="M59" s="45">
        <v>70</v>
      </c>
      <c r="N59" s="52">
        <f t="shared" si="2"/>
        <v>44997</v>
      </c>
      <c r="O59" s="46">
        <f t="shared" ca="1" si="3"/>
        <v>-1206</v>
      </c>
      <c r="P59" s="46"/>
      <c r="Q59" s="10" t="s">
        <v>50</v>
      </c>
      <c r="R59" s="7" t="s">
        <v>50</v>
      </c>
      <c r="S59" s="7" t="s">
        <v>50</v>
      </c>
      <c r="T59" s="7">
        <v>0</v>
      </c>
      <c r="U59" s="7">
        <v>0</v>
      </c>
      <c r="V59" s="7" t="s">
        <v>50</v>
      </c>
      <c r="W59" s="15" t="s">
        <v>50</v>
      </c>
      <c r="X59" s="7" t="s">
        <v>50</v>
      </c>
      <c r="Y59" s="7" t="s">
        <v>50</v>
      </c>
      <c r="Z59" s="7" t="s">
        <v>50</v>
      </c>
      <c r="AA59" s="7" t="s">
        <v>50</v>
      </c>
      <c r="AB59" s="7" t="s">
        <v>50</v>
      </c>
      <c r="AC59" s="7">
        <v>0</v>
      </c>
      <c r="AD59" s="7">
        <v>0</v>
      </c>
      <c r="AE59" s="7" t="s">
        <v>50</v>
      </c>
      <c r="AF59" s="7" t="s">
        <v>50</v>
      </c>
      <c r="AG59" s="7">
        <v>0</v>
      </c>
      <c r="AH59" s="7" t="s">
        <v>50</v>
      </c>
      <c r="AI59" s="7" t="s">
        <v>50</v>
      </c>
      <c r="AJ59" s="7" t="s">
        <v>50</v>
      </c>
      <c r="AK59" s="7">
        <v>0</v>
      </c>
      <c r="AL59" s="7">
        <v>0</v>
      </c>
      <c r="AM59" s="7">
        <v>0</v>
      </c>
      <c r="AN59" s="7">
        <v>0</v>
      </c>
      <c r="AO59" s="7">
        <v>0</v>
      </c>
      <c r="AP59" s="7">
        <v>0</v>
      </c>
      <c r="AQ59" s="7">
        <v>0</v>
      </c>
      <c r="AR59" s="7">
        <v>0</v>
      </c>
      <c r="AS59" s="7">
        <v>0</v>
      </c>
      <c r="AT59" s="7">
        <v>0</v>
      </c>
      <c r="AU59" s="7" t="s">
        <v>50</v>
      </c>
      <c r="AV59" s="7" t="s">
        <v>50</v>
      </c>
      <c r="AW59" s="7" t="s">
        <v>50</v>
      </c>
      <c r="AX59" s="7"/>
      <c r="AY59" s="7"/>
    </row>
    <row r="60" spans="1:51" x14ac:dyDescent="0.25">
      <c r="A60" s="5">
        <v>59</v>
      </c>
      <c r="B60" s="21">
        <v>0</v>
      </c>
      <c r="C60" s="80" t="s">
        <v>1081</v>
      </c>
      <c r="D60" s="80"/>
      <c r="E60" s="7" t="s">
        <v>123</v>
      </c>
      <c r="F60" s="39"/>
      <c r="G60" s="7"/>
      <c r="H60" s="7"/>
      <c r="I60" s="7"/>
      <c r="J60" s="7"/>
      <c r="K60" s="7"/>
      <c r="L60" s="8">
        <v>44928</v>
      </c>
      <c r="M60" s="7">
        <v>100</v>
      </c>
      <c r="N60" s="9">
        <f t="shared" si="2"/>
        <v>45027</v>
      </c>
      <c r="O60" s="10">
        <f t="shared" ca="1" si="3"/>
        <v>-1176</v>
      </c>
      <c r="P60" s="10"/>
      <c r="Q60" s="10" t="s">
        <v>50</v>
      </c>
      <c r="R60" s="7" t="s">
        <v>50</v>
      </c>
      <c r="S60" s="7" t="s">
        <v>50</v>
      </c>
      <c r="T60" s="7">
        <v>0</v>
      </c>
      <c r="U60" s="7">
        <v>0</v>
      </c>
      <c r="V60" s="7" t="s">
        <v>56</v>
      </c>
      <c r="W60" s="15" t="s">
        <v>56</v>
      </c>
      <c r="X60" s="7" t="s">
        <v>50</v>
      </c>
      <c r="Y60" s="7" t="s">
        <v>56</v>
      </c>
      <c r="Z60" s="7" t="s">
        <v>56</v>
      </c>
      <c r="AA60" s="7">
        <v>0</v>
      </c>
      <c r="AB60" s="7" t="s">
        <v>50</v>
      </c>
      <c r="AC60" s="7"/>
      <c r="AD60" s="7"/>
      <c r="AE60" s="7" t="s">
        <v>50</v>
      </c>
      <c r="AF60" s="7" t="s">
        <v>50</v>
      </c>
      <c r="AG60" s="7"/>
      <c r="AH60" s="7" t="s">
        <v>56</v>
      </c>
      <c r="AI60" s="7">
        <v>0</v>
      </c>
      <c r="AJ60" s="7">
        <v>0</v>
      </c>
      <c r="AK60" s="7" t="s">
        <v>56</v>
      </c>
      <c r="AL60" s="7"/>
      <c r="AM60" s="7"/>
      <c r="AN60" s="7">
        <v>0</v>
      </c>
      <c r="AO60" s="7"/>
      <c r="AP60" s="7"/>
      <c r="AQ60" s="7"/>
      <c r="AR60" s="7"/>
      <c r="AS60" s="7"/>
      <c r="AT60" s="7"/>
      <c r="AU60" s="7" t="s">
        <v>50</v>
      </c>
      <c r="AV60" s="7" t="s">
        <v>50</v>
      </c>
      <c r="AW60" s="7" t="s">
        <v>50</v>
      </c>
      <c r="AX60" s="7"/>
      <c r="AY60" s="7"/>
    </row>
    <row r="61" spans="1:51" x14ac:dyDescent="0.25">
      <c r="A61" s="5">
        <v>60</v>
      </c>
      <c r="B61" s="101">
        <v>0</v>
      </c>
      <c r="C61" s="46" t="s">
        <v>1082</v>
      </c>
      <c r="D61" s="46"/>
      <c r="E61" s="45" t="s">
        <v>80</v>
      </c>
      <c r="F61" s="7"/>
      <c r="G61" s="7"/>
      <c r="H61" s="7"/>
      <c r="I61" s="7"/>
      <c r="J61" s="7"/>
      <c r="K61" s="7"/>
      <c r="L61" s="51">
        <v>44929</v>
      </c>
      <c r="M61" s="45">
        <f>80+30+30+30</f>
        <v>170</v>
      </c>
      <c r="N61" s="52">
        <f t="shared" si="2"/>
        <v>45098</v>
      </c>
      <c r="O61" s="100">
        <f t="shared" ca="1" si="3"/>
        <v>-1105</v>
      </c>
      <c r="P61" s="100"/>
      <c r="Q61" s="10"/>
      <c r="R61" s="7"/>
      <c r="S61" s="7"/>
      <c r="T61" s="7"/>
      <c r="U61" s="7"/>
      <c r="V61" s="7"/>
      <c r="W61" s="15"/>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row>
    <row r="62" spans="1:51" ht="0.75" customHeight="1" x14ac:dyDescent="0.25">
      <c r="A62" s="5">
        <v>61</v>
      </c>
      <c r="B62" s="101">
        <v>0</v>
      </c>
      <c r="C62" s="45" t="s">
        <v>1083</v>
      </c>
      <c r="D62" s="7"/>
      <c r="E62" s="45" t="s">
        <v>80</v>
      </c>
      <c r="F62" s="54"/>
      <c r="G62" s="54"/>
      <c r="H62" s="45"/>
      <c r="I62" s="45"/>
      <c r="J62" s="45"/>
      <c r="K62" s="10"/>
      <c r="L62" s="51">
        <v>44935</v>
      </c>
      <c r="M62" s="45">
        <v>110</v>
      </c>
      <c r="N62" s="52">
        <f t="shared" si="2"/>
        <v>45044</v>
      </c>
      <c r="O62" s="46">
        <f ca="1">IF(OR(ISBLANK(L62),ISBLANK(M62)),"",N62-TODAY())</f>
        <v>-1159</v>
      </c>
      <c r="P62" s="46"/>
      <c r="Q62" s="46" t="s">
        <v>50</v>
      </c>
      <c r="R62" s="45" t="s">
        <v>50</v>
      </c>
      <c r="S62" s="45" t="s">
        <v>50</v>
      </c>
      <c r="T62" s="45">
        <v>0</v>
      </c>
      <c r="U62" s="45">
        <v>0</v>
      </c>
      <c r="V62" s="45" t="s">
        <v>56</v>
      </c>
      <c r="W62" s="56" t="s">
        <v>56</v>
      </c>
      <c r="X62" s="45" t="s">
        <v>56</v>
      </c>
      <c r="Y62" s="45" t="s">
        <v>56</v>
      </c>
      <c r="Z62" s="7" t="s">
        <v>50</v>
      </c>
      <c r="AA62" s="7">
        <v>0</v>
      </c>
      <c r="AB62" s="7" t="s">
        <v>56</v>
      </c>
      <c r="AC62" s="7">
        <v>0</v>
      </c>
      <c r="AD62" s="7">
        <v>0</v>
      </c>
      <c r="AE62" s="7" t="s">
        <v>50</v>
      </c>
      <c r="AF62" s="7" t="s">
        <v>56</v>
      </c>
      <c r="AG62" s="7"/>
      <c r="AH62" s="7" t="s">
        <v>56</v>
      </c>
      <c r="AI62" s="7"/>
      <c r="AJ62" s="7" t="s">
        <v>56</v>
      </c>
      <c r="AK62" s="7" t="s">
        <v>56</v>
      </c>
      <c r="AL62" s="7"/>
      <c r="AM62" s="7"/>
      <c r="AN62" s="7" t="s">
        <v>56</v>
      </c>
      <c r="AO62" s="7"/>
      <c r="AP62" s="7"/>
      <c r="AQ62" s="7"/>
      <c r="AR62" s="7"/>
      <c r="AS62" s="7"/>
      <c r="AT62" s="7"/>
      <c r="AU62" s="7" t="s">
        <v>50</v>
      </c>
      <c r="AV62" s="7" t="s">
        <v>50</v>
      </c>
      <c r="AW62" s="7"/>
      <c r="AX62" s="7"/>
      <c r="AY62" s="7"/>
    </row>
    <row r="63" spans="1:51" s="53" customFormat="1" ht="41.25" customHeight="1" x14ac:dyDescent="0.25">
      <c r="A63" s="5">
        <v>62</v>
      </c>
      <c r="B63" s="353">
        <v>0</v>
      </c>
      <c r="C63" s="45" t="s">
        <v>1084</v>
      </c>
      <c r="D63" s="45"/>
      <c r="E63" s="100"/>
      <c r="F63" s="54"/>
      <c r="G63" s="54"/>
      <c r="H63" s="55"/>
      <c r="I63" s="45"/>
      <c r="J63" s="54"/>
      <c r="K63" s="45"/>
      <c r="L63" s="51">
        <v>44936</v>
      </c>
      <c r="M63" s="45">
        <f>190+30+30+30+30+30+30+30+30+60+30</f>
        <v>520</v>
      </c>
      <c r="N63" s="52">
        <f t="shared" si="2"/>
        <v>45455</v>
      </c>
      <c r="O63" s="46">
        <f ca="1">IF(OR(ISBLANK(L63),ISBLANK(M63)),"",N63-TODAY())</f>
        <v>-748</v>
      </c>
      <c r="P63" s="46"/>
      <c r="Q63" s="46"/>
      <c r="R63" s="45"/>
      <c r="S63" s="45"/>
      <c r="T63" s="45"/>
      <c r="U63" s="45"/>
      <c r="V63" s="45"/>
      <c r="W63" s="56"/>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row>
    <row r="64" spans="1:51" ht="15.75" customHeight="1" x14ac:dyDescent="0.25">
      <c r="A64" s="5">
        <v>63</v>
      </c>
      <c r="B64" s="77">
        <v>0</v>
      </c>
      <c r="C64" s="53" t="s">
        <v>1085</v>
      </c>
      <c r="D64" s="53"/>
      <c r="E64" s="45" t="s">
        <v>98</v>
      </c>
      <c r="F64" s="45"/>
      <c r="G64" s="45"/>
      <c r="H64" s="45"/>
      <c r="I64" s="45"/>
      <c r="J64" s="45"/>
      <c r="K64" s="45"/>
      <c r="L64" s="51">
        <v>44936</v>
      </c>
      <c r="M64" s="45">
        <v>160</v>
      </c>
      <c r="N64" s="52">
        <f t="shared" si="2"/>
        <v>45095</v>
      </c>
      <c r="O64" s="46">
        <f ca="1">IF(OR(ISBLANK(L64),ISBLANK(M64)),"",N64-TODAY())</f>
        <v>-1108</v>
      </c>
      <c r="P64" s="46"/>
      <c r="Q64" s="10" t="s">
        <v>50</v>
      </c>
      <c r="R64" s="7" t="s">
        <v>50</v>
      </c>
      <c r="S64" s="7" t="s">
        <v>50</v>
      </c>
      <c r="T64" s="7">
        <v>0</v>
      </c>
      <c r="U64" s="7">
        <v>0</v>
      </c>
      <c r="V64" s="7" t="s">
        <v>56</v>
      </c>
      <c r="W64" s="15" t="s">
        <v>56</v>
      </c>
      <c r="X64" s="7">
        <v>0</v>
      </c>
      <c r="Y64" s="7" t="s">
        <v>50</v>
      </c>
      <c r="Z64" s="7" t="s">
        <v>50</v>
      </c>
      <c r="AA64" s="7">
        <v>0</v>
      </c>
      <c r="AB64" s="7" t="s">
        <v>50</v>
      </c>
      <c r="AC64" s="7">
        <v>0</v>
      </c>
      <c r="AD64" s="7">
        <v>0</v>
      </c>
      <c r="AE64" s="7" t="s">
        <v>50</v>
      </c>
      <c r="AF64" s="7" t="s">
        <v>56</v>
      </c>
      <c r="AG64" s="7"/>
      <c r="AH64" s="7" t="s">
        <v>56</v>
      </c>
      <c r="AI64" s="7">
        <v>0</v>
      </c>
      <c r="AJ64" s="7">
        <v>0</v>
      </c>
      <c r="AK64" s="7" t="s">
        <v>56</v>
      </c>
      <c r="AL64" s="7"/>
      <c r="AM64" s="7"/>
      <c r="AN64" s="7"/>
      <c r="AO64" s="7"/>
      <c r="AP64" s="7"/>
      <c r="AQ64" s="7"/>
      <c r="AR64" s="7"/>
      <c r="AS64" s="7"/>
      <c r="AT64" s="7"/>
      <c r="AU64" s="7"/>
      <c r="AV64" s="7"/>
      <c r="AW64" s="7"/>
      <c r="AX64" s="7"/>
      <c r="AY64" s="7"/>
    </row>
    <row r="65" spans="1:51" s="53" customFormat="1" x14ac:dyDescent="0.25">
      <c r="A65" s="5">
        <v>64</v>
      </c>
      <c r="B65" s="77">
        <v>0</v>
      </c>
      <c r="C65" s="45" t="s">
        <v>1086</v>
      </c>
      <c r="D65" s="45"/>
      <c r="E65" s="46" t="s">
        <v>80</v>
      </c>
      <c r="F65" s="45"/>
      <c r="G65" s="45"/>
      <c r="H65" s="45"/>
      <c r="I65" s="45"/>
      <c r="J65" s="45"/>
      <c r="K65" s="45"/>
      <c r="L65" s="51">
        <v>44943</v>
      </c>
      <c r="M65" s="45">
        <f>140+30+30+30+30+30+30+30</f>
        <v>350</v>
      </c>
      <c r="N65" s="52">
        <f t="shared" si="2"/>
        <v>45292</v>
      </c>
      <c r="O65" s="46">
        <f ca="1">IF(OR(ISBLANK(L65),ISBLANK(M65)),"",N65-TODAY())</f>
        <v>-911</v>
      </c>
      <c r="P65" s="46"/>
      <c r="Q65" s="46"/>
      <c r="R65" s="45"/>
      <c r="S65" s="45"/>
      <c r="T65" s="45"/>
      <c r="U65" s="45"/>
      <c r="V65" s="45"/>
      <c r="W65" s="56"/>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t="s">
        <v>50</v>
      </c>
      <c r="AV65" s="45"/>
      <c r="AW65" s="45"/>
      <c r="AX65" s="45"/>
      <c r="AY65" s="45"/>
    </row>
    <row r="66" spans="1:51" x14ac:dyDescent="0.25">
      <c r="A66" s="5">
        <v>65</v>
      </c>
      <c r="B66" s="89">
        <v>0</v>
      </c>
      <c r="C66" s="119" t="s">
        <v>1087</v>
      </c>
      <c r="D66" s="119"/>
      <c r="E66" s="7"/>
      <c r="F66" s="7"/>
      <c r="G66" s="7"/>
      <c r="H66" s="7"/>
      <c r="I66" s="7"/>
      <c r="J66" s="7"/>
      <c r="K66" s="7"/>
      <c r="L66" s="8">
        <v>44946</v>
      </c>
      <c r="M66" s="7">
        <v>40</v>
      </c>
      <c r="N66" s="9">
        <f t="shared" ref="N66:N82" si="4">IF(OR(ISBLANK(L66),ISBLANK(M66)),"",L66+M66-1)</f>
        <v>44985</v>
      </c>
      <c r="O66" s="10">
        <f t="shared" ref="O66:O82" ca="1" si="5">IF(OR(ISBLANK(L66),ISBLANK(M66)),"",N66-TODAY())</f>
        <v>-1218</v>
      </c>
      <c r="P66" s="10"/>
      <c r="Q66" s="10" t="s">
        <v>50</v>
      </c>
      <c r="R66" s="7" t="s">
        <v>50</v>
      </c>
      <c r="S66" s="7" t="s">
        <v>50</v>
      </c>
      <c r="T66" s="7">
        <v>0</v>
      </c>
      <c r="U66" s="7">
        <v>0</v>
      </c>
      <c r="V66" s="7" t="s">
        <v>56</v>
      </c>
      <c r="W66" s="15" t="s">
        <v>56</v>
      </c>
      <c r="X66" s="7" t="s">
        <v>50</v>
      </c>
      <c r="Y66" s="7"/>
      <c r="Z66" s="7"/>
      <c r="AA66" s="7"/>
      <c r="AB66" s="7"/>
      <c r="AC66" s="7"/>
      <c r="AD66" s="7"/>
      <c r="AE66" s="7"/>
      <c r="AF66" s="7"/>
      <c r="AG66" s="7"/>
      <c r="AH66" s="7"/>
      <c r="AI66" s="7"/>
      <c r="AJ66" s="7"/>
      <c r="AK66" s="7"/>
      <c r="AL66" s="7"/>
      <c r="AM66" s="7"/>
      <c r="AN66" s="7"/>
      <c r="AO66" s="7"/>
      <c r="AP66" s="7"/>
      <c r="AQ66" s="7"/>
      <c r="AR66" s="7"/>
      <c r="AS66" s="7"/>
      <c r="AT66" s="7"/>
      <c r="AU66" s="7" t="s">
        <v>50</v>
      </c>
      <c r="AV66" s="7" t="s">
        <v>50</v>
      </c>
      <c r="AW66" s="7" t="s">
        <v>50</v>
      </c>
      <c r="AX66" s="7"/>
      <c r="AY66" s="7"/>
    </row>
    <row r="67" spans="1:51" x14ac:dyDescent="0.25">
      <c r="A67" s="5">
        <v>66</v>
      </c>
      <c r="B67" s="21">
        <v>0</v>
      </c>
      <c r="C67" s="146" t="s">
        <v>1088</v>
      </c>
      <c r="D67" s="114"/>
      <c r="E67" s="53"/>
      <c r="F67" s="7"/>
      <c r="G67" s="7"/>
      <c r="H67" s="7"/>
      <c r="I67" s="7"/>
      <c r="J67" s="7"/>
      <c r="K67" s="7"/>
      <c r="L67" s="8">
        <v>44946</v>
      </c>
      <c r="M67" s="7">
        <f>190+30+30</f>
        <v>250</v>
      </c>
      <c r="N67" s="9">
        <f t="shared" si="4"/>
        <v>45195</v>
      </c>
      <c r="O67" s="10">
        <f t="shared" ca="1" si="5"/>
        <v>-1008</v>
      </c>
      <c r="P67" s="10"/>
      <c r="Q67" s="10"/>
      <c r="R67" s="7"/>
      <c r="S67" s="7"/>
      <c r="T67" s="7"/>
      <c r="U67" s="7"/>
      <c r="V67" s="7"/>
      <c r="W67" s="15"/>
      <c r="X67" s="7"/>
      <c r="Y67" s="7"/>
      <c r="Z67" s="7"/>
      <c r="AA67" s="7"/>
      <c r="AB67" s="7"/>
      <c r="AC67" s="7"/>
      <c r="AD67" s="7"/>
      <c r="AE67" s="7"/>
      <c r="AF67" s="7"/>
      <c r="AG67" s="7"/>
      <c r="AH67" s="7"/>
      <c r="AI67" s="7"/>
      <c r="AJ67" s="7"/>
      <c r="AK67" s="7"/>
      <c r="AL67" s="7"/>
      <c r="AM67" s="7"/>
      <c r="AN67" s="7"/>
      <c r="AO67" s="7"/>
      <c r="AP67" s="7"/>
      <c r="AQ67" s="7"/>
      <c r="AR67" s="7"/>
      <c r="AS67" s="7"/>
      <c r="AT67" s="7"/>
      <c r="AU67" s="7" t="s">
        <v>50</v>
      </c>
      <c r="AV67" s="7" t="s">
        <v>50</v>
      </c>
      <c r="AW67" s="7"/>
      <c r="AX67" s="7"/>
      <c r="AY67" s="7"/>
    </row>
    <row r="68" spans="1:51" x14ac:dyDescent="0.25">
      <c r="A68" s="5">
        <v>67</v>
      </c>
      <c r="B68" s="77">
        <v>0</v>
      </c>
      <c r="C68" s="53" t="s">
        <v>1089</v>
      </c>
      <c r="D68" s="53"/>
      <c r="E68" s="45"/>
      <c r="F68" s="45"/>
      <c r="G68" s="45"/>
      <c r="H68" s="45"/>
      <c r="I68" s="45"/>
      <c r="J68" s="45"/>
      <c r="K68" s="45"/>
      <c r="L68" s="51">
        <v>44946</v>
      </c>
      <c r="M68" s="45">
        <v>70</v>
      </c>
      <c r="N68" s="52">
        <f t="shared" si="4"/>
        <v>45015</v>
      </c>
      <c r="O68" s="46">
        <f t="shared" ca="1" si="5"/>
        <v>-1188</v>
      </c>
      <c r="P68" s="46"/>
      <c r="Q68" s="10" t="s">
        <v>50</v>
      </c>
      <c r="R68" s="7" t="s">
        <v>50</v>
      </c>
      <c r="S68" s="7" t="s">
        <v>50</v>
      </c>
      <c r="T68" s="7">
        <v>0</v>
      </c>
      <c r="U68" s="7">
        <v>0</v>
      </c>
      <c r="V68" s="7" t="s">
        <v>56</v>
      </c>
      <c r="W68" s="15" t="s">
        <v>56</v>
      </c>
      <c r="X68" s="7" t="s">
        <v>56</v>
      </c>
      <c r="Y68" s="7" t="s">
        <v>50</v>
      </c>
      <c r="Z68" s="7" t="s">
        <v>56</v>
      </c>
      <c r="AA68" s="7">
        <v>0</v>
      </c>
      <c r="AB68" s="7" t="s">
        <v>50</v>
      </c>
      <c r="AC68" s="7">
        <v>0</v>
      </c>
      <c r="AD68" s="7">
        <v>0</v>
      </c>
      <c r="AE68" s="7" t="s">
        <v>50</v>
      </c>
      <c r="AF68" s="7" t="s">
        <v>50</v>
      </c>
      <c r="AG68" s="7">
        <v>0</v>
      </c>
      <c r="AH68" s="7" t="s">
        <v>56</v>
      </c>
      <c r="AI68" s="7">
        <v>0</v>
      </c>
      <c r="AJ68" s="7">
        <v>0</v>
      </c>
      <c r="AK68" s="7">
        <v>0</v>
      </c>
      <c r="AL68" s="7"/>
      <c r="AM68" s="7"/>
      <c r="AN68" s="7">
        <v>0</v>
      </c>
      <c r="AO68" s="7"/>
      <c r="AP68" s="7"/>
      <c r="AQ68" s="7"/>
      <c r="AR68" s="7"/>
      <c r="AS68" s="7"/>
      <c r="AT68" s="7"/>
      <c r="AU68" s="7" t="s">
        <v>50</v>
      </c>
      <c r="AV68" s="7" t="s">
        <v>50</v>
      </c>
      <c r="AW68" s="7" t="s">
        <v>50</v>
      </c>
      <c r="AX68" s="7"/>
      <c r="AY68" s="7"/>
    </row>
    <row r="69" spans="1:51" x14ac:dyDescent="0.25">
      <c r="A69" s="5">
        <v>68</v>
      </c>
      <c r="B69" s="77">
        <v>0</v>
      </c>
      <c r="C69" s="120" t="s">
        <v>1090</v>
      </c>
      <c r="D69" s="120"/>
      <c r="E69" s="45" t="s">
        <v>98</v>
      </c>
      <c r="F69" s="45"/>
      <c r="G69" s="45"/>
      <c r="H69" s="45"/>
      <c r="I69" s="45"/>
      <c r="J69" s="45"/>
      <c r="K69" s="45"/>
      <c r="L69" s="51">
        <v>44949</v>
      </c>
      <c r="M69" s="45">
        <v>100</v>
      </c>
      <c r="N69" s="52">
        <f t="shared" si="4"/>
        <v>45048</v>
      </c>
      <c r="O69" s="46">
        <f t="shared" ca="1" si="5"/>
        <v>-1155</v>
      </c>
      <c r="P69" s="46"/>
      <c r="Q69" s="46" t="s">
        <v>50</v>
      </c>
      <c r="R69" s="45" t="s">
        <v>50</v>
      </c>
      <c r="S69" s="45" t="s">
        <v>50</v>
      </c>
      <c r="T69" s="45" t="s">
        <v>50</v>
      </c>
      <c r="U69" s="45"/>
      <c r="V69" s="45" t="s">
        <v>50</v>
      </c>
      <c r="W69" s="56" t="s">
        <v>50</v>
      </c>
      <c r="X69" s="7" t="s">
        <v>50</v>
      </c>
      <c r="Y69" s="7"/>
      <c r="Z69" s="7" t="s">
        <v>50</v>
      </c>
      <c r="AA69" s="7"/>
      <c r="AB69" s="7" t="s">
        <v>50</v>
      </c>
      <c r="AC69" s="7"/>
      <c r="AD69" s="7"/>
      <c r="AE69" s="7" t="s">
        <v>50</v>
      </c>
      <c r="AF69" s="7" t="s">
        <v>50</v>
      </c>
      <c r="AG69" s="7"/>
      <c r="AH69" s="7"/>
      <c r="AI69" s="7"/>
      <c r="AJ69" s="7"/>
      <c r="AK69" s="7">
        <v>0</v>
      </c>
      <c r="AL69" s="7"/>
      <c r="AM69" s="7"/>
      <c r="AN69" s="7" t="s">
        <v>50</v>
      </c>
      <c r="AO69" s="7"/>
      <c r="AP69" s="7"/>
      <c r="AQ69" s="7"/>
      <c r="AR69" s="7"/>
      <c r="AS69" s="7"/>
      <c r="AT69" s="7"/>
      <c r="AU69" s="7" t="s">
        <v>50</v>
      </c>
      <c r="AV69" s="7" t="s">
        <v>50</v>
      </c>
      <c r="AW69" s="7"/>
      <c r="AX69" s="7"/>
      <c r="AY69" s="7"/>
    </row>
    <row r="70" spans="1:51" x14ac:dyDescent="0.25">
      <c r="A70" s="5">
        <v>69</v>
      </c>
      <c r="B70" s="89">
        <v>0</v>
      </c>
      <c r="C70" s="150" t="s">
        <v>1091</v>
      </c>
      <c r="D70" s="150"/>
      <c r="E70" s="45"/>
      <c r="F70" s="7"/>
      <c r="G70" s="7"/>
      <c r="H70" s="7"/>
      <c r="I70" s="7"/>
      <c r="J70" s="7"/>
      <c r="K70" s="7"/>
      <c r="L70" s="144">
        <v>44964</v>
      </c>
      <c r="M70" s="7">
        <f>160+30+30+30+30</f>
        <v>280</v>
      </c>
      <c r="N70" s="9">
        <f t="shared" si="4"/>
        <v>45243</v>
      </c>
      <c r="O70" s="10">
        <f t="shared" ca="1" si="5"/>
        <v>-960</v>
      </c>
      <c r="P70" s="10"/>
      <c r="Q70" s="10"/>
      <c r="R70" s="7"/>
      <c r="S70" s="7"/>
      <c r="T70" s="7"/>
      <c r="U70" s="7"/>
      <c r="V70" s="7"/>
      <c r="W70" s="15"/>
      <c r="X70" s="7"/>
      <c r="Y70" s="7"/>
      <c r="Z70" s="7"/>
      <c r="AA70" s="7"/>
      <c r="AB70" s="7"/>
      <c r="AC70" s="7"/>
      <c r="AD70" s="7"/>
      <c r="AE70" s="7"/>
      <c r="AF70" s="7"/>
      <c r="AG70" s="7"/>
      <c r="AH70" s="7" t="s">
        <v>56</v>
      </c>
      <c r="AI70" s="7"/>
      <c r="AJ70" s="7"/>
      <c r="AK70" s="7"/>
      <c r="AL70" s="7"/>
      <c r="AM70" s="7"/>
      <c r="AN70" s="7"/>
      <c r="AO70" s="7"/>
      <c r="AP70" s="7"/>
      <c r="AQ70" s="7"/>
      <c r="AR70" s="7"/>
      <c r="AS70" s="7"/>
      <c r="AT70" s="7"/>
      <c r="AU70" s="7" t="s">
        <v>50</v>
      </c>
      <c r="AV70" s="7" t="s">
        <v>50</v>
      </c>
      <c r="AW70" s="7"/>
      <c r="AX70" s="7"/>
      <c r="AY70" s="7"/>
    </row>
    <row r="71" spans="1:51" x14ac:dyDescent="0.25">
      <c r="A71" s="5">
        <v>70</v>
      </c>
      <c r="B71" s="77">
        <v>0</v>
      </c>
      <c r="C71" s="45" t="s">
        <v>1092</v>
      </c>
      <c r="D71" s="45"/>
      <c r="E71" s="45"/>
      <c r="F71" s="45"/>
      <c r="G71" s="45"/>
      <c r="H71" s="45"/>
      <c r="I71" s="45"/>
      <c r="J71" s="45"/>
      <c r="K71" s="45"/>
      <c r="L71" s="51">
        <v>44965</v>
      </c>
      <c r="M71" s="122">
        <v>90</v>
      </c>
      <c r="N71" s="123">
        <f t="shared" si="4"/>
        <v>45054</v>
      </c>
      <c r="O71" s="121">
        <f t="shared" ca="1" si="5"/>
        <v>-1149</v>
      </c>
      <c r="P71" s="121"/>
      <c r="Q71" s="10"/>
      <c r="R71" s="7"/>
      <c r="S71" s="7"/>
      <c r="T71" s="7"/>
      <c r="U71" s="7"/>
      <c r="V71" s="7"/>
      <c r="W71" s="15"/>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row>
    <row r="72" spans="1:51" x14ac:dyDescent="0.25">
      <c r="A72" s="5">
        <v>71</v>
      </c>
      <c r="B72" s="101">
        <v>0</v>
      </c>
      <c r="C72" s="53" t="s">
        <v>1093</v>
      </c>
      <c r="D72" s="53"/>
      <c r="E72" s="45"/>
      <c r="F72" s="45"/>
      <c r="G72" s="45"/>
      <c r="H72" s="45"/>
      <c r="I72" s="45"/>
      <c r="J72" s="45"/>
      <c r="K72" s="45"/>
      <c r="L72" s="51">
        <v>44971</v>
      </c>
      <c r="M72" s="45">
        <v>70</v>
      </c>
      <c r="N72" s="52">
        <f t="shared" si="4"/>
        <v>45040</v>
      </c>
      <c r="O72" s="46">
        <f t="shared" ca="1" si="5"/>
        <v>-1163</v>
      </c>
      <c r="P72" s="46"/>
      <c r="Q72" s="10"/>
      <c r="R72" s="7"/>
      <c r="S72" s="7"/>
      <c r="T72" s="7"/>
      <c r="U72" s="7"/>
      <c r="V72" s="7"/>
      <c r="W72" s="15"/>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row>
    <row r="73" spans="1:51" x14ac:dyDescent="0.25">
      <c r="A73" s="5">
        <v>72</v>
      </c>
      <c r="B73" s="77">
        <v>0</v>
      </c>
      <c r="C73" s="45" t="s">
        <v>1094</v>
      </c>
      <c r="D73" s="45"/>
      <c r="E73" s="45"/>
      <c r="F73" s="7"/>
      <c r="G73" s="7"/>
      <c r="H73" s="7"/>
      <c r="I73" s="7"/>
      <c r="J73" s="7"/>
      <c r="K73" s="7"/>
      <c r="L73" s="51">
        <v>44978</v>
      </c>
      <c r="M73" s="45">
        <v>70</v>
      </c>
      <c r="N73" s="52">
        <f t="shared" si="4"/>
        <v>45047</v>
      </c>
      <c r="O73" s="46">
        <f t="shared" ca="1" si="5"/>
        <v>-1156</v>
      </c>
      <c r="P73" s="46"/>
      <c r="Q73" s="10"/>
      <c r="R73" s="7"/>
      <c r="S73" s="7"/>
      <c r="T73" s="7"/>
      <c r="U73" s="7"/>
      <c r="V73" s="7"/>
      <c r="W73" s="15"/>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row>
    <row r="74" spans="1:51" x14ac:dyDescent="0.25">
      <c r="A74" s="5">
        <v>73</v>
      </c>
      <c r="B74" s="103">
        <v>0</v>
      </c>
      <c r="C74" s="47" t="s">
        <v>1095</v>
      </c>
      <c r="D74" s="47"/>
      <c r="E74" s="47"/>
      <c r="F74" s="47"/>
      <c r="G74" s="47"/>
      <c r="H74" s="47"/>
      <c r="I74" s="47"/>
      <c r="J74" s="47"/>
      <c r="K74" s="47"/>
      <c r="L74" s="94">
        <v>44984</v>
      </c>
      <c r="M74" s="47">
        <v>40</v>
      </c>
      <c r="N74" s="104">
        <f t="shared" si="4"/>
        <v>45023</v>
      </c>
      <c r="O74" s="60">
        <f t="shared" ca="1" si="5"/>
        <v>-1180</v>
      </c>
      <c r="P74" s="60"/>
      <c r="Q74" s="10"/>
      <c r="R74" s="7"/>
      <c r="S74" s="7"/>
      <c r="T74" s="7"/>
      <c r="U74" s="7"/>
      <c r="V74" s="7"/>
      <c r="W74" s="15"/>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row>
    <row r="75" spans="1:51" ht="30" x14ac:dyDescent="0.25">
      <c r="A75" s="5">
        <v>74</v>
      </c>
      <c r="B75" s="21">
        <v>0</v>
      </c>
      <c r="C75" s="80" t="s">
        <v>1096</v>
      </c>
      <c r="D75" s="80"/>
      <c r="E75" s="45" t="s">
        <v>1097</v>
      </c>
      <c r="F75" s="7"/>
      <c r="G75" s="7"/>
      <c r="H75" s="7"/>
      <c r="I75" s="7"/>
      <c r="J75" s="7"/>
      <c r="K75" s="7"/>
      <c r="L75" s="144">
        <v>44986</v>
      </c>
      <c r="M75" s="7">
        <f>190+30</f>
        <v>220</v>
      </c>
      <c r="N75" s="9">
        <f t="shared" si="4"/>
        <v>45205</v>
      </c>
      <c r="O75" s="10">
        <f t="shared" ca="1" si="5"/>
        <v>-998</v>
      </c>
      <c r="P75" s="10"/>
      <c r="Q75" s="10"/>
      <c r="R75" s="7"/>
      <c r="S75" s="7"/>
      <c r="T75" s="7"/>
      <c r="U75" s="7"/>
      <c r="V75" s="7"/>
      <c r="W75" s="15"/>
      <c r="X75" s="7"/>
      <c r="Y75" s="7"/>
      <c r="Z75" s="7"/>
      <c r="AA75" s="7"/>
      <c r="AB75" s="7"/>
      <c r="AC75" s="7"/>
      <c r="AD75" s="7"/>
      <c r="AE75" s="7"/>
      <c r="AF75" s="7"/>
      <c r="AG75" s="7"/>
      <c r="AH75" s="7"/>
      <c r="AI75" s="7"/>
      <c r="AJ75" s="7"/>
      <c r="AK75" s="7"/>
      <c r="AL75" s="7"/>
      <c r="AM75" s="7"/>
      <c r="AN75" s="7"/>
      <c r="AO75" s="7"/>
      <c r="AP75" s="7"/>
      <c r="AQ75" s="7"/>
      <c r="AR75" s="7"/>
      <c r="AS75" s="7"/>
      <c r="AT75" s="7"/>
      <c r="AU75" s="7" t="s">
        <v>50</v>
      </c>
      <c r="AV75" s="7" t="s">
        <v>50</v>
      </c>
      <c r="AW75" s="7"/>
      <c r="AX75" s="7"/>
      <c r="AY75" s="7"/>
    </row>
    <row r="76" spans="1:51" x14ac:dyDescent="0.25">
      <c r="A76" s="5">
        <v>75</v>
      </c>
      <c r="B76" s="77">
        <v>0</v>
      </c>
      <c r="C76" s="53" t="s">
        <v>1098</v>
      </c>
      <c r="D76" s="53"/>
      <c r="E76" s="45" t="s">
        <v>1099</v>
      </c>
      <c r="F76" s="45"/>
      <c r="G76" s="45"/>
      <c r="H76" s="45"/>
      <c r="I76" s="45"/>
      <c r="J76" s="45"/>
      <c r="K76" s="45"/>
      <c r="L76" s="51">
        <v>45021</v>
      </c>
      <c r="M76" s="45">
        <v>40</v>
      </c>
      <c r="N76" s="52">
        <f t="shared" si="4"/>
        <v>45060</v>
      </c>
      <c r="O76" s="46">
        <f t="shared" ca="1" si="5"/>
        <v>-1143</v>
      </c>
      <c r="P76" s="46"/>
      <c r="Q76" s="10" t="s">
        <v>50</v>
      </c>
      <c r="R76" s="7" t="s">
        <v>50</v>
      </c>
      <c r="S76" s="7">
        <v>0</v>
      </c>
      <c r="T76" s="7">
        <v>0</v>
      </c>
      <c r="U76" s="7">
        <v>0</v>
      </c>
      <c r="V76" s="7" t="s">
        <v>50</v>
      </c>
      <c r="W76" s="15" t="s">
        <v>50</v>
      </c>
      <c r="X76" s="7"/>
      <c r="Y76" s="7">
        <v>0</v>
      </c>
      <c r="Z76" s="7" t="s">
        <v>50</v>
      </c>
      <c r="AA76" s="7">
        <v>0</v>
      </c>
      <c r="AB76" s="7">
        <v>0</v>
      </c>
      <c r="AC76" s="7">
        <v>0</v>
      </c>
      <c r="AD76" s="7">
        <v>0</v>
      </c>
      <c r="AE76" s="7">
        <v>0</v>
      </c>
      <c r="AF76" s="7">
        <v>0</v>
      </c>
      <c r="AG76" s="7">
        <v>0</v>
      </c>
      <c r="AH76" s="7">
        <v>0</v>
      </c>
      <c r="AI76" s="7">
        <v>0</v>
      </c>
      <c r="AJ76" s="7">
        <v>0</v>
      </c>
      <c r="AK76" s="7">
        <v>0</v>
      </c>
      <c r="AL76" s="7">
        <v>0</v>
      </c>
      <c r="AM76" s="7">
        <v>0</v>
      </c>
      <c r="AN76" s="7">
        <v>0</v>
      </c>
      <c r="AO76" s="7">
        <v>0</v>
      </c>
      <c r="AP76" s="7">
        <v>0</v>
      </c>
      <c r="AQ76" s="7">
        <v>0</v>
      </c>
      <c r="AR76" s="7">
        <v>0</v>
      </c>
      <c r="AS76" s="7">
        <v>0</v>
      </c>
      <c r="AT76" s="7">
        <v>0</v>
      </c>
      <c r="AU76" s="7"/>
      <c r="AV76" s="7"/>
      <c r="AW76" s="7"/>
      <c r="AX76" s="7"/>
      <c r="AY76" s="7"/>
    </row>
    <row r="77" spans="1:51" x14ac:dyDescent="0.25">
      <c r="A77" s="5">
        <v>76</v>
      </c>
      <c r="B77" s="77">
        <v>0</v>
      </c>
      <c r="C77" s="45" t="s">
        <v>1100</v>
      </c>
      <c r="D77" s="45"/>
      <c r="E77" s="45" t="s">
        <v>1097</v>
      </c>
      <c r="F77" s="45"/>
      <c r="G77" s="45"/>
      <c r="H77" s="45"/>
      <c r="I77" s="45"/>
      <c r="J77" s="45"/>
      <c r="K77" s="45"/>
      <c r="L77" s="51">
        <v>44992</v>
      </c>
      <c r="M77" s="45">
        <v>100</v>
      </c>
      <c r="N77" s="52">
        <f t="shared" si="4"/>
        <v>45091</v>
      </c>
      <c r="O77" s="46">
        <f t="shared" ca="1" si="5"/>
        <v>-1112</v>
      </c>
      <c r="P77" s="46"/>
      <c r="Q77" s="46"/>
      <c r="R77" s="7"/>
      <c r="S77" s="7"/>
      <c r="T77" s="7"/>
      <c r="U77" s="7"/>
      <c r="V77" s="7"/>
      <c r="W77" s="15"/>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row>
    <row r="78" spans="1:51" x14ac:dyDescent="0.25">
      <c r="A78" s="5">
        <v>77</v>
      </c>
      <c r="B78" s="77">
        <v>0</v>
      </c>
      <c r="C78" s="45" t="s">
        <v>1101</v>
      </c>
      <c r="D78" s="45"/>
      <c r="E78" s="45"/>
      <c r="F78" s="45"/>
      <c r="G78" s="45"/>
      <c r="H78" s="45"/>
      <c r="I78" s="45"/>
      <c r="J78" s="45"/>
      <c r="K78" s="45"/>
      <c r="L78" s="51">
        <v>45002</v>
      </c>
      <c r="M78" s="45">
        <v>100</v>
      </c>
      <c r="N78" s="52">
        <f t="shared" si="4"/>
        <v>45101</v>
      </c>
      <c r="O78" s="46">
        <f t="shared" ca="1" si="5"/>
        <v>-1102</v>
      </c>
      <c r="P78" s="46"/>
      <c r="Q78" s="10"/>
      <c r="R78" s="7" t="s">
        <v>56</v>
      </c>
      <c r="S78" s="7" t="s">
        <v>50</v>
      </c>
      <c r="T78" s="7"/>
      <c r="U78" s="7"/>
      <c r="V78" s="7"/>
      <c r="W78" s="15"/>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row>
    <row r="79" spans="1:51" x14ac:dyDescent="0.25">
      <c r="A79" s="5">
        <v>78</v>
      </c>
      <c r="B79" s="43" t="s">
        <v>47</v>
      </c>
      <c r="C79" s="7"/>
      <c r="D79" s="7"/>
      <c r="E79" s="7"/>
      <c r="F79" s="7"/>
      <c r="G79" s="7"/>
      <c r="H79" s="7"/>
      <c r="I79" s="7"/>
      <c r="J79" s="7"/>
      <c r="K79" s="7"/>
      <c r="L79" s="7"/>
      <c r="M79" s="7"/>
      <c r="N79" s="9" t="str">
        <f t="shared" si="4"/>
        <v/>
      </c>
      <c r="O79" s="10" t="str">
        <f t="shared" ca="1" si="5"/>
        <v/>
      </c>
      <c r="P79" s="10"/>
      <c r="Q79" s="10"/>
      <c r="R79" s="7"/>
      <c r="S79" s="7"/>
      <c r="T79" s="7"/>
      <c r="U79" s="7"/>
      <c r="V79" s="7"/>
      <c r="W79" s="15"/>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row>
    <row r="80" spans="1:51" x14ac:dyDescent="0.25">
      <c r="A80" s="5">
        <v>79</v>
      </c>
      <c r="B80" s="77">
        <v>0</v>
      </c>
      <c r="C80" s="45" t="s">
        <v>1102</v>
      </c>
      <c r="D80" s="45"/>
      <c r="E80" s="45" t="s">
        <v>968</v>
      </c>
      <c r="F80" s="125"/>
      <c r="G80" s="125"/>
      <c r="H80" s="125"/>
      <c r="I80" s="125"/>
      <c r="J80" s="125"/>
      <c r="K80" s="125"/>
      <c r="L80" s="51">
        <v>45008</v>
      </c>
      <c r="M80" s="45">
        <v>130</v>
      </c>
      <c r="N80" s="52">
        <f t="shared" si="4"/>
        <v>45137</v>
      </c>
      <c r="O80" s="60">
        <f t="shared" ca="1" si="5"/>
        <v>-1066</v>
      </c>
      <c r="P80" s="60"/>
      <c r="Q80" s="10" t="s">
        <v>50</v>
      </c>
      <c r="R80" s="7" t="s">
        <v>50</v>
      </c>
      <c r="S80" s="7" t="s">
        <v>50</v>
      </c>
      <c r="T80" s="7" t="s">
        <v>50</v>
      </c>
      <c r="U80" s="7">
        <v>0</v>
      </c>
      <c r="V80" s="7" t="s">
        <v>56</v>
      </c>
      <c r="W80" s="15" t="s">
        <v>56</v>
      </c>
      <c r="X80" s="7" t="s">
        <v>50</v>
      </c>
      <c r="Y80" s="7" t="s">
        <v>50</v>
      </c>
      <c r="Z80" s="7" t="s">
        <v>50</v>
      </c>
      <c r="AA80" s="7"/>
      <c r="AB80" s="7" t="s">
        <v>50</v>
      </c>
      <c r="AC80" s="7"/>
      <c r="AD80" s="7"/>
      <c r="AE80" s="7" t="s">
        <v>50</v>
      </c>
      <c r="AF80" s="7" t="s">
        <v>50</v>
      </c>
      <c r="AG80" s="7"/>
      <c r="AH80" s="7" t="s">
        <v>56</v>
      </c>
      <c r="AI80" s="7"/>
      <c r="AJ80" s="7"/>
      <c r="AK80" s="7"/>
      <c r="AL80" s="7"/>
      <c r="AM80" s="7"/>
      <c r="AN80" s="7" t="s">
        <v>56</v>
      </c>
      <c r="AO80" s="7"/>
      <c r="AP80" s="7"/>
      <c r="AQ80" s="7"/>
      <c r="AR80" s="7"/>
      <c r="AS80" s="7"/>
      <c r="AT80" s="7"/>
      <c r="AU80" s="7" t="s">
        <v>50</v>
      </c>
      <c r="AV80" s="7" t="s">
        <v>50</v>
      </c>
      <c r="AW80" s="7"/>
      <c r="AX80" s="7"/>
      <c r="AY80" s="7"/>
    </row>
    <row r="81" spans="1:51" x14ac:dyDescent="0.25">
      <c r="A81" s="5">
        <v>80</v>
      </c>
      <c r="B81" s="77">
        <v>0</v>
      </c>
      <c r="C81" s="45" t="s">
        <v>1103</v>
      </c>
      <c r="D81" s="45"/>
      <c r="E81" s="45" t="s">
        <v>968</v>
      </c>
      <c r="F81" s="45"/>
      <c r="G81" s="45"/>
      <c r="H81" s="45"/>
      <c r="I81" s="45"/>
      <c r="J81" s="45"/>
      <c r="K81" s="45"/>
      <c r="L81" s="51">
        <v>45013</v>
      </c>
      <c r="M81" s="45">
        <v>70</v>
      </c>
      <c r="N81" s="52">
        <f t="shared" si="4"/>
        <v>45082</v>
      </c>
      <c r="O81" s="46">
        <f t="shared" ca="1" si="5"/>
        <v>-1121</v>
      </c>
      <c r="P81" s="46"/>
      <c r="Q81" s="10"/>
      <c r="R81" s="7" t="s">
        <v>50</v>
      </c>
      <c r="S81" s="7" t="s">
        <v>50</v>
      </c>
      <c r="T81" s="7"/>
      <c r="U81" s="7"/>
      <c r="V81" s="7"/>
      <c r="W81" s="15"/>
      <c r="X81" s="7" t="s">
        <v>56</v>
      </c>
      <c r="Y81" s="7"/>
      <c r="Z81" s="7"/>
      <c r="AA81" s="7"/>
      <c r="AB81" s="7" t="s">
        <v>50</v>
      </c>
      <c r="AC81" s="7"/>
      <c r="AD81" s="7"/>
      <c r="AE81" s="7" t="s">
        <v>50</v>
      </c>
      <c r="AF81" s="7" t="s">
        <v>56</v>
      </c>
      <c r="AG81" s="7"/>
      <c r="AH81" s="7" t="s">
        <v>56</v>
      </c>
      <c r="AI81" s="7"/>
      <c r="AJ81" s="7"/>
      <c r="AK81" s="7"/>
      <c r="AL81" s="7"/>
      <c r="AM81" s="7"/>
      <c r="AN81" s="7">
        <v>0</v>
      </c>
      <c r="AO81" s="7"/>
      <c r="AP81" s="7"/>
      <c r="AQ81" s="7"/>
      <c r="AR81" s="7"/>
      <c r="AS81" s="7"/>
      <c r="AT81" s="7"/>
      <c r="AU81" s="7"/>
      <c r="AV81" s="7"/>
      <c r="AW81" s="7"/>
      <c r="AX81" s="7"/>
      <c r="AY81" s="7"/>
    </row>
    <row r="82" spans="1:51" x14ac:dyDescent="0.25">
      <c r="A82" s="5">
        <v>81</v>
      </c>
      <c r="B82" s="77">
        <v>0</v>
      </c>
      <c r="C82" s="45" t="s">
        <v>1104</v>
      </c>
      <c r="D82" s="45"/>
      <c r="E82" s="45"/>
      <c r="F82" s="45"/>
      <c r="G82" s="45"/>
      <c r="H82" s="45"/>
      <c r="I82" s="45"/>
      <c r="J82" s="45"/>
      <c r="K82" s="45"/>
      <c r="L82" s="51">
        <v>45013</v>
      </c>
      <c r="M82" s="45">
        <v>80</v>
      </c>
      <c r="N82" s="52">
        <f t="shared" si="4"/>
        <v>45092</v>
      </c>
      <c r="O82" s="46">
        <f t="shared" ca="1" si="5"/>
        <v>-1111</v>
      </c>
      <c r="P82" s="46"/>
      <c r="Q82" s="10" t="s">
        <v>50</v>
      </c>
      <c r="R82" s="7" t="s">
        <v>50</v>
      </c>
      <c r="S82" s="7" t="s">
        <v>50</v>
      </c>
      <c r="T82" s="7">
        <v>0</v>
      </c>
      <c r="U82" s="7"/>
      <c r="V82" s="7" t="s">
        <v>56</v>
      </c>
      <c r="W82" s="15" t="s">
        <v>56</v>
      </c>
      <c r="X82" s="7" t="s">
        <v>56</v>
      </c>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row>
    <row r="83" spans="1:51" x14ac:dyDescent="0.25">
      <c r="A83" s="5">
        <v>82</v>
      </c>
      <c r="B83" s="21">
        <v>0</v>
      </c>
      <c r="C83" s="67" t="s">
        <v>1105</v>
      </c>
      <c r="D83" s="67"/>
      <c r="E83" s="47" t="s">
        <v>1106</v>
      </c>
      <c r="F83" s="7"/>
      <c r="G83" s="7"/>
      <c r="H83" s="7"/>
      <c r="I83" s="7"/>
      <c r="J83" s="7"/>
      <c r="K83" s="7"/>
      <c r="L83" s="8">
        <v>45033</v>
      </c>
      <c r="M83" s="7">
        <v>40</v>
      </c>
      <c r="N83" s="9">
        <f t="shared" ref="N83:N139" si="6">IF(OR(ISBLANK(L83),ISBLANK(M83)),"",L83+M83-1)</f>
        <v>45072</v>
      </c>
      <c r="O83" s="10">
        <f t="shared" ref="O83:O139" ca="1" si="7">IF(OR(ISBLANK(L83),ISBLANK(M83)),"",N83-TODAY())</f>
        <v>-1131</v>
      </c>
      <c r="P83" s="10"/>
      <c r="Q83" s="10"/>
      <c r="R83" s="7"/>
      <c r="S83" s="7"/>
      <c r="T83" s="7"/>
      <c r="U83" s="7"/>
      <c r="V83" s="7"/>
      <c r="W83" s="15"/>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row>
    <row r="84" spans="1:51" x14ac:dyDescent="0.25">
      <c r="A84" s="5">
        <v>83</v>
      </c>
      <c r="B84" s="79" t="s">
        <v>47</v>
      </c>
      <c r="C84" s="45" t="s">
        <v>1107</v>
      </c>
      <c r="D84" s="45"/>
      <c r="E84" s="45" t="s">
        <v>1097</v>
      </c>
      <c r="F84" s="45"/>
      <c r="G84" s="45"/>
      <c r="H84" s="45"/>
      <c r="I84" s="45"/>
      <c r="J84" s="45"/>
      <c r="K84" s="45"/>
      <c r="L84" s="51">
        <v>45037</v>
      </c>
      <c r="M84" s="45">
        <v>40</v>
      </c>
      <c r="N84" s="52">
        <f t="shared" si="6"/>
        <v>45076</v>
      </c>
      <c r="O84" s="46">
        <f t="shared" ca="1" si="7"/>
        <v>-1127</v>
      </c>
      <c r="P84" s="46"/>
      <c r="Q84" s="10"/>
      <c r="R84" s="7"/>
      <c r="S84" s="7"/>
      <c r="T84" s="7"/>
      <c r="U84" s="7"/>
      <c r="V84" s="7"/>
      <c r="W84" s="15"/>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row>
    <row r="85" spans="1:51" x14ac:dyDescent="0.25">
      <c r="A85" s="5">
        <v>84</v>
      </c>
      <c r="B85" s="79" t="s">
        <v>47</v>
      </c>
      <c r="C85" s="45" t="s">
        <v>1108</v>
      </c>
      <c r="D85" s="45"/>
      <c r="E85" s="45" t="s">
        <v>1097</v>
      </c>
      <c r="F85" s="45"/>
      <c r="G85" s="45"/>
      <c r="H85" s="45"/>
      <c r="I85" s="45"/>
      <c r="J85" s="45"/>
      <c r="K85" s="45"/>
      <c r="L85" s="51">
        <v>45042</v>
      </c>
      <c r="M85" s="45">
        <v>40</v>
      </c>
      <c r="N85" s="52">
        <f t="shared" si="6"/>
        <v>45081</v>
      </c>
      <c r="O85" s="46">
        <f t="shared" ca="1" si="7"/>
        <v>-1122</v>
      </c>
      <c r="P85" s="46"/>
      <c r="Q85" s="10"/>
      <c r="R85" s="7"/>
      <c r="S85" s="7"/>
      <c r="T85" s="7"/>
      <c r="U85" s="7"/>
      <c r="V85" s="7"/>
      <c r="W85" s="15"/>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row>
    <row r="86" spans="1:51" x14ac:dyDescent="0.25">
      <c r="A86" s="5">
        <v>85</v>
      </c>
      <c r="B86" s="21">
        <v>0</v>
      </c>
      <c r="C86" s="47" t="s">
        <v>1109</v>
      </c>
      <c r="D86" s="47"/>
      <c r="E86" s="47" t="s">
        <v>1110</v>
      </c>
      <c r="F86" s="7"/>
      <c r="G86" s="7"/>
      <c r="H86" s="7"/>
      <c r="I86" s="7"/>
      <c r="J86" s="7"/>
      <c r="K86" s="7"/>
      <c r="L86" s="94">
        <v>45050</v>
      </c>
      <c r="M86" s="47">
        <v>40</v>
      </c>
      <c r="N86" s="104">
        <f t="shared" si="6"/>
        <v>45089</v>
      </c>
      <c r="O86" s="60">
        <f t="shared" ca="1" si="7"/>
        <v>-1114</v>
      </c>
      <c r="P86" s="60"/>
      <c r="Q86" s="10"/>
      <c r="R86" s="7"/>
      <c r="S86" s="7"/>
      <c r="T86" s="7"/>
      <c r="U86" s="7"/>
      <c r="V86" s="7"/>
      <c r="W86" s="15"/>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row>
    <row r="87" spans="1:51" s="53" customFormat="1" x14ac:dyDescent="0.25">
      <c r="A87" s="5">
        <v>86</v>
      </c>
      <c r="B87" s="77">
        <v>0</v>
      </c>
      <c r="C87" s="45" t="s">
        <v>1111</v>
      </c>
      <c r="D87" s="45"/>
      <c r="E87" s="46" t="s">
        <v>80</v>
      </c>
      <c r="F87" s="45"/>
      <c r="G87" s="45"/>
      <c r="H87" s="45"/>
      <c r="I87" s="45"/>
      <c r="J87" s="45"/>
      <c r="K87" s="45"/>
      <c r="L87" s="51">
        <v>45051</v>
      </c>
      <c r="M87" s="45">
        <f>375+30+30+30+30+30</f>
        <v>525</v>
      </c>
      <c r="N87" s="52">
        <f t="shared" si="6"/>
        <v>45575</v>
      </c>
      <c r="O87" s="46">
        <f t="shared" ca="1" si="7"/>
        <v>-628</v>
      </c>
      <c r="P87" s="46"/>
      <c r="Q87" s="46"/>
      <c r="R87" s="45"/>
      <c r="S87" s="45"/>
      <c r="T87" s="45"/>
      <c r="U87" s="45"/>
      <c r="V87" s="45"/>
      <c r="W87" s="56"/>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row>
    <row r="88" spans="1:51" x14ac:dyDescent="0.25">
      <c r="A88" s="5">
        <v>87</v>
      </c>
      <c r="B88" s="77">
        <v>0</v>
      </c>
      <c r="C88" s="45" t="s">
        <v>1112</v>
      </c>
      <c r="D88" s="45"/>
      <c r="E88" s="45"/>
      <c r="F88" s="45"/>
      <c r="G88" s="45"/>
      <c r="H88" s="45"/>
      <c r="I88" s="45"/>
      <c r="J88" s="45"/>
      <c r="K88" s="45"/>
      <c r="L88" s="51">
        <v>45054</v>
      </c>
      <c r="M88" s="45">
        <v>100</v>
      </c>
      <c r="N88" s="52">
        <f t="shared" si="6"/>
        <v>45153</v>
      </c>
      <c r="O88" s="46">
        <f t="shared" ca="1" si="7"/>
        <v>-1050</v>
      </c>
      <c r="P88" s="46"/>
      <c r="Q88" s="10"/>
      <c r="R88" s="7"/>
      <c r="S88" s="7"/>
      <c r="T88" s="7"/>
      <c r="U88" s="7"/>
      <c r="V88" s="7"/>
      <c r="W88" s="15"/>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row>
    <row r="89" spans="1:51" x14ac:dyDescent="0.25">
      <c r="A89" s="5">
        <v>88</v>
      </c>
      <c r="B89" s="77">
        <v>0</v>
      </c>
      <c r="C89" s="107" t="s">
        <v>1113</v>
      </c>
      <c r="D89" s="107"/>
      <c r="E89" s="45"/>
      <c r="F89" s="45"/>
      <c r="G89" s="45"/>
      <c r="H89" s="45"/>
      <c r="I89" s="45"/>
      <c r="J89" s="45"/>
      <c r="K89" s="45"/>
      <c r="L89" s="51">
        <v>45016</v>
      </c>
      <c r="M89" s="45">
        <v>150</v>
      </c>
      <c r="N89" s="52">
        <f t="shared" si="6"/>
        <v>45165</v>
      </c>
      <c r="O89" s="46">
        <f t="shared" ca="1" si="7"/>
        <v>-1038</v>
      </c>
      <c r="P89" s="46"/>
      <c r="Q89" s="10"/>
      <c r="R89" s="7"/>
      <c r="S89" s="7"/>
      <c r="T89" s="7"/>
      <c r="U89" s="7"/>
      <c r="V89" s="7"/>
      <c r="W89" s="15"/>
      <c r="X89" s="7"/>
      <c r="Y89" s="7"/>
      <c r="Z89" s="7"/>
      <c r="AA89" s="7"/>
      <c r="AB89" s="7"/>
      <c r="AC89" s="7"/>
      <c r="AD89" s="7"/>
      <c r="AE89" s="7"/>
      <c r="AF89" s="7"/>
      <c r="AG89" s="7"/>
      <c r="AH89" s="7"/>
      <c r="AI89" s="7"/>
      <c r="AJ89" s="7"/>
      <c r="AK89" s="7"/>
      <c r="AL89" s="7"/>
      <c r="AM89" s="7"/>
      <c r="AN89" s="7"/>
      <c r="AO89" s="7"/>
      <c r="AP89" s="7"/>
      <c r="AQ89" s="7"/>
      <c r="AR89" s="7"/>
      <c r="AS89" s="7"/>
      <c r="AT89" s="7"/>
      <c r="AU89" s="7" t="s">
        <v>50</v>
      </c>
      <c r="AV89" s="7" t="s">
        <v>50</v>
      </c>
      <c r="AW89" s="7"/>
      <c r="AX89" s="7"/>
      <c r="AY89" s="7"/>
    </row>
    <row r="90" spans="1:51" x14ac:dyDescent="0.25">
      <c r="A90" s="5">
        <v>89</v>
      </c>
      <c r="B90" s="101">
        <v>0</v>
      </c>
      <c r="C90" s="45" t="s">
        <v>1114</v>
      </c>
      <c r="D90" s="45"/>
      <c r="E90" s="45"/>
      <c r="F90" s="45"/>
      <c r="G90" s="45"/>
      <c r="H90" s="45"/>
      <c r="I90" s="45"/>
      <c r="J90" s="45"/>
      <c r="K90" s="45"/>
      <c r="L90" s="51">
        <v>45056</v>
      </c>
      <c r="M90" s="45">
        <v>70</v>
      </c>
      <c r="N90" s="52">
        <f t="shared" si="6"/>
        <v>45125</v>
      </c>
      <c r="O90" s="46">
        <f t="shared" ca="1" si="7"/>
        <v>-1078</v>
      </c>
      <c r="P90" s="46"/>
      <c r="Q90" s="10"/>
      <c r="R90" s="7"/>
      <c r="S90" s="7"/>
      <c r="T90" s="7"/>
      <c r="U90" s="7"/>
      <c r="V90" s="7"/>
      <c r="W90" s="15"/>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row>
    <row r="91" spans="1:51" x14ac:dyDescent="0.25">
      <c r="A91" s="5">
        <v>90</v>
      </c>
      <c r="B91" s="77">
        <v>0</v>
      </c>
      <c r="C91" s="45" t="s">
        <v>1115</v>
      </c>
      <c r="D91" s="45"/>
      <c r="E91" s="45"/>
      <c r="F91" s="45"/>
      <c r="G91" s="45"/>
      <c r="H91" s="45"/>
      <c r="I91" s="45"/>
      <c r="J91" s="45"/>
      <c r="K91" s="45"/>
      <c r="L91" s="51">
        <v>45056</v>
      </c>
      <c r="M91" s="45">
        <v>70</v>
      </c>
      <c r="N91" s="52">
        <f t="shared" si="6"/>
        <v>45125</v>
      </c>
      <c r="O91" s="46">
        <f t="shared" ca="1" si="7"/>
        <v>-1078</v>
      </c>
      <c r="P91" s="46"/>
      <c r="Q91" s="10"/>
      <c r="R91" s="7"/>
      <c r="S91" s="7"/>
      <c r="T91" s="7"/>
      <c r="U91" s="7"/>
      <c r="V91" s="7"/>
      <c r="W91" s="15"/>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row>
    <row r="92" spans="1:51" ht="15.75" customHeight="1" x14ac:dyDescent="0.25">
      <c r="A92" s="5">
        <v>91</v>
      </c>
      <c r="B92" s="103">
        <v>0</v>
      </c>
      <c r="C92" s="47" t="s">
        <v>1116</v>
      </c>
      <c r="D92" s="47"/>
      <c r="E92" s="47" t="s">
        <v>1117</v>
      </c>
      <c r="F92" s="7"/>
      <c r="G92" s="7"/>
      <c r="H92" s="7"/>
      <c r="I92" s="7"/>
      <c r="J92" s="7"/>
      <c r="K92" s="7"/>
      <c r="L92" s="94">
        <v>45056</v>
      </c>
      <c r="M92" s="47">
        <f>160+30+30+30</f>
        <v>250</v>
      </c>
      <c r="N92" s="104">
        <f t="shared" si="6"/>
        <v>45305</v>
      </c>
      <c r="O92" s="60">
        <f t="shared" ca="1" si="7"/>
        <v>-898</v>
      </c>
      <c r="P92" s="60"/>
      <c r="Q92" s="10"/>
      <c r="R92" s="7"/>
      <c r="S92" s="7"/>
      <c r="T92" s="7"/>
      <c r="U92" s="7"/>
      <c r="V92" s="7"/>
      <c r="W92" s="15"/>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row>
    <row r="93" spans="1:51" x14ac:dyDescent="0.25">
      <c r="A93" s="5">
        <v>92</v>
      </c>
      <c r="B93" s="89">
        <v>0</v>
      </c>
      <c r="C93" s="47" t="s">
        <v>1118</v>
      </c>
      <c r="D93" s="47"/>
      <c r="E93" s="47" t="s">
        <v>1119</v>
      </c>
      <c r="F93" s="7"/>
      <c r="G93" s="7"/>
      <c r="H93" s="7"/>
      <c r="I93" s="7"/>
      <c r="J93" s="7"/>
      <c r="K93" s="7"/>
      <c r="L93" s="94">
        <v>45056</v>
      </c>
      <c r="M93" s="47">
        <v>40</v>
      </c>
      <c r="N93" s="104">
        <f t="shared" si="6"/>
        <v>45095</v>
      </c>
      <c r="O93" s="60">
        <f t="shared" ca="1" si="7"/>
        <v>-1108</v>
      </c>
      <c r="P93" s="60"/>
      <c r="Q93" s="10"/>
      <c r="R93" s="7"/>
      <c r="S93" s="7"/>
      <c r="T93" s="7"/>
      <c r="U93" s="7"/>
      <c r="V93" s="7"/>
      <c r="W93" s="15"/>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row>
    <row r="94" spans="1:51" x14ac:dyDescent="0.25">
      <c r="A94" s="5">
        <v>93</v>
      </c>
      <c r="B94" s="21">
        <v>0</v>
      </c>
      <c r="C94" s="63" t="s">
        <v>1120</v>
      </c>
      <c r="D94" s="63"/>
      <c r="E94" s="45" t="s">
        <v>1097</v>
      </c>
      <c r="F94" s="7"/>
      <c r="G94" s="7"/>
      <c r="H94" s="7"/>
      <c r="I94" s="7"/>
      <c r="J94" s="7"/>
      <c r="K94" s="7"/>
      <c r="L94" s="8">
        <v>45063</v>
      </c>
      <c r="M94" s="7">
        <f>80+30+30+30+30+30+30+30</f>
        <v>290</v>
      </c>
      <c r="N94" s="9">
        <f t="shared" si="6"/>
        <v>45352</v>
      </c>
      <c r="O94" s="92">
        <f t="shared" ca="1" si="7"/>
        <v>-851</v>
      </c>
      <c r="P94" s="92"/>
      <c r="Q94" s="10"/>
      <c r="R94" s="7"/>
      <c r="S94" s="7"/>
      <c r="T94" s="7"/>
      <c r="U94" s="7"/>
      <c r="V94" s="7"/>
      <c r="W94" s="15"/>
      <c r="X94" s="7"/>
      <c r="Y94" s="7"/>
      <c r="Z94" s="7"/>
      <c r="AA94" s="7"/>
      <c r="AB94" s="7"/>
      <c r="AC94" s="7"/>
      <c r="AD94" s="7"/>
      <c r="AE94" s="7"/>
      <c r="AF94" s="7"/>
      <c r="AG94" s="7"/>
      <c r="AH94" s="7"/>
      <c r="AI94" s="7"/>
      <c r="AJ94" s="7"/>
      <c r="AK94" s="7"/>
      <c r="AL94" s="7"/>
      <c r="AM94" s="7"/>
      <c r="AN94" s="7"/>
      <c r="AO94" s="7"/>
      <c r="AP94" s="7"/>
      <c r="AQ94" s="7"/>
      <c r="AR94" s="7"/>
      <c r="AS94" s="7"/>
      <c r="AT94" s="7"/>
      <c r="AU94" s="7">
        <v>0</v>
      </c>
      <c r="AV94" s="7" t="s">
        <v>50</v>
      </c>
      <c r="AW94" s="7"/>
      <c r="AX94" s="7"/>
      <c r="AY94" s="7"/>
    </row>
    <row r="95" spans="1:51" x14ac:dyDescent="0.25">
      <c r="A95" s="5">
        <v>94</v>
      </c>
      <c r="B95" s="77">
        <v>0</v>
      </c>
      <c r="C95" s="45" t="s">
        <v>1121</v>
      </c>
      <c r="D95" s="45"/>
      <c r="E95" s="45" t="s">
        <v>1097</v>
      </c>
      <c r="F95" s="45"/>
      <c r="G95" s="45"/>
      <c r="H95" s="45"/>
      <c r="I95" s="45"/>
      <c r="J95" s="45"/>
      <c r="K95" s="45"/>
      <c r="L95" s="51">
        <v>45064</v>
      </c>
      <c r="M95" s="45">
        <v>60</v>
      </c>
      <c r="N95" s="52">
        <f t="shared" si="6"/>
        <v>45123</v>
      </c>
      <c r="O95" s="46">
        <f t="shared" ca="1" si="7"/>
        <v>-1080</v>
      </c>
      <c r="P95" s="46"/>
      <c r="Q95" s="10"/>
      <c r="R95" s="7"/>
      <c r="S95" s="7"/>
      <c r="T95" s="7"/>
      <c r="U95" s="7"/>
      <c r="V95" s="7"/>
      <c r="W95" s="15"/>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row>
    <row r="96" spans="1:51" x14ac:dyDescent="0.25">
      <c r="A96" s="5">
        <v>95</v>
      </c>
      <c r="B96" s="77">
        <v>0</v>
      </c>
      <c r="C96" s="45" t="s">
        <v>1122</v>
      </c>
      <c r="D96" s="45"/>
      <c r="E96" s="45" t="s">
        <v>1097</v>
      </c>
      <c r="F96" s="45"/>
      <c r="G96" s="45"/>
      <c r="H96" s="45"/>
      <c r="I96" s="45"/>
      <c r="J96" s="45"/>
      <c r="K96" s="45"/>
      <c r="L96" s="51">
        <v>45064</v>
      </c>
      <c r="M96" s="45">
        <v>40</v>
      </c>
      <c r="N96" s="52">
        <f t="shared" si="6"/>
        <v>45103</v>
      </c>
      <c r="O96" s="46">
        <f t="shared" ca="1" si="7"/>
        <v>-1100</v>
      </c>
      <c r="P96" s="46"/>
      <c r="Q96" s="10"/>
      <c r="R96" s="7"/>
      <c r="S96" s="7"/>
      <c r="T96" s="7"/>
      <c r="U96" s="7"/>
      <c r="V96" s="7"/>
      <c r="W96" s="15"/>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row>
    <row r="97" spans="1:51" x14ac:dyDescent="0.25">
      <c r="A97" s="5">
        <v>96</v>
      </c>
      <c r="B97" s="77">
        <v>0</v>
      </c>
      <c r="C97" s="45" t="s">
        <v>1123</v>
      </c>
      <c r="D97" s="45"/>
      <c r="E97" s="45"/>
      <c r="F97" s="45"/>
      <c r="G97" s="45"/>
      <c r="H97" s="45"/>
      <c r="I97" s="45"/>
      <c r="J97" s="45"/>
      <c r="K97" s="45"/>
      <c r="L97" s="51">
        <v>45068</v>
      </c>
      <c r="M97" s="45">
        <v>80</v>
      </c>
      <c r="N97" s="52">
        <f t="shared" si="6"/>
        <v>45147</v>
      </c>
      <c r="O97" s="46">
        <f t="shared" ca="1" si="7"/>
        <v>-1056</v>
      </c>
      <c r="P97" s="46"/>
      <c r="Q97" s="10"/>
      <c r="R97" s="7"/>
      <c r="S97" s="7"/>
      <c r="T97" s="7"/>
      <c r="U97" s="7"/>
      <c r="V97" s="7"/>
      <c r="W97" s="15"/>
      <c r="X97" s="7"/>
      <c r="Y97" s="7"/>
      <c r="Z97" s="7"/>
      <c r="AA97" s="7"/>
      <c r="AB97" s="7"/>
      <c r="AC97" s="7"/>
      <c r="AD97" s="7"/>
      <c r="AE97" s="7"/>
      <c r="AF97" s="7"/>
      <c r="AG97" s="7"/>
      <c r="AH97" s="7"/>
      <c r="AI97" s="7"/>
      <c r="AJ97" s="7"/>
      <c r="AK97" s="7"/>
      <c r="AL97" s="7"/>
      <c r="AM97" s="7"/>
      <c r="AN97" s="7"/>
      <c r="AO97" s="7"/>
      <c r="AP97" s="7"/>
      <c r="AQ97" s="7"/>
      <c r="AR97" s="7"/>
      <c r="AS97" s="7"/>
      <c r="AT97" s="7"/>
      <c r="AU97" s="7" t="s">
        <v>1124</v>
      </c>
      <c r="AV97" s="7" t="s">
        <v>50</v>
      </c>
      <c r="AW97" s="7"/>
      <c r="AX97" s="7"/>
      <c r="AY97" s="7"/>
    </row>
    <row r="98" spans="1:51" x14ac:dyDescent="0.25">
      <c r="A98" s="5">
        <v>97</v>
      </c>
      <c r="B98" s="21">
        <v>0</v>
      </c>
      <c r="C98" s="47" t="s">
        <v>1125</v>
      </c>
      <c r="D98" s="47"/>
      <c r="E98" s="7" t="s">
        <v>1106</v>
      </c>
      <c r="F98" s="7"/>
      <c r="G98" s="7"/>
      <c r="H98" s="7"/>
      <c r="I98" s="7"/>
      <c r="J98" s="7"/>
      <c r="K98" s="7"/>
      <c r="L98" s="8">
        <v>45071</v>
      </c>
      <c r="M98" s="7">
        <v>40</v>
      </c>
      <c r="N98" s="9">
        <f t="shared" si="6"/>
        <v>45110</v>
      </c>
      <c r="O98" s="124">
        <f t="shared" ca="1" si="7"/>
        <v>-1093</v>
      </c>
      <c r="P98" s="124"/>
      <c r="Q98" s="10"/>
      <c r="R98" s="7"/>
      <c r="S98" s="7"/>
      <c r="T98" s="7"/>
      <c r="U98" s="7"/>
      <c r="V98" s="7"/>
      <c r="W98" s="15"/>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row>
    <row r="99" spans="1:51" x14ac:dyDescent="0.25">
      <c r="A99" s="5">
        <v>98</v>
      </c>
      <c r="B99" s="77">
        <v>0</v>
      </c>
      <c r="C99" s="45" t="s">
        <v>1126</v>
      </c>
      <c r="D99" s="45"/>
      <c r="E99" s="45"/>
      <c r="F99" s="7"/>
      <c r="G99" s="7"/>
      <c r="H99" s="7"/>
      <c r="I99" s="7"/>
      <c r="J99" s="7"/>
      <c r="K99" s="7"/>
      <c r="L99" s="51">
        <v>45069</v>
      </c>
      <c r="M99" s="45">
        <v>80</v>
      </c>
      <c r="N99" s="52">
        <f t="shared" si="6"/>
        <v>45148</v>
      </c>
      <c r="O99" s="46">
        <f t="shared" ca="1" si="7"/>
        <v>-1055</v>
      </c>
      <c r="P99" s="46"/>
      <c r="Q99" s="10"/>
      <c r="R99" s="7"/>
      <c r="S99" s="7"/>
      <c r="T99" s="7"/>
      <c r="U99" s="7"/>
      <c r="V99" s="7"/>
      <c r="W99" s="15"/>
      <c r="X99" s="7"/>
      <c r="Y99" s="7"/>
      <c r="Z99" s="7"/>
      <c r="AA99" s="7"/>
      <c r="AB99" s="7"/>
      <c r="AC99" s="7"/>
      <c r="AD99" s="7"/>
      <c r="AE99" s="7"/>
      <c r="AF99" s="7"/>
      <c r="AG99" s="7"/>
      <c r="AH99" s="7"/>
      <c r="AI99" s="7"/>
      <c r="AJ99" s="7"/>
      <c r="AK99" s="7"/>
      <c r="AL99" s="7"/>
      <c r="AM99" s="7"/>
      <c r="AN99" s="7"/>
      <c r="AO99" s="7"/>
      <c r="AP99" s="7"/>
      <c r="AQ99" s="7"/>
      <c r="AR99" s="7"/>
      <c r="AS99" s="7"/>
      <c r="AT99" s="7"/>
      <c r="AU99" s="7" t="s">
        <v>1124</v>
      </c>
      <c r="AV99" s="7" t="s">
        <v>50</v>
      </c>
      <c r="AW99" s="7"/>
      <c r="AX99" s="7"/>
      <c r="AY99" s="7"/>
    </row>
    <row r="100" spans="1:51" x14ac:dyDescent="0.25">
      <c r="A100" s="5">
        <v>99</v>
      </c>
      <c r="B100" s="21">
        <v>0</v>
      </c>
      <c r="C100" s="63" t="s">
        <v>1069</v>
      </c>
      <c r="D100" s="63"/>
      <c r="E100" s="45" t="s">
        <v>1097</v>
      </c>
      <c r="F100" s="7"/>
      <c r="G100" s="7"/>
      <c r="H100" s="7"/>
      <c r="I100" s="7"/>
      <c r="J100" s="7"/>
      <c r="K100" s="45"/>
      <c r="L100" s="8">
        <v>45085</v>
      </c>
      <c r="M100" s="7">
        <f>40+30+30+30+30+30+30+30+30+30</f>
        <v>310</v>
      </c>
      <c r="N100" s="9">
        <f t="shared" si="6"/>
        <v>45394</v>
      </c>
      <c r="O100" s="10">
        <f t="shared" ca="1" si="7"/>
        <v>-809</v>
      </c>
      <c r="P100" s="10"/>
      <c r="Q100" s="10"/>
      <c r="R100" s="7"/>
      <c r="S100" s="7"/>
      <c r="T100" s="7"/>
      <c r="U100" s="7"/>
      <c r="V100" s="7"/>
      <c r="W100" s="15"/>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t="s">
        <v>50</v>
      </c>
      <c r="AV100" s="7" t="s">
        <v>50</v>
      </c>
      <c r="AW100" s="7"/>
      <c r="AX100" s="7"/>
      <c r="AY100" s="7"/>
    </row>
    <row r="101" spans="1:51" x14ac:dyDescent="0.25">
      <c r="A101" s="5">
        <v>100</v>
      </c>
      <c r="B101" s="21">
        <v>0</v>
      </c>
      <c r="C101" s="63" t="s">
        <v>1127</v>
      </c>
      <c r="D101" s="63"/>
      <c r="E101" s="45"/>
      <c r="F101" s="7"/>
      <c r="G101" s="7"/>
      <c r="H101" s="7"/>
      <c r="I101" s="7"/>
      <c r="J101" s="7"/>
      <c r="K101" s="7"/>
      <c r="L101" s="8">
        <v>45086</v>
      </c>
      <c r="M101" s="7">
        <f>60+30</f>
        <v>90</v>
      </c>
      <c r="N101" s="9">
        <f t="shared" si="6"/>
        <v>45175</v>
      </c>
      <c r="O101" s="10">
        <f t="shared" ca="1" si="7"/>
        <v>-1028</v>
      </c>
      <c r="P101" s="10"/>
      <c r="Q101" s="10"/>
      <c r="R101" s="7"/>
      <c r="S101" s="7"/>
      <c r="T101" s="7"/>
      <c r="U101" s="7"/>
      <c r="V101" s="7"/>
      <c r="W101" s="15"/>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t="s">
        <v>50</v>
      </c>
      <c r="AV101" s="7" t="s">
        <v>50</v>
      </c>
      <c r="AW101" s="7"/>
      <c r="AX101" s="7"/>
      <c r="AY101" s="7"/>
    </row>
    <row r="102" spans="1:51" x14ac:dyDescent="0.25">
      <c r="A102" s="5">
        <v>101</v>
      </c>
      <c r="B102" s="21">
        <v>0</v>
      </c>
      <c r="C102" s="63" t="s">
        <v>1128</v>
      </c>
      <c r="D102" s="63"/>
      <c r="E102" s="45"/>
      <c r="F102" s="7"/>
      <c r="G102" s="7"/>
      <c r="H102" s="7"/>
      <c r="I102" s="7"/>
      <c r="J102" s="7"/>
      <c r="K102" s="7"/>
      <c r="L102" s="8">
        <v>45089</v>
      </c>
      <c r="M102" s="7">
        <f>40+30+20</f>
        <v>90</v>
      </c>
      <c r="N102" s="9">
        <f t="shared" si="6"/>
        <v>45178</v>
      </c>
      <c r="O102" s="10">
        <f t="shared" ca="1" si="7"/>
        <v>-1025</v>
      </c>
      <c r="P102" s="10"/>
      <c r="Q102" s="10"/>
      <c r="R102" s="7"/>
      <c r="S102" s="7"/>
      <c r="T102" s="7"/>
      <c r="U102" s="7"/>
      <c r="V102" s="7"/>
      <c r="W102" s="15"/>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t="s">
        <v>50</v>
      </c>
      <c r="AV102" s="7" t="s">
        <v>50</v>
      </c>
      <c r="AW102" s="7"/>
      <c r="AX102" s="7"/>
      <c r="AY102" s="7"/>
    </row>
    <row r="103" spans="1:51" ht="14.25" customHeight="1" x14ac:dyDescent="0.25">
      <c r="A103" s="5">
        <v>102</v>
      </c>
      <c r="B103" s="90">
        <v>0</v>
      </c>
      <c r="C103" s="63" t="s">
        <v>1129</v>
      </c>
      <c r="D103" s="63"/>
      <c r="E103" s="45"/>
      <c r="F103" s="7"/>
      <c r="G103" s="7"/>
      <c r="H103" s="7"/>
      <c r="I103" s="7"/>
      <c r="J103" s="7"/>
      <c r="K103" s="45" t="s">
        <v>1130</v>
      </c>
      <c r="L103" s="144">
        <v>45091</v>
      </c>
      <c r="M103" s="7">
        <f>40+30+30+30+30+35</f>
        <v>195</v>
      </c>
      <c r="N103" s="9">
        <f t="shared" si="6"/>
        <v>45285</v>
      </c>
      <c r="O103" s="124">
        <f t="shared" ca="1" si="7"/>
        <v>-918</v>
      </c>
      <c r="P103" s="124"/>
      <c r="Q103" s="10"/>
      <c r="R103" s="7"/>
      <c r="S103" s="7"/>
      <c r="T103" s="7"/>
      <c r="U103" s="7"/>
      <c r="V103" s="7"/>
      <c r="W103" s="15"/>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t="s">
        <v>56</v>
      </c>
      <c r="AV103" s="7" t="s">
        <v>50</v>
      </c>
      <c r="AW103" s="7"/>
      <c r="AX103" s="7"/>
      <c r="AY103" s="7"/>
    </row>
    <row r="104" spans="1:51" x14ac:dyDescent="0.25">
      <c r="A104" s="5">
        <v>103</v>
      </c>
      <c r="B104" s="90">
        <v>0</v>
      </c>
      <c r="C104" s="63" t="s">
        <v>1131</v>
      </c>
      <c r="D104" s="63"/>
      <c r="E104" s="45"/>
      <c r="F104" s="7"/>
      <c r="G104" s="7"/>
      <c r="H104" s="7"/>
      <c r="I104" s="7"/>
      <c r="J104" s="7"/>
      <c r="K104" s="7"/>
      <c r="L104" s="144">
        <v>45092</v>
      </c>
      <c r="M104" s="7">
        <f>40+30+30</f>
        <v>100</v>
      </c>
      <c r="N104" s="9">
        <f t="shared" si="6"/>
        <v>45191</v>
      </c>
      <c r="O104" s="10">
        <f t="shared" ca="1" si="7"/>
        <v>-1012</v>
      </c>
      <c r="P104" s="10"/>
      <c r="Q104" s="10"/>
      <c r="R104" s="7"/>
      <c r="S104" s="7"/>
      <c r="T104" s="7"/>
      <c r="U104" s="7"/>
      <c r="V104" s="7"/>
      <c r="W104" s="15"/>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t="s">
        <v>1124</v>
      </c>
      <c r="AV104" s="7" t="s">
        <v>50</v>
      </c>
      <c r="AW104" s="7"/>
      <c r="AX104" s="7"/>
      <c r="AY104" s="7"/>
    </row>
    <row r="105" spans="1:51" x14ac:dyDescent="0.25">
      <c r="A105" s="5">
        <v>104</v>
      </c>
      <c r="B105" s="126">
        <v>0</v>
      </c>
      <c r="C105" s="45" t="s">
        <v>1132</v>
      </c>
      <c r="D105" s="45"/>
      <c r="E105" s="45"/>
      <c r="F105" s="45"/>
      <c r="G105" s="45"/>
      <c r="H105" s="45"/>
      <c r="I105" s="45"/>
      <c r="J105" s="45"/>
      <c r="K105" s="45"/>
      <c r="L105" s="51">
        <v>45100</v>
      </c>
      <c r="M105" s="45">
        <v>60</v>
      </c>
      <c r="N105" s="52">
        <f t="shared" si="6"/>
        <v>45159</v>
      </c>
      <c r="O105" s="46">
        <f t="shared" ca="1" si="7"/>
        <v>-1044</v>
      </c>
      <c r="P105" s="46"/>
      <c r="Q105" s="10"/>
      <c r="R105" s="7"/>
      <c r="S105" s="7"/>
      <c r="T105" s="7"/>
      <c r="U105" s="7"/>
      <c r="V105" s="7"/>
      <c r="W105" s="15"/>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t="s">
        <v>50</v>
      </c>
      <c r="AV105" s="7" t="s">
        <v>50</v>
      </c>
      <c r="AW105" s="7"/>
      <c r="AX105" s="7"/>
      <c r="AY105" s="7"/>
    </row>
    <row r="106" spans="1:51" x14ac:dyDescent="0.25">
      <c r="A106" s="5">
        <v>105</v>
      </c>
      <c r="B106" s="90">
        <v>0</v>
      </c>
      <c r="C106" s="63" t="s">
        <v>1133</v>
      </c>
      <c r="D106" s="63"/>
      <c r="E106" s="45"/>
      <c r="F106" s="7"/>
      <c r="G106" s="7"/>
      <c r="H106" s="7"/>
      <c r="I106" s="7"/>
      <c r="J106" s="7"/>
      <c r="K106" s="7"/>
      <c r="L106" s="144">
        <v>45104</v>
      </c>
      <c r="M106" s="7">
        <v>100</v>
      </c>
      <c r="N106" s="9">
        <f t="shared" si="6"/>
        <v>45203</v>
      </c>
      <c r="O106" s="10">
        <f t="shared" ca="1" si="7"/>
        <v>-1000</v>
      </c>
      <c r="P106" s="10"/>
      <c r="Q106" s="10"/>
      <c r="R106" s="7"/>
      <c r="S106" s="7"/>
      <c r="T106" s="7"/>
      <c r="U106" s="7"/>
      <c r="V106" s="7"/>
      <c r="W106" s="15"/>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t="s">
        <v>50</v>
      </c>
      <c r="AV106" s="7" t="s">
        <v>50</v>
      </c>
      <c r="AW106" s="7"/>
      <c r="AX106" s="7"/>
      <c r="AY106" s="7"/>
    </row>
    <row r="107" spans="1:51" x14ac:dyDescent="0.25">
      <c r="A107" s="5">
        <v>106</v>
      </c>
      <c r="B107" s="126">
        <v>0</v>
      </c>
      <c r="C107" s="45" t="s">
        <v>1134</v>
      </c>
      <c r="D107" s="45"/>
      <c r="E107" s="45"/>
      <c r="F107" s="45"/>
      <c r="G107" s="45"/>
      <c r="H107" s="45"/>
      <c r="I107" s="45"/>
      <c r="J107" s="45"/>
      <c r="K107" s="45"/>
      <c r="L107" s="51">
        <v>45110</v>
      </c>
      <c r="M107" s="45">
        <v>40</v>
      </c>
      <c r="N107" s="52">
        <f t="shared" si="6"/>
        <v>45149</v>
      </c>
      <c r="O107" s="46">
        <f t="shared" ca="1" si="7"/>
        <v>-1054</v>
      </c>
      <c r="P107" s="46"/>
      <c r="Q107" s="10"/>
      <c r="R107" s="7"/>
      <c r="S107" s="7"/>
      <c r="T107" s="7"/>
      <c r="U107" s="7"/>
      <c r="V107" s="7"/>
      <c r="W107" s="15"/>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t="s">
        <v>50</v>
      </c>
      <c r="AV107" s="7" t="s">
        <v>50</v>
      </c>
      <c r="AW107" s="7"/>
      <c r="AX107" s="7"/>
      <c r="AY107" s="7"/>
    </row>
    <row r="108" spans="1:51" x14ac:dyDescent="0.25">
      <c r="A108" s="5">
        <v>107</v>
      </c>
      <c r="B108" s="126">
        <v>0</v>
      </c>
      <c r="C108" s="45" t="s">
        <v>1135</v>
      </c>
      <c r="D108" s="45"/>
      <c r="E108" s="45"/>
      <c r="F108" s="45"/>
      <c r="G108" s="45"/>
      <c r="H108" s="45"/>
      <c r="I108" s="45"/>
      <c r="J108" s="45"/>
      <c r="K108" s="45"/>
      <c r="L108" s="51">
        <v>45110</v>
      </c>
      <c r="M108" s="45">
        <v>40</v>
      </c>
      <c r="N108" s="52">
        <f t="shared" si="6"/>
        <v>45149</v>
      </c>
      <c r="O108" s="46">
        <f t="shared" ca="1" si="7"/>
        <v>-1054</v>
      </c>
      <c r="P108" s="46"/>
      <c r="Q108" s="10"/>
      <c r="R108" s="7"/>
      <c r="S108" s="7"/>
      <c r="T108" s="7"/>
      <c r="U108" s="7"/>
      <c r="V108" s="7"/>
      <c r="W108" s="15"/>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t="s">
        <v>50</v>
      </c>
      <c r="AV108" s="7" t="s">
        <v>50</v>
      </c>
      <c r="AW108" s="7"/>
      <c r="AX108" s="7"/>
      <c r="AY108" s="7"/>
    </row>
    <row r="109" spans="1:51" x14ac:dyDescent="0.25">
      <c r="A109" s="5">
        <v>108</v>
      </c>
      <c r="B109" s="126">
        <v>0</v>
      </c>
      <c r="C109" s="45" t="s">
        <v>1136</v>
      </c>
      <c r="D109" s="45"/>
      <c r="E109" s="45"/>
      <c r="F109" s="45"/>
      <c r="G109" s="45"/>
      <c r="H109" s="45"/>
      <c r="I109" s="45"/>
      <c r="J109" s="45"/>
      <c r="K109" s="45"/>
      <c r="L109" s="51">
        <v>45118</v>
      </c>
      <c r="M109" s="45">
        <f>40+30</f>
        <v>70</v>
      </c>
      <c r="N109" s="52">
        <f t="shared" si="6"/>
        <v>45187</v>
      </c>
      <c r="O109" s="46">
        <f t="shared" ca="1" si="7"/>
        <v>-1016</v>
      </c>
      <c r="P109" s="46"/>
      <c r="Q109" s="10"/>
      <c r="R109" s="7"/>
      <c r="S109" s="7"/>
      <c r="T109" s="7"/>
      <c r="U109" s="7"/>
      <c r="V109" s="7"/>
      <c r="W109" s="15"/>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t="s">
        <v>50</v>
      </c>
      <c r="AV109" s="7" t="s">
        <v>50</v>
      </c>
      <c r="AW109" s="7"/>
      <c r="AX109" s="7"/>
      <c r="AY109" s="7"/>
    </row>
    <row r="110" spans="1:51" x14ac:dyDescent="0.25">
      <c r="A110" s="5">
        <v>109</v>
      </c>
      <c r="B110" s="90">
        <v>0</v>
      </c>
      <c r="C110" s="63" t="s">
        <v>1137</v>
      </c>
      <c r="D110" s="63"/>
      <c r="E110" s="45"/>
      <c r="F110" s="7"/>
      <c r="G110" s="7"/>
      <c r="H110" s="7"/>
      <c r="I110" s="7"/>
      <c r="J110" s="7"/>
      <c r="K110" s="7"/>
      <c r="L110" s="144">
        <v>45119</v>
      </c>
      <c r="M110" s="7">
        <f>40+30+30</f>
        <v>100</v>
      </c>
      <c r="N110" s="9">
        <f t="shared" si="6"/>
        <v>45218</v>
      </c>
      <c r="O110" s="10">
        <f t="shared" ca="1" si="7"/>
        <v>-985</v>
      </c>
      <c r="P110" s="10"/>
      <c r="Q110" s="10"/>
      <c r="R110" s="7"/>
      <c r="S110" s="7"/>
      <c r="T110" s="7"/>
      <c r="U110" s="7"/>
      <c r="V110" s="7"/>
      <c r="W110" s="15"/>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t="s">
        <v>50</v>
      </c>
      <c r="AV110" s="7" t="s">
        <v>50</v>
      </c>
      <c r="AW110" s="7"/>
      <c r="AX110" s="7"/>
      <c r="AY110" s="7"/>
    </row>
    <row r="111" spans="1:51" x14ac:dyDescent="0.25">
      <c r="A111" s="5">
        <v>110</v>
      </c>
      <c r="B111" s="126">
        <v>0</v>
      </c>
      <c r="C111" s="45" t="s">
        <v>1138</v>
      </c>
      <c r="D111" s="45"/>
      <c r="E111" s="45"/>
      <c r="F111" s="45"/>
      <c r="G111" s="45"/>
      <c r="H111" s="45"/>
      <c r="I111" s="45"/>
      <c r="J111" s="45"/>
      <c r="K111" s="45"/>
      <c r="L111" s="51">
        <v>45124</v>
      </c>
      <c r="M111" s="45">
        <v>70</v>
      </c>
      <c r="N111" s="52">
        <f t="shared" si="6"/>
        <v>45193</v>
      </c>
      <c r="O111" s="46">
        <f t="shared" ca="1" si="7"/>
        <v>-1010</v>
      </c>
      <c r="P111" s="46"/>
      <c r="Q111" s="10"/>
      <c r="R111" s="7"/>
      <c r="S111" s="7"/>
      <c r="T111" s="7"/>
      <c r="U111" s="7"/>
      <c r="V111" s="7"/>
      <c r="W111" s="15"/>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t="s">
        <v>50</v>
      </c>
      <c r="AV111" s="7" t="s">
        <v>50</v>
      </c>
      <c r="AW111" s="7"/>
      <c r="AX111" s="7"/>
      <c r="AY111" s="7"/>
    </row>
    <row r="112" spans="1:51" s="53" customFormat="1" ht="150" x14ac:dyDescent="0.25">
      <c r="A112" s="50">
        <v>111</v>
      </c>
      <c r="B112" s="126">
        <v>0</v>
      </c>
      <c r="C112" s="45" t="s">
        <v>1139</v>
      </c>
      <c r="D112" s="45" t="s">
        <v>1140</v>
      </c>
      <c r="E112" s="46" t="s">
        <v>117</v>
      </c>
      <c r="F112" s="45"/>
      <c r="G112" s="45"/>
      <c r="H112" s="45"/>
      <c r="I112" s="45"/>
      <c r="J112" s="45"/>
      <c r="K112" s="46" t="s">
        <v>1141</v>
      </c>
      <c r="L112" s="51">
        <v>45124</v>
      </c>
      <c r="M112" s="45">
        <v>611</v>
      </c>
      <c r="N112" s="52">
        <f t="shared" si="6"/>
        <v>45734</v>
      </c>
      <c r="O112" s="46">
        <f t="shared" ca="1" si="7"/>
        <v>-469</v>
      </c>
      <c r="P112" s="46"/>
      <c r="Q112" s="46"/>
      <c r="R112" s="45" t="s">
        <v>50</v>
      </c>
      <c r="S112" s="45" t="s">
        <v>50</v>
      </c>
      <c r="T112" s="45"/>
      <c r="U112" s="45"/>
      <c r="V112" s="45"/>
      <c r="W112" s="56"/>
      <c r="X112" s="45" t="s">
        <v>50</v>
      </c>
      <c r="Y112" s="45" t="s">
        <v>50</v>
      </c>
      <c r="Z112" s="45" t="s">
        <v>50</v>
      </c>
      <c r="AA112" s="45">
        <v>0</v>
      </c>
      <c r="AB112" s="45">
        <v>0</v>
      </c>
      <c r="AC112" s="45">
        <v>0</v>
      </c>
      <c r="AD112" s="45">
        <v>0</v>
      </c>
      <c r="AE112" s="45" t="s">
        <v>50</v>
      </c>
      <c r="AF112" s="45" t="s">
        <v>50</v>
      </c>
      <c r="AG112" s="45"/>
      <c r="AH112" s="45" t="s">
        <v>50</v>
      </c>
      <c r="AI112" s="45">
        <v>0</v>
      </c>
      <c r="AJ112" s="45">
        <v>0</v>
      </c>
      <c r="AK112" s="45" t="s">
        <v>56</v>
      </c>
      <c r="AL112" s="45">
        <v>0</v>
      </c>
      <c r="AM112" s="45">
        <v>0</v>
      </c>
      <c r="AN112" s="45">
        <v>0</v>
      </c>
      <c r="AO112" s="45">
        <v>0</v>
      </c>
      <c r="AP112" s="45">
        <v>0</v>
      </c>
      <c r="AQ112" s="45">
        <v>0</v>
      </c>
      <c r="AR112" s="45">
        <v>0</v>
      </c>
      <c r="AS112" s="45">
        <v>0</v>
      </c>
      <c r="AT112" s="45">
        <v>0</v>
      </c>
      <c r="AU112" s="45"/>
      <c r="AV112" s="45"/>
      <c r="AW112" s="45"/>
      <c r="AX112" s="45"/>
      <c r="AY112" s="45"/>
    </row>
    <row r="113" spans="1:51" x14ac:dyDescent="0.25">
      <c r="A113" s="5">
        <v>112</v>
      </c>
      <c r="B113" s="126">
        <v>0</v>
      </c>
      <c r="C113" s="45" t="s">
        <v>1142</v>
      </c>
      <c r="D113" s="45"/>
      <c r="E113" s="45"/>
      <c r="F113" s="63"/>
      <c r="G113" s="63"/>
      <c r="H113" s="63"/>
      <c r="I113" s="63"/>
      <c r="J113" s="63"/>
      <c r="K113" s="63"/>
      <c r="L113" s="51">
        <v>45125</v>
      </c>
      <c r="M113" s="45">
        <v>70</v>
      </c>
      <c r="N113" s="52">
        <f t="shared" si="6"/>
        <v>45194</v>
      </c>
      <c r="O113" s="10">
        <f t="shared" ca="1" si="7"/>
        <v>-1009</v>
      </c>
      <c r="P113" s="10"/>
      <c r="Q113" s="10"/>
      <c r="R113" s="7"/>
      <c r="S113" s="7"/>
      <c r="T113" s="7"/>
      <c r="U113" s="7"/>
      <c r="V113" s="7"/>
      <c r="W113" s="15"/>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t="s">
        <v>50</v>
      </c>
      <c r="AV113" s="7" t="s">
        <v>50</v>
      </c>
      <c r="AW113" s="7"/>
      <c r="AX113" s="7"/>
      <c r="AY113" s="7"/>
    </row>
    <row r="114" spans="1:51" x14ac:dyDescent="0.25">
      <c r="A114" s="5">
        <v>113</v>
      </c>
      <c r="B114" s="90">
        <v>0</v>
      </c>
      <c r="C114" s="63" t="s">
        <v>1143</v>
      </c>
      <c r="D114" s="63"/>
      <c r="E114" s="45"/>
      <c r="F114" s="7"/>
      <c r="G114" s="7"/>
      <c r="H114" s="7"/>
      <c r="I114" s="7"/>
      <c r="J114" s="7"/>
      <c r="K114" s="7"/>
      <c r="L114" s="144">
        <v>45133</v>
      </c>
      <c r="M114" s="7">
        <f>40+30</f>
        <v>70</v>
      </c>
      <c r="N114" s="9">
        <f t="shared" si="6"/>
        <v>45202</v>
      </c>
      <c r="O114" s="10">
        <f t="shared" ca="1" si="7"/>
        <v>-1001</v>
      </c>
      <c r="P114" s="10"/>
      <c r="Q114" s="10"/>
      <c r="R114" s="7"/>
      <c r="S114" s="7"/>
      <c r="T114" s="7"/>
      <c r="U114" s="7"/>
      <c r="V114" s="7"/>
      <c r="W114" s="15"/>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t="s">
        <v>50</v>
      </c>
      <c r="AV114" s="7" t="s">
        <v>50</v>
      </c>
      <c r="AW114" s="7"/>
      <c r="AX114" s="7"/>
      <c r="AY114" s="7"/>
    </row>
    <row r="115" spans="1:51" x14ac:dyDescent="0.25">
      <c r="A115" s="5">
        <v>114</v>
      </c>
      <c r="B115" s="90">
        <v>0</v>
      </c>
      <c r="C115" s="47" t="s">
        <v>1144</v>
      </c>
      <c r="D115" s="47"/>
      <c r="E115" s="47" t="s">
        <v>1145</v>
      </c>
      <c r="F115" s="7"/>
      <c r="G115" s="7"/>
      <c r="H115" s="7"/>
      <c r="I115" s="7"/>
      <c r="J115" s="7"/>
      <c r="K115" s="7"/>
      <c r="L115" s="8">
        <v>45134</v>
      </c>
      <c r="M115" s="7">
        <v>40</v>
      </c>
      <c r="N115" s="9">
        <f t="shared" si="6"/>
        <v>45173</v>
      </c>
      <c r="O115" s="10">
        <f t="shared" ca="1" si="7"/>
        <v>-1030</v>
      </c>
      <c r="P115" s="10"/>
      <c r="Q115" s="10"/>
      <c r="R115" s="7"/>
      <c r="S115" s="7"/>
      <c r="T115" s="7"/>
      <c r="U115" s="7"/>
      <c r="V115" s="7"/>
      <c r="W115" s="15"/>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row>
    <row r="116" spans="1:51" x14ac:dyDescent="0.25">
      <c r="A116" s="5">
        <v>115</v>
      </c>
      <c r="B116" s="90">
        <v>0</v>
      </c>
      <c r="C116" s="63" t="s">
        <v>1146</v>
      </c>
      <c r="D116" s="63"/>
      <c r="E116" s="45"/>
      <c r="F116" s="7"/>
      <c r="G116" s="7"/>
      <c r="H116" s="7"/>
      <c r="I116" s="7"/>
      <c r="J116" s="7"/>
      <c r="K116" s="7"/>
      <c r="L116" s="8">
        <v>45138</v>
      </c>
      <c r="M116" s="7">
        <f>40+30+30</f>
        <v>100</v>
      </c>
      <c r="N116" s="9">
        <f t="shared" si="6"/>
        <v>45237</v>
      </c>
      <c r="O116" s="10">
        <f t="shared" ca="1" si="7"/>
        <v>-966</v>
      </c>
      <c r="P116" s="10"/>
      <c r="Q116" s="10"/>
      <c r="R116" s="7"/>
      <c r="S116" s="7"/>
      <c r="T116" s="7"/>
      <c r="U116" s="7"/>
      <c r="V116" s="7"/>
      <c r="W116" s="15"/>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t="s">
        <v>50</v>
      </c>
      <c r="AV116" s="7" t="s">
        <v>50</v>
      </c>
      <c r="AW116" s="7"/>
      <c r="AX116" s="7"/>
      <c r="AY116" s="7"/>
    </row>
    <row r="117" spans="1:51" x14ac:dyDescent="0.25">
      <c r="A117" s="5">
        <v>116</v>
      </c>
      <c r="B117" s="90">
        <v>0</v>
      </c>
      <c r="C117" s="63" t="s">
        <v>1147</v>
      </c>
      <c r="D117" s="63"/>
      <c r="E117" s="45"/>
      <c r="F117" s="7"/>
      <c r="G117" s="7"/>
      <c r="H117" s="7"/>
      <c r="I117" s="7"/>
      <c r="J117" s="7"/>
      <c r="K117" s="7"/>
      <c r="L117" s="8">
        <v>45140</v>
      </c>
      <c r="M117" s="7">
        <f>40+30+30</f>
        <v>100</v>
      </c>
      <c r="N117" s="9">
        <f t="shared" si="6"/>
        <v>45239</v>
      </c>
      <c r="O117" s="10">
        <f t="shared" ca="1" si="7"/>
        <v>-964</v>
      </c>
      <c r="P117" s="10"/>
      <c r="Q117" s="10"/>
      <c r="R117" s="7"/>
      <c r="S117" s="7"/>
      <c r="T117" s="7"/>
      <c r="U117" s="7"/>
      <c r="V117" s="7"/>
      <c r="W117" s="15"/>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t="s">
        <v>50</v>
      </c>
      <c r="AV117" s="7" t="s">
        <v>50</v>
      </c>
      <c r="AW117" s="7"/>
      <c r="AX117" s="7"/>
      <c r="AY117" s="7"/>
    </row>
    <row r="118" spans="1:51" x14ac:dyDescent="0.25">
      <c r="A118" s="5">
        <v>117</v>
      </c>
      <c r="B118" s="90">
        <v>0</v>
      </c>
      <c r="C118" s="63" t="s">
        <v>1148</v>
      </c>
      <c r="D118" s="63"/>
      <c r="E118" s="45"/>
      <c r="F118" s="7"/>
      <c r="G118" s="7"/>
      <c r="H118" s="7"/>
      <c r="I118" s="7"/>
      <c r="J118" s="7"/>
      <c r="K118" s="7"/>
      <c r="L118" s="144">
        <v>45142</v>
      </c>
      <c r="M118" s="7">
        <v>70</v>
      </c>
      <c r="N118" s="9">
        <f t="shared" si="6"/>
        <v>45211</v>
      </c>
      <c r="O118" s="10">
        <f t="shared" ca="1" si="7"/>
        <v>-992</v>
      </c>
      <c r="P118" s="10"/>
      <c r="Q118" s="10"/>
      <c r="R118" s="7"/>
      <c r="S118" s="7"/>
      <c r="T118" s="7"/>
      <c r="U118" s="7"/>
      <c r="V118" s="7"/>
      <c r="W118" s="15"/>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t="s">
        <v>50</v>
      </c>
      <c r="AV118" s="7" t="s">
        <v>50</v>
      </c>
      <c r="AW118" s="7"/>
      <c r="AX118" s="7"/>
      <c r="AY118" s="7"/>
    </row>
    <row r="119" spans="1:51" x14ac:dyDescent="0.25">
      <c r="A119" s="5">
        <v>118</v>
      </c>
      <c r="B119" s="90">
        <v>0</v>
      </c>
      <c r="C119" s="63" t="s">
        <v>1149</v>
      </c>
      <c r="D119" s="63"/>
      <c r="E119" s="45"/>
      <c r="F119" s="7"/>
      <c r="G119" s="7"/>
      <c r="H119" s="7"/>
      <c r="I119" s="7"/>
      <c r="J119" s="7"/>
      <c r="K119" s="7"/>
      <c r="L119" s="8">
        <v>45145</v>
      </c>
      <c r="M119" s="7">
        <f>40+20+20</f>
        <v>80</v>
      </c>
      <c r="N119" s="9">
        <f t="shared" si="6"/>
        <v>45224</v>
      </c>
      <c r="O119" s="10">
        <f t="shared" ca="1" si="7"/>
        <v>-979</v>
      </c>
      <c r="P119" s="10"/>
      <c r="Q119" s="10"/>
      <c r="R119" s="7"/>
      <c r="S119" s="7"/>
      <c r="T119" s="7"/>
      <c r="U119" s="7"/>
      <c r="V119" s="7"/>
      <c r="W119" s="15"/>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t="s">
        <v>50</v>
      </c>
      <c r="AV119" s="7" t="s">
        <v>50</v>
      </c>
      <c r="AW119" s="7"/>
      <c r="AX119" s="7"/>
      <c r="AY119" s="7"/>
    </row>
    <row r="120" spans="1:51" s="53" customFormat="1" x14ac:dyDescent="0.25">
      <c r="A120" s="5">
        <v>119</v>
      </c>
      <c r="B120" s="126">
        <v>0</v>
      </c>
      <c r="C120" s="45" t="s">
        <v>1150</v>
      </c>
      <c r="D120" s="45"/>
      <c r="E120" s="45" t="s">
        <v>1151</v>
      </c>
      <c r="F120" s="45"/>
      <c r="G120" s="45"/>
      <c r="H120" s="45"/>
      <c r="I120" s="45"/>
      <c r="J120" s="45"/>
      <c r="K120" s="45" t="s">
        <v>1152</v>
      </c>
      <c r="L120" s="51">
        <v>45148</v>
      </c>
      <c r="M120" s="45">
        <f>40+30+30+30+30+30+30+30+30+30+30</f>
        <v>340</v>
      </c>
      <c r="N120" s="52">
        <f t="shared" si="6"/>
        <v>45487</v>
      </c>
      <c r="O120" s="46">
        <f t="shared" ca="1" si="7"/>
        <v>-716</v>
      </c>
      <c r="P120" s="46"/>
      <c r="Q120" s="46" t="s">
        <v>50</v>
      </c>
      <c r="R120" s="45" t="s">
        <v>50</v>
      </c>
      <c r="S120" s="45" t="s">
        <v>50</v>
      </c>
      <c r="T120" s="45"/>
      <c r="U120" s="45"/>
      <c r="V120" s="45" t="s">
        <v>56</v>
      </c>
      <c r="W120" s="56" t="s">
        <v>56</v>
      </c>
      <c r="X120" s="45" t="s">
        <v>56</v>
      </c>
      <c r="Y120" s="45" t="s">
        <v>50</v>
      </c>
      <c r="Z120" s="45" t="s">
        <v>50</v>
      </c>
      <c r="AA120" s="45"/>
      <c r="AB120" s="45" t="s">
        <v>50</v>
      </c>
      <c r="AC120" s="45"/>
      <c r="AD120" s="45"/>
      <c r="AE120" s="45" t="s">
        <v>50</v>
      </c>
      <c r="AF120" s="45" t="s">
        <v>50</v>
      </c>
      <c r="AG120" s="45"/>
      <c r="AH120" s="45" t="s">
        <v>56</v>
      </c>
      <c r="AI120" s="45"/>
      <c r="AJ120" s="45"/>
      <c r="AK120" s="45" t="s">
        <v>50</v>
      </c>
      <c r="AL120" s="45"/>
      <c r="AM120" s="45"/>
      <c r="AN120" s="45"/>
      <c r="AO120" s="45"/>
      <c r="AP120" s="45"/>
      <c r="AQ120" s="45"/>
      <c r="AR120" s="45"/>
      <c r="AS120" s="45"/>
      <c r="AT120" s="45"/>
      <c r="AU120" s="45"/>
      <c r="AV120" s="45"/>
      <c r="AW120" s="45"/>
      <c r="AX120" s="45"/>
      <c r="AY120" s="45"/>
    </row>
    <row r="121" spans="1:51" x14ac:dyDescent="0.25">
      <c r="A121" s="5">
        <v>120</v>
      </c>
      <c r="B121" s="90">
        <v>0</v>
      </c>
      <c r="C121" s="63" t="s">
        <v>1153</v>
      </c>
      <c r="D121" s="63"/>
      <c r="E121" s="45"/>
      <c r="F121" s="7"/>
      <c r="G121" s="7"/>
      <c r="H121" s="7"/>
      <c r="I121" s="7"/>
      <c r="J121" s="7"/>
      <c r="K121" s="7"/>
      <c r="L121" s="8">
        <v>45152</v>
      </c>
      <c r="M121" s="7">
        <f>40+30+30</f>
        <v>100</v>
      </c>
      <c r="N121" s="9">
        <f t="shared" si="6"/>
        <v>45251</v>
      </c>
      <c r="O121" s="10">
        <f t="shared" ca="1" si="7"/>
        <v>-952</v>
      </c>
      <c r="P121" s="10"/>
      <c r="Q121" s="10"/>
      <c r="R121" s="7"/>
      <c r="S121" s="7"/>
      <c r="T121" s="7"/>
      <c r="U121" s="7"/>
      <c r="V121" s="7"/>
      <c r="W121" s="15"/>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t="s">
        <v>50</v>
      </c>
      <c r="AV121" s="7" t="s">
        <v>50</v>
      </c>
      <c r="AW121" s="7"/>
      <c r="AX121" s="7"/>
      <c r="AY121" s="7"/>
    </row>
    <row r="122" spans="1:51" x14ac:dyDescent="0.25">
      <c r="A122" s="5">
        <v>121</v>
      </c>
      <c r="B122" s="90">
        <v>0</v>
      </c>
      <c r="C122" s="63" t="s">
        <v>1154</v>
      </c>
      <c r="D122" s="63"/>
      <c r="E122" s="45"/>
      <c r="F122" s="7"/>
      <c r="G122" s="7"/>
      <c r="H122" s="7"/>
      <c r="I122" s="7"/>
      <c r="J122" s="7"/>
      <c r="K122" s="7"/>
      <c r="L122" s="8">
        <v>45156</v>
      </c>
      <c r="M122" s="7">
        <v>70</v>
      </c>
      <c r="N122" s="9">
        <f t="shared" si="6"/>
        <v>45225</v>
      </c>
      <c r="O122" s="10">
        <f t="shared" ca="1" si="7"/>
        <v>-978</v>
      </c>
      <c r="P122" s="10"/>
      <c r="Q122" s="10"/>
      <c r="R122" s="7"/>
      <c r="S122" s="7"/>
      <c r="T122" s="7"/>
      <c r="U122" s="7"/>
      <c r="V122" s="7"/>
      <c r="W122" s="15"/>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t="s">
        <v>50</v>
      </c>
      <c r="AV122" s="7" t="s">
        <v>50</v>
      </c>
      <c r="AW122" s="7"/>
      <c r="AX122" s="7"/>
      <c r="AY122" s="7"/>
    </row>
    <row r="123" spans="1:51" x14ac:dyDescent="0.25">
      <c r="A123" s="5">
        <v>122</v>
      </c>
      <c r="B123" s="90">
        <v>0</v>
      </c>
      <c r="C123" s="63" t="s">
        <v>1155</v>
      </c>
      <c r="D123" s="63"/>
      <c r="E123" s="45"/>
      <c r="F123" s="7"/>
      <c r="G123" s="7"/>
      <c r="H123" s="7"/>
      <c r="I123" s="7"/>
      <c r="J123" s="7"/>
      <c r="K123" s="7"/>
      <c r="L123" s="8">
        <v>45159</v>
      </c>
      <c r="M123" s="7">
        <v>70</v>
      </c>
      <c r="N123" s="9">
        <f t="shared" si="6"/>
        <v>45228</v>
      </c>
      <c r="O123" s="10">
        <f t="shared" ca="1" si="7"/>
        <v>-975</v>
      </c>
      <c r="P123" s="10"/>
      <c r="Q123" s="10"/>
      <c r="R123" s="7"/>
      <c r="S123" s="7"/>
      <c r="T123" s="7"/>
      <c r="U123" s="7"/>
      <c r="V123" s="7"/>
      <c r="W123" s="15"/>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v>0</v>
      </c>
      <c r="AV123" s="7" t="s">
        <v>50</v>
      </c>
      <c r="AW123" s="7"/>
      <c r="AX123" s="7"/>
      <c r="AY123" s="7"/>
    </row>
    <row r="124" spans="1:51" x14ac:dyDescent="0.25">
      <c r="A124" s="5">
        <v>123</v>
      </c>
      <c r="B124" s="90">
        <v>0</v>
      </c>
      <c r="C124" s="47" t="s">
        <v>1156</v>
      </c>
      <c r="D124" s="47"/>
      <c r="E124" s="47" t="s">
        <v>1145</v>
      </c>
      <c r="F124" s="7"/>
      <c r="G124" s="7"/>
      <c r="H124" s="7"/>
      <c r="I124" s="7"/>
      <c r="J124" s="7"/>
      <c r="K124" s="7"/>
      <c r="L124" s="8">
        <v>45159</v>
      </c>
      <c r="M124" s="7">
        <v>40</v>
      </c>
      <c r="N124" s="9">
        <f t="shared" si="6"/>
        <v>45198</v>
      </c>
      <c r="O124" s="10">
        <f t="shared" ca="1" si="7"/>
        <v>-1005</v>
      </c>
      <c r="P124" s="10"/>
      <c r="Q124" s="10"/>
      <c r="R124" s="7"/>
      <c r="S124" s="7"/>
      <c r="T124" s="7"/>
      <c r="U124" s="7"/>
      <c r="V124" s="7"/>
      <c r="W124" s="15"/>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row>
    <row r="125" spans="1:51" s="53" customFormat="1" x14ac:dyDescent="0.25">
      <c r="A125" s="5">
        <v>124</v>
      </c>
      <c r="B125" s="126">
        <v>0</v>
      </c>
      <c r="C125" s="45" t="s">
        <v>1157</v>
      </c>
      <c r="D125" s="45"/>
      <c r="E125" s="45" t="s">
        <v>1151</v>
      </c>
      <c r="F125" s="45"/>
      <c r="G125" s="45"/>
      <c r="H125" s="45"/>
      <c r="I125" s="45"/>
      <c r="J125" s="45"/>
      <c r="K125" s="45" t="s">
        <v>1152</v>
      </c>
      <c r="L125" s="51">
        <v>45161</v>
      </c>
      <c r="M125" s="45">
        <f>40+20+20+30+30+30+30+30+30+30+30</f>
        <v>320</v>
      </c>
      <c r="N125" s="52">
        <f t="shared" si="6"/>
        <v>45480</v>
      </c>
      <c r="O125" s="46">
        <f t="shared" ca="1" si="7"/>
        <v>-723</v>
      </c>
      <c r="P125" s="46"/>
      <c r="Q125" s="46"/>
      <c r="R125" s="45"/>
      <c r="S125" s="45"/>
      <c r="T125" s="45"/>
      <c r="U125" s="45"/>
      <c r="V125" s="45"/>
      <c r="W125" s="56"/>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row>
    <row r="126" spans="1:51" ht="14.25" customHeight="1" x14ac:dyDescent="0.25">
      <c r="A126" s="5">
        <v>125</v>
      </c>
      <c r="B126" s="90">
        <v>0</v>
      </c>
      <c r="C126" s="47" t="s">
        <v>1158</v>
      </c>
      <c r="D126" s="47"/>
      <c r="E126" s="7" t="s">
        <v>1159</v>
      </c>
      <c r="F126" s="7"/>
      <c r="G126" s="7"/>
      <c r="H126" s="7"/>
      <c r="I126" s="7"/>
      <c r="J126" s="7"/>
      <c r="K126" s="7"/>
      <c r="L126" s="8">
        <v>45162</v>
      </c>
      <c r="M126" s="7">
        <f>40+30+30+30+30</f>
        <v>160</v>
      </c>
      <c r="N126" s="9">
        <f t="shared" si="6"/>
        <v>45321</v>
      </c>
      <c r="O126" s="124">
        <f t="shared" ca="1" si="7"/>
        <v>-882</v>
      </c>
      <c r="P126" s="124"/>
      <c r="Q126" s="10"/>
      <c r="R126" s="7"/>
      <c r="S126" s="7"/>
      <c r="T126" s="7"/>
      <c r="U126" s="7"/>
      <c r="V126" s="7"/>
      <c r="W126" s="15"/>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row>
    <row r="127" spans="1:51" x14ac:dyDescent="0.25">
      <c r="A127" s="5">
        <v>126</v>
      </c>
      <c r="B127" s="143">
        <v>0</v>
      </c>
      <c r="C127" s="47" t="s">
        <v>1160</v>
      </c>
      <c r="D127" s="47"/>
      <c r="E127" s="47" t="s">
        <v>1145</v>
      </c>
      <c r="F127" s="7"/>
      <c r="G127" s="7"/>
      <c r="H127" s="7"/>
      <c r="I127" s="7"/>
      <c r="J127" s="7"/>
      <c r="K127" s="7"/>
      <c r="L127" s="8">
        <v>45162</v>
      </c>
      <c r="M127" s="7">
        <f>40+30+30+30+30+30</f>
        <v>190</v>
      </c>
      <c r="N127" s="9">
        <f t="shared" si="6"/>
        <v>45351</v>
      </c>
      <c r="O127" s="10">
        <f t="shared" ca="1" si="7"/>
        <v>-852</v>
      </c>
      <c r="P127" s="10"/>
      <c r="Q127" s="10"/>
      <c r="R127" s="7"/>
      <c r="S127" s="7"/>
      <c r="T127" s="7"/>
      <c r="U127" s="7"/>
      <c r="V127" s="7"/>
      <c r="W127" s="15"/>
      <c r="X127" s="7"/>
      <c r="Y127" s="7"/>
      <c r="Z127" s="7"/>
      <c r="AA127" s="7"/>
      <c r="AB127" s="7"/>
      <c r="AC127" s="7"/>
      <c r="AD127" s="7"/>
      <c r="AE127" s="7"/>
      <c r="AF127" s="7"/>
      <c r="AG127" s="7"/>
      <c r="AH127" s="7"/>
      <c r="AI127" s="7"/>
      <c r="AJ127" s="7"/>
      <c r="AK127" s="7" t="s">
        <v>56</v>
      </c>
      <c r="AL127" s="7"/>
      <c r="AM127" s="7"/>
      <c r="AN127" s="7"/>
      <c r="AO127" s="7"/>
      <c r="AP127" s="7"/>
      <c r="AQ127" s="7"/>
      <c r="AR127" s="7"/>
      <c r="AS127" s="7"/>
      <c r="AT127" s="7"/>
      <c r="AU127" s="7"/>
      <c r="AV127" s="7"/>
      <c r="AW127" s="7"/>
      <c r="AX127" s="7"/>
      <c r="AY127" s="7"/>
    </row>
    <row r="128" spans="1:51" x14ac:dyDescent="0.25">
      <c r="A128" s="5">
        <v>127</v>
      </c>
      <c r="B128" s="90">
        <v>0</v>
      </c>
      <c r="C128" s="63" t="s">
        <v>1161</v>
      </c>
      <c r="D128" s="63"/>
      <c r="E128" s="45"/>
      <c r="F128" s="7"/>
      <c r="G128" s="7"/>
      <c r="H128" s="7"/>
      <c r="I128" s="7"/>
      <c r="J128" s="7"/>
      <c r="K128" s="7"/>
      <c r="L128" s="8">
        <v>45168</v>
      </c>
      <c r="M128" s="7">
        <v>70</v>
      </c>
      <c r="N128" s="9">
        <f t="shared" si="6"/>
        <v>45237</v>
      </c>
      <c r="O128" s="10">
        <f t="shared" ca="1" si="7"/>
        <v>-966</v>
      </c>
      <c r="P128" s="10"/>
      <c r="Q128" s="10"/>
      <c r="R128" s="7"/>
      <c r="S128" s="7"/>
      <c r="T128" s="7"/>
      <c r="U128" s="7"/>
      <c r="V128" s="7"/>
      <c r="W128" s="15"/>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v>0</v>
      </c>
      <c r="AV128" s="7" t="s">
        <v>50</v>
      </c>
      <c r="AW128" s="7"/>
      <c r="AX128" s="7"/>
      <c r="AY128" s="7"/>
    </row>
    <row r="129" spans="1:51" s="53" customFormat="1" ht="90" x14ac:dyDescent="0.25">
      <c r="A129" s="5">
        <v>128</v>
      </c>
      <c r="B129" s="126">
        <v>0</v>
      </c>
      <c r="C129" s="45" t="s">
        <v>1162</v>
      </c>
      <c r="D129" s="379" t="s">
        <v>1163</v>
      </c>
      <c r="E129" s="383" t="s">
        <v>236</v>
      </c>
      <c r="F129" s="45"/>
      <c r="G129" s="45"/>
      <c r="H129" s="45"/>
      <c r="I129" s="45"/>
      <c r="J129" s="45"/>
      <c r="K129" s="46" t="s">
        <v>1164</v>
      </c>
      <c r="L129" s="51">
        <v>45168</v>
      </c>
      <c r="M129" s="45">
        <v>531</v>
      </c>
      <c r="N129" s="52">
        <f t="shared" si="6"/>
        <v>45698</v>
      </c>
      <c r="O129" s="46">
        <f ca="1">IF(OR(ISBLANK(L129),ISBLANK(M129)),"",N129-TODAY())</f>
        <v>-505</v>
      </c>
      <c r="P129" s="46"/>
      <c r="Q129" s="46">
        <v>0</v>
      </c>
      <c r="R129" s="45" t="s">
        <v>50</v>
      </c>
      <c r="S129" s="45" t="s">
        <v>50</v>
      </c>
      <c r="T129" s="45">
        <v>0</v>
      </c>
      <c r="U129" s="45"/>
      <c r="V129" s="45"/>
      <c r="W129" s="56"/>
      <c r="X129" s="45" t="s">
        <v>50</v>
      </c>
      <c r="Y129" s="45"/>
      <c r="Z129" s="45"/>
      <c r="AA129" s="45"/>
      <c r="AB129" s="45" t="s">
        <v>50</v>
      </c>
      <c r="AC129" s="45">
        <v>0</v>
      </c>
      <c r="AD129" s="45">
        <v>0</v>
      </c>
      <c r="AE129" s="45" t="s">
        <v>50</v>
      </c>
      <c r="AF129" s="45" t="s">
        <v>50</v>
      </c>
      <c r="AG129" s="45">
        <v>0</v>
      </c>
      <c r="AH129" s="45" t="s">
        <v>50</v>
      </c>
      <c r="AI129" s="45">
        <v>0</v>
      </c>
      <c r="AJ129" s="45" t="s">
        <v>50</v>
      </c>
      <c r="AK129" s="45" t="s">
        <v>50</v>
      </c>
      <c r="AL129" s="45">
        <v>0</v>
      </c>
      <c r="AM129" s="45">
        <v>0</v>
      </c>
      <c r="AN129" s="45">
        <v>0</v>
      </c>
      <c r="AO129" s="45">
        <v>0</v>
      </c>
      <c r="AP129" s="45">
        <v>0</v>
      </c>
      <c r="AQ129" s="45">
        <v>0</v>
      </c>
      <c r="AR129" s="45">
        <v>0</v>
      </c>
      <c r="AS129" s="45">
        <v>0</v>
      </c>
      <c r="AT129" s="45">
        <v>0</v>
      </c>
      <c r="AU129" s="45"/>
      <c r="AV129" s="45"/>
      <c r="AW129" s="45"/>
      <c r="AX129" s="45"/>
      <c r="AY129" s="45"/>
    </row>
    <row r="130" spans="1:51" ht="18" customHeight="1" x14ac:dyDescent="0.25">
      <c r="A130" s="5">
        <v>129</v>
      </c>
      <c r="B130" s="90">
        <v>0</v>
      </c>
      <c r="C130" s="63" t="s">
        <v>1165</v>
      </c>
      <c r="D130" s="87"/>
      <c r="E130" s="53"/>
      <c r="F130" s="7"/>
      <c r="G130" s="7"/>
      <c r="H130" s="7"/>
      <c r="I130" s="7"/>
      <c r="J130" s="7"/>
      <c r="K130" s="45" t="s">
        <v>1130</v>
      </c>
      <c r="L130" s="8">
        <v>45169</v>
      </c>
      <c r="M130" s="7">
        <v>160</v>
      </c>
      <c r="N130" s="9">
        <f t="shared" si="6"/>
        <v>45328</v>
      </c>
      <c r="O130" s="10">
        <f t="shared" ca="1" si="7"/>
        <v>-875</v>
      </c>
      <c r="P130" s="10"/>
      <c r="Q130" s="10" t="s">
        <v>50</v>
      </c>
      <c r="R130" s="7" t="s">
        <v>50</v>
      </c>
      <c r="S130" s="7" t="s">
        <v>50</v>
      </c>
      <c r="T130" s="7"/>
      <c r="U130" s="7"/>
      <c r="V130" s="7" t="s">
        <v>56</v>
      </c>
      <c r="W130" s="15" t="s">
        <v>56</v>
      </c>
      <c r="X130" s="7" t="s">
        <v>50</v>
      </c>
      <c r="Y130" s="7" t="s">
        <v>50</v>
      </c>
      <c r="Z130" s="7" t="s">
        <v>50</v>
      </c>
      <c r="AA130" s="7"/>
      <c r="AB130" s="7" t="s">
        <v>50</v>
      </c>
      <c r="AC130" s="7"/>
      <c r="AD130" s="7"/>
      <c r="AE130" s="7" t="s">
        <v>50</v>
      </c>
      <c r="AF130" s="7" t="s">
        <v>50</v>
      </c>
      <c r="AG130" s="7"/>
      <c r="AH130" s="7" t="s">
        <v>56</v>
      </c>
      <c r="AI130" s="7"/>
      <c r="AJ130" s="7"/>
      <c r="AK130" s="7"/>
      <c r="AL130" s="7"/>
      <c r="AM130" s="7"/>
      <c r="AN130" s="7"/>
      <c r="AO130" s="7"/>
      <c r="AP130" s="7"/>
      <c r="AQ130" s="7"/>
      <c r="AR130" s="7"/>
      <c r="AS130" s="7"/>
      <c r="AT130" s="7"/>
      <c r="AU130" s="7" t="s">
        <v>56</v>
      </c>
      <c r="AV130" s="7" t="s">
        <v>50</v>
      </c>
      <c r="AW130" s="7"/>
      <c r="AX130" s="7"/>
      <c r="AY130" s="7"/>
    </row>
    <row r="131" spans="1:51" x14ac:dyDescent="0.25">
      <c r="A131" s="5">
        <v>130</v>
      </c>
      <c r="B131" s="90">
        <v>0</v>
      </c>
      <c r="C131" s="63" t="s">
        <v>1166</v>
      </c>
      <c r="D131" s="63"/>
      <c r="E131" s="45" t="s">
        <v>1097</v>
      </c>
      <c r="F131" s="7"/>
      <c r="G131" s="7"/>
      <c r="H131" s="7"/>
      <c r="I131" s="7"/>
      <c r="J131" s="7"/>
      <c r="K131" s="7"/>
      <c r="L131" s="8">
        <v>45175</v>
      </c>
      <c r="M131" s="7">
        <f>40+30+30</f>
        <v>100</v>
      </c>
      <c r="N131" s="9">
        <f t="shared" si="6"/>
        <v>45274</v>
      </c>
      <c r="O131" s="10">
        <f t="shared" ca="1" si="7"/>
        <v>-929</v>
      </c>
      <c r="P131" s="10"/>
      <c r="Q131" s="10"/>
      <c r="R131" s="7"/>
      <c r="S131" s="7"/>
      <c r="T131" s="7"/>
      <c r="U131" s="7"/>
      <c r="V131" s="7"/>
      <c r="W131" s="15"/>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t="s">
        <v>50</v>
      </c>
      <c r="AV131" s="7" t="s">
        <v>50</v>
      </c>
      <c r="AW131" s="7"/>
      <c r="AX131" s="7"/>
      <c r="AY131" s="7"/>
    </row>
    <row r="132" spans="1:51" x14ac:dyDescent="0.25">
      <c r="A132" s="5">
        <v>131</v>
      </c>
      <c r="B132" s="90">
        <v>0</v>
      </c>
      <c r="C132" s="63" t="s">
        <v>1167</v>
      </c>
      <c r="D132" s="63"/>
      <c r="E132" s="45"/>
      <c r="F132" s="7"/>
      <c r="G132" s="7"/>
      <c r="H132" s="7"/>
      <c r="I132" s="7"/>
      <c r="J132" s="7"/>
      <c r="K132" s="7"/>
      <c r="L132" s="8">
        <v>45177</v>
      </c>
      <c r="M132" s="7">
        <f>40+30+30</f>
        <v>100</v>
      </c>
      <c r="N132" s="9">
        <f t="shared" si="6"/>
        <v>45276</v>
      </c>
      <c r="O132" s="10">
        <f t="shared" ca="1" si="7"/>
        <v>-927</v>
      </c>
      <c r="P132" s="10"/>
      <c r="Q132" s="10"/>
      <c r="R132" s="7"/>
      <c r="S132" s="7"/>
      <c r="T132" s="7"/>
      <c r="U132" s="7"/>
      <c r="V132" s="7"/>
      <c r="W132" s="15"/>
      <c r="X132" s="7"/>
      <c r="Y132" s="7"/>
      <c r="Z132" s="7"/>
      <c r="AA132" s="7"/>
      <c r="AB132" s="7"/>
      <c r="AC132" s="7"/>
      <c r="AD132" s="7"/>
      <c r="AE132" s="7" t="s">
        <v>56</v>
      </c>
      <c r="AF132" s="7"/>
      <c r="AG132" s="7"/>
      <c r="AH132" s="7"/>
      <c r="AI132" s="7"/>
      <c r="AJ132" s="7"/>
      <c r="AK132" s="7"/>
      <c r="AL132" s="7"/>
      <c r="AM132" s="7"/>
      <c r="AN132" s="7"/>
      <c r="AO132" s="7"/>
      <c r="AP132" s="7"/>
      <c r="AQ132" s="7"/>
      <c r="AR132" s="7"/>
      <c r="AS132" s="7"/>
      <c r="AT132" s="7"/>
      <c r="AU132" s="7" t="s">
        <v>50</v>
      </c>
      <c r="AV132" s="7" t="s">
        <v>50</v>
      </c>
      <c r="AW132" s="7"/>
      <c r="AX132" s="7"/>
      <c r="AY132" s="7"/>
    </row>
    <row r="133" spans="1:51" x14ac:dyDescent="0.25">
      <c r="A133" s="5">
        <v>132</v>
      </c>
      <c r="B133" s="90">
        <v>0</v>
      </c>
      <c r="C133" s="47" t="s">
        <v>304</v>
      </c>
      <c r="D133" s="47"/>
      <c r="E133" s="7" t="s">
        <v>1168</v>
      </c>
      <c r="F133" s="7"/>
      <c r="G133" s="7"/>
      <c r="H133" s="7"/>
      <c r="I133" s="7"/>
      <c r="J133" s="7"/>
      <c r="K133" s="7"/>
      <c r="L133" s="8">
        <v>45182</v>
      </c>
      <c r="M133" s="7">
        <v>40</v>
      </c>
      <c r="N133" s="9">
        <f t="shared" si="6"/>
        <v>45221</v>
      </c>
      <c r="O133" s="10">
        <f t="shared" ca="1" si="7"/>
        <v>-982</v>
      </c>
      <c r="P133" s="10"/>
      <c r="Q133" s="10"/>
      <c r="R133" s="7"/>
      <c r="S133" s="7"/>
      <c r="T133" s="7"/>
      <c r="U133" s="7"/>
      <c r="V133" s="7"/>
      <c r="W133" s="15"/>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row>
    <row r="134" spans="1:51" x14ac:dyDescent="0.25">
      <c r="A134" s="5">
        <v>133</v>
      </c>
      <c r="B134" s="90">
        <v>0</v>
      </c>
      <c r="C134" s="63" t="s">
        <v>1169</v>
      </c>
      <c r="D134" s="63"/>
      <c r="E134" s="45"/>
      <c r="F134" s="7"/>
      <c r="G134" s="7"/>
      <c r="H134" s="7"/>
      <c r="I134" s="7"/>
      <c r="J134" s="7"/>
      <c r="K134" s="7"/>
      <c r="L134" s="8">
        <v>45182</v>
      </c>
      <c r="M134" s="7">
        <v>40</v>
      </c>
      <c r="N134" s="9">
        <f t="shared" si="6"/>
        <v>45221</v>
      </c>
      <c r="O134" s="10">
        <f t="shared" ca="1" si="7"/>
        <v>-982</v>
      </c>
      <c r="P134" s="10"/>
      <c r="Q134" s="10"/>
      <c r="R134" s="7"/>
      <c r="S134" s="7"/>
      <c r="T134" s="7"/>
      <c r="U134" s="7"/>
      <c r="V134" s="7"/>
      <c r="W134" s="15"/>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t="s">
        <v>50</v>
      </c>
      <c r="AV134" s="7" t="s">
        <v>50</v>
      </c>
      <c r="AW134" s="7"/>
      <c r="AX134" s="7"/>
      <c r="AY134" s="7"/>
    </row>
    <row r="135" spans="1:51" x14ac:dyDescent="0.25">
      <c r="A135" s="5">
        <v>134</v>
      </c>
      <c r="B135" s="90">
        <v>0</v>
      </c>
      <c r="C135" s="47" t="s">
        <v>1170</v>
      </c>
      <c r="D135" s="47"/>
      <c r="E135" s="47" t="s">
        <v>1168</v>
      </c>
      <c r="F135" s="7"/>
      <c r="G135" s="7"/>
      <c r="H135" s="7"/>
      <c r="I135" s="7"/>
      <c r="J135" s="7"/>
      <c r="K135" s="7"/>
      <c r="L135" s="8">
        <v>45187</v>
      </c>
      <c r="M135" s="7">
        <f>40+30+30</f>
        <v>100</v>
      </c>
      <c r="N135" s="9">
        <f t="shared" si="6"/>
        <v>45286</v>
      </c>
      <c r="O135" s="10">
        <f t="shared" ca="1" si="7"/>
        <v>-917</v>
      </c>
      <c r="P135" s="10"/>
      <c r="Q135" s="10"/>
      <c r="R135" s="7"/>
      <c r="S135" s="7"/>
      <c r="T135" s="7"/>
      <c r="U135" s="7"/>
      <c r="V135" s="7"/>
      <c r="W135" s="15"/>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row>
    <row r="136" spans="1:51" x14ac:dyDescent="0.25">
      <c r="A136" s="5">
        <v>135</v>
      </c>
      <c r="B136" s="90">
        <v>0</v>
      </c>
      <c r="C136" s="63" t="s">
        <v>1171</v>
      </c>
      <c r="D136" s="63"/>
      <c r="E136" s="45"/>
      <c r="F136" s="7"/>
      <c r="G136" s="7"/>
      <c r="H136" s="7"/>
      <c r="I136" s="7"/>
      <c r="J136" s="7"/>
      <c r="K136" s="7"/>
      <c r="L136" s="8">
        <v>45188</v>
      </c>
      <c r="M136" s="7">
        <v>40</v>
      </c>
      <c r="N136" s="9">
        <f t="shared" si="6"/>
        <v>45227</v>
      </c>
      <c r="O136" s="10">
        <f t="shared" ca="1" si="7"/>
        <v>-976</v>
      </c>
      <c r="P136" s="10"/>
      <c r="Q136" s="10"/>
      <c r="R136" s="7"/>
      <c r="S136" s="7"/>
      <c r="T136" s="7"/>
      <c r="U136" s="7"/>
      <c r="V136" s="7"/>
      <c r="W136" s="15"/>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v>0</v>
      </c>
      <c r="AV136" s="7" t="s">
        <v>50</v>
      </c>
      <c r="AW136" s="7"/>
      <c r="AX136" s="7"/>
      <c r="AY136" s="7"/>
    </row>
    <row r="137" spans="1:51" ht="15" customHeight="1" x14ac:dyDescent="0.25">
      <c r="A137" s="5">
        <v>136</v>
      </c>
      <c r="B137" s="90">
        <v>0</v>
      </c>
      <c r="C137" s="63" t="s">
        <v>1172</v>
      </c>
      <c r="D137" s="63"/>
      <c r="E137" s="45"/>
      <c r="F137" s="7"/>
      <c r="G137" s="7"/>
      <c r="H137" s="7"/>
      <c r="I137" s="7"/>
      <c r="J137" s="7"/>
      <c r="K137" s="45" t="s">
        <v>1173</v>
      </c>
      <c r="L137" s="8">
        <v>45188</v>
      </c>
      <c r="M137" s="7">
        <f>40+30+30+30+30+30+30+30</f>
        <v>250</v>
      </c>
      <c r="N137" s="9">
        <f t="shared" si="6"/>
        <v>45437</v>
      </c>
      <c r="O137" s="92">
        <f t="shared" ca="1" si="7"/>
        <v>-766</v>
      </c>
      <c r="P137" s="92"/>
      <c r="Q137" s="10"/>
      <c r="R137" s="7"/>
      <c r="S137" s="7"/>
      <c r="T137" s="7"/>
      <c r="U137" s="7"/>
      <c r="V137" s="7"/>
      <c r="W137" s="15"/>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t="s">
        <v>56</v>
      </c>
      <c r="AV137" s="7" t="s">
        <v>50</v>
      </c>
      <c r="AW137" s="7"/>
      <c r="AX137" s="7"/>
      <c r="AY137" s="7"/>
    </row>
    <row r="138" spans="1:51" s="53" customFormat="1" x14ac:dyDescent="0.25">
      <c r="A138" s="5">
        <v>137</v>
      </c>
      <c r="B138" s="126">
        <v>0</v>
      </c>
      <c r="C138" s="45" t="s">
        <v>1174</v>
      </c>
      <c r="D138" s="45" t="s">
        <v>1175</v>
      </c>
      <c r="E138" s="45" t="s">
        <v>80</v>
      </c>
      <c r="F138" s="45"/>
      <c r="G138" s="45"/>
      <c r="H138" s="45"/>
      <c r="I138" s="45"/>
      <c r="J138" s="45"/>
      <c r="K138" s="45"/>
      <c r="L138" s="51">
        <v>45194</v>
      </c>
      <c r="M138" s="45">
        <v>430</v>
      </c>
      <c r="N138" s="52">
        <f t="shared" si="6"/>
        <v>45623</v>
      </c>
      <c r="O138" s="46">
        <f t="shared" ca="1" si="7"/>
        <v>-580</v>
      </c>
      <c r="P138" s="46"/>
      <c r="Q138" s="46"/>
      <c r="R138" s="45" t="s">
        <v>50</v>
      </c>
      <c r="S138" s="45" t="s">
        <v>50</v>
      </c>
      <c r="T138" s="45"/>
      <c r="U138" s="45"/>
      <c r="V138" s="45" t="s">
        <v>56</v>
      </c>
      <c r="W138" s="56" t="s">
        <v>56</v>
      </c>
      <c r="X138" s="45" t="s">
        <v>56</v>
      </c>
      <c r="Y138" s="45" t="s">
        <v>50</v>
      </c>
      <c r="Z138" s="45" t="s">
        <v>50</v>
      </c>
      <c r="AA138" s="45"/>
      <c r="AB138" s="45" t="s">
        <v>50</v>
      </c>
      <c r="AC138" s="45"/>
      <c r="AD138" s="45"/>
      <c r="AE138" s="45" t="s">
        <v>50</v>
      </c>
      <c r="AF138" s="45" t="s">
        <v>50</v>
      </c>
      <c r="AG138" s="45"/>
      <c r="AH138" s="45"/>
      <c r="AI138" s="45"/>
      <c r="AJ138" s="45"/>
      <c r="AK138" s="45"/>
      <c r="AL138" s="45"/>
      <c r="AM138" s="45"/>
      <c r="AN138" s="45"/>
      <c r="AO138" s="45"/>
      <c r="AP138" s="45"/>
      <c r="AQ138" s="45"/>
      <c r="AR138" s="45"/>
      <c r="AS138" s="45"/>
      <c r="AT138" s="45"/>
      <c r="AU138" s="45"/>
      <c r="AV138" s="45"/>
      <c r="AW138" s="45"/>
      <c r="AX138" s="45"/>
      <c r="AY138" s="45"/>
    </row>
    <row r="139" spans="1:51" x14ac:dyDescent="0.25">
      <c r="A139" s="5">
        <v>138</v>
      </c>
      <c r="B139" s="90">
        <v>0</v>
      </c>
      <c r="C139" s="47" t="s">
        <v>1176</v>
      </c>
      <c r="D139" s="47"/>
      <c r="E139" s="47" t="s">
        <v>1177</v>
      </c>
      <c r="F139" s="7"/>
      <c r="G139" s="7"/>
      <c r="H139" s="7"/>
      <c r="I139" s="7"/>
      <c r="J139" s="7"/>
      <c r="K139" s="7"/>
      <c r="L139" s="8">
        <v>45195</v>
      </c>
      <c r="M139" s="7">
        <f>40+30</f>
        <v>70</v>
      </c>
      <c r="N139" s="9">
        <f t="shared" si="6"/>
        <v>45264</v>
      </c>
      <c r="O139" s="10">
        <f t="shared" ca="1" si="7"/>
        <v>-939</v>
      </c>
      <c r="P139" s="10"/>
      <c r="Q139" s="10"/>
      <c r="R139" s="7"/>
      <c r="S139" s="7"/>
      <c r="T139" s="7"/>
      <c r="U139" s="7"/>
      <c r="V139" s="7"/>
      <c r="W139" s="15"/>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row>
    <row r="140" spans="1:51" x14ac:dyDescent="0.25">
      <c r="A140" s="5">
        <v>139</v>
      </c>
      <c r="B140" s="143">
        <v>0</v>
      </c>
      <c r="C140" s="63" t="s">
        <v>1178</v>
      </c>
      <c r="D140" s="63"/>
      <c r="E140" s="45"/>
      <c r="F140" s="7"/>
      <c r="G140" s="7"/>
      <c r="H140" s="7"/>
      <c r="I140" s="7"/>
      <c r="J140" s="7"/>
      <c r="K140" s="7"/>
      <c r="L140" s="8">
        <v>45195</v>
      </c>
      <c r="M140" s="7">
        <v>40</v>
      </c>
      <c r="N140" s="9">
        <f t="shared" ref="N140:N203" si="8">IF(OR(ISBLANK(L140),ISBLANK(M140)),"",L140+M140-1)</f>
        <v>45234</v>
      </c>
      <c r="O140" s="10">
        <f t="shared" ref="O140:O203" ca="1" si="9">IF(OR(ISBLANK(L140),ISBLANK(M140)),"",N140-TODAY())</f>
        <v>-969</v>
      </c>
      <c r="P140" s="10"/>
      <c r="Q140" s="10"/>
      <c r="R140" s="7"/>
      <c r="S140" s="7"/>
      <c r="T140" s="7"/>
      <c r="U140" s="7"/>
      <c r="V140" s="7"/>
      <c r="W140" s="15"/>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v>0</v>
      </c>
      <c r="AV140" s="7" t="s">
        <v>50</v>
      </c>
      <c r="AW140" s="7"/>
      <c r="AX140" s="7"/>
      <c r="AY140" s="7"/>
    </row>
    <row r="141" spans="1:51" x14ac:dyDescent="0.25">
      <c r="A141" s="5">
        <v>140</v>
      </c>
      <c r="B141" s="143">
        <v>0</v>
      </c>
      <c r="C141" s="53" t="s">
        <v>1179</v>
      </c>
      <c r="D141" s="53"/>
      <c r="E141" s="45"/>
      <c r="F141" s="7"/>
      <c r="G141" s="7"/>
      <c r="H141" s="7"/>
      <c r="I141" s="7"/>
      <c r="J141" s="7"/>
      <c r="K141" s="7"/>
      <c r="L141" s="8">
        <v>45204</v>
      </c>
      <c r="M141" s="7">
        <f>40+20+20</f>
        <v>80</v>
      </c>
      <c r="N141" s="9">
        <f t="shared" si="8"/>
        <v>45283</v>
      </c>
      <c r="O141" s="10">
        <f t="shared" ca="1" si="9"/>
        <v>-920</v>
      </c>
      <c r="P141" s="10"/>
      <c r="Q141" s="10"/>
      <c r="R141" s="7"/>
      <c r="S141" s="7"/>
      <c r="T141" s="7"/>
      <c r="U141" s="7"/>
      <c r="V141" s="7"/>
      <c r="W141" s="15"/>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v>0</v>
      </c>
      <c r="AV141" s="7" t="s">
        <v>50</v>
      </c>
      <c r="AW141" s="7"/>
      <c r="AX141" s="7"/>
      <c r="AY141" s="7"/>
    </row>
    <row r="142" spans="1:51" ht="15.75" customHeight="1" x14ac:dyDescent="0.25">
      <c r="A142" s="5">
        <v>141</v>
      </c>
      <c r="B142" s="143">
        <v>0</v>
      </c>
      <c r="C142" s="63" t="s">
        <v>1180</v>
      </c>
      <c r="D142" s="63"/>
      <c r="E142" s="45" t="s">
        <v>80</v>
      </c>
      <c r="F142" s="7"/>
      <c r="G142" s="7"/>
      <c r="H142" s="7"/>
      <c r="I142" s="7"/>
      <c r="J142" s="7"/>
      <c r="K142" s="7"/>
      <c r="L142" s="8">
        <v>45205</v>
      </c>
      <c r="M142" s="7">
        <f>40+20+20+30</f>
        <v>110</v>
      </c>
      <c r="N142" s="9">
        <f t="shared" si="8"/>
        <v>45314</v>
      </c>
      <c r="O142" s="10">
        <f t="shared" ca="1" si="9"/>
        <v>-889</v>
      </c>
      <c r="P142" s="10"/>
      <c r="Q142" s="10"/>
      <c r="R142" s="7"/>
      <c r="S142" s="7"/>
      <c r="T142" s="7"/>
      <c r="U142" s="7"/>
      <c r="V142" s="7"/>
      <c r="W142" s="15"/>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t="s">
        <v>50</v>
      </c>
      <c r="AV142" s="7" t="s">
        <v>50</v>
      </c>
      <c r="AW142" s="7"/>
      <c r="AX142" s="7"/>
      <c r="AY142" s="7"/>
    </row>
    <row r="143" spans="1:51" x14ac:dyDescent="0.25">
      <c r="A143" s="5">
        <v>142</v>
      </c>
      <c r="B143" s="143">
        <v>0</v>
      </c>
      <c r="C143" s="53" t="s">
        <v>1181</v>
      </c>
      <c r="D143" s="53"/>
      <c r="E143" s="45"/>
      <c r="F143" s="7"/>
      <c r="G143" s="7"/>
      <c r="H143" s="7"/>
      <c r="I143" s="7"/>
      <c r="J143" s="7"/>
      <c r="K143" s="7"/>
      <c r="L143" s="8">
        <v>45211</v>
      </c>
      <c r="M143" s="7">
        <f>40+20</f>
        <v>60</v>
      </c>
      <c r="N143" s="9">
        <f t="shared" si="8"/>
        <v>45270</v>
      </c>
      <c r="O143" s="10">
        <f t="shared" ca="1" si="9"/>
        <v>-933</v>
      </c>
      <c r="P143" s="10"/>
      <c r="Q143" s="10"/>
      <c r="R143" s="7"/>
      <c r="S143" s="7"/>
      <c r="T143" s="7"/>
      <c r="U143" s="7"/>
      <c r="V143" s="7"/>
      <c r="W143" s="15"/>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t="s">
        <v>50</v>
      </c>
      <c r="AV143" s="7" t="s">
        <v>50</v>
      </c>
      <c r="AW143" s="7"/>
      <c r="AX143" s="7"/>
      <c r="AY143" s="7"/>
    </row>
    <row r="144" spans="1:51" s="53" customFormat="1" x14ac:dyDescent="0.25">
      <c r="A144" s="50">
        <v>143</v>
      </c>
      <c r="B144" s="487">
        <v>0</v>
      </c>
      <c r="C144" s="45" t="s">
        <v>1182</v>
      </c>
      <c r="D144" s="45" t="s">
        <v>1183</v>
      </c>
      <c r="E144" s="45" t="s">
        <v>117</v>
      </c>
      <c r="F144" s="45"/>
      <c r="G144" s="45"/>
      <c r="H144" s="45"/>
      <c r="I144" s="45"/>
      <c r="J144" s="45"/>
      <c r="K144" s="107"/>
      <c r="L144" s="51">
        <v>45841</v>
      </c>
      <c r="M144" s="45">
        <v>100</v>
      </c>
      <c r="N144" s="52">
        <f t="shared" si="8"/>
        <v>45940</v>
      </c>
      <c r="O144" s="46">
        <f ca="1">IF(OR(ISBLANK(L144),ISBLANK(M144)),"",N144-TODAY())</f>
        <v>-263</v>
      </c>
      <c r="P144" s="46"/>
      <c r="Q144" s="46"/>
      <c r="R144" s="45" t="s">
        <v>50</v>
      </c>
      <c r="S144" s="45" t="s">
        <v>50</v>
      </c>
      <c r="T144" s="45"/>
      <c r="U144" s="45"/>
      <c r="V144" s="45">
        <v>0</v>
      </c>
      <c r="W144" s="56"/>
      <c r="X144" s="45" t="s">
        <v>50</v>
      </c>
      <c r="Y144" s="45" t="s">
        <v>50</v>
      </c>
      <c r="Z144" s="45" t="s">
        <v>56</v>
      </c>
      <c r="AA144" s="45"/>
      <c r="AB144" s="45" t="s">
        <v>50</v>
      </c>
      <c r="AC144" s="45"/>
      <c r="AD144" s="45"/>
      <c r="AE144" s="45" t="s">
        <v>50</v>
      </c>
      <c r="AF144" s="45" t="s">
        <v>50</v>
      </c>
      <c r="AG144" s="45"/>
      <c r="AH144" s="45" t="s">
        <v>50</v>
      </c>
      <c r="AI144" s="45"/>
      <c r="AJ144" s="45" t="s">
        <v>50</v>
      </c>
      <c r="AK144" s="45" t="s">
        <v>56</v>
      </c>
      <c r="AL144" s="45">
        <v>0</v>
      </c>
      <c r="AM144" s="45">
        <v>0</v>
      </c>
      <c r="AN144" s="45">
        <v>0</v>
      </c>
      <c r="AO144" s="45">
        <v>0</v>
      </c>
      <c r="AP144" s="45">
        <v>0</v>
      </c>
      <c r="AQ144" s="45">
        <v>0</v>
      </c>
      <c r="AR144" s="45">
        <v>0</v>
      </c>
      <c r="AS144" s="45">
        <v>0</v>
      </c>
      <c r="AT144" s="45">
        <v>0</v>
      </c>
      <c r="AU144" s="45"/>
      <c r="AV144" s="45"/>
      <c r="AW144" s="45"/>
      <c r="AX144" s="45"/>
      <c r="AY144" s="45"/>
    </row>
    <row r="145" spans="1:51" s="106" customFormat="1" ht="75" x14ac:dyDescent="0.25">
      <c r="A145" s="5">
        <v>144</v>
      </c>
      <c r="B145" s="327">
        <v>0</v>
      </c>
      <c r="C145" s="47" t="s">
        <v>1184</v>
      </c>
      <c r="D145" s="47"/>
      <c r="E145" s="60" t="s">
        <v>1185</v>
      </c>
      <c r="F145" s="47"/>
      <c r="G145" s="47"/>
      <c r="H145" s="47"/>
      <c r="I145" s="47"/>
      <c r="J145" s="47"/>
      <c r="K145" s="60" t="s">
        <v>1186</v>
      </c>
      <c r="L145" s="94">
        <v>45224</v>
      </c>
      <c r="M145" s="47">
        <f>40+30+30+30+30+30+30+30+30+30+30</f>
        <v>340</v>
      </c>
      <c r="N145" s="104">
        <f t="shared" si="8"/>
        <v>45563</v>
      </c>
      <c r="O145" s="60">
        <f t="shared" ca="1" si="9"/>
        <v>-640</v>
      </c>
      <c r="P145" s="60"/>
      <c r="Q145" s="60"/>
      <c r="R145" s="47"/>
      <c r="S145" s="47"/>
      <c r="T145" s="47"/>
      <c r="V145" s="47"/>
      <c r="W145" s="105"/>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row>
    <row r="146" spans="1:51" ht="15" customHeight="1" x14ac:dyDescent="0.25">
      <c r="A146" s="5">
        <v>145</v>
      </c>
      <c r="B146" s="143">
        <v>0</v>
      </c>
      <c r="C146" s="63" t="s">
        <v>1187</v>
      </c>
      <c r="D146" s="63"/>
      <c r="E146" s="45" t="s">
        <v>1097</v>
      </c>
      <c r="F146" s="7"/>
      <c r="G146" s="7"/>
      <c r="H146" s="7"/>
      <c r="I146" s="7"/>
      <c r="J146" s="7"/>
      <c r="K146" s="7"/>
      <c r="L146" s="8">
        <v>45224</v>
      </c>
      <c r="M146" s="7">
        <f>40+20</f>
        <v>60</v>
      </c>
      <c r="N146" s="9">
        <f t="shared" si="8"/>
        <v>45283</v>
      </c>
      <c r="O146" s="124">
        <f t="shared" ca="1" si="9"/>
        <v>-920</v>
      </c>
      <c r="P146" s="124"/>
      <c r="Q146" s="10"/>
      <c r="R146" s="7"/>
      <c r="S146" s="7"/>
      <c r="T146" s="7"/>
      <c r="U146" s="7"/>
      <c r="V146" s="7"/>
      <c r="W146" s="15"/>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t="s">
        <v>50</v>
      </c>
      <c r="AV146" s="7" t="s">
        <v>50</v>
      </c>
      <c r="AW146" s="7"/>
      <c r="AX146" s="7"/>
      <c r="AY146" s="7"/>
    </row>
    <row r="147" spans="1:51" s="2" customFormat="1" ht="103.5" customHeight="1" x14ac:dyDescent="0.25">
      <c r="A147" s="5">
        <v>146</v>
      </c>
      <c r="B147" s="366">
        <v>0</v>
      </c>
      <c r="C147" s="46" t="s">
        <v>1188</v>
      </c>
      <c r="D147" s="302" t="s">
        <v>1189</v>
      </c>
      <c r="E147" s="365" t="s">
        <v>1190</v>
      </c>
      <c r="F147" s="46"/>
      <c r="G147" s="46"/>
      <c r="H147" s="46"/>
      <c r="I147" s="46"/>
      <c r="J147" s="46"/>
      <c r="K147" s="7"/>
      <c r="L147" s="293">
        <v>45224</v>
      </c>
      <c r="M147" s="10">
        <f>210+30+30+30+30+30</f>
        <v>360</v>
      </c>
      <c r="N147" s="9">
        <f t="shared" si="8"/>
        <v>45583</v>
      </c>
      <c r="O147" s="92">
        <f t="shared" ca="1" si="9"/>
        <v>-620</v>
      </c>
      <c r="P147" s="92"/>
      <c r="Q147" s="10" t="s">
        <v>50</v>
      </c>
      <c r="R147" s="10" t="s">
        <v>50</v>
      </c>
      <c r="S147" s="10" t="s">
        <v>50</v>
      </c>
      <c r="T147" s="10">
        <v>0</v>
      </c>
      <c r="U147" s="124" t="s">
        <v>50</v>
      </c>
      <c r="V147" s="10" t="s">
        <v>50</v>
      </c>
      <c r="W147" s="11" t="s">
        <v>50</v>
      </c>
      <c r="X147" s="10" t="s">
        <v>50</v>
      </c>
      <c r="Y147" s="10" t="s">
        <v>50</v>
      </c>
      <c r="Z147" s="10" t="s">
        <v>50</v>
      </c>
      <c r="AA147" s="10" t="s">
        <v>50</v>
      </c>
      <c r="AB147" s="10" t="s">
        <v>50</v>
      </c>
      <c r="AC147" s="10">
        <v>0</v>
      </c>
      <c r="AD147" s="10">
        <v>0</v>
      </c>
      <c r="AE147" s="10" t="s">
        <v>50</v>
      </c>
      <c r="AF147" s="10" t="s">
        <v>50</v>
      </c>
      <c r="AG147" s="10">
        <v>0</v>
      </c>
      <c r="AH147" s="10" t="s">
        <v>50</v>
      </c>
      <c r="AI147" s="10">
        <v>0</v>
      </c>
      <c r="AJ147" s="10">
        <v>0</v>
      </c>
      <c r="AK147" s="10" t="s">
        <v>50</v>
      </c>
      <c r="AL147" s="10">
        <v>0</v>
      </c>
      <c r="AM147" s="10">
        <v>0</v>
      </c>
      <c r="AN147" s="10">
        <v>0</v>
      </c>
      <c r="AO147" s="10">
        <v>0</v>
      </c>
      <c r="AP147" s="10">
        <v>0</v>
      </c>
      <c r="AQ147" s="10">
        <v>0</v>
      </c>
      <c r="AR147" s="10">
        <v>0</v>
      </c>
      <c r="AS147" s="10">
        <v>0</v>
      </c>
      <c r="AT147" s="10">
        <v>0</v>
      </c>
      <c r="AU147" s="10"/>
      <c r="AV147" s="10"/>
      <c r="AW147" s="10"/>
      <c r="AX147" s="10"/>
      <c r="AY147" s="10"/>
    </row>
    <row r="148" spans="1:51" x14ac:dyDescent="0.25">
      <c r="A148" s="5">
        <v>147</v>
      </c>
      <c r="B148" s="90">
        <v>0</v>
      </c>
      <c r="C148" s="63" t="s">
        <v>1191</v>
      </c>
      <c r="D148" s="63"/>
      <c r="E148" s="45" t="s">
        <v>80</v>
      </c>
      <c r="F148" s="7"/>
      <c r="G148" s="7"/>
      <c r="H148" s="7"/>
      <c r="I148" s="7"/>
      <c r="J148" s="7"/>
      <c r="K148" s="45"/>
      <c r="L148" s="8">
        <v>45236</v>
      </c>
      <c r="M148" s="7">
        <f>80+30+30+30</f>
        <v>170</v>
      </c>
      <c r="N148" s="9">
        <f t="shared" si="8"/>
        <v>45405</v>
      </c>
      <c r="O148" s="10">
        <f t="shared" ca="1" si="9"/>
        <v>-798</v>
      </c>
      <c r="P148" s="10"/>
      <c r="Q148" s="10"/>
      <c r="R148" s="7"/>
      <c r="S148" s="7"/>
      <c r="T148" s="7"/>
      <c r="U148" s="7"/>
      <c r="V148" s="7"/>
      <c r="W148" s="15"/>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t="s">
        <v>50</v>
      </c>
      <c r="AV148" s="7" t="s">
        <v>50</v>
      </c>
      <c r="AW148" s="7"/>
      <c r="AX148" s="7"/>
      <c r="AY148" s="7"/>
    </row>
    <row r="149" spans="1:51" x14ac:dyDescent="0.25">
      <c r="A149" s="5">
        <v>148</v>
      </c>
      <c r="B149" s="90">
        <v>0</v>
      </c>
      <c r="C149" s="53" t="s">
        <v>1192</v>
      </c>
      <c r="D149" s="53"/>
      <c r="E149" s="45" t="s">
        <v>80</v>
      </c>
      <c r="F149" s="7"/>
      <c r="G149" s="7"/>
      <c r="H149" s="7"/>
      <c r="I149" s="7"/>
      <c r="J149" s="7"/>
      <c r="K149" s="7"/>
      <c r="L149" s="51">
        <v>45238</v>
      </c>
      <c r="M149" s="7">
        <f>40+20</f>
        <v>60</v>
      </c>
      <c r="N149" s="9">
        <f t="shared" si="8"/>
        <v>45297</v>
      </c>
      <c r="O149" s="10">
        <f t="shared" ca="1" si="9"/>
        <v>-906</v>
      </c>
      <c r="P149" s="10"/>
      <c r="Q149" s="10"/>
      <c r="R149" s="7"/>
      <c r="S149" s="7"/>
      <c r="T149" s="7" t="s">
        <v>50</v>
      </c>
      <c r="U149" s="7"/>
      <c r="V149" s="7"/>
      <c r="W149" s="15"/>
      <c r="X149" s="7"/>
      <c r="Y149" s="7"/>
      <c r="Z149" s="7"/>
      <c r="AA149" s="7"/>
      <c r="AB149" s="7"/>
      <c r="AC149" s="7"/>
      <c r="AD149" s="7"/>
      <c r="AE149" s="7"/>
      <c r="AF149" s="7"/>
      <c r="AG149" s="7"/>
      <c r="AH149" s="7"/>
      <c r="AI149" s="7"/>
      <c r="AJ149" s="7"/>
      <c r="AK149" s="7"/>
      <c r="AL149" s="7"/>
      <c r="AM149" s="7"/>
      <c r="AN149" s="7" t="s">
        <v>56</v>
      </c>
      <c r="AO149" s="7"/>
      <c r="AP149" s="7"/>
      <c r="AQ149" s="7"/>
      <c r="AR149" s="7"/>
      <c r="AS149" s="7"/>
      <c r="AT149" s="7"/>
      <c r="AU149" s="7">
        <v>0</v>
      </c>
      <c r="AV149" s="7" t="s">
        <v>50</v>
      </c>
      <c r="AW149" s="7"/>
      <c r="AX149" s="7"/>
      <c r="AY149" s="7"/>
    </row>
    <row r="150" spans="1:51" x14ac:dyDescent="0.25">
      <c r="A150" s="5">
        <v>149</v>
      </c>
      <c r="B150" s="90">
        <v>0</v>
      </c>
      <c r="C150" s="45" t="s">
        <v>1193</v>
      </c>
      <c r="D150" s="45"/>
      <c r="E150" s="45" t="s">
        <v>80</v>
      </c>
      <c r="F150" s="7"/>
      <c r="G150" s="7"/>
      <c r="H150" s="7"/>
      <c r="I150" s="7"/>
      <c r="J150" s="7"/>
      <c r="K150" s="7"/>
      <c r="L150" s="8">
        <v>45238</v>
      </c>
      <c r="M150" s="7">
        <f>40+30</f>
        <v>70</v>
      </c>
      <c r="N150" s="9">
        <f t="shared" si="8"/>
        <v>45307</v>
      </c>
      <c r="O150" s="10">
        <f t="shared" ca="1" si="9"/>
        <v>-896</v>
      </c>
      <c r="P150" s="10"/>
      <c r="Q150" s="10"/>
      <c r="R150" s="7"/>
      <c r="S150" s="7"/>
      <c r="T150" s="7"/>
      <c r="U150" s="7"/>
      <c r="V150" s="7"/>
      <c r="W150" s="15"/>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t="s">
        <v>50</v>
      </c>
      <c r="AV150" s="7" t="s">
        <v>50</v>
      </c>
      <c r="AW150" s="7"/>
      <c r="AX150" s="7"/>
      <c r="AY150" s="7"/>
    </row>
    <row r="151" spans="1:51" ht="14.25" customHeight="1" x14ac:dyDescent="0.25">
      <c r="A151" s="5">
        <v>150</v>
      </c>
      <c r="B151" s="90">
        <v>0</v>
      </c>
      <c r="C151" s="63" t="s">
        <v>1194</v>
      </c>
      <c r="D151" s="63"/>
      <c r="E151" s="45" t="s">
        <v>80</v>
      </c>
      <c r="F151" s="7"/>
      <c r="G151" s="7"/>
      <c r="H151" s="7"/>
      <c r="I151" s="7"/>
      <c r="J151" s="7"/>
      <c r="K151" s="45" t="s">
        <v>1195</v>
      </c>
      <c r="L151" s="8">
        <v>45239</v>
      </c>
      <c r="M151" s="7">
        <v>130</v>
      </c>
      <c r="N151" s="9">
        <f t="shared" si="8"/>
        <v>45368</v>
      </c>
      <c r="O151" s="10">
        <f t="shared" ca="1" si="9"/>
        <v>-835</v>
      </c>
      <c r="P151" s="10"/>
      <c r="Q151" s="10"/>
      <c r="R151" s="7"/>
      <c r="S151" s="7"/>
      <c r="T151" s="7"/>
      <c r="U151" s="7"/>
      <c r="V151" s="7"/>
      <c r="W151" s="15"/>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t="s">
        <v>50</v>
      </c>
      <c r="AV151" s="7" t="s">
        <v>50</v>
      </c>
      <c r="AW151" s="7"/>
      <c r="AX151" s="7"/>
      <c r="AY151" s="7"/>
    </row>
    <row r="152" spans="1:51" ht="14.25" customHeight="1" x14ac:dyDescent="0.25">
      <c r="A152" s="5">
        <v>151</v>
      </c>
      <c r="B152" s="90">
        <v>0</v>
      </c>
      <c r="C152" s="63" t="s">
        <v>1196</v>
      </c>
      <c r="D152" s="63"/>
      <c r="E152" s="45" t="s">
        <v>80</v>
      </c>
      <c r="F152" s="7"/>
      <c r="G152" s="7"/>
      <c r="H152" s="7"/>
      <c r="I152" s="7"/>
      <c r="J152" s="7"/>
      <c r="K152" s="45"/>
      <c r="L152" s="8">
        <v>45261</v>
      </c>
      <c r="M152" s="7">
        <v>160</v>
      </c>
      <c r="N152" s="9">
        <f t="shared" si="8"/>
        <v>45420</v>
      </c>
      <c r="O152" s="10">
        <f t="shared" ca="1" si="9"/>
        <v>-783</v>
      </c>
      <c r="P152" s="10"/>
      <c r="Q152" s="10"/>
      <c r="R152" s="7"/>
      <c r="S152" s="7"/>
      <c r="T152" s="7"/>
      <c r="U152" s="7"/>
      <c r="V152" s="7"/>
      <c r="W152" s="15"/>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t="s">
        <v>50</v>
      </c>
      <c r="AV152" s="7" t="s">
        <v>50</v>
      </c>
      <c r="AW152" s="7"/>
      <c r="AX152" s="7"/>
      <c r="AY152" s="7"/>
    </row>
    <row r="153" spans="1:51" x14ac:dyDescent="0.25">
      <c r="A153" s="5">
        <v>152</v>
      </c>
      <c r="B153" s="90">
        <v>0</v>
      </c>
      <c r="C153" s="63" t="s">
        <v>1197</v>
      </c>
      <c r="D153" s="87"/>
      <c r="E153" s="53" t="s">
        <v>1198</v>
      </c>
      <c r="F153" s="7"/>
      <c r="G153" s="7"/>
      <c r="H153" s="7"/>
      <c r="I153" s="7"/>
      <c r="J153" s="7"/>
      <c r="K153" s="7"/>
      <c r="L153" s="8">
        <v>45261</v>
      </c>
      <c r="M153" s="7">
        <f>40+20+30+30</f>
        <v>120</v>
      </c>
      <c r="N153" s="9">
        <f t="shared" si="8"/>
        <v>45380</v>
      </c>
      <c r="O153" s="10">
        <f t="shared" ca="1" si="9"/>
        <v>-823</v>
      </c>
      <c r="P153" s="10"/>
      <c r="Q153" s="10"/>
      <c r="R153" s="7"/>
      <c r="S153" s="7"/>
      <c r="T153" s="7"/>
      <c r="U153" s="7"/>
      <c r="V153" s="7"/>
      <c r="W153" s="15"/>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v>0</v>
      </c>
      <c r="AV153" s="7" t="s">
        <v>50</v>
      </c>
      <c r="AW153" s="7"/>
      <c r="AX153" s="7"/>
      <c r="AY153" s="7"/>
    </row>
    <row r="154" spans="1:51" s="53" customFormat="1" x14ac:dyDescent="0.25">
      <c r="A154" s="5">
        <v>153</v>
      </c>
      <c r="B154" s="126">
        <v>0</v>
      </c>
      <c r="C154" s="45" t="s">
        <v>1199</v>
      </c>
      <c r="D154" s="45"/>
      <c r="E154" s="45"/>
      <c r="F154" s="45"/>
      <c r="G154" s="45"/>
      <c r="H154" s="45"/>
      <c r="I154" s="45"/>
      <c r="J154" s="45"/>
      <c r="K154" s="45" t="s">
        <v>1152</v>
      </c>
      <c r="L154" s="51">
        <v>45265</v>
      </c>
      <c r="M154" s="45">
        <f>160+30+30</f>
        <v>220</v>
      </c>
      <c r="N154" s="52">
        <f t="shared" si="8"/>
        <v>45484</v>
      </c>
      <c r="O154" s="46">
        <f t="shared" ca="1" si="9"/>
        <v>-719</v>
      </c>
      <c r="P154" s="46"/>
      <c r="Q154" s="46"/>
      <c r="R154" s="45"/>
      <c r="S154" s="45"/>
      <c r="T154" s="45"/>
      <c r="U154" s="45"/>
      <c r="V154" s="45"/>
      <c r="W154" s="56"/>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row>
    <row r="155" spans="1:51" x14ac:dyDescent="0.25">
      <c r="A155" s="5">
        <v>154</v>
      </c>
      <c r="B155" s="90">
        <v>0</v>
      </c>
      <c r="C155" s="63" t="s">
        <v>1200</v>
      </c>
      <c r="D155" s="87"/>
      <c r="E155" s="53"/>
      <c r="F155" s="7"/>
      <c r="G155" s="7"/>
      <c r="H155" s="7"/>
      <c r="I155" s="7"/>
      <c r="J155" s="7"/>
      <c r="K155" s="45"/>
      <c r="L155" s="8">
        <v>45266</v>
      </c>
      <c r="M155" s="7">
        <v>130</v>
      </c>
      <c r="N155" s="9">
        <f t="shared" si="8"/>
        <v>45395</v>
      </c>
      <c r="O155" s="10">
        <f t="shared" ca="1" si="9"/>
        <v>-808</v>
      </c>
      <c r="P155" s="10"/>
      <c r="Q155" s="10"/>
      <c r="R155" s="7"/>
      <c r="S155" s="7"/>
      <c r="T155" s="7"/>
      <c r="U155" s="7"/>
      <c r="V155" s="7"/>
      <c r="W155" s="15"/>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t="s">
        <v>50</v>
      </c>
      <c r="AV155" s="7" t="s">
        <v>50</v>
      </c>
      <c r="AW155" s="7"/>
      <c r="AX155" s="7"/>
      <c r="AY155" s="7"/>
    </row>
    <row r="156" spans="1:51" s="106" customFormat="1" x14ac:dyDescent="0.25">
      <c r="A156" s="5">
        <v>155</v>
      </c>
      <c r="B156" s="152">
        <v>0</v>
      </c>
      <c r="C156" s="106" t="s">
        <v>1201</v>
      </c>
      <c r="D156" t="s">
        <v>1202</v>
      </c>
      <c r="E156" s="106" t="s">
        <v>80</v>
      </c>
      <c r="F156" s="47"/>
      <c r="G156" s="47"/>
      <c r="H156" s="47"/>
      <c r="I156" s="47"/>
      <c r="J156" s="47"/>
      <c r="K156" s="7" t="s">
        <v>1106</v>
      </c>
      <c r="L156" s="94">
        <v>45272</v>
      </c>
      <c r="M156" s="47">
        <f>90+30+30+30+30+30+30+30</f>
        <v>300</v>
      </c>
      <c r="N156" s="104">
        <f t="shared" si="8"/>
        <v>45571</v>
      </c>
      <c r="O156" s="60">
        <f t="shared" ca="1" si="9"/>
        <v>-632</v>
      </c>
      <c r="P156" s="60"/>
      <c r="Q156" s="60"/>
      <c r="R156" s="47"/>
      <c r="S156" s="47"/>
      <c r="T156" s="47"/>
      <c r="U156" s="47"/>
      <c r="V156" s="47"/>
      <c r="W156" s="105"/>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row>
    <row r="157" spans="1:51" ht="15.75" customHeight="1" x14ac:dyDescent="0.25">
      <c r="A157" s="5">
        <v>156</v>
      </c>
      <c r="B157" s="90">
        <v>0</v>
      </c>
      <c r="C157" s="63" t="s">
        <v>1203</v>
      </c>
      <c r="D157" s="87"/>
      <c r="E157" s="53" t="s">
        <v>1198</v>
      </c>
      <c r="F157" s="7"/>
      <c r="G157" s="7"/>
      <c r="H157" s="7"/>
      <c r="I157" s="7"/>
      <c r="J157" s="7"/>
      <c r="K157" s="45"/>
      <c r="L157" s="8">
        <v>45275</v>
      </c>
      <c r="M157" s="7">
        <f>90+30+30</f>
        <v>150</v>
      </c>
      <c r="N157" s="9">
        <f t="shared" si="8"/>
        <v>45424</v>
      </c>
      <c r="O157" s="10">
        <f t="shared" ca="1" si="9"/>
        <v>-779</v>
      </c>
      <c r="P157" s="10"/>
      <c r="Q157" s="10"/>
      <c r="R157" s="7"/>
      <c r="S157" s="7"/>
      <c r="T157" s="7"/>
      <c r="U157" s="7"/>
      <c r="V157" s="7"/>
      <c r="W157" s="15"/>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t="s">
        <v>50</v>
      </c>
      <c r="AV157" s="7" t="s">
        <v>50</v>
      </c>
      <c r="AW157" s="7"/>
      <c r="AX157" s="7"/>
      <c r="AY157" s="7"/>
    </row>
    <row r="158" spans="1:51" x14ac:dyDescent="0.25">
      <c r="A158" s="5">
        <v>157</v>
      </c>
      <c r="B158" s="90">
        <v>0</v>
      </c>
      <c r="C158" s="63" t="s">
        <v>1204</v>
      </c>
      <c r="D158" s="87"/>
      <c r="E158" s="53"/>
      <c r="F158" s="7"/>
      <c r="G158" s="7"/>
      <c r="H158" s="7"/>
      <c r="I158" s="7"/>
      <c r="J158" s="7"/>
      <c r="K158" s="45"/>
      <c r="L158" s="8">
        <v>45279</v>
      </c>
      <c r="M158" s="7">
        <v>130</v>
      </c>
      <c r="N158" s="9">
        <f t="shared" si="8"/>
        <v>45408</v>
      </c>
      <c r="O158" s="10">
        <f t="shared" ca="1" si="9"/>
        <v>-795</v>
      </c>
      <c r="P158" s="10"/>
      <c r="Q158" s="10"/>
      <c r="R158" s="7"/>
      <c r="S158" s="7"/>
      <c r="T158" s="7"/>
      <c r="U158" s="7"/>
      <c r="V158" s="7"/>
      <c r="W158" s="15"/>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t="s">
        <v>50</v>
      </c>
      <c r="AV158" s="7" t="s">
        <v>50</v>
      </c>
      <c r="AW158" s="7"/>
      <c r="AX158" s="7"/>
      <c r="AY158" s="7"/>
    </row>
    <row r="159" spans="1:51" x14ac:dyDescent="0.25">
      <c r="A159" s="5">
        <v>158</v>
      </c>
      <c r="B159" s="90">
        <v>0</v>
      </c>
      <c r="C159" s="63" t="s">
        <v>1205</v>
      </c>
      <c r="D159" s="63"/>
      <c r="E159" s="45"/>
      <c r="F159" s="7"/>
      <c r="G159" s="7"/>
      <c r="H159" s="7"/>
      <c r="I159" s="7"/>
      <c r="J159" s="7"/>
      <c r="K159" s="7"/>
      <c r="L159" s="8">
        <v>45238</v>
      </c>
      <c r="M159" s="7">
        <f>40+30+30</f>
        <v>100</v>
      </c>
      <c r="N159" s="9">
        <f t="shared" si="8"/>
        <v>45337</v>
      </c>
      <c r="O159" s="10">
        <f t="shared" ca="1" si="9"/>
        <v>-866</v>
      </c>
      <c r="P159" s="10"/>
      <c r="Q159" s="10"/>
      <c r="R159" s="7"/>
      <c r="S159" s="7"/>
      <c r="T159" s="7"/>
      <c r="U159" s="7"/>
      <c r="V159" s="7"/>
      <c r="W159" s="15"/>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v>0</v>
      </c>
      <c r="AV159" s="7" t="s">
        <v>50</v>
      </c>
      <c r="AW159" s="7"/>
      <c r="AX159" s="7"/>
      <c r="AY159" s="7"/>
    </row>
    <row r="160" spans="1:51" x14ac:dyDescent="0.25">
      <c r="A160" s="5">
        <v>159</v>
      </c>
      <c r="B160" s="90">
        <v>0</v>
      </c>
      <c r="C160" s="63" t="s">
        <v>1206</v>
      </c>
      <c r="D160" s="63"/>
      <c r="E160" s="45"/>
      <c r="F160" s="7"/>
      <c r="G160" s="7"/>
      <c r="H160" s="7"/>
      <c r="I160" s="7"/>
      <c r="J160" s="7"/>
      <c r="K160" s="7"/>
      <c r="L160" s="8">
        <v>45282</v>
      </c>
      <c r="M160" s="7">
        <v>70</v>
      </c>
      <c r="N160" s="9">
        <f t="shared" si="8"/>
        <v>45351</v>
      </c>
      <c r="O160" s="10">
        <f t="shared" ca="1" si="9"/>
        <v>-852</v>
      </c>
      <c r="P160" s="10"/>
      <c r="Q160" s="10"/>
      <c r="R160" s="7"/>
      <c r="S160" s="7"/>
      <c r="T160" s="7"/>
      <c r="U160" s="7"/>
      <c r="V160" s="7"/>
      <c r="W160" s="15"/>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v>0</v>
      </c>
      <c r="AV160" s="7" t="s">
        <v>50</v>
      </c>
      <c r="AW160" s="7"/>
      <c r="AX160" s="7"/>
      <c r="AY160" s="7"/>
    </row>
    <row r="161" spans="1:51" ht="14.25" customHeight="1" x14ac:dyDescent="0.25">
      <c r="A161" s="5">
        <v>160</v>
      </c>
      <c r="B161" s="90">
        <v>0</v>
      </c>
      <c r="C161" s="63" t="s">
        <v>1207</v>
      </c>
      <c r="D161" t="s">
        <v>1208</v>
      </c>
      <c r="E161" s="362" t="s">
        <v>80</v>
      </c>
      <c r="F161" s="7"/>
      <c r="G161" s="7"/>
      <c r="H161" s="7"/>
      <c r="I161" s="7"/>
      <c r="J161" s="7"/>
      <c r="K161" s="45"/>
      <c r="L161" s="51">
        <v>45289</v>
      </c>
      <c r="M161" s="53">
        <f>130+30+30+30+30+30</f>
        <v>280</v>
      </c>
      <c r="N161" s="9">
        <f t="shared" si="8"/>
        <v>45568</v>
      </c>
      <c r="O161" s="10">
        <f t="shared" ca="1" si="9"/>
        <v>-635</v>
      </c>
      <c r="P161" s="10"/>
      <c r="Q161" s="10"/>
      <c r="R161" s="7"/>
      <c r="S161" s="7"/>
      <c r="T161" s="7"/>
      <c r="U161" s="7"/>
      <c r="V161" s="7"/>
      <c r="W161" s="15"/>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t="s">
        <v>56</v>
      </c>
      <c r="AV161" s="7" t="s">
        <v>50</v>
      </c>
      <c r="AW161" s="7" t="s">
        <v>50</v>
      </c>
      <c r="AX161" s="7"/>
      <c r="AY161" s="7"/>
    </row>
    <row r="162" spans="1:51" x14ac:dyDescent="0.25">
      <c r="A162" s="5">
        <v>161</v>
      </c>
      <c r="B162" s="118" t="s">
        <v>47</v>
      </c>
      <c r="C162" s="63" t="s">
        <v>1209</v>
      </c>
      <c r="D162" s="87"/>
      <c r="E162" s="53" t="s">
        <v>1198</v>
      </c>
      <c r="F162" s="7"/>
      <c r="G162" s="7"/>
      <c r="H162" s="7"/>
      <c r="I162" s="7"/>
      <c r="J162" s="7"/>
      <c r="K162" s="7"/>
      <c r="L162" s="8">
        <v>45299</v>
      </c>
      <c r="M162" s="7">
        <v>80</v>
      </c>
      <c r="N162" s="9">
        <f t="shared" si="8"/>
        <v>45378</v>
      </c>
      <c r="O162" s="10">
        <f t="shared" ca="1" si="9"/>
        <v>-825</v>
      </c>
      <c r="P162" s="10"/>
      <c r="Q162" s="10"/>
      <c r="R162" s="7"/>
      <c r="S162" s="7"/>
      <c r="T162" s="7"/>
      <c r="U162" s="7"/>
      <c r="V162" s="7"/>
      <c r="W162" s="15"/>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t="s">
        <v>50</v>
      </c>
      <c r="AV162" s="7" t="s">
        <v>50</v>
      </c>
      <c r="AW162" s="7"/>
      <c r="AX162" s="7"/>
      <c r="AY162" s="7"/>
    </row>
    <row r="163" spans="1:51" s="106" customFormat="1" x14ac:dyDescent="0.25">
      <c r="A163" s="5">
        <v>162</v>
      </c>
      <c r="B163" s="373" t="s">
        <v>47</v>
      </c>
      <c r="C163" s="47" t="s">
        <v>1210</v>
      </c>
      <c r="D163" s="47" t="s">
        <v>1211</v>
      </c>
      <c r="E163" s="47" t="s">
        <v>80</v>
      </c>
      <c r="F163" s="47"/>
      <c r="G163" s="47"/>
      <c r="H163" s="47"/>
      <c r="I163" s="47"/>
      <c r="J163" s="47"/>
      <c r="K163" s="60" t="s">
        <v>1212</v>
      </c>
      <c r="L163" s="94">
        <v>45299</v>
      </c>
      <c r="M163" s="47">
        <v>330</v>
      </c>
      <c r="N163" s="104">
        <f t="shared" si="8"/>
        <v>45628</v>
      </c>
      <c r="O163" s="60">
        <f t="shared" ca="1" si="9"/>
        <v>-575</v>
      </c>
      <c r="P163" s="439"/>
      <c r="R163" s="47"/>
      <c r="S163" s="47"/>
      <c r="T163" s="47"/>
      <c r="U163" s="47"/>
      <c r="V163" s="47"/>
      <c r="W163" s="105"/>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row>
    <row r="164" spans="1:51" x14ac:dyDescent="0.25">
      <c r="A164" s="5">
        <v>163</v>
      </c>
      <c r="B164" s="118" t="s">
        <v>47</v>
      </c>
      <c r="C164" s="47" t="s">
        <v>1213</v>
      </c>
      <c r="D164" s="47"/>
      <c r="E164" s="60" t="s">
        <v>1214</v>
      </c>
      <c r="F164" s="7"/>
      <c r="G164" s="7"/>
      <c r="H164" s="7"/>
      <c r="I164" s="7"/>
      <c r="J164" s="7"/>
      <c r="K164" s="7"/>
      <c r="L164" s="8">
        <v>45308</v>
      </c>
      <c r="M164" s="7">
        <v>40</v>
      </c>
      <c r="N164" s="9">
        <f t="shared" si="8"/>
        <v>45347</v>
      </c>
      <c r="O164" s="10">
        <f ca="1">IF(OR(ISBLANK(#REF!),ISBLANK(M164)),"",N164-TODAY())</f>
        <v>-856</v>
      </c>
      <c r="P164" s="10"/>
      <c r="Q164" s="10"/>
      <c r="R164" s="7"/>
      <c r="S164" s="7"/>
      <c r="T164" s="7"/>
      <c r="U164" s="7"/>
      <c r="V164" s="7"/>
      <c r="W164" s="15"/>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row>
    <row r="165" spans="1:51" x14ac:dyDescent="0.25">
      <c r="A165" s="5">
        <v>164</v>
      </c>
      <c r="B165" s="324" t="s">
        <v>47</v>
      </c>
      <c r="C165" s="45" t="s">
        <v>1215</v>
      </c>
      <c r="D165" s="45" t="s">
        <v>1216</v>
      </c>
      <c r="E165" s="45" t="s">
        <v>80</v>
      </c>
      <c r="F165" s="45"/>
      <c r="G165" s="45"/>
      <c r="H165" s="45"/>
      <c r="I165" s="45"/>
      <c r="J165" s="45"/>
      <c r="K165" s="45"/>
      <c r="L165" s="8">
        <v>45308</v>
      </c>
      <c r="M165" s="7">
        <v>250</v>
      </c>
      <c r="N165" s="9">
        <f t="shared" si="8"/>
        <v>45557</v>
      </c>
      <c r="O165" s="10">
        <f ca="1">IF(OR(ISBLANK(L164),ISBLANK(M165)),"",N165-TODAY())</f>
        <v>-646</v>
      </c>
      <c r="P165" s="10"/>
      <c r="Q165" s="10"/>
      <c r="R165" s="7"/>
      <c r="S165" s="7"/>
      <c r="T165" s="7"/>
      <c r="U165" s="7"/>
      <c r="V165" s="7"/>
      <c r="W165" s="15"/>
      <c r="X165" s="7"/>
      <c r="Y165" s="7"/>
      <c r="Z165" s="151" t="s">
        <v>56</v>
      </c>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row>
    <row r="166" spans="1:51" s="253" customFormat="1" x14ac:dyDescent="0.25">
      <c r="A166" s="108">
        <v>165</v>
      </c>
      <c r="B166" s="354">
        <v>0</v>
      </c>
      <c r="C166" s="107" t="s">
        <v>1217</v>
      </c>
      <c r="D166" s="107"/>
      <c r="E166" s="100"/>
      <c r="F166" s="107"/>
      <c r="G166" s="107"/>
      <c r="H166" s="107"/>
      <c r="I166" s="107"/>
      <c r="J166" s="107"/>
      <c r="K166" s="100"/>
      <c r="L166" s="345">
        <v>45313</v>
      </c>
      <c r="M166" s="107">
        <f>60+30+30+30+30+30+30</f>
        <v>240</v>
      </c>
      <c r="N166" s="346">
        <f t="shared" si="8"/>
        <v>45552</v>
      </c>
      <c r="O166" s="46">
        <f ca="1">IF(OR(ISBLANK(L165),ISBLANK(M166)),"",N166-TODAY())</f>
        <v>-651</v>
      </c>
      <c r="P166" s="46"/>
      <c r="Q166" s="100" t="s">
        <v>50</v>
      </c>
      <c r="R166" s="107" t="s">
        <v>50</v>
      </c>
      <c r="S166" s="107" t="s">
        <v>50</v>
      </c>
      <c r="T166" s="107">
        <v>0</v>
      </c>
      <c r="U166" s="107" t="s">
        <v>50</v>
      </c>
      <c r="V166" s="107"/>
      <c r="W166" s="347"/>
      <c r="X166" s="107" t="s">
        <v>50</v>
      </c>
      <c r="Y166" s="107" t="s">
        <v>50</v>
      </c>
      <c r="Z166" s="107" t="s">
        <v>50</v>
      </c>
      <c r="AA166" s="107">
        <v>0</v>
      </c>
      <c r="AB166" s="107" t="s">
        <v>50</v>
      </c>
      <c r="AC166" s="107">
        <v>0</v>
      </c>
      <c r="AD166" s="107">
        <v>0</v>
      </c>
      <c r="AE166" s="107" t="s">
        <v>50</v>
      </c>
      <c r="AF166" s="107" t="s">
        <v>50</v>
      </c>
      <c r="AG166" s="107">
        <v>0</v>
      </c>
      <c r="AH166" s="107" t="s">
        <v>50</v>
      </c>
      <c r="AI166" s="107">
        <v>0</v>
      </c>
      <c r="AJ166" s="107" t="s">
        <v>50</v>
      </c>
      <c r="AK166" s="107">
        <v>0</v>
      </c>
      <c r="AL166" s="107">
        <v>0</v>
      </c>
      <c r="AM166" s="107">
        <v>0</v>
      </c>
      <c r="AN166" s="107" t="s">
        <v>50</v>
      </c>
      <c r="AO166" s="107">
        <v>0</v>
      </c>
      <c r="AP166" s="107">
        <v>0</v>
      </c>
      <c r="AQ166" s="107">
        <v>0</v>
      </c>
      <c r="AR166" s="107">
        <v>0</v>
      </c>
      <c r="AS166" s="107">
        <v>0</v>
      </c>
      <c r="AT166" s="107">
        <v>0</v>
      </c>
      <c r="AU166" s="107" t="s">
        <v>50</v>
      </c>
      <c r="AV166" s="107"/>
      <c r="AW166" s="107"/>
      <c r="AX166" s="107"/>
      <c r="AY166" s="107"/>
    </row>
    <row r="167" spans="1:51" x14ac:dyDescent="0.25">
      <c r="A167" s="5">
        <v>166</v>
      </c>
      <c r="B167" s="90">
        <v>0</v>
      </c>
      <c r="C167" s="63" t="s">
        <v>1218</v>
      </c>
      <c r="D167" s="63"/>
      <c r="E167" s="45"/>
      <c r="F167" s="7"/>
      <c r="G167" s="7"/>
      <c r="H167" s="7"/>
      <c r="I167" s="7"/>
      <c r="J167" s="7"/>
      <c r="K167" s="45"/>
      <c r="L167" s="8">
        <v>45315</v>
      </c>
      <c r="M167" s="7">
        <v>100</v>
      </c>
      <c r="N167" s="9">
        <f t="shared" si="8"/>
        <v>45414</v>
      </c>
      <c r="O167" s="10">
        <f t="shared" ca="1" si="9"/>
        <v>-789</v>
      </c>
      <c r="P167" s="10"/>
      <c r="Q167" s="160" t="s">
        <v>50</v>
      </c>
      <c r="R167" s="151" t="s">
        <v>50</v>
      </c>
      <c r="S167" s="151" t="s">
        <v>50</v>
      </c>
      <c r="T167" s="7"/>
      <c r="U167" s="7"/>
      <c r="V167" s="245" t="s">
        <v>56</v>
      </c>
      <c r="W167" s="246" t="s">
        <v>56</v>
      </c>
      <c r="X167" s="245" t="s">
        <v>56</v>
      </c>
      <c r="Y167" s="151" t="s">
        <v>50</v>
      </c>
      <c r="Z167" s="151" t="s">
        <v>50</v>
      </c>
      <c r="AA167" s="7"/>
      <c r="AB167" s="7"/>
      <c r="AC167" s="7"/>
      <c r="AD167" s="7"/>
      <c r="AE167" s="151" t="s">
        <v>50</v>
      </c>
      <c r="AF167" s="151" t="s">
        <v>50</v>
      </c>
      <c r="AG167" s="7"/>
      <c r="AH167" s="7"/>
      <c r="AI167" s="7"/>
      <c r="AJ167" s="7"/>
      <c r="AK167" s="7"/>
      <c r="AL167" s="7"/>
      <c r="AM167" s="7"/>
      <c r="AN167" s="7"/>
      <c r="AO167" s="7"/>
      <c r="AP167" s="7"/>
      <c r="AQ167" s="7"/>
      <c r="AR167" s="7"/>
      <c r="AS167" s="7"/>
      <c r="AT167" s="7"/>
      <c r="AU167" s="7" t="s">
        <v>50</v>
      </c>
      <c r="AV167" s="7" t="s">
        <v>50</v>
      </c>
      <c r="AW167" s="7"/>
      <c r="AX167" s="7"/>
      <c r="AY167" s="7"/>
    </row>
    <row r="168" spans="1:51" s="53" customFormat="1" x14ac:dyDescent="0.25">
      <c r="A168" s="5">
        <v>167</v>
      </c>
      <c r="B168" s="126">
        <v>0</v>
      </c>
      <c r="C168" s="45" t="s">
        <v>1219</v>
      </c>
      <c r="D168" s="45"/>
      <c r="E168" s="45" t="s">
        <v>1151</v>
      </c>
      <c r="F168" s="45"/>
      <c r="G168" s="45"/>
      <c r="H168" s="45"/>
      <c r="I168" s="45"/>
      <c r="J168" s="45"/>
      <c r="K168" s="45" t="s">
        <v>1130</v>
      </c>
      <c r="L168" s="51">
        <v>45317</v>
      </c>
      <c r="M168" s="45">
        <f>160+30+30</f>
        <v>220</v>
      </c>
      <c r="N168" s="52">
        <f t="shared" si="8"/>
        <v>45536</v>
      </c>
      <c r="O168" s="100">
        <f t="shared" ca="1" si="9"/>
        <v>-667</v>
      </c>
      <c r="P168" s="100"/>
      <c r="Q168" s="182" t="s">
        <v>50</v>
      </c>
      <c r="R168" s="180" t="s">
        <v>50</v>
      </c>
      <c r="S168" s="45"/>
      <c r="T168" s="45"/>
      <c r="U168" s="45"/>
      <c r="V168" s="45"/>
      <c r="W168" s="56"/>
      <c r="X168" s="45"/>
      <c r="Y168" s="45"/>
      <c r="Z168" s="45" t="s">
        <v>50</v>
      </c>
      <c r="AA168" s="45"/>
      <c r="AB168" s="45" t="s">
        <v>50</v>
      </c>
      <c r="AC168" s="45"/>
      <c r="AD168" s="45"/>
      <c r="AE168" s="45" t="s">
        <v>50</v>
      </c>
      <c r="AF168" s="45" t="s">
        <v>50</v>
      </c>
      <c r="AG168" s="45"/>
      <c r="AH168" s="45" t="s">
        <v>56</v>
      </c>
      <c r="AI168" s="45"/>
      <c r="AJ168" s="45"/>
      <c r="AK168" s="45"/>
      <c r="AL168" s="45"/>
      <c r="AM168" s="45"/>
      <c r="AN168" s="45"/>
      <c r="AO168" s="45"/>
      <c r="AP168" s="45"/>
      <c r="AQ168" s="45"/>
      <c r="AR168" s="45"/>
      <c r="AS168" s="45"/>
      <c r="AT168" s="45"/>
      <c r="AU168" s="45"/>
      <c r="AV168" s="45"/>
      <c r="AW168" s="45"/>
      <c r="AX168" s="45"/>
      <c r="AY168" s="45"/>
    </row>
    <row r="169" spans="1:51" s="252" customFormat="1" x14ac:dyDescent="0.25">
      <c r="A169" s="5">
        <v>168</v>
      </c>
      <c r="B169" s="248" t="s">
        <v>47</v>
      </c>
      <c r="C169" s="247" t="s">
        <v>1220</v>
      </c>
      <c r="D169" s="247"/>
      <c r="E169" s="247"/>
      <c r="F169" s="247"/>
      <c r="G169" s="247"/>
      <c r="H169" s="247"/>
      <c r="I169" s="247"/>
      <c r="J169" s="247"/>
      <c r="K169" s="7"/>
      <c r="L169" s="247"/>
      <c r="M169" s="247"/>
      <c r="N169" s="249" t="str">
        <f t="shared" si="8"/>
        <v/>
      </c>
      <c r="O169" s="250" t="str">
        <f t="shared" ca="1" si="9"/>
        <v/>
      </c>
      <c r="P169" s="250"/>
      <c r="Q169" s="250"/>
      <c r="R169" s="247"/>
      <c r="S169" s="247"/>
      <c r="T169" s="247"/>
      <c r="U169" s="247"/>
      <c r="V169" s="247"/>
      <c r="W169" s="251"/>
      <c r="X169" s="247"/>
      <c r="Y169" s="247"/>
      <c r="Z169" s="247"/>
      <c r="AA169" s="247"/>
      <c r="AB169" s="247"/>
      <c r="AC169" s="247"/>
      <c r="AD169" s="247"/>
      <c r="AE169" s="247"/>
      <c r="AF169" s="247"/>
      <c r="AG169" s="247"/>
      <c r="AH169" s="247"/>
      <c r="AI169" s="247"/>
      <c r="AJ169" s="247"/>
      <c r="AK169" s="247"/>
      <c r="AL169" s="247"/>
      <c r="AM169" s="247"/>
      <c r="AN169" s="247"/>
      <c r="AO169" s="247"/>
      <c r="AP169" s="247"/>
      <c r="AQ169" s="247"/>
      <c r="AR169" s="247"/>
      <c r="AS169" s="247"/>
      <c r="AT169" s="247"/>
      <c r="AU169" s="247"/>
      <c r="AV169" s="247"/>
      <c r="AW169" s="247"/>
      <c r="AX169" s="247"/>
      <c r="AY169" s="247"/>
    </row>
    <row r="170" spans="1:51" s="53" customFormat="1" x14ac:dyDescent="0.25">
      <c r="A170" s="5">
        <v>169</v>
      </c>
      <c r="B170" s="126">
        <v>0</v>
      </c>
      <c r="C170" s="45" t="s">
        <v>1221</v>
      </c>
      <c r="D170" s="45"/>
      <c r="E170" s="45" t="s">
        <v>1222</v>
      </c>
      <c r="F170" s="45"/>
      <c r="G170" s="45"/>
      <c r="H170" s="45"/>
      <c r="I170" s="45"/>
      <c r="J170" s="45"/>
      <c r="K170" s="45" t="s">
        <v>1152</v>
      </c>
      <c r="L170" s="51">
        <v>45329</v>
      </c>
      <c r="M170" s="45">
        <f>130+20</f>
        <v>150</v>
      </c>
      <c r="N170" s="52">
        <f t="shared" si="8"/>
        <v>45478</v>
      </c>
      <c r="O170" s="46">
        <f t="shared" ca="1" si="9"/>
        <v>-725</v>
      </c>
      <c r="P170" s="46"/>
      <c r="Q170" s="46"/>
      <c r="R170" s="45" t="s">
        <v>50</v>
      </c>
      <c r="S170" s="45" t="s">
        <v>50</v>
      </c>
      <c r="T170" s="45"/>
      <c r="U170" s="45"/>
      <c r="V170" s="45"/>
      <c r="W170" s="56"/>
      <c r="X170" s="45"/>
      <c r="Y170" s="45"/>
      <c r="Z170" s="45" t="s">
        <v>50</v>
      </c>
      <c r="AA170" s="45"/>
      <c r="AB170" s="45" t="s">
        <v>50</v>
      </c>
      <c r="AC170" s="45"/>
      <c r="AD170" s="45"/>
      <c r="AE170" s="45" t="s">
        <v>50</v>
      </c>
      <c r="AF170" s="45" t="s">
        <v>50</v>
      </c>
      <c r="AG170" s="45"/>
      <c r="AH170" s="45"/>
      <c r="AI170" s="45"/>
      <c r="AJ170" s="45"/>
      <c r="AK170" s="45"/>
      <c r="AL170" s="45"/>
      <c r="AM170" s="45"/>
      <c r="AN170" s="45"/>
      <c r="AO170" s="45"/>
      <c r="AP170" s="45"/>
      <c r="AQ170" s="45"/>
      <c r="AR170" s="45"/>
      <c r="AS170" s="45"/>
      <c r="AT170" s="45"/>
      <c r="AU170" s="45"/>
      <c r="AV170" s="45"/>
      <c r="AW170" s="45"/>
      <c r="AX170" s="45"/>
      <c r="AY170" s="45" t="s">
        <v>1223</v>
      </c>
    </row>
    <row r="171" spans="1:51" s="53" customFormat="1" x14ac:dyDescent="0.25">
      <c r="A171" s="5">
        <v>170</v>
      </c>
      <c r="B171" s="126">
        <v>0</v>
      </c>
      <c r="C171" s="45" t="s">
        <v>1224</v>
      </c>
      <c r="D171" s="45"/>
      <c r="E171" s="46"/>
      <c r="F171" s="45"/>
      <c r="G171" s="45"/>
      <c r="H171" s="45"/>
      <c r="I171" s="45"/>
      <c r="J171" s="45"/>
      <c r="K171" s="46"/>
      <c r="L171" s="51">
        <v>45334</v>
      </c>
      <c r="M171" s="45">
        <f>40+30+30+30+30</f>
        <v>160</v>
      </c>
      <c r="N171" s="52">
        <f t="shared" si="8"/>
        <v>45493</v>
      </c>
      <c r="O171" s="46">
        <f t="shared" ca="1" si="9"/>
        <v>-710</v>
      </c>
      <c r="P171" s="46"/>
      <c r="Q171" s="46"/>
      <c r="R171" s="45" t="s">
        <v>50</v>
      </c>
      <c r="S171" s="45" t="s">
        <v>50</v>
      </c>
      <c r="T171" s="45"/>
      <c r="U171" s="45"/>
      <c r="V171" s="45"/>
      <c r="W171" s="56"/>
      <c r="X171" s="45" t="s">
        <v>50</v>
      </c>
      <c r="Y171" s="45" t="s">
        <v>50</v>
      </c>
      <c r="Z171" s="45" t="s">
        <v>50</v>
      </c>
      <c r="AA171" s="45">
        <v>0</v>
      </c>
      <c r="AB171" s="45" t="s">
        <v>50</v>
      </c>
      <c r="AC171" s="45">
        <v>0</v>
      </c>
      <c r="AD171" s="45">
        <v>0</v>
      </c>
      <c r="AE171" s="45" t="s">
        <v>50</v>
      </c>
      <c r="AF171" s="45" t="s">
        <v>50</v>
      </c>
      <c r="AG171" s="45">
        <v>0</v>
      </c>
      <c r="AH171" s="45" t="s">
        <v>50</v>
      </c>
      <c r="AI171" s="45">
        <v>0</v>
      </c>
      <c r="AJ171" s="45">
        <v>0</v>
      </c>
      <c r="AK171" s="45">
        <v>0</v>
      </c>
      <c r="AL171" s="45">
        <v>0</v>
      </c>
      <c r="AM171" s="45">
        <v>0</v>
      </c>
      <c r="AN171" s="45">
        <v>0</v>
      </c>
      <c r="AO171" s="45">
        <v>0</v>
      </c>
      <c r="AP171" s="45">
        <v>0</v>
      </c>
      <c r="AQ171" s="45">
        <v>0</v>
      </c>
      <c r="AR171" s="45">
        <v>0</v>
      </c>
      <c r="AS171" s="45">
        <v>0</v>
      </c>
      <c r="AT171" s="45">
        <v>0</v>
      </c>
      <c r="AU171" s="45"/>
      <c r="AV171" s="45"/>
      <c r="AW171" s="45"/>
      <c r="AX171" s="45"/>
      <c r="AY171" s="45"/>
    </row>
    <row r="172" spans="1:51" s="53" customFormat="1" ht="91.5" customHeight="1" x14ac:dyDescent="0.25">
      <c r="A172" s="50">
        <v>171</v>
      </c>
      <c r="B172" s="126">
        <v>0</v>
      </c>
      <c r="C172" s="45" t="s">
        <v>1225</v>
      </c>
      <c r="D172" s="45" t="s">
        <v>1226</v>
      </c>
      <c r="E172" s="454" t="s">
        <v>117</v>
      </c>
      <c r="F172" s="45"/>
      <c r="G172" s="45"/>
      <c r="H172" s="45"/>
      <c r="I172" s="45"/>
      <c r="J172" s="45"/>
      <c r="K172" s="454" t="s">
        <v>1227</v>
      </c>
      <c r="L172" s="51">
        <v>45337</v>
      </c>
      <c r="M172" s="45">
        <v>401</v>
      </c>
      <c r="N172" s="52">
        <f t="shared" si="8"/>
        <v>45737</v>
      </c>
      <c r="O172" s="46">
        <f t="shared" ca="1" si="9"/>
        <v>-466</v>
      </c>
      <c r="P172" s="451">
        <v>45736</v>
      </c>
      <c r="Q172" s="46"/>
      <c r="R172" s="45" t="s">
        <v>50</v>
      </c>
      <c r="S172" s="45" t="s">
        <v>50</v>
      </c>
      <c r="T172" s="45">
        <v>0</v>
      </c>
      <c r="U172" s="45">
        <v>0</v>
      </c>
      <c r="V172" s="45"/>
      <c r="W172" s="56"/>
      <c r="X172" s="45" t="s">
        <v>50</v>
      </c>
      <c r="Y172" s="45" t="s">
        <v>50</v>
      </c>
      <c r="Z172" s="45" t="s">
        <v>50</v>
      </c>
      <c r="AA172" s="45" t="s">
        <v>50</v>
      </c>
      <c r="AB172" s="45" t="s">
        <v>50</v>
      </c>
      <c r="AC172" s="45">
        <v>0</v>
      </c>
      <c r="AD172" s="45">
        <v>0</v>
      </c>
      <c r="AE172" s="45" t="s">
        <v>50</v>
      </c>
      <c r="AF172" s="45" t="s">
        <v>50</v>
      </c>
      <c r="AG172" s="45">
        <v>0</v>
      </c>
      <c r="AH172" s="45" t="s">
        <v>50</v>
      </c>
      <c r="AI172" s="45">
        <v>0</v>
      </c>
      <c r="AJ172" s="45" t="s">
        <v>50</v>
      </c>
      <c r="AK172" s="45">
        <v>0</v>
      </c>
      <c r="AL172" s="45">
        <v>0</v>
      </c>
      <c r="AM172" s="45">
        <v>0</v>
      </c>
      <c r="AN172" s="45" t="s">
        <v>50</v>
      </c>
      <c r="AO172" s="45">
        <v>0</v>
      </c>
      <c r="AP172" s="45">
        <v>0</v>
      </c>
      <c r="AQ172" s="45">
        <v>0</v>
      </c>
      <c r="AR172" s="45">
        <v>0</v>
      </c>
      <c r="AS172" s="45">
        <v>0</v>
      </c>
      <c r="AT172" s="45">
        <v>0</v>
      </c>
      <c r="AU172" s="45"/>
      <c r="AV172" s="45"/>
      <c r="AW172" s="45"/>
      <c r="AX172" s="45"/>
      <c r="AY172" s="45"/>
    </row>
    <row r="173" spans="1:51" s="53" customFormat="1" x14ac:dyDescent="0.25">
      <c r="A173" s="5">
        <v>172</v>
      </c>
      <c r="B173" s="126">
        <v>0</v>
      </c>
      <c r="C173" s="45" t="s">
        <v>1228</v>
      </c>
      <c r="D173" s="45"/>
      <c r="E173" s="45"/>
      <c r="F173" s="45"/>
      <c r="G173" s="45"/>
      <c r="H173" s="45"/>
      <c r="I173" s="45"/>
      <c r="J173" s="45"/>
      <c r="K173" s="45" t="s">
        <v>1229</v>
      </c>
      <c r="L173" s="51">
        <v>45341</v>
      </c>
      <c r="M173" s="45">
        <v>130</v>
      </c>
      <c r="N173" s="52">
        <f t="shared" si="8"/>
        <v>45470</v>
      </c>
      <c r="O173" s="46">
        <f t="shared" ca="1" si="9"/>
        <v>-733</v>
      </c>
      <c r="P173" s="46"/>
      <c r="Q173" s="46"/>
      <c r="R173" s="45" t="s">
        <v>50</v>
      </c>
      <c r="S173" s="45" t="s">
        <v>50</v>
      </c>
      <c r="T173" s="45"/>
      <c r="U173" s="45"/>
      <c r="V173" s="45" t="s">
        <v>50</v>
      </c>
      <c r="W173" s="56" t="s">
        <v>50</v>
      </c>
      <c r="X173" s="45" t="s">
        <v>50</v>
      </c>
      <c r="Y173" s="45"/>
      <c r="Z173" s="45" t="s">
        <v>50</v>
      </c>
      <c r="AA173" s="45"/>
      <c r="AB173" s="45" t="s">
        <v>50</v>
      </c>
      <c r="AC173" s="45"/>
      <c r="AD173" s="45"/>
      <c r="AE173" s="45" t="s">
        <v>50</v>
      </c>
      <c r="AF173" s="45" t="s">
        <v>50</v>
      </c>
      <c r="AG173" s="45"/>
      <c r="AH173" s="45" t="s">
        <v>50</v>
      </c>
      <c r="AI173" s="45"/>
      <c r="AJ173" s="45"/>
      <c r="AK173" s="45"/>
      <c r="AL173" s="45"/>
      <c r="AM173" s="45"/>
      <c r="AN173" s="45"/>
      <c r="AO173" s="45"/>
      <c r="AP173" s="45"/>
      <c r="AQ173" s="45"/>
      <c r="AR173" s="45"/>
      <c r="AS173" s="45"/>
      <c r="AT173" s="45"/>
      <c r="AU173" s="45"/>
      <c r="AV173" s="45"/>
      <c r="AW173" s="45"/>
      <c r="AX173" s="45"/>
      <c r="AY173" s="45"/>
    </row>
    <row r="174" spans="1:51" s="106" customFormat="1" ht="91.5" customHeight="1" x14ac:dyDescent="0.25">
      <c r="A174" s="5">
        <v>173</v>
      </c>
      <c r="B174" s="152">
        <v>0</v>
      </c>
      <c r="C174" s="47" t="s">
        <v>1230</v>
      </c>
      <c r="D174" s="47" t="s">
        <v>1231</v>
      </c>
      <c r="E174" s="60" t="s">
        <v>1214</v>
      </c>
      <c r="F174" s="47"/>
      <c r="G174" s="47"/>
      <c r="H174" s="47"/>
      <c r="I174" s="47"/>
      <c r="J174" s="47"/>
      <c r="K174" s="60" t="s">
        <v>1232</v>
      </c>
      <c r="L174" s="94">
        <v>45344</v>
      </c>
      <c r="M174" s="47">
        <f>100+30+30+30+30</f>
        <v>220</v>
      </c>
      <c r="N174" s="104">
        <f t="shared" si="8"/>
        <v>45563</v>
      </c>
      <c r="O174" s="60">
        <f t="shared" ca="1" si="9"/>
        <v>-640</v>
      </c>
      <c r="P174" s="60"/>
      <c r="Q174" s="60"/>
      <c r="R174" s="47"/>
      <c r="S174" s="47"/>
      <c r="T174" s="47"/>
      <c r="U174" s="47"/>
      <c r="V174" s="105"/>
      <c r="W174" s="364"/>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row>
    <row r="175" spans="1:51" s="53" customFormat="1" ht="60" x14ac:dyDescent="0.25">
      <c r="A175" s="5">
        <v>174</v>
      </c>
      <c r="B175" s="126">
        <v>0</v>
      </c>
      <c r="C175" s="45" t="s">
        <v>1233</v>
      </c>
      <c r="D175" s="45" t="s">
        <v>1234</v>
      </c>
      <c r="E175" s="100" t="s">
        <v>1235</v>
      </c>
      <c r="F175" s="45"/>
      <c r="G175" s="45"/>
      <c r="H175" s="45"/>
      <c r="I175" s="45"/>
      <c r="J175" s="45"/>
      <c r="K175" s="46" t="s">
        <v>1236</v>
      </c>
      <c r="L175" s="51">
        <v>45345</v>
      </c>
      <c r="M175" s="45">
        <v>280</v>
      </c>
      <c r="N175" s="52">
        <f t="shared" si="8"/>
        <v>45624</v>
      </c>
      <c r="O175" s="46">
        <f t="shared" ca="1" si="9"/>
        <v>-579</v>
      </c>
      <c r="P175" s="46"/>
      <c r="Q175" s="46"/>
      <c r="R175" s="45" t="s">
        <v>50</v>
      </c>
      <c r="S175" s="45" t="s">
        <v>50</v>
      </c>
      <c r="T175" s="45"/>
      <c r="U175" s="45"/>
      <c r="V175" s="45"/>
      <c r="W175" s="56"/>
      <c r="X175" s="45" t="s">
        <v>50</v>
      </c>
      <c r="Y175" s="45"/>
      <c r="Z175" s="45" t="s">
        <v>50</v>
      </c>
      <c r="AA175" s="45"/>
      <c r="AB175" s="45" t="s">
        <v>50</v>
      </c>
      <c r="AC175" s="45"/>
      <c r="AD175" s="45"/>
      <c r="AE175" s="45" t="s">
        <v>50</v>
      </c>
      <c r="AF175" s="45" t="s">
        <v>50</v>
      </c>
      <c r="AG175" s="45"/>
      <c r="AH175" s="45" t="s">
        <v>50</v>
      </c>
      <c r="AI175" s="45" t="s">
        <v>50</v>
      </c>
      <c r="AJ175" s="45"/>
      <c r="AK175" s="45"/>
      <c r="AL175" s="45"/>
      <c r="AM175" s="45"/>
      <c r="AN175" s="45"/>
      <c r="AO175" s="45"/>
      <c r="AP175" s="45"/>
      <c r="AQ175" s="45"/>
      <c r="AR175" s="45"/>
      <c r="AS175" s="45"/>
      <c r="AT175" s="45"/>
      <c r="AU175" s="45"/>
      <c r="AV175" s="45"/>
      <c r="AW175" s="45"/>
      <c r="AX175" s="45"/>
      <c r="AY175" s="45"/>
    </row>
    <row r="176" spans="1:51" s="53" customFormat="1" ht="45" x14ac:dyDescent="0.25">
      <c r="A176" s="5">
        <v>175</v>
      </c>
      <c r="B176" s="126">
        <v>0</v>
      </c>
      <c r="C176" s="53" t="s">
        <v>1237</v>
      </c>
      <c r="D176" s="53" t="s">
        <v>1238</v>
      </c>
      <c r="E176" s="46"/>
      <c r="F176" s="45"/>
      <c r="G176" s="45"/>
      <c r="H176" s="45"/>
      <c r="I176" s="45"/>
      <c r="J176" s="45"/>
      <c r="K176" s="46" t="s">
        <v>1239</v>
      </c>
      <c r="L176" s="51">
        <v>45348</v>
      </c>
      <c r="M176" s="45">
        <v>246</v>
      </c>
      <c r="N176" s="52">
        <f t="shared" si="8"/>
        <v>45593</v>
      </c>
      <c r="O176" s="46">
        <f t="shared" ca="1" si="9"/>
        <v>-610</v>
      </c>
      <c r="P176" s="46"/>
      <c r="Q176" s="46"/>
      <c r="R176" s="45" t="s">
        <v>50</v>
      </c>
      <c r="S176" s="45" t="s">
        <v>50</v>
      </c>
      <c r="T176" s="45"/>
      <c r="U176" s="45"/>
      <c r="V176" s="45"/>
      <c r="W176" s="56"/>
      <c r="X176" s="45"/>
      <c r="Y176" s="45"/>
      <c r="Z176" s="45" t="s">
        <v>50</v>
      </c>
      <c r="AA176" s="45"/>
      <c r="AB176" s="45" t="s">
        <v>50</v>
      </c>
      <c r="AC176" s="45"/>
      <c r="AD176" s="45"/>
      <c r="AE176" s="45" t="s">
        <v>50</v>
      </c>
      <c r="AF176" s="45" t="s">
        <v>50</v>
      </c>
      <c r="AG176" s="45"/>
      <c r="AH176" s="45" t="s">
        <v>50</v>
      </c>
      <c r="AI176" s="45"/>
      <c r="AJ176" s="45"/>
      <c r="AK176" s="45"/>
      <c r="AL176" s="45"/>
      <c r="AM176" s="45"/>
      <c r="AN176" s="45" t="s">
        <v>50</v>
      </c>
      <c r="AO176" s="45"/>
      <c r="AP176" s="45"/>
      <c r="AQ176" s="45"/>
      <c r="AR176" s="45"/>
      <c r="AS176" s="45"/>
      <c r="AT176" s="45"/>
      <c r="AU176" s="45"/>
      <c r="AV176" s="45"/>
      <c r="AW176" s="45"/>
      <c r="AX176" s="45"/>
      <c r="AY176" s="45"/>
    </row>
    <row r="177" spans="1:51" s="53" customFormat="1" x14ac:dyDescent="0.25">
      <c r="A177" s="5">
        <v>176</v>
      </c>
      <c r="B177" s="126">
        <v>0</v>
      </c>
      <c r="C177" s="45" t="s">
        <v>1240</v>
      </c>
      <c r="D177" s="45"/>
      <c r="E177" s="45"/>
      <c r="F177" s="45"/>
      <c r="G177" s="45"/>
      <c r="H177" s="45"/>
      <c r="I177" s="45"/>
      <c r="J177" s="45"/>
      <c r="K177" s="45" t="s">
        <v>1152</v>
      </c>
      <c r="L177" s="51">
        <v>45355</v>
      </c>
      <c r="M177" s="45">
        <v>130</v>
      </c>
      <c r="N177" s="52">
        <f t="shared" si="8"/>
        <v>45484</v>
      </c>
      <c r="O177" s="46">
        <f t="shared" ca="1" si="9"/>
        <v>-719</v>
      </c>
      <c r="P177" s="46"/>
      <c r="Q177" s="46" t="s">
        <v>50</v>
      </c>
      <c r="R177" s="45" t="s">
        <v>50</v>
      </c>
      <c r="S177" s="45" t="s">
        <v>50</v>
      </c>
      <c r="T177" s="45"/>
      <c r="U177" s="45"/>
      <c r="V177" s="45"/>
      <c r="W177" s="56"/>
      <c r="X177" s="45"/>
      <c r="Y177" s="45"/>
      <c r="Z177" s="45" t="s">
        <v>50</v>
      </c>
      <c r="AA177" s="45"/>
      <c r="AB177" s="45" t="s">
        <v>50</v>
      </c>
      <c r="AC177" s="45"/>
      <c r="AD177" s="45"/>
      <c r="AE177" s="45" t="s">
        <v>50</v>
      </c>
      <c r="AF177" s="45" t="s">
        <v>50</v>
      </c>
      <c r="AG177" s="45"/>
      <c r="AH177" s="45"/>
      <c r="AI177" s="45" t="s">
        <v>50</v>
      </c>
      <c r="AJ177" s="45"/>
      <c r="AK177" s="45"/>
      <c r="AL177" s="45"/>
      <c r="AM177" s="45"/>
      <c r="AN177" s="45"/>
      <c r="AO177" s="45"/>
      <c r="AP177" s="45"/>
      <c r="AQ177" s="45"/>
      <c r="AR177" s="45"/>
      <c r="AS177" s="45"/>
      <c r="AT177" s="45"/>
      <c r="AU177" s="45"/>
      <c r="AV177" s="45"/>
      <c r="AW177" s="45"/>
      <c r="AX177" s="45"/>
      <c r="AY177" s="45"/>
    </row>
    <row r="178" spans="1:51" ht="90" x14ac:dyDescent="0.25">
      <c r="A178" s="5">
        <v>177</v>
      </c>
      <c r="B178" s="90">
        <v>0</v>
      </c>
      <c r="C178" s="63" t="s">
        <v>1241</v>
      </c>
      <c r="D178" s="45" t="s">
        <v>1242</v>
      </c>
      <c r="E178" s="46" t="s">
        <v>1243</v>
      </c>
      <c r="F178" s="7"/>
      <c r="G178" s="7"/>
      <c r="H178" s="7"/>
      <c r="I178" s="7"/>
      <c r="J178" s="7"/>
      <c r="K178" s="336" t="s">
        <v>1244</v>
      </c>
      <c r="L178" s="8">
        <v>45355</v>
      </c>
      <c r="M178" s="7">
        <f>60+30+30+30+30+30</f>
        <v>210</v>
      </c>
      <c r="N178" s="9">
        <f t="shared" si="8"/>
        <v>45564</v>
      </c>
      <c r="O178" s="10">
        <f t="shared" ca="1" si="9"/>
        <v>-639</v>
      </c>
      <c r="P178" s="10"/>
      <c r="Q178" s="10" t="s">
        <v>50</v>
      </c>
      <c r="R178" s="7" t="s">
        <v>50</v>
      </c>
      <c r="S178" s="7" t="s">
        <v>50</v>
      </c>
      <c r="T178" s="7">
        <v>0</v>
      </c>
      <c r="U178" s="7">
        <v>0</v>
      </c>
      <c r="V178" s="15"/>
      <c r="X178" s="7" t="s">
        <v>50</v>
      </c>
      <c r="Y178" s="7" t="s">
        <v>50</v>
      </c>
      <c r="Z178" s="67" t="s">
        <v>50</v>
      </c>
      <c r="AA178" s="7">
        <v>0</v>
      </c>
      <c r="AB178" s="7" t="s">
        <v>50</v>
      </c>
      <c r="AC178" s="7">
        <v>0</v>
      </c>
      <c r="AD178" s="7">
        <v>0</v>
      </c>
      <c r="AE178" s="7" t="s">
        <v>50</v>
      </c>
      <c r="AF178" s="7" t="s">
        <v>50</v>
      </c>
      <c r="AG178" s="7">
        <v>0</v>
      </c>
      <c r="AH178" s="67" t="s">
        <v>50</v>
      </c>
      <c r="AI178" s="7">
        <v>0</v>
      </c>
      <c r="AJ178" s="7" t="s">
        <v>50</v>
      </c>
      <c r="AK178" s="7">
        <v>0</v>
      </c>
      <c r="AL178" s="7">
        <v>0</v>
      </c>
      <c r="AM178" s="7">
        <v>0</v>
      </c>
      <c r="AN178" s="7" t="s">
        <v>50</v>
      </c>
      <c r="AO178" s="7">
        <v>0</v>
      </c>
      <c r="AP178" s="7">
        <v>0</v>
      </c>
      <c r="AQ178" s="7">
        <v>0</v>
      </c>
      <c r="AR178" s="7">
        <v>0</v>
      </c>
      <c r="AS178" s="7">
        <v>0</v>
      </c>
      <c r="AT178" s="7" t="s">
        <v>56</v>
      </c>
      <c r="AU178" s="7" t="s">
        <v>50</v>
      </c>
      <c r="AV178" s="7" t="s">
        <v>50</v>
      </c>
      <c r="AW178" s="7"/>
      <c r="AX178" s="7"/>
      <c r="AY178" s="7"/>
    </row>
    <row r="179" spans="1:51" ht="75" customHeight="1" x14ac:dyDescent="0.25">
      <c r="A179" s="5">
        <v>178</v>
      </c>
      <c r="B179" s="90">
        <v>0</v>
      </c>
      <c r="C179" s="47" t="s">
        <v>1245</v>
      </c>
      <c r="D179" s="7" t="s">
        <v>1246</v>
      </c>
      <c r="E179" s="282" t="s">
        <v>117</v>
      </c>
      <c r="F179" s="7"/>
      <c r="G179" s="7"/>
      <c r="H179" s="7"/>
      <c r="I179" s="7"/>
      <c r="J179" s="7"/>
      <c r="K179" s="124" t="s">
        <v>1247</v>
      </c>
      <c r="L179" s="8">
        <v>45356</v>
      </c>
      <c r="M179" s="7">
        <v>341</v>
      </c>
      <c r="N179" s="9">
        <f t="shared" si="8"/>
        <v>45696</v>
      </c>
      <c r="O179" s="10">
        <f t="shared" ca="1" si="9"/>
        <v>-507</v>
      </c>
      <c r="P179" s="10"/>
      <c r="Q179" s="10" t="s">
        <v>50</v>
      </c>
      <c r="R179" s="7" t="s">
        <v>50</v>
      </c>
      <c r="S179" s="7" t="s">
        <v>50</v>
      </c>
      <c r="T179" s="7"/>
      <c r="U179" s="7"/>
      <c r="V179" s="7"/>
      <c r="W179" s="15"/>
      <c r="X179" s="7"/>
      <c r="Y179" s="7"/>
      <c r="Z179" s="7" t="s">
        <v>50</v>
      </c>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row>
    <row r="180" spans="1:51" s="106" customFormat="1" x14ac:dyDescent="0.25">
      <c r="A180" s="5">
        <v>179</v>
      </c>
      <c r="B180" s="152">
        <v>0</v>
      </c>
      <c r="C180" s="47" t="s">
        <v>1248</v>
      </c>
      <c r="D180" s="106" t="s">
        <v>1249</v>
      </c>
      <c r="E180" s="106" t="s">
        <v>80</v>
      </c>
      <c r="F180" s="47"/>
      <c r="G180" s="47"/>
      <c r="H180" s="47"/>
      <c r="I180" s="47"/>
      <c r="J180" s="47"/>
      <c r="K180" s="60" t="s">
        <v>1250</v>
      </c>
      <c r="L180" s="94">
        <v>45356</v>
      </c>
      <c r="M180" s="47">
        <v>310</v>
      </c>
      <c r="N180" s="104">
        <f t="shared" si="8"/>
        <v>45665</v>
      </c>
      <c r="O180" s="60">
        <f t="shared" ca="1" si="9"/>
        <v>-538</v>
      </c>
      <c r="P180" s="60"/>
      <c r="Q180" s="60"/>
      <c r="R180" s="47" t="s">
        <v>50</v>
      </c>
      <c r="S180" s="47" t="s">
        <v>50</v>
      </c>
      <c r="T180" s="47"/>
      <c r="U180" s="47"/>
      <c r="V180" s="47"/>
      <c r="W180" s="105"/>
      <c r="X180" s="47"/>
      <c r="Y180" s="47"/>
      <c r="Z180" s="47" t="s">
        <v>50</v>
      </c>
      <c r="AA180" s="47" t="s">
        <v>50</v>
      </c>
      <c r="AB180" s="47" t="s">
        <v>50</v>
      </c>
      <c r="AC180" s="47"/>
      <c r="AD180" s="47"/>
      <c r="AE180" s="47" t="s">
        <v>50</v>
      </c>
      <c r="AF180" s="47" t="s">
        <v>50</v>
      </c>
      <c r="AG180" s="47"/>
      <c r="AH180" s="47"/>
      <c r="AI180" s="47"/>
      <c r="AJ180" s="47"/>
      <c r="AK180" s="47" t="s">
        <v>1251</v>
      </c>
      <c r="AL180" s="47"/>
      <c r="AM180" s="47"/>
      <c r="AN180" s="47" t="s">
        <v>50</v>
      </c>
      <c r="AO180" s="47"/>
      <c r="AP180" s="47"/>
      <c r="AQ180" s="47"/>
      <c r="AR180" s="47"/>
      <c r="AS180" s="47"/>
      <c r="AT180" s="47"/>
      <c r="AU180" s="47"/>
      <c r="AV180" s="47"/>
      <c r="AW180" s="47"/>
      <c r="AX180" s="47"/>
      <c r="AY180" s="47"/>
    </row>
    <row r="181" spans="1:51" s="53" customFormat="1" ht="225" customHeight="1" x14ac:dyDescent="0.25">
      <c r="A181" s="5">
        <v>180</v>
      </c>
      <c r="B181" s="126">
        <v>0</v>
      </c>
      <c r="C181" s="45" t="s">
        <v>1252</v>
      </c>
      <c r="D181" s="45" t="s">
        <v>1253</v>
      </c>
      <c r="E181" s="100" t="s">
        <v>1254</v>
      </c>
      <c r="F181" s="45"/>
      <c r="G181" s="45"/>
      <c r="H181" s="45"/>
      <c r="I181" s="45"/>
      <c r="J181" s="45"/>
      <c r="K181" s="336" t="s">
        <v>1255</v>
      </c>
      <c r="L181" s="51">
        <v>45371</v>
      </c>
      <c r="M181" s="45">
        <v>310</v>
      </c>
      <c r="N181" s="52">
        <f t="shared" si="8"/>
        <v>45680</v>
      </c>
      <c r="O181" s="46">
        <f t="shared" ca="1" si="9"/>
        <v>-523</v>
      </c>
      <c r="P181" s="46"/>
      <c r="Q181" s="46">
        <v>0</v>
      </c>
      <c r="R181" s="45" t="s">
        <v>50</v>
      </c>
      <c r="S181" s="45" t="s">
        <v>50</v>
      </c>
      <c r="T181" s="45">
        <v>0</v>
      </c>
      <c r="U181" s="45"/>
      <c r="V181" s="45"/>
      <c r="W181" s="56"/>
      <c r="X181" s="45" t="s">
        <v>50</v>
      </c>
      <c r="Y181" s="45" t="s">
        <v>50</v>
      </c>
      <c r="Z181" s="45" t="s">
        <v>50</v>
      </c>
      <c r="AA181" s="45" t="s">
        <v>50</v>
      </c>
      <c r="AB181" s="45" t="s">
        <v>50</v>
      </c>
      <c r="AC181" s="45">
        <v>0</v>
      </c>
      <c r="AD181" s="45">
        <v>0</v>
      </c>
      <c r="AE181" s="45" t="s">
        <v>50</v>
      </c>
      <c r="AF181" s="45" t="s">
        <v>50</v>
      </c>
      <c r="AG181" s="45">
        <v>0</v>
      </c>
      <c r="AH181" s="45" t="s">
        <v>50</v>
      </c>
      <c r="AI181" s="45">
        <v>0</v>
      </c>
      <c r="AJ181" s="45">
        <v>0</v>
      </c>
      <c r="AK181" s="45">
        <v>0</v>
      </c>
      <c r="AL181" s="45">
        <v>0</v>
      </c>
      <c r="AM181" s="45">
        <v>0</v>
      </c>
      <c r="AN181" s="45" t="s">
        <v>50</v>
      </c>
      <c r="AO181" s="45">
        <v>0</v>
      </c>
      <c r="AP181" s="45">
        <v>0</v>
      </c>
      <c r="AQ181" s="45">
        <v>0</v>
      </c>
      <c r="AR181" s="45">
        <v>0</v>
      </c>
      <c r="AS181" s="45">
        <v>0</v>
      </c>
      <c r="AT181" s="45">
        <v>0</v>
      </c>
      <c r="AU181" s="45"/>
      <c r="AV181" s="45"/>
      <c r="AW181" s="45"/>
      <c r="AX181" s="45"/>
      <c r="AY181" s="45"/>
    </row>
    <row r="182" spans="1:51" s="53" customFormat="1" ht="105" x14ac:dyDescent="0.25">
      <c r="A182" s="5">
        <v>181</v>
      </c>
      <c r="B182" s="126">
        <v>0</v>
      </c>
      <c r="C182" s="120" t="s">
        <v>1256</v>
      </c>
      <c r="D182" s="53" t="s">
        <v>1257</v>
      </c>
      <c r="E182" s="370" t="s">
        <v>117</v>
      </c>
      <c r="F182" s="350"/>
      <c r="G182" s="45"/>
      <c r="H182" s="45"/>
      <c r="I182" s="45"/>
      <c r="J182" s="45"/>
      <c r="K182" s="46" t="s">
        <v>1258</v>
      </c>
      <c r="L182" s="51">
        <v>45390</v>
      </c>
      <c r="M182" s="45">
        <v>250</v>
      </c>
      <c r="N182" s="52">
        <f t="shared" si="8"/>
        <v>45639</v>
      </c>
      <c r="O182" s="46">
        <f t="shared" ca="1" si="9"/>
        <v>-564</v>
      </c>
      <c r="P182" s="46"/>
      <c r="Q182" s="46" t="s">
        <v>50</v>
      </c>
      <c r="R182" s="45" t="s">
        <v>50</v>
      </c>
      <c r="S182" s="45" t="s">
        <v>50</v>
      </c>
      <c r="T182" s="45">
        <v>0</v>
      </c>
      <c r="U182" s="45">
        <v>0</v>
      </c>
      <c r="V182" s="45"/>
      <c r="W182" s="56"/>
      <c r="X182" s="45" t="s">
        <v>50</v>
      </c>
      <c r="Y182" s="45" t="s">
        <v>50</v>
      </c>
      <c r="Z182" s="45" t="s">
        <v>50</v>
      </c>
      <c r="AA182" s="45">
        <v>0</v>
      </c>
      <c r="AB182" s="45" t="s">
        <v>50</v>
      </c>
      <c r="AC182" s="45">
        <v>0</v>
      </c>
      <c r="AD182" s="45">
        <v>0</v>
      </c>
      <c r="AE182" s="45" t="s">
        <v>50</v>
      </c>
      <c r="AF182" s="45" t="s">
        <v>50</v>
      </c>
      <c r="AG182" s="45">
        <v>0</v>
      </c>
      <c r="AH182" s="45" t="s">
        <v>50</v>
      </c>
      <c r="AI182" s="45">
        <v>0</v>
      </c>
      <c r="AJ182" s="45">
        <v>0</v>
      </c>
      <c r="AK182" s="45" t="s">
        <v>56</v>
      </c>
      <c r="AL182" s="45">
        <v>0</v>
      </c>
      <c r="AM182" s="45">
        <v>0</v>
      </c>
      <c r="AN182" s="45">
        <v>0</v>
      </c>
      <c r="AO182" s="45">
        <v>0</v>
      </c>
      <c r="AP182" s="45">
        <v>0</v>
      </c>
      <c r="AQ182" s="45">
        <v>0</v>
      </c>
      <c r="AR182" s="45">
        <v>0</v>
      </c>
      <c r="AS182" s="45">
        <v>0</v>
      </c>
      <c r="AT182" s="45">
        <v>0</v>
      </c>
      <c r="AU182" s="45" t="s">
        <v>56</v>
      </c>
      <c r="AV182" s="45" t="s">
        <v>50</v>
      </c>
      <c r="AW182" s="45" t="s">
        <v>50</v>
      </c>
      <c r="AX182" s="45"/>
      <c r="AY182" s="45"/>
    </row>
    <row r="183" spans="1:51" s="53" customFormat="1" ht="60" x14ac:dyDescent="0.25">
      <c r="A183" s="5">
        <v>182</v>
      </c>
      <c r="B183" s="126">
        <v>0</v>
      </c>
      <c r="C183" s="120" t="s">
        <v>1259</v>
      </c>
      <c r="D183" s="120" t="s">
        <v>1260</v>
      </c>
      <c r="E183" s="100" t="s">
        <v>1235</v>
      </c>
      <c r="F183" s="350"/>
      <c r="G183" s="45"/>
      <c r="H183" s="45"/>
      <c r="I183" s="45"/>
      <c r="J183" s="45"/>
      <c r="K183" s="100" t="s">
        <v>1261</v>
      </c>
      <c r="L183" s="51">
        <v>45390</v>
      </c>
      <c r="M183" s="45">
        <v>250</v>
      </c>
      <c r="N183" s="52">
        <f t="shared" si="8"/>
        <v>45639</v>
      </c>
      <c r="O183" s="46">
        <f t="shared" ca="1" si="9"/>
        <v>-564</v>
      </c>
      <c r="P183" s="46"/>
      <c r="Q183" s="46"/>
      <c r="R183" s="45"/>
      <c r="S183" s="45"/>
      <c r="T183" s="45"/>
      <c r="U183" s="45"/>
      <c r="V183" s="45"/>
      <c r="W183" s="56"/>
      <c r="X183" s="45" t="s">
        <v>50</v>
      </c>
      <c r="Y183" s="45" t="s">
        <v>50</v>
      </c>
      <c r="Z183" s="45" t="s">
        <v>50</v>
      </c>
      <c r="AA183" s="45">
        <v>0</v>
      </c>
      <c r="AB183" s="45" t="s">
        <v>50</v>
      </c>
      <c r="AC183" s="45">
        <v>0</v>
      </c>
      <c r="AD183" s="45">
        <v>0</v>
      </c>
      <c r="AE183" s="45" t="s">
        <v>50</v>
      </c>
      <c r="AF183" s="45" t="s">
        <v>50</v>
      </c>
      <c r="AG183" s="45">
        <v>0</v>
      </c>
      <c r="AH183" s="45" t="s">
        <v>50</v>
      </c>
      <c r="AI183" s="45">
        <v>0</v>
      </c>
      <c r="AJ183" s="45" t="s">
        <v>50</v>
      </c>
      <c r="AK183" s="45">
        <v>0</v>
      </c>
      <c r="AL183" s="45">
        <v>0</v>
      </c>
      <c r="AM183" s="45">
        <v>0</v>
      </c>
      <c r="AN183" s="45">
        <v>0</v>
      </c>
      <c r="AO183" s="45">
        <v>0</v>
      </c>
      <c r="AP183" s="45">
        <v>0</v>
      </c>
      <c r="AQ183" s="45">
        <v>0</v>
      </c>
      <c r="AR183" s="45">
        <v>0</v>
      </c>
      <c r="AS183" s="45">
        <v>0</v>
      </c>
      <c r="AT183" s="45">
        <v>0</v>
      </c>
      <c r="AU183" s="45"/>
      <c r="AV183" s="45"/>
      <c r="AW183" s="45"/>
      <c r="AX183" s="45"/>
      <c r="AY183" s="45"/>
    </row>
    <row r="184" spans="1:51" s="53" customFormat="1" ht="75" x14ac:dyDescent="0.25">
      <c r="A184" s="5">
        <v>183</v>
      </c>
      <c r="B184" s="126">
        <v>0</v>
      </c>
      <c r="C184" s="120" t="s">
        <v>1262</v>
      </c>
      <c r="D184" s="120" t="s">
        <v>1263</v>
      </c>
      <c r="E184" s="46" t="s">
        <v>1235</v>
      </c>
      <c r="F184" s="350"/>
      <c r="G184" s="45"/>
      <c r="H184" s="45"/>
      <c r="I184" s="45"/>
      <c r="J184" s="45"/>
      <c r="K184" s="336" t="s">
        <v>1264</v>
      </c>
      <c r="L184" s="51">
        <v>45391</v>
      </c>
      <c r="M184" s="45">
        <v>250</v>
      </c>
      <c r="N184" s="52">
        <f t="shared" si="8"/>
        <v>45640</v>
      </c>
      <c r="O184" s="46">
        <f t="shared" ca="1" si="9"/>
        <v>-563</v>
      </c>
      <c r="P184" s="46"/>
      <c r="Q184" s="46"/>
      <c r="R184" s="45"/>
      <c r="T184" s="45"/>
      <c r="U184" s="45"/>
      <c r="V184" s="45"/>
      <c r="W184" s="56"/>
      <c r="X184" s="45" t="s">
        <v>50</v>
      </c>
      <c r="Y184" s="45" t="s">
        <v>50</v>
      </c>
      <c r="Z184" s="45" t="s">
        <v>50</v>
      </c>
      <c r="AA184" s="45">
        <v>0</v>
      </c>
      <c r="AB184" s="45" t="s">
        <v>50</v>
      </c>
      <c r="AC184" s="45">
        <v>0</v>
      </c>
      <c r="AD184" s="45">
        <v>0</v>
      </c>
      <c r="AE184" s="45" t="s">
        <v>50</v>
      </c>
      <c r="AF184" s="45" t="s">
        <v>50</v>
      </c>
      <c r="AG184" s="45">
        <v>0</v>
      </c>
      <c r="AH184" s="45" t="s">
        <v>50</v>
      </c>
      <c r="AI184" s="45">
        <v>0</v>
      </c>
      <c r="AJ184" s="45">
        <v>0</v>
      </c>
      <c r="AK184" s="45">
        <v>0</v>
      </c>
      <c r="AL184" s="45">
        <v>0</v>
      </c>
      <c r="AM184" s="45">
        <v>0</v>
      </c>
      <c r="AN184" s="45">
        <v>0</v>
      </c>
      <c r="AO184" s="45">
        <v>0</v>
      </c>
      <c r="AP184" s="45">
        <v>0</v>
      </c>
      <c r="AQ184" s="45">
        <v>0</v>
      </c>
      <c r="AR184" s="45">
        <v>0</v>
      </c>
      <c r="AS184" s="45">
        <v>0</v>
      </c>
      <c r="AT184" s="45">
        <v>0</v>
      </c>
      <c r="AU184" s="45"/>
      <c r="AV184" s="45"/>
      <c r="AW184" s="45"/>
      <c r="AX184" s="45"/>
      <c r="AY184" s="45"/>
    </row>
    <row r="185" spans="1:51" s="53" customFormat="1" ht="90" x14ac:dyDescent="0.25">
      <c r="A185" s="50">
        <v>184</v>
      </c>
      <c r="B185" s="126">
        <v>0</v>
      </c>
      <c r="C185" s="120" t="s">
        <v>1265</v>
      </c>
      <c r="D185" s="120" t="s">
        <v>1266</v>
      </c>
      <c r="E185" s="46" t="s">
        <v>117</v>
      </c>
      <c r="F185" s="350"/>
      <c r="G185" s="45"/>
      <c r="H185" s="45"/>
      <c r="I185" s="45"/>
      <c r="J185" s="45"/>
      <c r="K185" s="46" t="s">
        <v>1267</v>
      </c>
      <c r="L185" s="51">
        <v>45391</v>
      </c>
      <c r="M185" s="45">
        <v>460</v>
      </c>
      <c r="N185" s="52">
        <f t="shared" si="8"/>
        <v>45850</v>
      </c>
      <c r="O185" s="46">
        <f t="shared" ca="1" si="9"/>
        <v>-353</v>
      </c>
      <c r="P185" s="451"/>
      <c r="Q185" s="46"/>
      <c r="R185" s="45"/>
      <c r="S185" s="45"/>
      <c r="T185" s="45"/>
      <c r="U185" s="45"/>
      <c r="V185" s="45"/>
      <c r="W185" s="56"/>
      <c r="X185" s="45"/>
      <c r="Y185" s="53" t="s">
        <v>50</v>
      </c>
      <c r="Z185" s="45" t="s">
        <v>50</v>
      </c>
      <c r="AA185" s="45">
        <v>0</v>
      </c>
      <c r="AB185" s="45" t="s">
        <v>50</v>
      </c>
      <c r="AC185" s="45">
        <v>0</v>
      </c>
      <c r="AD185" s="45">
        <v>0</v>
      </c>
      <c r="AE185" s="45" t="s">
        <v>50</v>
      </c>
      <c r="AF185" s="45" t="s">
        <v>50</v>
      </c>
      <c r="AG185" s="45">
        <v>0</v>
      </c>
      <c r="AH185" s="45" t="s">
        <v>50</v>
      </c>
      <c r="AI185" s="45">
        <v>0</v>
      </c>
      <c r="AJ185" s="45" t="s">
        <v>50</v>
      </c>
      <c r="AK185" s="45"/>
      <c r="AL185" s="45">
        <v>0</v>
      </c>
      <c r="AM185" s="45">
        <v>0</v>
      </c>
      <c r="AN185" s="45" t="s">
        <v>50</v>
      </c>
      <c r="AO185" s="45">
        <v>0</v>
      </c>
      <c r="AP185" s="45">
        <v>0</v>
      </c>
      <c r="AQ185" s="45">
        <v>0</v>
      </c>
      <c r="AR185" s="45">
        <v>0</v>
      </c>
      <c r="AS185" s="45">
        <v>0</v>
      </c>
      <c r="AT185" s="45">
        <v>0</v>
      </c>
      <c r="AU185" s="45"/>
      <c r="AV185" s="45"/>
      <c r="AW185" s="45"/>
      <c r="AX185" s="45"/>
      <c r="AY185" s="45"/>
    </row>
    <row r="186" spans="1:51" ht="270" x14ac:dyDescent="0.25">
      <c r="A186" s="5">
        <v>185</v>
      </c>
      <c r="B186" s="90">
        <v>0</v>
      </c>
      <c r="C186" s="63" t="s">
        <v>1268</v>
      </c>
      <c r="D186" s="45" t="s">
        <v>1269</v>
      </c>
      <c r="E186" s="100" t="s">
        <v>1270</v>
      </c>
      <c r="F186" s="67"/>
      <c r="G186" s="67"/>
      <c r="H186" s="67"/>
      <c r="I186" s="67"/>
      <c r="J186" s="67"/>
      <c r="K186" s="46" t="s">
        <v>1271</v>
      </c>
      <c r="L186" s="8">
        <v>45392</v>
      </c>
      <c r="M186" s="7">
        <f>40+30+30+30+30+30</f>
        <v>190</v>
      </c>
      <c r="N186" s="9">
        <f t="shared" si="8"/>
        <v>45581</v>
      </c>
      <c r="O186" s="10">
        <f t="shared" ca="1" si="9"/>
        <v>-622</v>
      </c>
      <c r="P186" s="10"/>
      <c r="Q186" s="10" t="s">
        <v>50</v>
      </c>
      <c r="R186" s="7" t="s">
        <v>50</v>
      </c>
      <c r="S186" s="7" t="s">
        <v>50</v>
      </c>
      <c r="T186" s="7">
        <v>0</v>
      </c>
      <c r="U186" s="7">
        <v>0</v>
      </c>
      <c r="V186" s="7"/>
      <c r="W186" s="15"/>
      <c r="X186" s="7" t="s">
        <v>50</v>
      </c>
      <c r="Y186" s="7" t="s">
        <v>50</v>
      </c>
      <c r="Z186" s="7" t="s">
        <v>50</v>
      </c>
      <c r="AA186" s="67" t="s">
        <v>50</v>
      </c>
      <c r="AB186" s="7" t="s">
        <v>50</v>
      </c>
      <c r="AC186" s="7">
        <v>0</v>
      </c>
      <c r="AD186" s="7">
        <v>0</v>
      </c>
      <c r="AE186" s="7" t="s">
        <v>50</v>
      </c>
      <c r="AF186" s="7" t="s">
        <v>50</v>
      </c>
      <c r="AG186" s="7">
        <v>0</v>
      </c>
      <c r="AH186" s="7" t="s">
        <v>50</v>
      </c>
      <c r="AI186" s="7">
        <v>0</v>
      </c>
      <c r="AJ186" s="7">
        <v>0</v>
      </c>
      <c r="AK186" s="7">
        <v>0</v>
      </c>
      <c r="AL186" s="7">
        <v>0</v>
      </c>
      <c r="AM186" s="7">
        <v>0</v>
      </c>
      <c r="AN186" s="7">
        <v>0</v>
      </c>
      <c r="AO186" s="7">
        <v>0</v>
      </c>
      <c r="AP186" s="7">
        <v>0</v>
      </c>
      <c r="AQ186" s="7">
        <v>0</v>
      </c>
      <c r="AR186" s="7">
        <v>0</v>
      </c>
      <c r="AS186" s="7">
        <v>0</v>
      </c>
      <c r="AT186" s="7">
        <v>0</v>
      </c>
      <c r="AU186" s="7" t="s">
        <v>56</v>
      </c>
      <c r="AV186" s="7" t="s">
        <v>50</v>
      </c>
      <c r="AW186" s="7" t="s">
        <v>56</v>
      </c>
      <c r="AX186" s="7"/>
      <c r="AY186" s="7"/>
    </row>
    <row r="187" spans="1:51" s="53" customFormat="1" ht="30" x14ac:dyDescent="0.25">
      <c r="A187" s="5">
        <v>186</v>
      </c>
      <c r="B187" s="126">
        <v>0</v>
      </c>
      <c r="C187" s="45" t="s">
        <v>1272</v>
      </c>
      <c r="D187" s="45"/>
      <c r="E187" s="100" t="s">
        <v>1273</v>
      </c>
      <c r="F187" s="45"/>
      <c r="G187" s="45"/>
      <c r="H187" s="45"/>
      <c r="I187" s="45"/>
      <c r="J187" s="45"/>
      <c r="K187" s="46" t="s">
        <v>1274</v>
      </c>
      <c r="L187" s="51">
        <v>45392</v>
      </c>
      <c r="M187" s="45">
        <f t="shared" ref="M187:M189" si="10">40+30+30+30+30</f>
        <v>160</v>
      </c>
      <c r="N187" s="52">
        <f t="shared" si="8"/>
        <v>45551</v>
      </c>
      <c r="O187" s="46">
        <f t="shared" ca="1" si="9"/>
        <v>-652</v>
      </c>
      <c r="P187" s="46"/>
      <c r="Q187" s="46">
        <v>0</v>
      </c>
      <c r="R187" s="45" t="s">
        <v>50</v>
      </c>
      <c r="S187" s="45" t="s">
        <v>50</v>
      </c>
      <c r="T187" s="45">
        <v>0</v>
      </c>
      <c r="U187" s="45">
        <v>0</v>
      </c>
      <c r="V187" s="45" t="s">
        <v>50</v>
      </c>
      <c r="W187" s="56" t="s">
        <v>50</v>
      </c>
      <c r="X187" s="45" t="s">
        <v>50</v>
      </c>
      <c r="Y187" s="45" t="s">
        <v>50</v>
      </c>
      <c r="Z187" s="45" t="s">
        <v>50</v>
      </c>
      <c r="AA187" s="45">
        <v>0</v>
      </c>
      <c r="AB187" s="45" t="s">
        <v>50</v>
      </c>
      <c r="AC187" s="45">
        <v>0</v>
      </c>
      <c r="AD187" s="45">
        <v>0</v>
      </c>
      <c r="AE187" s="45" t="s">
        <v>50</v>
      </c>
      <c r="AF187" s="45" t="s">
        <v>50</v>
      </c>
      <c r="AG187" s="45">
        <v>0</v>
      </c>
      <c r="AH187" s="45" t="s">
        <v>50</v>
      </c>
      <c r="AI187" s="45">
        <v>0</v>
      </c>
      <c r="AJ187" s="45" t="s">
        <v>50</v>
      </c>
      <c r="AK187" s="45">
        <v>0</v>
      </c>
      <c r="AL187" s="45">
        <v>0</v>
      </c>
      <c r="AM187" s="45">
        <v>0</v>
      </c>
      <c r="AN187" s="45">
        <v>0</v>
      </c>
      <c r="AO187" s="45">
        <v>0</v>
      </c>
      <c r="AP187" s="45">
        <v>0</v>
      </c>
      <c r="AQ187" s="45">
        <v>0</v>
      </c>
      <c r="AR187" s="45">
        <v>0</v>
      </c>
      <c r="AS187" s="45">
        <v>0</v>
      </c>
      <c r="AT187" s="45">
        <v>0</v>
      </c>
      <c r="AU187" s="45"/>
      <c r="AV187" s="45"/>
      <c r="AW187" s="45"/>
      <c r="AX187" s="45"/>
      <c r="AY187" s="45"/>
    </row>
    <row r="188" spans="1:51" ht="135" x14ac:dyDescent="0.25">
      <c r="A188" s="5">
        <v>187</v>
      </c>
      <c r="B188" s="90">
        <v>0</v>
      </c>
      <c r="C188" s="63" t="s">
        <v>1275</v>
      </c>
      <c r="D188" s="7" t="s">
        <v>1276</v>
      </c>
      <c r="E188" s="46" t="s">
        <v>1277</v>
      </c>
      <c r="F188" s="45"/>
      <c r="G188" s="45"/>
      <c r="H188" s="45"/>
      <c r="I188" s="45"/>
      <c r="J188" s="45"/>
      <c r="K188" s="46" t="s">
        <v>1278</v>
      </c>
      <c r="L188" s="8">
        <v>45392</v>
      </c>
      <c r="M188" s="7">
        <v>190</v>
      </c>
      <c r="N188" s="9">
        <f t="shared" si="8"/>
        <v>45581</v>
      </c>
      <c r="O188" s="10">
        <f t="shared" ca="1" si="9"/>
        <v>-622</v>
      </c>
      <c r="P188" s="10"/>
      <c r="Q188" s="10">
        <v>0</v>
      </c>
      <c r="R188" s="7" t="s">
        <v>50</v>
      </c>
      <c r="S188" s="7" t="s">
        <v>50</v>
      </c>
      <c r="T188" s="7">
        <v>0</v>
      </c>
      <c r="U188" s="7">
        <v>0</v>
      </c>
      <c r="V188" s="7"/>
      <c r="W188" s="15"/>
      <c r="X188" s="7" t="s">
        <v>50</v>
      </c>
      <c r="Y188" s="7" t="s">
        <v>50</v>
      </c>
      <c r="Z188" s="7" t="s">
        <v>50</v>
      </c>
      <c r="AA188" s="7">
        <v>0</v>
      </c>
      <c r="AB188" s="7" t="s">
        <v>50</v>
      </c>
      <c r="AC188" s="7">
        <v>0</v>
      </c>
      <c r="AD188" s="7">
        <v>0</v>
      </c>
      <c r="AE188" s="7" t="s">
        <v>50</v>
      </c>
      <c r="AF188" s="7" t="s">
        <v>50</v>
      </c>
      <c r="AG188" s="7">
        <v>0</v>
      </c>
      <c r="AH188" s="67" t="s">
        <v>50</v>
      </c>
      <c r="AI188" s="7">
        <v>0</v>
      </c>
      <c r="AJ188" s="7">
        <v>0</v>
      </c>
      <c r="AK188" s="7">
        <v>0</v>
      </c>
      <c r="AL188" s="7">
        <v>0</v>
      </c>
      <c r="AM188" s="7">
        <v>0</v>
      </c>
      <c r="AN188" s="7">
        <v>0</v>
      </c>
      <c r="AO188" s="7">
        <v>0</v>
      </c>
      <c r="AP188" s="7">
        <v>0</v>
      </c>
      <c r="AQ188" s="7">
        <v>0</v>
      </c>
      <c r="AR188" s="7">
        <v>0</v>
      </c>
      <c r="AS188" s="7">
        <v>0</v>
      </c>
      <c r="AT188" s="7">
        <v>0</v>
      </c>
      <c r="AU188" s="7" t="s">
        <v>56</v>
      </c>
      <c r="AV188" s="7" t="s">
        <v>50</v>
      </c>
      <c r="AW188" s="7" t="s">
        <v>50</v>
      </c>
      <c r="AX188" s="7"/>
      <c r="AY188" s="7"/>
    </row>
    <row r="189" spans="1:51" s="53" customFormat="1" ht="120" x14ac:dyDescent="0.25">
      <c r="A189" s="5">
        <v>188</v>
      </c>
      <c r="B189" s="126">
        <v>0</v>
      </c>
      <c r="C189" s="45" t="s">
        <v>1279</v>
      </c>
      <c r="D189" s="45"/>
      <c r="E189" s="46" t="s">
        <v>1280</v>
      </c>
      <c r="F189" s="45"/>
      <c r="G189" s="45"/>
      <c r="H189" s="45"/>
      <c r="I189" s="45"/>
      <c r="J189" s="45"/>
      <c r="K189" s="46" t="s">
        <v>1281</v>
      </c>
      <c r="L189" s="51">
        <v>45393</v>
      </c>
      <c r="M189" s="45">
        <f t="shared" si="10"/>
        <v>160</v>
      </c>
      <c r="N189" s="52">
        <f t="shared" si="8"/>
        <v>45552</v>
      </c>
      <c r="O189" s="46">
        <f t="shared" ca="1" si="9"/>
        <v>-651</v>
      </c>
      <c r="P189" s="46"/>
      <c r="Q189" s="46" t="s">
        <v>50</v>
      </c>
      <c r="R189" s="45" t="s">
        <v>50</v>
      </c>
      <c r="S189" s="45" t="s">
        <v>50</v>
      </c>
      <c r="T189" s="45">
        <v>0</v>
      </c>
      <c r="U189" s="45">
        <v>0</v>
      </c>
      <c r="V189" s="45"/>
      <c r="W189" s="56"/>
      <c r="X189" s="45" t="s">
        <v>50</v>
      </c>
      <c r="Y189" s="45" t="s">
        <v>50</v>
      </c>
      <c r="Z189" s="45" t="s">
        <v>50</v>
      </c>
      <c r="AA189" s="45">
        <v>0</v>
      </c>
      <c r="AB189" s="45" t="s">
        <v>50</v>
      </c>
      <c r="AC189" s="45">
        <v>0</v>
      </c>
      <c r="AD189" s="45">
        <v>0</v>
      </c>
      <c r="AE189" s="45" t="s">
        <v>50</v>
      </c>
      <c r="AF189" s="45" t="s">
        <v>50</v>
      </c>
      <c r="AG189" s="45">
        <v>0</v>
      </c>
      <c r="AH189" s="45" t="s">
        <v>50</v>
      </c>
      <c r="AI189" s="45">
        <v>0</v>
      </c>
      <c r="AJ189" s="45">
        <v>0</v>
      </c>
      <c r="AK189" s="45">
        <v>0</v>
      </c>
      <c r="AL189" s="45">
        <v>0</v>
      </c>
      <c r="AM189" s="45">
        <v>0</v>
      </c>
      <c r="AN189" s="45">
        <v>0</v>
      </c>
      <c r="AO189" s="45">
        <v>0</v>
      </c>
      <c r="AP189" s="45">
        <v>0</v>
      </c>
      <c r="AQ189" s="45">
        <v>0</v>
      </c>
      <c r="AR189" s="45">
        <v>0</v>
      </c>
      <c r="AS189" s="45">
        <v>0</v>
      </c>
      <c r="AT189" s="45">
        <v>0</v>
      </c>
      <c r="AU189" s="45"/>
      <c r="AV189" s="45"/>
      <c r="AW189" s="45"/>
      <c r="AX189" s="45"/>
      <c r="AY189" s="45"/>
    </row>
    <row r="190" spans="1:51" x14ac:dyDescent="0.25">
      <c r="A190" s="5">
        <v>189</v>
      </c>
      <c r="B190" s="90">
        <v>0</v>
      </c>
      <c r="C190" s="7" t="s">
        <v>1282</v>
      </c>
      <c r="D190" s="7"/>
      <c r="E190" s="49" t="s">
        <v>1283</v>
      </c>
      <c r="F190" s="7"/>
      <c r="G190" s="7"/>
      <c r="H190" s="7"/>
      <c r="I190" s="7"/>
      <c r="J190" s="7"/>
      <c r="K190" s="45"/>
      <c r="L190" s="8"/>
      <c r="M190" s="7">
        <v>40</v>
      </c>
      <c r="N190" s="9" t="str">
        <f t="shared" si="8"/>
        <v/>
      </c>
      <c r="O190" s="124" t="str">
        <f t="shared" ca="1" si="9"/>
        <v/>
      </c>
      <c r="P190" s="124"/>
      <c r="Q190" s="10"/>
      <c r="R190" s="7"/>
      <c r="S190" s="7"/>
      <c r="T190" s="7"/>
      <c r="U190" s="7"/>
      <c r="V190" s="7"/>
      <c r="W190" s="15"/>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t="s">
        <v>50</v>
      </c>
      <c r="AV190" s="7" t="s">
        <v>50</v>
      </c>
      <c r="AW190" s="7"/>
      <c r="AX190" s="7"/>
      <c r="AY190" s="7"/>
    </row>
    <row r="191" spans="1:51" ht="90" x14ac:dyDescent="0.25">
      <c r="A191" s="5">
        <v>190</v>
      </c>
      <c r="B191" s="90">
        <v>0</v>
      </c>
      <c r="C191" s="63" t="s">
        <v>1284</v>
      </c>
      <c r="D191" t="s">
        <v>1285</v>
      </c>
      <c r="E191" s="302" t="s">
        <v>1286</v>
      </c>
      <c r="F191" s="47"/>
      <c r="G191" s="47"/>
      <c r="H191" s="47"/>
      <c r="I191" s="47"/>
      <c r="J191" s="47"/>
      <c r="K191" s="124" t="s">
        <v>1287</v>
      </c>
      <c r="L191" s="8">
        <v>45393</v>
      </c>
      <c r="M191" s="7">
        <v>220</v>
      </c>
      <c r="N191" s="9">
        <f t="shared" si="8"/>
        <v>45612</v>
      </c>
      <c r="O191" s="10">
        <f t="shared" ca="1" si="9"/>
        <v>-591</v>
      </c>
      <c r="P191" s="10"/>
      <c r="Q191" s="10" t="s">
        <v>50</v>
      </c>
      <c r="R191" s="7" t="s">
        <v>50</v>
      </c>
      <c r="S191" s="7" t="s">
        <v>50</v>
      </c>
      <c r="T191" s="7">
        <v>0</v>
      </c>
      <c r="U191" s="67" t="s">
        <v>50</v>
      </c>
      <c r="V191" s="15"/>
      <c r="X191" s="7" t="s">
        <v>50</v>
      </c>
      <c r="Y191" s="7" t="s">
        <v>50</v>
      </c>
      <c r="Z191" s="7" t="s">
        <v>50</v>
      </c>
      <c r="AA191" s="7"/>
      <c r="AB191" s="7" t="s">
        <v>50</v>
      </c>
      <c r="AC191" s="7">
        <v>0</v>
      </c>
      <c r="AD191" s="7">
        <v>0</v>
      </c>
      <c r="AE191" s="7" t="s">
        <v>50</v>
      </c>
      <c r="AF191" s="7" t="s">
        <v>50</v>
      </c>
      <c r="AG191" s="7">
        <v>0</v>
      </c>
      <c r="AH191" s="244" t="s">
        <v>50</v>
      </c>
      <c r="AI191" s="7">
        <v>0</v>
      </c>
      <c r="AJ191" s="7">
        <v>0</v>
      </c>
      <c r="AK191" s="7">
        <v>0</v>
      </c>
      <c r="AL191" s="7">
        <v>0</v>
      </c>
      <c r="AM191" s="7">
        <v>0</v>
      </c>
      <c r="AN191" s="7">
        <v>0</v>
      </c>
      <c r="AO191" s="7">
        <v>0</v>
      </c>
      <c r="AP191" s="7">
        <v>0</v>
      </c>
      <c r="AQ191" s="7">
        <v>0</v>
      </c>
      <c r="AR191" s="7">
        <v>0</v>
      </c>
      <c r="AS191" s="7">
        <v>0</v>
      </c>
      <c r="AT191" s="7">
        <v>0</v>
      </c>
      <c r="AU191" s="7" t="s">
        <v>56</v>
      </c>
      <c r="AV191" s="7" t="s">
        <v>50</v>
      </c>
      <c r="AW191" s="7" t="s">
        <v>50</v>
      </c>
      <c r="AX191" s="7"/>
      <c r="AY191" s="7"/>
    </row>
    <row r="192" spans="1:51" s="53" customFormat="1" x14ac:dyDescent="0.25">
      <c r="A192" s="5">
        <v>191</v>
      </c>
      <c r="B192" s="335">
        <v>0</v>
      </c>
      <c r="C192" s="45" t="s">
        <v>1288</v>
      </c>
      <c r="E192" s="302"/>
      <c r="F192" s="45"/>
      <c r="G192" s="45"/>
      <c r="H192" s="45"/>
      <c r="I192" s="45"/>
      <c r="J192" s="45"/>
      <c r="K192" s="302"/>
      <c r="L192" s="51">
        <v>45394</v>
      </c>
      <c r="M192" s="45">
        <f>70+30+30</f>
        <v>130</v>
      </c>
      <c r="N192" s="52">
        <f t="shared" si="8"/>
        <v>45523</v>
      </c>
      <c r="O192" s="46">
        <f t="shared" ca="1" si="9"/>
        <v>-680</v>
      </c>
      <c r="P192" s="46"/>
      <c r="Q192" s="46" t="s">
        <v>50</v>
      </c>
      <c r="R192" s="45" t="s">
        <v>50</v>
      </c>
      <c r="S192" s="45" t="s">
        <v>50</v>
      </c>
      <c r="T192" s="45"/>
      <c r="V192" s="45"/>
      <c r="W192" s="56"/>
      <c r="X192" s="45" t="s">
        <v>50</v>
      </c>
      <c r="Y192" s="45" t="s">
        <v>1289</v>
      </c>
      <c r="Z192" s="45" t="s">
        <v>50</v>
      </c>
      <c r="AA192" s="45">
        <v>0</v>
      </c>
      <c r="AB192" s="45">
        <v>0</v>
      </c>
      <c r="AC192" s="45">
        <v>0</v>
      </c>
      <c r="AD192" s="45">
        <v>0</v>
      </c>
      <c r="AE192" s="45">
        <v>0</v>
      </c>
      <c r="AF192" s="45">
        <v>0</v>
      </c>
      <c r="AG192" s="45">
        <v>0</v>
      </c>
      <c r="AH192" s="45">
        <v>0</v>
      </c>
      <c r="AI192" s="45">
        <v>0</v>
      </c>
      <c r="AJ192" s="45">
        <v>0</v>
      </c>
      <c r="AK192" s="45">
        <v>0</v>
      </c>
      <c r="AL192" s="45">
        <v>0</v>
      </c>
      <c r="AM192" s="45">
        <v>0</v>
      </c>
      <c r="AN192" s="45" t="s">
        <v>50</v>
      </c>
      <c r="AO192" s="45">
        <v>0</v>
      </c>
      <c r="AP192" s="45">
        <v>0</v>
      </c>
      <c r="AQ192" s="45">
        <v>0</v>
      </c>
      <c r="AR192" s="45">
        <v>0</v>
      </c>
      <c r="AS192" s="45">
        <v>0</v>
      </c>
      <c r="AT192" s="45">
        <v>0</v>
      </c>
      <c r="AU192" s="45">
        <v>0</v>
      </c>
      <c r="AV192" s="45"/>
      <c r="AW192" s="45"/>
      <c r="AX192" s="45"/>
      <c r="AY192" s="45"/>
    </row>
    <row r="193" spans="1:51" s="53" customFormat="1" ht="180" x14ac:dyDescent="0.25">
      <c r="A193" s="50">
        <v>192</v>
      </c>
      <c r="B193" s="126">
        <v>0</v>
      </c>
      <c r="C193" s="45" t="s">
        <v>1290</v>
      </c>
      <c r="D193" s="53" t="s">
        <v>1291</v>
      </c>
      <c r="E193" s="476" t="s">
        <v>117</v>
      </c>
      <c r="F193" s="45"/>
      <c r="G193" s="45"/>
      <c r="H193" s="45"/>
      <c r="I193" s="45"/>
      <c r="J193" s="45"/>
      <c r="K193" s="477" t="s">
        <v>1292</v>
      </c>
      <c r="L193" s="51">
        <v>45394</v>
      </c>
      <c r="M193" s="45">
        <f>40+30+30+30+30</f>
        <v>160</v>
      </c>
      <c r="N193" s="52">
        <f t="shared" si="8"/>
        <v>45553</v>
      </c>
      <c r="O193" s="46">
        <f t="shared" ca="1" si="9"/>
        <v>-650</v>
      </c>
      <c r="P193" s="451"/>
      <c r="Q193" s="46" t="s">
        <v>50</v>
      </c>
      <c r="R193" s="45" t="s">
        <v>50</v>
      </c>
      <c r="S193" s="45" t="s">
        <v>50</v>
      </c>
      <c r="T193" s="45"/>
      <c r="U193" s="45"/>
      <c r="V193" s="45"/>
      <c r="W193" s="56"/>
      <c r="X193" s="45" t="s">
        <v>50</v>
      </c>
      <c r="Y193" s="45" t="s">
        <v>50</v>
      </c>
      <c r="Z193" s="45" t="s">
        <v>50</v>
      </c>
      <c r="AA193" s="45">
        <v>0</v>
      </c>
      <c r="AB193" s="45" t="s">
        <v>50</v>
      </c>
      <c r="AC193" s="45">
        <v>0</v>
      </c>
      <c r="AD193" s="45">
        <v>0</v>
      </c>
      <c r="AE193" s="45" t="s">
        <v>50</v>
      </c>
      <c r="AF193" s="45" t="s">
        <v>50</v>
      </c>
      <c r="AG193" s="45">
        <v>0</v>
      </c>
      <c r="AH193" s="45" t="s">
        <v>50</v>
      </c>
      <c r="AI193" s="45">
        <v>0</v>
      </c>
      <c r="AJ193" s="45">
        <v>0</v>
      </c>
      <c r="AK193" s="45" t="s">
        <v>1293</v>
      </c>
      <c r="AL193" s="45">
        <v>0</v>
      </c>
      <c r="AM193" s="45">
        <v>0</v>
      </c>
      <c r="AN193" s="45" t="s">
        <v>50</v>
      </c>
      <c r="AO193" s="45">
        <v>0</v>
      </c>
      <c r="AP193" s="45">
        <v>0</v>
      </c>
      <c r="AQ193" s="45">
        <v>0</v>
      </c>
      <c r="AR193" s="45">
        <v>0</v>
      </c>
      <c r="AS193" s="45">
        <v>0</v>
      </c>
      <c r="AT193" s="45">
        <v>0</v>
      </c>
      <c r="AU193" s="45"/>
      <c r="AV193" s="45"/>
      <c r="AW193" s="45"/>
      <c r="AX193" s="45"/>
      <c r="AY193" s="45"/>
    </row>
    <row r="194" spans="1:51" s="53" customFormat="1" ht="30" x14ac:dyDescent="0.25">
      <c r="A194" s="5">
        <v>193</v>
      </c>
      <c r="B194" s="126">
        <v>0</v>
      </c>
      <c r="C194" s="45" t="s">
        <v>1294</v>
      </c>
      <c r="E194" s="302" t="s">
        <v>1273</v>
      </c>
      <c r="F194" s="45"/>
      <c r="G194" s="45"/>
      <c r="H194" s="45"/>
      <c r="I194" s="45"/>
      <c r="J194" s="45"/>
      <c r="K194" s="46" t="s">
        <v>1295</v>
      </c>
      <c r="L194" s="51">
        <v>45397</v>
      </c>
      <c r="M194" s="45">
        <f>40+30+30+30+30</f>
        <v>160</v>
      </c>
      <c r="N194" s="52">
        <f t="shared" si="8"/>
        <v>45556</v>
      </c>
      <c r="O194" s="100">
        <f t="shared" ca="1" si="9"/>
        <v>-647</v>
      </c>
      <c r="P194" s="100"/>
      <c r="Q194" s="46"/>
      <c r="R194" s="45" t="s">
        <v>50</v>
      </c>
      <c r="S194" s="45" t="s">
        <v>50</v>
      </c>
      <c r="T194" s="45">
        <v>0</v>
      </c>
      <c r="U194" s="45">
        <v>0</v>
      </c>
      <c r="V194" s="45"/>
      <c r="W194" s="56"/>
      <c r="X194" s="45" t="s">
        <v>50</v>
      </c>
      <c r="Y194" s="45" t="s">
        <v>50</v>
      </c>
      <c r="Z194" s="45"/>
      <c r="AA194" s="45">
        <v>0</v>
      </c>
      <c r="AB194" s="45" t="s">
        <v>50</v>
      </c>
      <c r="AC194" s="45"/>
      <c r="AD194" s="45"/>
      <c r="AE194" s="45" t="s">
        <v>50</v>
      </c>
      <c r="AF194" s="45" t="s">
        <v>50</v>
      </c>
      <c r="AG194" s="45"/>
      <c r="AH194" s="45" t="s">
        <v>50</v>
      </c>
      <c r="AI194" s="45"/>
      <c r="AJ194" s="45"/>
      <c r="AK194" s="45"/>
      <c r="AL194" s="45"/>
      <c r="AM194" s="45"/>
      <c r="AN194" s="45"/>
      <c r="AO194" s="45"/>
      <c r="AP194" s="45"/>
      <c r="AQ194" s="45"/>
      <c r="AR194" s="45"/>
      <c r="AS194" s="45"/>
      <c r="AT194" s="45"/>
      <c r="AU194" s="45"/>
      <c r="AV194" s="45"/>
      <c r="AW194" s="45"/>
      <c r="AX194" s="45"/>
      <c r="AY194" s="45"/>
    </row>
    <row r="195" spans="1:51" ht="75" x14ac:dyDescent="0.25">
      <c r="A195" s="5">
        <v>194</v>
      </c>
      <c r="B195" s="90">
        <v>0</v>
      </c>
      <c r="C195" s="7" t="s">
        <v>1296</v>
      </c>
      <c r="E195" s="2" t="s">
        <v>1297</v>
      </c>
      <c r="F195" s="7"/>
      <c r="G195" s="7"/>
      <c r="H195" s="7"/>
      <c r="I195" s="7"/>
      <c r="J195" s="7"/>
      <c r="K195" s="319" t="s">
        <v>1298</v>
      </c>
      <c r="L195" s="8">
        <v>45398</v>
      </c>
      <c r="M195" s="7">
        <f t="shared" ref="M195" si="11">40+30</f>
        <v>70</v>
      </c>
      <c r="N195" s="9">
        <f t="shared" si="8"/>
        <v>45467</v>
      </c>
      <c r="O195" s="10">
        <f t="shared" ca="1" si="9"/>
        <v>-736</v>
      </c>
      <c r="P195" s="10"/>
      <c r="Q195" s="10" t="s">
        <v>50</v>
      </c>
      <c r="R195" s="7" t="s">
        <v>50</v>
      </c>
      <c r="S195" s="7"/>
      <c r="T195" s="7"/>
      <c r="U195" s="7"/>
      <c r="V195" s="7"/>
      <c r="W195" s="15"/>
      <c r="X195" s="7" t="s">
        <v>56</v>
      </c>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row>
    <row r="196" spans="1:51" s="341" customFormat="1" x14ac:dyDescent="0.25">
      <c r="A196" s="386">
        <v>195</v>
      </c>
      <c r="B196" s="335">
        <v>0</v>
      </c>
      <c r="C196" s="96" t="s">
        <v>1299</v>
      </c>
      <c r="E196" s="302" t="s">
        <v>1300</v>
      </c>
      <c r="F196" s="96"/>
      <c r="G196" s="96"/>
      <c r="H196" s="96"/>
      <c r="I196" s="96"/>
      <c r="J196" s="96"/>
      <c r="K196" s="302" t="s">
        <v>1300</v>
      </c>
      <c r="L196" s="338">
        <v>45398</v>
      </c>
      <c r="M196" s="96">
        <f>40+30+30+30</f>
        <v>130</v>
      </c>
      <c r="N196" s="339">
        <f t="shared" si="8"/>
        <v>45527</v>
      </c>
      <c r="O196" s="337">
        <f t="shared" ca="1" si="9"/>
        <v>-676</v>
      </c>
      <c r="P196" s="337"/>
      <c r="Q196" s="337">
        <v>0</v>
      </c>
      <c r="R196" s="96" t="s">
        <v>50</v>
      </c>
      <c r="S196" s="96" t="s">
        <v>50</v>
      </c>
      <c r="T196" s="96">
        <v>0</v>
      </c>
      <c r="U196" s="96">
        <v>0</v>
      </c>
      <c r="V196" s="96"/>
      <c r="W196" s="340"/>
      <c r="X196" s="96" t="s">
        <v>50</v>
      </c>
      <c r="Y196" s="96" t="s">
        <v>50</v>
      </c>
      <c r="Z196" s="96" t="s">
        <v>50</v>
      </c>
      <c r="AA196" s="96" t="s">
        <v>50</v>
      </c>
      <c r="AB196" s="96" t="s">
        <v>50</v>
      </c>
      <c r="AC196" s="96">
        <v>0</v>
      </c>
      <c r="AD196" s="96">
        <v>0</v>
      </c>
      <c r="AE196" s="96" t="s">
        <v>50</v>
      </c>
      <c r="AF196" s="96" t="s">
        <v>50</v>
      </c>
      <c r="AG196" s="96">
        <v>0</v>
      </c>
      <c r="AH196" s="96">
        <v>0</v>
      </c>
      <c r="AI196" s="96">
        <v>0</v>
      </c>
      <c r="AJ196" s="96">
        <v>0</v>
      </c>
      <c r="AK196" s="96">
        <v>0</v>
      </c>
      <c r="AL196" s="96">
        <v>0</v>
      </c>
      <c r="AM196" s="96">
        <v>0</v>
      </c>
      <c r="AN196" s="96" t="s">
        <v>50</v>
      </c>
      <c r="AO196" s="96">
        <v>0</v>
      </c>
      <c r="AP196" s="96">
        <v>0</v>
      </c>
      <c r="AQ196" s="96">
        <v>0</v>
      </c>
      <c r="AR196" s="96">
        <v>0</v>
      </c>
      <c r="AS196" s="96">
        <v>0</v>
      </c>
      <c r="AT196" s="96">
        <v>0</v>
      </c>
      <c r="AU196" s="96" t="s">
        <v>50</v>
      </c>
      <c r="AV196" s="96"/>
      <c r="AW196" s="96"/>
      <c r="AX196" s="96"/>
      <c r="AY196" s="96"/>
    </row>
    <row r="197" spans="1:51" ht="105" x14ac:dyDescent="0.25">
      <c r="A197" s="5">
        <v>196</v>
      </c>
      <c r="B197" s="126">
        <v>0</v>
      </c>
      <c r="C197" s="45" t="s">
        <v>1301</v>
      </c>
      <c r="D197" s="45" t="s">
        <v>1302</v>
      </c>
      <c r="E197" s="46"/>
      <c r="F197" s="45"/>
      <c r="G197" s="45"/>
      <c r="H197" s="45"/>
      <c r="I197" s="45"/>
      <c r="J197" s="45"/>
      <c r="K197" s="46" t="s">
        <v>1303</v>
      </c>
      <c r="L197" s="8">
        <v>45400</v>
      </c>
      <c r="M197" s="7">
        <f>100+30+30</f>
        <v>160</v>
      </c>
      <c r="N197" s="9">
        <f t="shared" si="8"/>
        <v>45559</v>
      </c>
      <c r="O197" s="10">
        <f t="shared" ca="1" si="9"/>
        <v>-644</v>
      </c>
      <c r="P197" s="10"/>
      <c r="Q197" s="10"/>
      <c r="R197" s="7" t="s">
        <v>50</v>
      </c>
      <c r="S197" s="7" t="s">
        <v>50</v>
      </c>
      <c r="T197" s="7">
        <v>0</v>
      </c>
      <c r="U197" s="67" t="s">
        <v>50</v>
      </c>
      <c r="V197" s="7"/>
      <c r="W197" s="15"/>
      <c r="X197" s="7" t="s">
        <v>50</v>
      </c>
      <c r="Y197" s="7" t="s">
        <v>50</v>
      </c>
      <c r="Z197" s="7" t="s">
        <v>50</v>
      </c>
      <c r="AA197" s="7">
        <v>0</v>
      </c>
      <c r="AB197" s="247" t="s">
        <v>50</v>
      </c>
      <c r="AC197" s="7">
        <v>0</v>
      </c>
      <c r="AD197" s="7">
        <v>0</v>
      </c>
      <c r="AE197" s="7" t="s">
        <v>50</v>
      </c>
      <c r="AF197" s="7" t="s">
        <v>50</v>
      </c>
      <c r="AG197" s="7">
        <v>0</v>
      </c>
      <c r="AH197" s="67" t="s">
        <v>50</v>
      </c>
      <c r="AI197" s="7">
        <v>0</v>
      </c>
      <c r="AJ197" s="7">
        <v>0</v>
      </c>
      <c r="AK197" s="7">
        <v>0</v>
      </c>
      <c r="AL197" s="7">
        <v>0</v>
      </c>
      <c r="AM197" s="7">
        <v>0</v>
      </c>
      <c r="AN197" s="7">
        <v>0</v>
      </c>
      <c r="AO197" s="7">
        <v>0</v>
      </c>
      <c r="AP197" s="7">
        <v>0</v>
      </c>
      <c r="AQ197" s="7">
        <v>0</v>
      </c>
      <c r="AR197" s="7">
        <v>0</v>
      </c>
      <c r="AS197" s="7">
        <v>0</v>
      </c>
      <c r="AT197" s="7">
        <v>0</v>
      </c>
      <c r="AU197" s="7"/>
      <c r="AV197" s="7"/>
      <c r="AW197" s="7"/>
      <c r="AX197" s="7"/>
      <c r="AY197" s="7"/>
    </row>
    <row r="198" spans="1:51" s="53" customFormat="1" x14ac:dyDescent="0.25">
      <c r="A198" s="5">
        <v>197</v>
      </c>
      <c r="B198" s="335">
        <v>0</v>
      </c>
      <c r="C198" s="45" t="s">
        <v>1304</v>
      </c>
      <c r="D198" s="45"/>
      <c r="E198" s="337" t="s">
        <v>1300</v>
      </c>
      <c r="F198" s="45"/>
      <c r="G198" s="45"/>
      <c r="H198" s="45"/>
      <c r="I198" s="45"/>
      <c r="J198" s="45"/>
      <c r="K198" s="302" t="s">
        <v>1300</v>
      </c>
      <c r="L198" s="51">
        <v>45400</v>
      </c>
      <c r="M198" s="45">
        <f>40+30+30</f>
        <v>100</v>
      </c>
      <c r="N198" s="52">
        <f t="shared" si="8"/>
        <v>45499</v>
      </c>
      <c r="O198" s="46">
        <f t="shared" ca="1" si="9"/>
        <v>-704</v>
      </c>
      <c r="P198" s="46"/>
      <c r="Q198" s="46" t="s">
        <v>50</v>
      </c>
      <c r="R198" s="45" t="s">
        <v>50</v>
      </c>
      <c r="S198" s="45" t="s">
        <v>50</v>
      </c>
      <c r="T198" s="45">
        <v>0</v>
      </c>
      <c r="U198" s="45">
        <v>0</v>
      </c>
      <c r="V198" s="45"/>
      <c r="W198" s="56"/>
      <c r="X198" s="45" t="s">
        <v>50</v>
      </c>
      <c r="Y198" s="45" t="s">
        <v>1305</v>
      </c>
      <c r="Z198" s="45" t="s">
        <v>50</v>
      </c>
      <c r="AA198" s="45">
        <v>0</v>
      </c>
      <c r="AB198" s="45">
        <v>0</v>
      </c>
      <c r="AC198" s="45">
        <v>0</v>
      </c>
      <c r="AD198" s="45">
        <v>0</v>
      </c>
      <c r="AE198" s="45">
        <v>0</v>
      </c>
      <c r="AF198" s="45">
        <v>0</v>
      </c>
      <c r="AG198" s="45">
        <v>0</v>
      </c>
      <c r="AH198" s="45">
        <v>0</v>
      </c>
      <c r="AI198" s="45">
        <v>0</v>
      </c>
      <c r="AJ198" s="45">
        <v>0</v>
      </c>
      <c r="AK198" s="45">
        <v>0</v>
      </c>
      <c r="AL198" s="45">
        <v>0</v>
      </c>
      <c r="AM198" s="45">
        <v>0</v>
      </c>
      <c r="AN198" s="45" t="s">
        <v>50</v>
      </c>
      <c r="AO198" s="45">
        <v>0</v>
      </c>
      <c r="AP198" s="45">
        <v>0</v>
      </c>
      <c r="AQ198" s="45">
        <v>0</v>
      </c>
      <c r="AR198" s="45">
        <v>0</v>
      </c>
      <c r="AS198" s="45">
        <v>0</v>
      </c>
      <c r="AT198" s="45">
        <v>0</v>
      </c>
      <c r="AU198" s="45"/>
      <c r="AV198" s="45"/>
      <c r="AW198" s="45"/>
      <c r="AX198" s="45"/>
      <c r="AY198" s="45"/>
    </row>
    <row r="199" spans="1:51" x14ac:dyDescent="0.25">
      <c r="A199" s="5">
        <v>198</v>
      </c>
      <c r="B199" s="90">
        <v>0</v>
      </c>
      <c r="C199" s="53" t="s">
        <v>1306</v>
      </c>
      <c r="D199" s="53"/>
      <c r="E199" s="328"/>
      <c r="F199" s="7"/>
      <c r="G199" s="7"/>
      <c r="H199" s="7"/>
      <c r="I199" s="7"/>
      <c r="J199" s="7"/>
      <c r="K199" s="357" t="s">
        <v>161</v>
      </c>
      <c r="L199" s="8">
        <v>45404</v>
      </c>
      <c r="M199" s="7">
        <f>100+30+30</f>
        <v>160</v>
      </c>
      <c r="N199" s="9">
        <f t="shared" si="8"/>
        <v>45563</v>
      </c>
      <c r="O199" s="10">
        <f t="shared" ca="1" si="9"/>
        <v>-640</v>
      </c>
      <c r="P199" s="10"/>
      <c r="Q199" s="10"/>
      <c r="R199" s="7"/>
      <c r="S199" s="7"/>
      <c r="T199" s="7"/>
      <c r="U199" s="7"/>
      <c r="V199" s="7"/>
      <c r="W199" s="15"/>
      <c r="X199" s="7" t="s">
        <v>50</v>
      </c>
      <c r="Y199" s="7" t="s">
        <v>50</v>
      </c>
      <c r="Z199" s="7" t="s">
        <v>50</v>
      </c>
      <c r="AA199" s="67" t="s">
        <v>50</v>
      </c>
      <c r="AB199" s="7" t="s">
        <v>50</v>
      </c>
      <c r="AC199" s="7">
        <v>0</v>
      </c>
      <c r="AD199" s="7">
        <v>0</v>
      </c>
      <c r="AE199" s="7" t="s">
        <v>50</v>
      </c>
      <c r="AF199" s="7" t="s">
        <v>50</v>
      </c>
      <c r="AG199" s="7">
        <v>0</v>
      </c>
      <c r="AH199" s="7">
        <v>0</v>
      </c>
      <c r="AI199" s="7">
        <v>0</v>
      </c>
      <c r="AJ199" s="7">
        <v>0</v>
      </c>
      <c r="AK199" s="67" t="s">
        <v>56</v>
      </c>
      <c r="AL199" s="7">
        <v>0</v>
      </c>
      <c r="AM199" s="7">
        <v>0</v>
      </c>
      <c r="AN199" s="247" t="s">
        <v>50</v>
      </c>
      <c r="AO199" s="7">
        <v>0</v>
      </c>
      <c r="AP199" s="7">
        <v>0</v>
      </c>
      <c r="AQ199" s="7">
        <v>0</v>
      </c>
      <c r="AR199" s="7">
        <v>0</v>
      </c>
      <c r="AS199" s="7">
        <v>0</v>
      </c>
      <c r="AT199" s="7">
        <v>0</v>
      </c>
      <c r="AU199" s="7"/>
      <c r="AV199" s="7"/>
      <c r="AW199" s="7"/>
      <c r="AX199" s="7"/>
      <c r="AY199" s="7"/>
    </row>
    <row r="200" spans="1:51" s="53" customFormat="1" x14ac:dyDescent="0.25">
      <c r="A200" s="5">
        <v>199</v>
      </c>
      <c r="B200" s="126">
        <v>0</v>
      </c>
      <c r="C200" s="53" t="s">
        <v>1307</v>
      </c>
      <c r="E200" s="302" t="s">
        <v>1300</v>
      </c>
      <c r="F200" s="45"/>
      <c r="G200" s="45"/>
      <c r="H200" s="45"/>
      <c r="I200" s="45"/>
      <c r="J200" s="45"/>
      <c r="K200" s="336" t="s">
        <v>1300</v>
      </c>
      <c r="L200" s="51">
        <v>45406</v>
      </c>
      <c r="M200" s="45">
        <f t="shared" ref="M200:M204" si="12">40+30+30+30</f>
        <v>130</v>
      </c>
      <c r="N200" s="52">
        <f t="shared" si="8"/>
        <v>45535</v>
      </c>
      <c r="O200" s="46">
        <f t="shared" ca="1" si="9"/>
        <v>-668</v>
      </c>
      <c r="P200" s="46"/>
      <c r="Q200" s="46">
        <v>0</v>
      </c>
      <c r="R200" s="45" t="s">
        <v>50</v>
      </c>
      <c r="S200" s="45" t="s">
        <v>50</v>
      </c>
      <c r="T200" s="45">
        <v>0</v>
      </c>
      <c r="U200" s="45">
        <v>0</v>
      </c>
      <c r="V200" s="45"/>
      <c r="W200" s="56"/>
      <c r="X200" s="45" t="s">
        <v>50</v>
      </c>
      <c r="Y200" s="45" t="s">
        <v>50</v>
      </c>
      <c r="Z200" s="45" t="s">
        <v>50</v>
      </c>
      <c r="AA200" s="45">
        <v>0</v>
      </c>
      <c r="AB200" s="45" t="s">
        <v>50</v>
      </c>
      <c r="AC200" s="45">
        <v>0</v>
      </c>
      <c r="AD200" s="45">
        <v>0</v>
      </c>
      <c r="AE200" s="45">
        <v>0</v>
      </c>
      <c r="AF200" s="45">
        <v>0</v>
      </c>
      <c r="AG200" s="45">
        <v>0</v>
      </c>
      <c r="AH200" s="45">
        <v>0</v>
      </c>
      <c r="AI200" s="45">
        <v>0</v>
      </c>
      <c r="AJ200" s="45">
        <v>0</v>
      </c>
      <c r="AK200" s="45">
        <v>0</v>
      </c>
      <c r="AL200" s="45">
        <v>0</v>
      </c>
      <c r="AM200" s="45">
        <v>0</v>
      </c>
      <c r="AN200" s="45" t="s">
        <v>50</v>
      </c>
      <c r="AO200" s="45">
        <v>0</v>
      </c>
      <c r="AP200" s="45">
        <v>0</v>
      </c>
      <c r="AQ200" s="45">
        <v>0</v>
      </c>
      <c r="AR200" s="45">
        <v>0</v>
      </c>
      <c r="AS200" s="45">
        <v>0</v>
      </c>
      <c r="AT200" s="45">
        <v>0</v>
      </c>
      <c r="AU200" s="45">
        <v>0</v>
      </c>
      <c r="AV200" s="45"/>
      <c r="AW200" s="45"/>
      <c r="AX200" s="45"/>
      <c r="AY200" s="45"/>
    </row>
    <row r="201" spans="1:51" s="106" customFormat="1" ht="135" x14ac:dyDescent="0.25">
      <c r="A201" s="102">
        <v>200</v>
      </c>
      <c r="B201" s="152">
        <v>0</v>
      </c>
      <c r="C201" s="47" t="s">
        <v>1308</v>
      </c>
      <c r="D201" s="47" t="s">
        <v>1309</v>
      </c>
      <c r="E201" s="60" t="s">
        <v>117</v>
      </c>
      <c r="F201" s="47"/>
      <c r="G201" s="47"/>
      <c r="H201" s="47"/>
      <c r="I201" s="47"/>
      <c r="J201" s="47"/>
      <c r="K201" s="507" t="s">
        <v>1310</v>
      </c>
      <c r="L201" s="94">
        <v>45406</v>
      </c>
      <c r="M201" s="47">
        <v>610</v>
      </c>
      <c r="N201" s="104">
        <f t="shared" si="8"/>
        <v>46015</v>
      </c>
      <c r="O201" s="60">
        <f t="shared" ca="1" si="9"/>
        <v>-188</v>
      </c>
      <c r="P201" s="60"/>
      <c r="Q201" s="60" t="s">
        <v>50</v>
      </c>
      <c r="R201" s="47" t="s">
        <v>50</v>
      </c>
      <c r="S201" s="47" t="s">
        <v>50</v>
      </c>
      <c r="T201" s="47"/>
      <c r="U201" s="47"/>
      <c r="V201" s="47"/>
      <c r="W201" s="105"/>
      <c r="X201" s="47" t="s">
        <v>50</v>
      </c>
      <c r="Y201" s="47" t="s">
        <v>50</v>
      </c>
      <c r="Z201" s="47" t="s">
        <v>50</v>
      </c>
      <c r="AA201" s="47">
        <v>0</v>
      </c>
      <c r="AB201" s="47" t="s">
        <v>50</v>
      </c>
      <c r="AC201" s="47">
        <v>0</v>
      </c>
      <c r="AD201" s="47">
        <v>0</v>
      </c>
      <c r="AE201" s="47" t="s">
        <v>50</v>
      </c>
      <c r="AF201" s="47" t="s">
        <v>50</v>
      </c>
      <c r="AG201" s="47">
        <v>0</v>
      </c>
      <c r="AH201" s="47">
        <v>0</v>
      </c>
      <c r="AI201" s="47">
        <v>0</v>
      </c>
      <c r="AJ201" s="47">
        <v>0</v>
      </c>
      <c r="AK201" s="47" t="s">
        <v>56</v>
      </c>
      <c r="AL201" s="47">
        <v>0</v>
      </c>
      <c r="AM201" s="47">
        <v>0</v>
      </c>
      <c r="AN201" s="47" t="s">
        <v>50</v>
      </c>
      <c r="AO201" s="47">
        <v>0</v>
      </c>
      <c r="AP201" s="47">
        <v>0</v>
      </c>
      <c r="AQ201" s="47">
        <v>0</v>
      </c>
      <c r="AR201" s="47">
        <v>0</v>
      </c>
      <c r="AS201" s="47">
        <v>0</v>
      </c>
      <c r="AT201" s="47">
        <v>0</v>
      </c>
      <c r="AU201" s="47"/>
      <c r="AV201" s="47"/>
      <c r="AW201" s="47"/>
      <c r="AX201" s="47"/>
      <c r="AY201" s="47"/>
    </row>
    <row r="202" spans="1:51" s="53" customFormat="1" x14ac:dyDescent="0.25">
      <c r="A202" s="5">
        <v>201</v>
      </c>
      <c r="B202" s="126">
        <v>0</v>
      </c>
      <c r="C202" s="45" t="s">
        <v>1311</v>
      </c>
      <c r="D202" s="45"/>
      <c r="E202" s="46"/>
      <c r="F202" s="45"/>
      <c r="G202" s="45"/>
      <c r="H202" s="45"/>
      <c r="I202" s="45"/>
      <c r="J202" s="45"/>
      <c r="K202" s="302"/>
      <c r="L202" s="51">
        <v>45406</v>
      </c>
      <c r="M202" s="45">
        <f>40+30+30+30+30</f>
        <v>160</v>
      </c>
      <c r="N202" s="52">
        <f>IF(OR(ISBLANK(L202),ISBLANK(M202)),"",L202+M202-1)</f>
        <v>45565</v>
      </c>
      <c r="O202" s="46">
        <f t="shared" ca="1" si="9"/>
        <v>-638</v>
      </c>
      <c r="P202" s="46"/>
      <c r="Q202" s="46" t="s">
        <v>50</v>
      </c>
      <c r="R202" s="45" t="s">
        <v>50</v>
      </c>
      <c r="S202" s="45" t="s">
        <v>50</v>
      </c>
      <c r="T202" s="53">
        <v>0</v>
      </c>
      <c r="U202" s="45">
        <v>0</v>
      </c>
      <c r="V202" s="45"/>
      <c r="W202" s="56"/>
      <c r="X202" s="45" t="s">
        <v>50</v>
      </c>
      <c r="Y202" s="45" t="s">
        <v>50</v>
      </c>
      <c r="Z202" s="45" t="s">
        <v>50</v>
      </c>
      <c r="AA202" s="45" t="s">
        <v>50</v>
      </c>
      <c r="AB202" s="45" t="s">
        <v>50</v>
      </c>
      <c r="AC202" s="45">
        <v>0</v>
      </c>
      <c r="AD202" s="45">
        <v>0</v>
      </c>
      <c r="AE202" s="45" t="s">
        <v>50</v>
      </c>
      <c r="AF202" s="45" t="s">
        <v>50</v>
      </c>
      <c r="AG202" s="45">
        <v>0</v>
      </c>
      <c r="AH202" s="45" t="s">
        <v>50</v>
      </c>
      <c r="AI202" s="45">
        <v>0</v>
      </c>
      <c r="AJ202" s="45">
        <v>0</v>
      </c>
      <c r="AK202" s="45">
        <v>0</v>
      </c>
      <c r="AL202" s="45">
        <v>0</v>
      </c>
      <c r="AM202" s="45">
        <v>0</v>
      </c>
      <c r="AN202" s="45">
        <v>0</v>
      </c>
      <c r="AO202" s="45">
        <v>0</v>
      </c>
      <c r="AP202" s="45">
        <v>0</v>
      </c>
      <c r="AQ202" s="45">
        <v>0</v>
      </c>
      <c r="AR202" s="45">
        <v>0</v>
      </c>
      <c r="AS202" s="45">
        <v>0</v>
      </c>
      <c r="AT202" s="45">
        <v>0</v>
      </c>
      <c r="AU202" s="45"/>
      <c r="AV202" s="45"/>
      <c r="AW202" s="45"/>
      <c r="AX202" s="45"/>
      <c r="AY202" s="45"/>
    </row>
    <row r="203" spans="1:51" ht="155.25" customHeight="1" x14ac:dyDescent="0.25">
      <c r="A203" s="5">
        <v>202</v>
      </c>
      <c r="B203" s="90">
        <v>0</v>
      </c>
      <c r="C203" s="63" t="s">
        <v>1312</v>
      </c>
      <c r="D203" s="7" t="s">
        <v>1313</v>
      </c>
      <c r="E203" s="358" t="s">
        <v>1314</v>
      </c>
      <c r="F203" s="359"/>
      <c r="G203" s="359"/>
      <c r="H203" s="359"/>
      <c r="I203" s="359"/>
      <c r="J203" s="359"/>
      <c r="K203" s="365" t="s">
        <v>1315</v>
      </c>
      <c r="L203" s="8">
        <v>45411</v>
      </c>
      <c r="M203" s="7">
        <v>190</v>
      </c>
      <c r="N203" s="9">
        <f t="shared" si="8"/>
        <v>45600</v>
      </c>
      <c r="O203" s="92">
        <f t="shared" ca="1" si="9"/>
        <v>-603</v>
      </c>
      <c r="P203" s="92"/>
      <c r="Q203" s="10" t="s">
        <v>50</v>
      </c>
      <c r="R203" s="7" t="s">
        <v>50</v>
      </c>
      <c r="S203" s="7" t="s">
        <v>50</v>
      </c>
      <c r="T203" s="7">
        <v>0</v>
      </c>
      <c r="U203" s="7">
        <v>0</v>
      </c>
      <c r="V203" s="7"/>
      <c r="W203" s="15"/>
      <c r="X203" s="49" t="s">
        <v>50</v>
      </c>
      <c r="Y203" s="7" t="s">
        <v>50</v>
      </c>
      <c r="Z203" s="7" t="s">
        <v>50</v>
      </c>
      <c r="AA203" s="7">
        <v>0</v>
      </c>
      <c r="AB203" s="7" t="s">
        <v>50</v>
      </c>
      <c r="AC203" s="7">
        <v>0</v>
      </c>
      <c r="AD203" s="7">
        <v>0</v>
      </c>
      <c r="AE203" s="7" t="s">
        <v>50</v>
      </c>
      <c r="AF203" s="7" t="s">
        <v>50</v>
      </c>
      <c r="AG203" s="7">
        <v>0</v>
      </c>
      <c r="AH203" s="7" t="s">
        <v>50</v>
      </c>
      <c r="AI203" s="7">
        <v>0</v>
      </c>
      <c r="AJ203" s="7" t="s">
        <v>50</v>
      </c>
      <c r="AK203" s="67" t="s">
        <v>50</v>
      </c>
      <c r="AL203" s="7">
        <v>0</v>
      </c>
      <c r="AM203" s="7">
        <v>0</v>
      </c>
      <c r="AN203" s="247" t="s">
        <v>50</v>
      </c>
      <c r="AO203" s="7">
        <v>0</v>
      </c>
      <c r="AP203" s="7">
        <v>0</v>
      </c>
      <c r="AQ203" s="7">
        <v>0</v>
      </c>
      <c r="AR203" s="7">
        <v>0</v>
      </c>
      <c r="AS203" s="7">
        <v>0</v>
      </c>
      <c r="AT203" s="7">
        <v>0</v>
      </c>
      <c r="AU203" s="7" t="s">
        <v>56</v>
      </c>
      <c r="AV203" s="7" t="s">
        <v>50</v>
      </c>
      <c r="AW203" s="7" t="s">
        <v>50</v>
      </c>
      <c r="AX203" s="7"/>
      <c r="AY203" s="7"/>
    </row>
    <row r="204" spans="1:51" s="53" customFormat="1" ht="120" x14ac:dyDescent="0.25">
      <c r="A204" s="5">
        <v>203</v>
      </c>
      <c r="B204" s="126">
        <v>0</v>
      </c>
      <c r="C204" s="45" t="s">
        <v>1316</v>
      </c>
      <c r="D204" s="45"/>
      <c r="E204" s="100" t="s">
        <v>1317</v>
      </c>
      <c r="F204" s="45"/>
      <c r="G204" s="45"/>
      <c r="H204" s="45"/>
      <c r="I204" s="45"/>
      <c r="J204" s="45"/>
      <c r="K204" s="46" t="s">
        <v>1318</v>
      </c>
      <c r="L204" s="51">
        <v>45412</v>
      </c>
      <c r="M204" s="45">
        <f t="shared" si="12"/>
        <v>130</v>
      </c>
      <c r="N204" s="52">
        <f t="shared" ref="N204:N240" si="13">IF(OR(ISBLANK(L204),ISBLANK(M204)),"",L204+M204-1)</f>
        <v>45541</v>
      </c>
      <c r="O204" s="100">
        <f t="shared" ref="O204:O240" ca="1" si="14">IF(OR(ISBLANK(L204),ISBLANK(M204)),"",N204-TODAY())</f>
        <v>-662</v>
      </c>
      <c r="P204" s="100"/>
      <c r="Q204" s="46"/>
      <c r="R204" s="45"/>
      <c r="S204" s="45"/>
      <c r="T204" s="45"/>
      <c r="U204" s="45" t="s">
        <v>50</v>
      </c>
      <c r="V204" s="45"/>
      <c r="W204" s="56"/>
      <c r="X204" s="45" t="s">
        <v>50</v>
      </c>
      <c r="Y204" s="45" t="s">
        <v>50</v>
      </c>
      <c r="Z204" s="45" t="s">
        <v>50</v>
      </c>
      <c r="AA204" s="45"/>
      <c r="AB204" s="45" t="s">
        <v>50</v>
      </c>
      <c r="AC204" s="45">
        <v>0</v>
      </c>
      <c r="AD204" s="45">
        <v>0</v>
      </c>
      <c r="AE204" s="45" t="s">
        <v>50</v>
      </c>
      <c r="AF204" s="45" t="s">
        <v>50</v>
      </c>
      <c r="AG204" s="45">
        <v>0</v>
      </c>
      <c r="AH204" s="45" t="s">
        <v>50</v>
      </c>
      <c r="AI204" s="45">
        <v>0</v>
      </c>
      <c r="AJ204" s="45">
        <v>0</v>
      </c>
      <c r="AK204" s="45">
        <v>0</v>
      </c>
      <c r="AL204" s="45">
        <v>0</v>
      </c>
      <c r="AM204" s="45">
        <v>0</v>
      </c>
      <c r="AN204" s="45">
        <v>0</v>
      </c>
      <c r="AO204" s="45">
        <v>0</v>
      </c>
      <c r="AP204" s="45">
        <v>0</v>
      </c>
      <c r="AQ204" s="45">
        <v>0</v>
      </c>
      <c r="AR204" s="45">
        <v>0</v>
      </c>
      <c r="AS204" s="45">
        <v>0</v>
      </c>
      <c r="AT204" s="45">
        <v>0</v>
      </c>
      <c r="AU204" s="45"/>
      <c r="AV204" s="45"/>
      <c r="AW204" s="45"/>
      <c r="AX204" s="45"/>
      <c r="AY204" s="45"/>
    </row>
    <row r="205" spans="1:51" s="53" customFormat="1" ht="120" x14ac:dyDescent="0.25">
      <c r="A205" s="455">
        <v>204</v>
      </c>
      <c r="B205" s="126">
        <v>0</v>
      </c>
      <c r="C205" s="45" t="s">
        <v>1319</v>
      </c>
      <c r="D205" s="45" t="s">
        <v>1320</v>
      </c>
      <c r="E205" s="100" t="s">
        <v>1321</v>
      </c>
      <c r="F205" s="45"/>
      <c r="G205" s="45"/>
      <c r="H205" s="45"/>
      <c r="I205" s="45"/>
      <c r="J205" s="45"/>
      <c r="K205" s="100" t="s">
        <v>1322</v>
      </c>
      <c r="L205" s="51">
        <v>45412</v>
      </c>
      <c r="M205" s="45">
        <v>341</v>
      </c>
      <c r="N205" s="52">
        <f>IF(OR(ISBLANK(L205),ISBLANK(M205)),"",L205+M205-1)</f>
        <v>45752</v>
      </c>
      <c r="O205" s="100">
        <f t="shared" ca="1" si="14"/>
        <v>-451</v>
      </c>
      <c r="P205" s="456">
        <v>45743</v>
      </c>
      <c r="Q205" s="46" t="s">
        <v>50</v>
      </c>
      <c r="R205" s="45" t="s">
        <v>50</v>
      </c>
      <c r="S205" s="45" t="s">
        <v>50</v>
      </c>
      <c r="T205" s="45">
        <v>0</v>
      </c>
      <c r="U205" s="45">
        <v>0</v>
      </c>
      <c r="V205" s="45"/>
      <c r="W205" s="56"/>
      <c r="X205" s="45" t="s">
        <v>50</v>
      </c>
      <c r="Y205" s="45" t="s">
        <v>50</v>
      </c>
      <c r="Z205" s="45" t="s">
        <v>50</v>
      </c>
      <c r="AA205" s="45">
        <v>0</v>
      </c>
      <c r="AB205" s="45" t="s">
        <v>50</v>
      </c>
      <c r="AC205" s="45">
        <v>0</v>
      </c>
      <c r="AD205" s="45">
        <v>0</v>
      </c>
      <c r="AE205" s="45" t="s">
        <v>50</v>
      </c>
      <c r="AF205" s="45" t="s">
        <v>50</v>
      </c>
      <c r="AG205" s="45">
        <v>0</v>
      </c>
      <c r="AH205" s="45">
        <v>0</v>
      </c>
      <c r="AI205" s="45">
        <v>0</v>
      </c>
      <c r="AJ205" s="45" t="s">
        <v>50</v>
      </c>
      <c r="AK205" s="45">
        <v>0</v>
      </c>
      <c r="AL205" s="45">
        <v>0</v>
      </c>
      <c r="AM205" s="45">
        <v>0</v>
      </c>
      <c r="AN205" s="45" t="s">
        <v>56</v>
      </c>
      <c r="AO205" s="45">
        <v>0</v>
      </c>
      <c r="AP205" s="45">
        <v>0</v>
      </c>
      <c r="AQ205" s="45">
        <v>0</v>
      </c>
      <c r="AR205" s="45">
        <v>0</v>
      </c>
      <c r="AS205" s="45">
        <v>0</v>
      </c>
      <c r="AT205" s="45">
        <v>0</v>
      </c>
      <c r="AU205" s="45">
        <v>0</v>
      </c>
      <c r="AV205" s="45"/>
      <c r="AW205" s="45"/>
      <c r="AX205" s="45"/>
      <c r="AY205" s="45"/>
    </row>
    <row r="206" spans="1:51" s="53" customFormat="1" ht="90" x14ac:dyDescent="0.25">
      <c r="A206" s="50">
        <v>205</v>
      </c>
      <c r="B206" s="126">
        <v>0</v>
      </c>
      <c r="C206" s="45" t="s">
        <v>1323</v>
      </c>
      <c r="D206" s="45" t="s">
        <v>1324</v>
      </c>
      <c r="E206" s="46" t="s">
        <v>515</v>
      </c>
      <c r="F206" s="45"/>
      <c r="G206" s="45"/>
      <c r="H206" s="45"/>
      <c r="I206" s="45"/>
      <c r="J206" s="45"/>
      <c r="K206" s="336" t="s">
        <v>1325</v>
      </c>
      <c r="L206" s="51">
        <v>45420</v>
      </c>
      <c r="M206" s="45">
        <v>181</v>
      </c>
      <c r="N206" s="52">
        <f t="shared" si="13"/>
        <v>45600</v>
      </c>
      <c r="O206" s="46">
        <f t="shared" ca="1" si="14"/>
        <v>-603</v>
      </c>
      <c r="P206" s="451">
        <v>45735</v>
      </c>
      <c r="Q206" s="46"/>
      <c r="R206" s="45" t="s">
        <v>515</v>
      </c>
      <c r="S206" s="45" t="s">
        <v>515</v>
      </c>
      <c r="T206" s="45"/>
      <c r="U206" s="45"/>
      <c r="V206" s="45"/>
      <c r="W206" s="56"/>
      <c r="X206" s="45"/>
      <c r="Y206" s="45"/>
      <c r="Z206" s="45" t="s">
        <v>50</v>
      </c>
      <c r="AA206" s="45"/>
      <c r="AB206" s="45" t="s">
        <v>50</v>
      </c>
      <c r="AC206" s="45"/>
      <c r="AD206" s="45"/>
      <c r="AE206" s="45" t="s">
        <v>50</v>
      </c>
      <c r="AF206" s="45" t="s">
        <v>50</v>
      </c>
      <c r="AG206" s="45"/>
      <c r="AH206" s="45" t="s">
        <v>50</v>
      </c>
      <c r="AI206" s="45"/>
      <c r="AJ206" s="45" t="s">
        <v>50</v>
      </c>
      <c r="AK206" s="45"/>
      <c r="AL206" s="45"/>
      <c r="AM206" s="45"/>
      <c r="AN206" s="45"/>
      <c r="AO206" s="45"/>
      <c r="AP206" s="45"/>
      <c r="AQ206" s="45"/>
      <c r="AR206" s="45"/>
      <c r="AS206" s="45"/>
      <c r="AT206" s="45"/>
      <c r="AU206" s="45"/>
      <c r="AV206" s="45"/>
      <c r="AW206" s="45"/>
      <c r="AX206" s="45"/>
      <c r="AY206" s="45"/>
    </row>
    <row r="207" spans="1:51" ht="90" x14ac:dyDescent="0.25">
      <c r="A207" s="5">
        <v>206</v>
      </c>
      <c r="B207" s="90">
        <v>0</v>
      </c>
      <c r="C207" s="60" t="s">
        <v>547</v>
      </c>
      <c r="D207" s="60" t="s">
        <v>548</v>
      </c>
      <c r="E207" s="60" t="s">
        <v>1214</v>
      </c>
      <c r="F207" s="7"/>
      <c r="G207" s="7"/>
      <c r="H207" s="7"/>
      <c r="I207" s="7"/>
      <c r="J207" s="7"/>
      <c r="K207" s="60" t="s">
        <v>1326</v>
      </c>
      <c r="L207" s="8">
        <v>45421</v>
      </c>
      <c r="M207" s="7">
        <f>40+30+30+30</f>
        <v>130</v>
      </c>
      <c r="N207" s="9">
        <f t="shared" si="13"/>
        <v>45550</v>
      </c>
      <c r="O207" s="250">
        <f t="shared" ca="1" si="14"/>
        <v>-653</v>
      </c>
      <c r="P207" s="250"/>
      <c r="Q207" s="10"/>
      <c r="S207" s="7"/>
      <c r="T207" s="7"/>
      <c r="U207" s="7"/>
      <c r="V207" s="7"/>
      <c r="W207" s="15"/>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row>
    <row r="208" spans="1:51" ht="105" x14ac:dyDescent="0.25">
      <c r="A208" s="5">
        <v>207</v>
      </c>
      <c r="B208" s="126">
        <v>0</v>
      </c>
      <c r="C208" s="45" t="s">
        <v>1327</v>
      </c>
      <c r="D208" s="45" t="s">
        <v>1328</v>
      </c>
      <c r="E208" s="351" t="s">
        <v>1329</v>
      </c>
      <c r="F208" s="45"/>
      <c r="G208" s="45"/>
      <c r="H208" s="45"/>
      <c r="I208" s="45"/>
      <c r="J208" s="45"/>
      <c r="K208" s="302" t="s">
        <v>1330</v>
      </c>
      <c r="L208" s="8">
        <v>45425</v>
      </c>
      <c r="M208" s="7">
        <f>40+30+30+30+30</f>
        <v>160</v>
      </c>
      <c r="N208" s="9">
        <f t="shared" si="13"/>
        <v>45584</v>
      </c>
      <c r="O208" s="10">
        <f t="shared" ca="1" si="14"/>
        <v>-619</v>
      </c>
      <c r="P208" s="10"/>
      <c r="Q208" s="10" t="s">
        <v>50</v>
      </c>
      <c r="R208" s="7" t="s">
        <v>50</v>
      </c>
      <c r="S208" s="7" t="s">
        <v>50</v>
      </c>
      <c r="T208" s="7">
        <v>0</v>
      </c>
      <c r="U208" s="7">
        <v>0</v>
      </c>
      <c r="V208" s="7"/>
      <c r="W208" s="15"/>
      <c r="X208" s="7" t="s">
        <v>50</v>
      </c>
      <c r="Y208" s="7" t="s">
        <v>1289</v>
      </c>
      <c r="Z208" s="7">
        <v>0</v>
      </c>
      <c r="AA208" s="7">
        <v>0</v>
      </c>
      <c r="AB208" s="7">
        <v>0</v>
      </c>
      <c r="AC208" s="7">
        <v>0</v>
      </c>
      <c r="AD208" s="7">
        <v>0</v>
      </c>
      <c r="AE208" s="7">
        <v>0</v>
      </c>
      <c r="AF208" s="7">
        <v>0</v>
      </c>
      <c r="AG208" s="7">
        <v>0</v>
      </c>
      <c r="AH208" s="7">
        <v>0</v>
      </c>
      <c r="AI208" s="7">
        <v>0</v>
      </c>
      <c r="AJ208" s="7">
        <v>0</v>
      </c>
      <c r="AK208" s="7">
        <v>0</v>
      </c>
      <c r="AL208" s="7">
        <v>0</v>
      </c>
      <c r="AM208" s="7">
        <v>0</v>
      </c>
      <c r="AN208" s="247" t="s">
        <v>56</v>
      </c>
      <c r="AO208" s="7">
        <v>0</v>
      </c>
      <c r="AP208" s="7">
        <v>0</v>
      </c>
      <c r="AQ208" s="7">
        <v>0</v>
      </c>
      <c r="AR208" s="7">
        <v>0</v>
      </c>
      <c r="AS208" s="7">
        <v>0</v>
      </c>
      <c r="AT208" s="7">
        <v>0</v>
      </c>
      <c r="AU208" s="7"/>
      <c r="AV208" s="7"/>
      <c r="AW208" s="7"/>
      <c r="AX208" s="7"/>
      <c r="AY208" s="7"/>
    </row>
    <row r="209" spans="1:51" ht="75" x14ac:dyDescent="0.25">
      <c r="A209" s="5">
        <v>208</v>
      </c>
      <c r="B209" s="90">
        <v>0</v>
      </c>
      <c r="C209" s="63" t="s">
        <v>1331</v>
      </c>
      <c r="D209" t="s">
        <v>1332</v>
      </c>
      <c r="E209" s="2" t="s">
        <v>1333</v>
      </c>
      <c r="F209" s="7"/>
      <c r="G209" s="7"/>
      <c r="H209" s="7"/>
      <c r="I209" s="7"/>
      <c r="J209" s="7"/>
      <c r="K209" s="46" t="s">
        <v>1334</v>
      </c>
      <c r="L209" s="8">
        <v>45425</v>
      </c>
      <c r="M209" s="7">
        <f>40+30+30+30</f>
        <v>130</v>
      </c>
      <c r="N209" s="9">
        <f t="shared" si="13"/>
        <v>45554</v>
      </c>
      <c r="O209" s="10">
        <f t="shared" ca="1" si="14"/>
        <v>-649</v>
      </c>
      <c r="P209" s="10"/>
      <c r="Q209" s="10"/>
      <c r="R209" s="7" t="s">
        <v>50</v>
      </c>
      <c r="S209" s="7" t="s">
        <v>50</v>
      </c>
      <c r="T209" s="7">
        <v>0</v>
      </c>
      <c r="U209" s="7"/>
      <c r="V209" s="7"/>
      <c r="W209" s="15"/>
      <c r="X209" s="7" t="s">
        <v>50</v>
      </c>
      <c r="Y209" s="7" t="s">
        <v>50</v>
      </c>
      <c r="Z209" s="67"/>
      <c r="AA209" s="7">
        <v>0</v>
      </c>
      <c r="AB209" s="7" t="s">
        <v>50</v>
      </c>
      <c r="AC209" s="7">
        <v>0</v>
      </c>
      <c r="AD209" s="7">
        <v>0</v>
      </c>
      <c r="AE209" s="7" t="s">
        <v>50</v>
      </c>
      <c r="AF209" s="7" t="s">
        <v>50</v>
      </c>
      <c r="AG209" s="7">
        <v>0</v>
      </c>
      <c r="AH209" s="67" t="s">
        <v>56</v>
      </c>
      <c r="AI209" s="7">
        <v>0</v>
      </c>
      <c r="AJ209" s="7">
        <v>0</v>
      </c>
      <c r="AK209" s="7">
        <v>0</v>
      </c>
      <c r="AL209" s="7">
        <v>0</v>
      </c>
      <c r="AM209" s="7">
        <v>0</v>
      </c>
      <c r="AN209" s="7">
        <v>0</v>
      </c>
      <c r="AO209" s="7">
        <v>0</v>
      </c>
      <c r="AP209" s="7">
        <v>0</v>
      </c>
      <c r="AQ209" s="7">
        <v>0</v>
      </c>
      <c r="AR209" s="7">
        <v>0</v>
      </c>
      <c r="AS209" s="7">
        <v>0</v>
      </c>
      <c r="AT209" s="7">
        <v>0</v>
      </c>
      <c r="AU209" s="7" t="s">
        <v>56</v>
      </c>
      <c r="AV209" s="7" t="s">
        <v>50</v>
      </c>
      <c r="AW209" s="7" t="s">
        <v>50</v>
      </c>
      <c r="AX209" s="7"/>
      <c r="AY209" s="7"/>
    </row>
    <row r="210" spans="1:51" ht="45" x14ac:dyDescent="0.25">
      <c r="A210" s="5">
        <v>209</v>
      </c>
      <c r="B210" s="126">
        <v>0</v>
      </c>
      <c r="C210" s="361" t="s">
        <v>1335</v>
      </c>
      <c r="D210" s="361" t="s">
        <v>1336</v>
      </c>
      <c r="E210" s="100" t="s">
        <v>1337</v>
      </c>
      <c r="F210" s="45"/>
      <c r="G210" s="45"/>
      <c r="H210" s="45"/>
      <c r="I210" s="45"/>
      <c r="J210" s="45"/>
      <c r="K210" s="46" t="s">
        <v>1338</v>
      </c>
      <c r="L210" s="8">
        <v>45425</v>
      </c>
      <c r="M210" s="7">
        <f>40+30+30+30</f>
        <v>130</v>
      </c>
      <c r="N210" s="9">
        <f t="shared" si="13"/>
        <v>45554</v>
      </c>
      <c r="O210" s="10">
        <f t="shared" ca="1" si="14"/>
        <v>-649</v>
      </c>
      <c r="P210" s="10"/>
      <c r="Q210" s="10">
        <v>0</v>
      </c>
      <c r="R210" s="7" t="s">
        <v>50</v>
      </c>
      <c r="S210" s="7" t="s">
        <v>50</v>
      </c>
      <c r="T210" s="7">
        <v>0</v>
      </c>
      <c r="U210" s="7">
        <v>0</v>
      </c>
      <c r="V210" s="7"/>
      <c r="W210" s="15"/>
      <c r="X210" s="7" t="s">
        <v>50</v>
      </c>
      <c r="Y210" s="7" t="s">
        <v>50</v>
      </c>
      <c r="Z210" s="7" t="s">
        <v>50</v>
      </c>
      <c r="AA210" s="7" t="s">
        <v>50</v>
      </c>
      <c r="AB210" s="7" t="s">
        <v>50</v>
      </c>
      <c r="AC210" s="7">
        <v>0</v>
      </c>
      <c r="AD210" s="7">
        <v>0</v>
      </c>
      <c r="AE210" s="7" t="s">
        <v>50</v>
      </c>
      <c r="AF210" s="7" t="s">
        <v>50</v>
      </c>
      <c r="AG210" s="7">
        <v>0</v>
      </c>
      <c r="AH210" s="67" t="s">
        <v>50</v>
      </c>
      <c r="AI210" s="7">
        <v>0</v>
      </c>
      <c r="AJ210" s="7">
        <v>0</v>
      </c>
      <c r="AK210" s="7">
        <v>0</v>
      </c>
      <c r="AL210" s="7">
        <v>0</v>
      </c>
      <c r="AM210" s="7">
        <v>0</v>
      </c>
      <c r="AN210" s="7">
        <v>0</v>
      </c>
      <c r="AO210" s="7">
        <v>0</v>
      </c>
      <c r="AP210" s="7">
        <v>0</v>
      </c>
      <c r="AQ210" s="7">
        <v>0</v>
      </c>
      <c r="AR210" s="7">
        <v>0</v>
      </c>
      <c r="AS210" s="7">
        <v>0</v>
      </c>
      <c r="AT210" s="7">
        <v>0</v>
      </c>
      <c r="AU210" s="7"/>
      <c r="AV210" s="7"/>
      <c r="AW210" s="7"/>
      <c r="AX210" s="7"/>
      <c r="AY210" s="7"/>
    </row>
    <row r="211" spans="1:51" ht="150" x14ac:dyDescent="0.25">
      <c r="A211" s="5">
        <v>210</v>
      </c>
      <c r="B211" s="90">
        <v>0</v>
      </c>
      <c r="C211" s="363" t="s">
        <v>1339</v>
      </c>
      <c r="D211" s="363" t="s">
        <v>1340</v>
      </c>
      <c r="E211" s="302" t="s">
        <v>1329</v>
      </c>
      <c r="F211" s="7"/>
      <c r="G211" s="7"/>
      <c r="H211" s="7"/>
      <c r="I211" s="7"/>
      <c r="J211" s="7"/>
      <c r="K211" s="46" t="s">
        <v>1341</v>
      </c>
      <c r="L211" s="8">
        <v>45426</v>
      </c>
      <c r="M211" s="7">
        <f>70+30+30</f>
        <v>130</v>
      </c>
      <c r="N211" s="9">
        <f t="shared" si="13"/>
        <v>45555</v>
      </c>
      <c r="O211" s="10">
        <f t="shared" ca="1" si="14"/>
        <v>-648</v>
      </c>
      <c r="P211" s="10"/>
      <c r="Q211" s="10"/>
      <c r="R211" s="7" t="s">
        <v>50</v>
      </c>
      <c r="S211" s="7" t="s">
        <v>50</v>
      </c>
      <c r="T211" s="7"/>
      <c r="U211" s="7"/>
      <c r="V211" s="7"/>
      <c r="W211" s="15"/>
      <c r="X211" s="7" t="s">
        <v>50</v>
      </c>
      <c r="Y211" s="7" t="s">
        <v>50</v>
      </c>
      <c r="Z211" s="7" t="s">
        <v>50</v>
      </c>
      <c r="AA211" s="7" t="s">
        <v>1342</v>
      </c>
      <c r="AB211" s="7" t="s">
        <v>50</v>
      </c>
      <c r="AC211" s="7"/>
      <c r="AD211" s="7"/>
      <c r="AE211" s="7" t="s">
        <v>50</v>
      </c>
      <c r="AF211" s="7" t="s">
        <v>50</v>
      </c>
      <c r="AG211" s="7"/>
      <c r="AH211" s="67" t="s">
        <v>50</v>
      </c>
      <c r="AI211" s="7"/>
      <c r="AJ211" s="7"/>
      <c r="AK211" s="7"/>
      <c r="AL211" s="7"/>
      <c r="AM211" s="7"/>
      <c r="AN211" s="7"/>
      <c r="AO211" s="7"/>
      <c r="AP211" s="7"/>
      <c r="AQ211" s="7"/>
      <c r="AR211" s="7"/>
      <c r="AS211" s="7"/>
      <c r="AT211" s="7"/>
      <c r="AU211" s="7" t="s">
        <v>56</v>
      </c>
      <c r="AV211" s="7" t="s">
        <v>50</v>
      </c>
      <c r="AW211" s="7" t="s">
        <v>50</v>
      </c>
      <c r="AX211" s="7"/>
      <c r="AY211" s="7"/>
    </row>
    <row r="212" spans="1:51" ht="60" x14ac:dyDescent="0.25">
      <c r="A212" s="5">
        <v>211</v>
      </c>
      <c r="B212" s="90">
        <v>0</v>
      </c>
      <c r="C212" s="63" t="s">
        <v>1343</v>
      </c>
      <c r="D212" s="7" t="s">
        <v>1344</v>
      </c>
      <c r="E212" s="7" t="s">
        <v>515</v>
      </c>
      <c r="F212" s="7"/>
      <c r="G212" s="7"/>
      <c r="H212" s="7"/>
      <c r="I212" s="7"/>
      <c r="J212" s="7"/>
      <c r="K212" s="46" t="s">
        <v>1345</v>
      </c>
      <c r="L212" s="8">
        <v>45427</v>
      </c>
      <c r="M212" s="7">
        <f>70+30+30</f>
        <v>130</v>
      </c>
      <c r="N212" s="9">
        <f t="shared" si="13"/>
        <v>45556</v>
      </c>
      <c r="O212" s="10">
        <f t="shared" ca="1" si="14"/>
        <v>-647</v>
      </c>
      <c r="P212" s="10"/>
      <c r="Q212" s="10"/>
      <c r="R212" s="47" t="s">
        <v>50</v>
      </c>
      <c r="S212" s="47" t="s">
        <v>50</v>
      </c>
      <c r="T212" s="7">
        <v>0</v>
      </c>
      <c r="U212" s="7">
        <v>0</v>
      </c>
      <c r="V212" s="7"/>
      <c r="W212" s="15"/>
      <c r="X212" s="7" t="s">
        <v>50</v>
      </c>
      <c r="Y212" s="7" t="s">
        <v>50</v>
      </c>
      <c r="Z212" s="7" t="s">
        <v>50</v>
      </c>
      <c r="AA212" s="7">
        <v>0</v>
      </c>
      <c r="AB212" s="47" t="s">
        <v>50</v>
      </c>
      <c r="AC212" s="7">
        <v>0</v>
      </c>
      <c r="AD212" s="7">
        <v>0</v>
      </c>
      <c r="AE212" s="7" t="s">
        <v>50</v>
      </c>
      <c r="AF212" s="7" t="s">
        <v>50</v>
      </c>
      <c r="AG212" s="7">
        <v>0</v>
      </c>
      <c r="AH212" s="67" t="s">
        <v>56</v>
      </c>
      <c r="AI212" s="7">
        <v>0</v>
      </c>
      <c r="AJ212" s="7" t="s">
        <v>50</v>
      </c>
      <c r="AK212" s="7">
        <v>0</v>
      </c>
      <c r="AL212" s="7">
        <v>0</v>
      </c>
      <c r="AM212" s="7">
        <v>0</v>
      </c>
      <c r="AN212" s="7">
        <v>0</v>
      </c>
      <c r="AO212" s="7">
        <v>0</v>
      </c>
      <c r="AP212" s="7">
        <v>0</v>
      </c>
      <c r="AQ212" s="7">
        <v>0</v>
      </c>
      <c r="AR212" s="7">
        <v>0</v>
      </c>
      <c r="AS212" s="7">
        <v>0</v>
      </c>
      <c r="AT212" s="7">
        <v>0</v>
      </c>
      <c r="AU212" s="7" t="s">
        <v>56</v>
      </c>
      <c r="AV212" s="7" t="s">
        <v>50</v>
      </c>
      <c r="AW212" s="7" t="s">
        <v>50</v>
      </c>
      <c r="AX212" s="7"/>
      <c r="AY212" s="7"/>
    </row>
    <row r="213" spans="1:51" ht="135" x14ac:dyDescent="0.25">
      <c r="A213" s="5">
        <v>212</v>
      </c>
      <c r="B213" s="126">
        <v>0</v>
      </c>
      <c r="C213" s="45" t="s">
        <v>1346</v>
      </c>
      <c r="D213" s="45"/>
      <c r="E213" s="100" t="s">
        <v>1347</v>
      </c>
      <c r="F213" s="45"/>
      <c r="G213" s="45"/>
      <c r="H213" s="45"/>
      <c r="I213" s="45"/>
      <c r="J213" s="45"/>
      <c r="K213" s="46" t="s">
        <v>1348</v>
      </c>
      <c r="L213" s="8">
        <v>45427</v>
      </c>
      <c r="M213" s="7">
        <f>40+30+30+30</f>
        <v>130</v>
      </c>
      <c r="N213" s="9">
        <f>IF(OR(ISBLANK(L213),ISBLANK(M213)),"",L213+M213-1)</f>
        <v>45556</v>
      </c>
      <c r="O213" s="10">
        <f ca="1">IF(OR(ISBLANK(L213),ISBLANK(M213)),"",N213-TODAY())</f>
        <v>-647</v>
      </c>
      <c r="P213" s="10"/>
      <c r="Q213" s="10" t="s">
        <v>50</v>
      </c>
      <c r="R213" s="7" t="s">
        <v>50</v>
      </c>
      <c r="S213" s="7" t="s">
        <v>50</v>
      </c>
      <c r="T213" s="7">
        <v>0</v>
      </c>
      <c r="U213" s="7">
        <v>0</v>
      </c>
      <c r="W213" s="7"/>
      <c r="X213" s="49" t="s">
        <v>50</v>
      </c>
      <c r="Y213" s="7" t="s">
        <v>50</v>
      </c>
      <c r="Z213" s="7" t="s">
        <v>50</v>
      </c>
      <c r="AA213" s="67" t="s">
        <v>50</v>
      </c>
      <c r="AB213" s="49" t="s">
        <v>50</v>
      </c>
      <c r="AC213" s="7">
        <v>0</v>
      </c>
      <c r="AD213" s="7">
        <v>0</v>
      </c>
      <c r="AE213" s="7" t="s">
        <v>50</v>
      </c>
      <c r="AF213" s="7" t="s">
        <v>50</v>
      </c>
      <c r="AG213" s="7">
        <v>0</v>
      </c>
      <c r="AH213" s="67" t="s">
        <v>50</v>
      </c>
      <c r="AI213" s="7">
        <v>0</v>
      </c>
      <c r="AJ213" s="7">
        <v>0</v>
      </c>
      <c r="AK213" s="7">
        <v>0</v>
      </c>
      <c r="AL213" s="7">
        <v>0</v>
      </c>
      <c r="AM213" s="7">
        <v>0</v>
      </c>
      <c r="AN213" s="247" t="s">
        <v>50</v>
      </c>
      <c r="AO213" s="7">
        <v>0</v>
      </c>
      <c r="AP213" s="7">
        <v>0</v>
      </c>
      <c r="AQ213" s="7">
        <v>0</v>
      </c>
      <c r="AR213" s="7">
        <v>0</v>
      </c>
      <c r="AS213" s="7">
        <v>0</v>
      </c>
      <c r="AT213" s="7">
        <v>0</v>
      </c>
      <c r="AU213" s="7"/>
      <c r="AV213" s="7"/>
      <c r="AW213" s="7"/>
      <c r="AX213" s="7"/>
      <c r="AY213" s="7"/>
    </row>
    <row r="214" spans="1:51" ht="75" x14ac:dyDescent="0.25">
      <c r="A214" s="5">
        <v>213</v>
      </c>
      <c r="B214" s="90">
        <v>0</v>
      </c>
      <c r="C214" s="71" t="s">
        <v>1349</v>
      </c>
      <c r="D214" s="7" t="s">
        <v>1350</v>
      </c>
      <c r="E214" s="282" t="s">
        <v>1351</v>
      </c>
      <c r="F214" s="7"/>
      <c r="G214" s="7"/>
      <c r="H214" s="7"/>
      <c r="I214" s="7"/>
      <c r="J214" s="7"/>
      <c r="K214" s="46" t="s">
        <v>1352</v>
      </c>
      <c r="L214" s="8">
        <v>45428</v>
      </c>
      <c r="M214" s="7">
        <f>40+30+30+30+30</f>
        <v>160</v>
      </c>
      <c r="N214" s="9">
        <f t="shared" si="13"/>
        <v>45587</v>
      </c>
      <c r="O214" s="10">
        <f t="shared" ca="1" si="14"/>
        <v>-616</v>
      </c>
      <c r="P214" s="10"/>
      <c r="Q214" s="10" t="s">
        <v>50</v>
      </c>
      <c r="R214" s="7" t="s">
        <v>50</v>
      </c>
      <c r="S214" s="7" t="s">
        <v>50</v>
      </c>
      <c r="T214" s="7">
        <v>0</v>
      </c>
      <c r="U214" s="7">
        <v>0</v>
      </c>
      <c r="V214" s="7"/>
      <c r="W214" s="15"/>
      <c r="X214" s="7" t="s">
        <v>50</v>
      </c>
      <c r="Y214" s="7" t="s">
        <v>50</v>
      </c>
      <c r="Z214" s="7" t="s">
        <v>50</v>
      </c>
      <c r="AA214" s="7" t="s">
        <v>50</v>
      </c>
      <c r="AB214" s="7" t="s">
        <v>50</v>
      </c>
      <c r="AC214" s="7">
        <v>0</v>
      </c>
      <c r="AD214" s="7">
        <v>0</v>
      </c>
      <c r="AE214" s="7" t="s">
        <v>50</v>
      </c>
      <c r="AF214" s="7" t="s">
        <v>50</v>
      </c>
      <c r="AG214" s="7">
        <v>0</v>
      </c>
      <c r="AH214" s="67" t="s">
        <v>50</v>
      </c>
      <c r="AI214" s="7">
        <v>0</v>
      </c>
      <c r="AJ214" s="7" t="s">
        <v>50</v>
      </c>
      <c r="AK214" s="7">
        <v>0</v>
      </c>
      <c r="AL214" s="7">
        <v>0</v>
      </c>
      <c r="AM214" s="7">
        <v>0</v>
      </c>
      <c r="AN214" s="7">
        <v>0</v>
      </c>
      <c r="AO214" s="7">
        <v>0</v>
      </c>
      <c r="AP214" s="7">
        <v>0</v>
      </c>
      <c r="AQ214" s="7">
        <v>0</v>
      </c>
      <c r="AR214" s="7">
        <v>0</v>
      </c>
      <c r="AS214" s="7">
        <v>0</v>
      </c>
      <c r="AT214" s="7">
        <v>0</v>
      </c>
      <c r="AU214" s="7" t="s">
        <v>56</v>
      </c>
      <c r="AV214" s="7" t="s">
        <v>50</v>
      </c>
      <c r="AW214" s="7" t="s">
        <v>50</v>
      </c>
      <c r="AX214" s="7"/>
      <c r="AY214" s="7"/>
    </row>
    <row r="215" spans="1:51" ht="165" x14ac:dyDescent="0.25">
      <c r="A215" s="5">
        <v>214</v>
      </c>
      <c r="B215" s="90">
        <v>0</v>
      </c>
      <c r="C215" s="7" t="s">
        <v>1353</v>
      </c>
      <c r="D215" s="7" t="s">
        <v>1354</v>
      </c>
      <c r="E215" s="10" t="s">
        <v>91</v>
      </c>
      <c r="F215" s="7"/>
      <c r="G215" s="7"/>
      <c r="H215" s="7"/>
      <c r="I215" s="7"/>
      <c r="J215" s="7"/>
      <c r="K215" s="124" t="s">
        <v>1355</v>
      </c>
      <c r="L215" s="8">
        <v>45429</v>
      </c>
      <c r="M215" s="7">
        <v>261</v>
      </c>
      <c r="N215" s="9">
        <f t="shared" si="13"/>
        <v>45689</v>
      </c>
      <c r="O215" s="10">
        <f t="shared" ca="1" si="14"/>
        <v>-514</v>
      </c>
      <c r="P215" s="10"/>
      <c r="Q215" s="10"/>
      <c r="R215" s="7" t="s">
        <v>50</v>
      </c>
      <c r="S215" s="7" t="s">
        <v>50</v>
      </c>
      <c r="T215" s="7">
        <v>0</v>
      </c>
      <c r="U215" s="7">
        <v>0</v>
      </c>
      <c r="V215" s="7"/>
      <c r="W215" s="15"/>
      <c r="X215" s="49"/>
      <c r="Y215" s="7" t="s">
        <v>50</v>
      </c>
      <c r="Z215" s="7" t="s">
        <v>50</v>
      </c>
      <c r="AA215" s="7">
        <v>0</v>
      </c>
      <c r="AB215" s="67" t="s">
        <v>50</v>
      </c>
      <c r="AC215" s="7">
        <v>0</v>
      </c>
      <c r="AD215" s="7">
        <v>0</v>
      </c>
      <c r="AE215" s="7" t="s">
        <v>50</v>
      </c>
      <c r="AF215" s="7" t="s">
        <v>50</v>
      </c>
      <c r="AG215" s="7">
        <v>0</v>
      </c>
      <c r="AH215" s="67" t="s">
        <v>50</v>
      </c>
      <c r="AI215" s="7">
        <v>0</v>
      </c>
      <c r="AJ215" s="7">
        <v>0</v>
      </c>
      <c r="AK215" s="67" t="s">
        <v>50</v>
      </c>
      <c r="AL215" s="7">
        <v>0</v>
      </c>
      <c r="AM215" s="7">
        <v>0</v>
      </c>
      <c r="AN215" s="7">
        <v>0</v>
      </c>
      <c r="AO215" s="7">
        <v>0</v>
      </c>
      <c r="AP215" s="7">
        <v>0</v>
      </c>
      <c r="AQ215" s="7">
        <v>0</v>
      </c>
      <c r="AR215" s="7">
        <v>0</v>
      </c>
      <c r="AS215" s="7">
        <v>0</v>
      </c>
      <c r="AT215" s="7">
        <v>0</v>
      </c>
      <c r="AU215" s="7"/>
      <c r="AV215" s="7"/>
      <c r="AW215" s="7"/>
      <c r="AX215" s="7"/>
      <c r="AY215" s="7"/>
    </row>
    <row r="216" spans="1:51" s="53" customFormat="1" x14ac:dyDescent="0.25">
      <c r="A216" s="50">
        <v>215</v>
      </c>
      <c r="B216" s="126">
        <v>0</v>
      </c>
      <c r="C216" s="45" t="s">
        <v>1356</v>
      </c>
      <c r="D216" s="379" t="s">
        <v>1357</v>
      </c>
      <c r="E216" s="379" t="s">
        <v>236</v>
      </c>
      <c r="F216" s="45"/>
      <c r="G216" s="45"/>
      <c r="H216" s="45"/>
      <c r="I216" s="45"/>
      <c r="J216" s="45"/>
      <c r="K216" s="302"/>
      <c r="L216" s="51">
        <v>45432</v>
      </c>
      <c r="M216" s="45">
        <v>281</v>
      </c>
      <c r="N216" s="52">
        <f t="shared" si="13"/>
        <v>45712</v>
      </c>
      <c r="O216" s="46">
        <f t="shared" ca="1" si="14"/>
        <v>-491</v>
      </c>
      <c r="P216" s="46"/>
      <c r="Q216" s="46" t="s">
        <v>50</v>
      </c>
      <c r="R216" s="45" t="s">
        <v>50</v>
      </c>
      <c r="S216" s="45" t="s">
        <v>50</v>
      </c>
      <c r="T216" s="45">
        <v>0</v>
      </c>
      <c r="U216" s="45">
        <v>0</v>
      </c>
      <c r="V216" s="45"/>
      <c r="W216" s="56"/>
      <c r="X216" s="45" t="s">
        <v>50</v>
      </c>
      <c r="Y216" s="45" t="s">
        <v>50</v>
      </c>
      <c r="Z216" s="45" t="s">
        <v>50</v>
      </c>
      <c r="AA216" s="45">
        <v>0</v>
      </c>
      <c r="AB216" s="45" t="s">
        <v>50</v>
      </c>
      <c r="AC216" s="45">
        <v>0</v>
      </c>
      <c r="AD216" s="45">
        <v>0</v>
      </c>
      <c r="AE216" s="45" t="s">
        <v>50</v>
      </c>
      <c r="AF216" s="45" t="s">
        <v>50</v>
      </c>
      <c r="AG216" s="45">
        <v>0</v>
      </c>
      <c r="AH216" s="45" t="s">
        <v>50</v>
      </c>
      <c r="AI216" s="45">
        <v>0</v>
      </c>
      <c r="AJ216" s="45" t="s">
        <v>50</v>
      </c>
      <c r="AK216" s="45">
        <v>0</v>
      </c>
      <c r="AL216" s="45">
        <v>0</v>
      </c>
      <c r="AM216" s="45">
        <v>0</v>
      </c>
      <c r="AN216" s="45">
        <v>0</v>
      </c>
      <c r="AO216" s="45">
        <v>0</v>
      </c>
      <c r="AP216" s="45">
        <v>0</v>
      </c>
      <c r="AQ216" s="45">
        <v>0</v>
      </c>
      <c r="AR216" s="45">
        <v>0</v>
      </c>
      <c r="AS216" s="45">
        <v>0</v>
      </c>
      <c r="AT216" s="45">
        <v>0</v>
      </c>
      <c r="AU216" s="45"/>
      <c r="AV216" s="45" t="s">
        <v>50</v>
      </c>
      <c r="AW216" s="45"/>
      <c r="AX216" s="45"/>
      <c r="AY216" s="45"/>
    </row>
    <row r="217" spans="1:51" ht="75" x14ac:dyDescent="0.25">
      <c r="A217" s="5">
        <v>216</v>
      </c>
      <c r="B217" s="126">
        <v>0</v>
      </c>
      <c r="C217" s="45" t="s">
        <v>1358</v>
      </c>
      <c r="D217" s="45" t="s">
        <v>1359</v>
      </c>
      <c r="E217" s="46" t="s">
        <v>1360</v>
      </c>
      <c r="F217" s="45"/>
      <c r="G217" s="45"/>
      <c r="H217" s="45"/>
      <c r="I217" s="45"/>
      <c r="J217" s="45"/>
      <c r="K217" s="46" t="s">
        <v>1361</v>
      </c>
      <c r="L217" s="8">
        <v>45434</v>
      </c>
      <c r="M217" s="7">
        <f>60+30+30+30</f>
        <v>150</v>
      </c>
      <c r="N217" s="9">
        <f t="shared" si="13"/>
        <v>45583</v>
      </c>
      <c r="O217" s="10">
        <f t="shared" ca="1" si="14"/>
        <v>-620</v>
      </c>
      <c r="P217" s="10"/>
      <c r="Q217" s="10">
        <v>0</v>
      </c>
      <c r="R217" s="7" t="s">
        <v>50</v>
      </c>
      <c r="S217" s="7" t="s">
        <v>50</v>
      </c>
      <c r="T217" s="7">
        <v>0</v>
      </c>
      <c r="U217" s="7">
        <v>0</v>
      </c>
      <c r="V217" s="7"/>
      <c r="W217" s="15"/>
      <c r="X217" s="7" t="s">
        <v>50</v>
      </c>
      <c r="Y217" s="7" t="s">
        <v>50</v>
      </c>
      <c r="Z217" s="7" t="s">
        <v>50</v>
      </c>
      <c r="AA217" s="67" t="s">
        <v>50</v>
      </c>
      <c r="AB217" s="7" t="s">
        <v>50</v>
      </c>
      <c r="AC217" s="7">
        <v>0</v>
      </c>
      <c r="AD217" s="7">
        <v>0</v>
      </c>
      <c r="AE217" s="7" t="s">
        <v>50</v>
      </c>
      <c r="AF217" s="7" t="s">
        <v>50</v>
      </c>
      <c r="AG217" s="7">
        <v>0</v>
      </c>
      <c r="AH217" s="67" t="s">
        <v>50</v>
      </c>
      <c r="AI217" s="7">
        <v>0</v>
      </c>
      <c r="AJ217" s="7" t="s">
        <v>50</v>
      </c>
      <c r="AK217" s="7">
        <v>0</v>
      </c>
      <c r="AL217" s="7">
        <v>0</v>
      </c>
      <c r="AM217" s="7">
        <v>0</v>
      </c>
      <c r="AN217" s="7" t="s">
        <v>50</v>
      </c>
      <c r="AO217" s="7">
        <v>0</v>
      </c>
      <c r="AP217" s="7">
        <v>0</v>
      </c>
      <c r="AQ217" s="7">
        <v>0</v>
      </c>
      <c r="AR217" s="7">
        <v>0</v>
      </c>
      <c r="AS217" s="7">
        <v>0</v>
      </c>
      <c r="AT217" s="7">
        <v>0</v>
      </c>
      <c r="AU217" s="7"/>
      <c r="AV217" s="7"/>
      <c r="AW217" s="7"/>
      <c r="AX217" s="7"/>
      <c r="AY217" s="7"/>
    </row>
    <row r="218" spans="1:51" s="53" customFormat="1" ht="90" x14ac:dyDescent="0.25">
      <c r="A218" s="5">
        <v>217</v>
      </c>
      <c r="B218" s="126">
        <v>0</v>
      </c>
      <c r="C218" s="45" t="s">
        <v>1362</v>
      </c>
      <c r="D218" s="45" t="s">
        <v>1363</v>
      </c>
      <c r="E218" s="337" t="s">
        <v>1364</v>
      </c>
      <c r="F218" s="45"/>
      <c r="G218" s="45"/>
      <c r="H218" s="45"/>
      <c r="I218" s="45"/>
      <c r="J218" s="45"/>
      <c r="K218" s="46" t="s">
        <v>1365</v>
      </c>
      <c r="L218" s="51">
        <v>45434</v>
      </c>
      <c r="M218" s="45">
        <v>230</v>
      </c>
      <c r="N218" s="52">
        <f t="shared" si="13"/>
        <v>45663</v>
      </c>
      <c r="O218" s="46">
        <f t="shared" ca="1" si="14"/>
        <v>-540</v>
      </c>
      <c r="P218" s="46"/>
      <c r="Q218" s="46"/>
      <c r="R218" s="45" t="s">
        <v>515</v>
      </c>
      <c r="S218" s="45" t="s">
        <v>515</v>
      </c>
      <c r="T218" s="45"/>
      <c r="U218" s="45"/>
      <c r="V218" s="45"/>
      <c r="W218" s="56"/>
      <c r="X218" s="45" t="s">
        <v>50</v>
      </c>
      <c r="Y218" s="45" t="s">
        <v>50</v>
      </c>
      <c r="Z218" s="45" t="s">
        <v>50</v>
      </c>
      <c r="AA218" s="45">
        <v>0</v>
      </c>
      <c r="AB218" s="45" t="s">
        <v>50</v>
      </c>
      <c r="AC218" s="45">
        <v>0</v>
      </c>
      <c r="AD218" s="45">
        <v>0</v>
      </c>
      <c r="AE218" s="45" t="s">
        <v>50</v>
      </c>
      <c r="AF218" s="45" t="s">
        <v>50</v>
      </c>
      <c r="AG218" s="45">
        <v>0</v>
      </c>
      <c r="AH218" s="45" t="s">
        <v>50</v>
      </c>
      <c r="AI218" s="45">
        <v>0</v>
      </c>
      <c r="AJ218" s="45" t="s">
        <v>50</v>
      </c>
      <c r="AK218" s="45">
        <v>0</v>
      </c>
      <c r="AL218" s="45">
        <v>0</v>
      </c>
      <c r="AM218" s="45">
        <v>0</v>
      </c>
      <c r="AN218" s="45" t="s">
        <v>50</v>
      </c>
      <c r="AO218" s="45"/>
      <c r="AP218" s="45"/>
      <c r="AQ218" s="45"/>
      <c r="AR218" s="45"/>
      <c r="AS218" s="45"/>
      <c r="AT218" s="45"/>
      <c r="AU218" s="45"/>
      <c r="AV218" s="45"/>
      <c r="AW218" s="45"/>
      <c r="AX218" s="45"/>
      <c r="AY218" s="45"/>
    </row>
    <row r="219" spans="1:51" s="53" customFormat="1" ht="75" x14ac:dyDescent="0.25">
      <c r="A219" s="50">
        <v>218</v>
      </c>
      <c r="B219" s="126">
        <v>0</v>
      </c>
      <c r="C219" s="45" t="s">
        <v>1366</v>
      </c>
      <c r="D219" s="45" t="s">
        <v>1367</v>
      </c>
      <c r="E219" s="336" t="s">
        <v>515</v>
      </c>
      <c r="F219" s="7"/>
      <c r="G219" s="7"/>
      <c r="H219" s="7"/>
      <c r="I219" s="7"/>
      <c r="J219" s="7"/>
      <c r="K219" s="100" t="s">
        <v>1368</v>
      </c>
      <c r="L219" s="51">
        <v>45435</v>
      </c>
      <c r="M219" s="45">
        <v>360</v>
      </c>
      <c r="N219" s="52">
        <f t="shared" si="13"/>
        <v>45794</v>
      </c>
      <c r="O219" s="100">
        <f t="shared" ca="1" si="14"/>
        <v>-409</v>
      </c>
      <c r="P219" s="451">
        <v>45771</v>
      </c>
      <c r="Q219" s="46"/>
      <c r="R219" s="45"/>
      <c r="S219" s="45"/>
      <c r="U219" s="45"/>
      <c r="V219" s="45"/>
      <c r="W219" s="56"/>
      <c r="X219" s="45" t="s">
        <v>50</v>
      </c>
      <c r="Y219" s="45" t="s">
        <v>50</v>
      </c>
      <c r="Z219" s="45"/>
      <c r="AA219" s="45"/>
      <c r="AB219" s="45" t="s">
        <v>50</v>
      </c>
      <c r="AC219" s="45"/>
      <c r="AD219" s="45"/>
      <c r="AE219" s="45" t="s">
        <v>50</v>
      </c>
      <c r="AF219" s="45" t="s">
        <v>50</v>
      </c>
      <c r="AG219" s="45"/>
      <c r="AH219" s="45"/>
      <c r="AI219" s="45"/>
      <c r="AJ219" s="45"/>
      <c r="AK219" s="45">
        <v>1</v>
      </c>
      <c r="AL219" s="45"/>
      <c r="AM219" s="45">
        <v>0</v>
      </c>
      <c r="AN219" s="45" t="s">
        <v>50</v>
      </c>
      <c r="AO219" s="45"/>
      <c r="AP219" s="45"/>
      <c r="AQ219" s="45"/>
      <c r="AR219" s="45"/>
      <c r="AS219" s="45"/>
      <c r="AT219" s="45"/>
      <c r="AU219" s="45"/>
      <c r="AV219" s="45"/>
      <c r="AW219" s="45"/>
      <c r="AX219" s="7"/>
      <c r="AY219" s="45"/>
    </row>
    <row r="220" spans="1:51" s="53" customFormat="1" x14ac:dyDescent="0.25">
      <c r="A220" s="5">
        <v>219</v>
      </c>
      <c r="B220" s="126">
        <v>0</v>
      </c>
      <c r="C220" s="45" t="s">
        <v>1369</v>
      </c>
      <c r="D220" s="45"/>
      <c r="E220" s="351"/>
      <c r="F220" s="45"/>
      <c r="G220" s="45"/>
      <c r="H220" s="45"/>
      <c r="I220" s="45"/>
      <c r="J220" s="45"/>
      <c r="K220" s="349"/>
      <c r="L220" s="51">
        <v>45435</v>
      </c>
      <c r="M220" s="45">
        <f>60+30+30</f>
        <v>120</v>
      </c>
      <c r="N220" s="52">
        <f t="shared" si="13"/>
        <v>45554</v>
      </c>
      <c r="O220" s="46">
        <f t="shared" ca="1" si="14"/>
        <v>-649</v>
      </c>
      <c r="P220" s="46"/>
      <c r="Q220" s="46" t="s">
        <v>50</v>
      </c>
      <c r="R220" s="45" t="s">
        <v>50</v>
      </c>
      <c r="S220" s="45" t="s">
        <v>50</v>
      </c>
      <c r="T220" s="45">
        <v>0</v>
      </c>
      <c r="U220" s="45">
        <v>0</v>
      </c>
      <c r="V220" s="45"/>
      <c r="W220" s="56"/>
      <c r="X220" s="45" t="s">
        <v>50</v>
      </c>
      <c r="Y220" s="45" t="s">
        <v>1370</v>
      </c>
      <c r="Z220" s="45" t="s">
        <v>50</v>
      </c>
      <c r="AA220" s="45" t="s">
        <v>1371</v>
      </c>
      <c r="AB220" s="45" t="s">
        <v>50</v>
      </c>
      <c r="AC220" s="45">
        <v>0</v>
      </c>
      <c r="AD220" s="45">
        <v>0</v>
      </c>
      <c r="AE220" s="45" t="s">
        <v>50</v>
      </c>
      <c r="AF220" s="45" t="s">
        <v>50</v>
      </c>
      <c r="AG220" s="45">
        <v>0</v>
      </c>
      <c r="AH220" s="45">
        <v>0</v>
      </c>
      <c r="AI220" s="45">
        <v>0</v>
      </c>
      <c r="AJ220" s="45" t="s">
        <v>50</v>
      </c>
      <c r="AK220" s="45" t="s">
        <v>1371</v>
      </c>
      <c r="AL220" s="45">
        <v>0</v>
      </c>
      <c r="AM220" s="45">
        <v>0</v>
      </c>
      <c r="AN220" s="45" t="s">
        <v>50</v>
      </c>
      <c r="AO220" s="45">
        <v>0</v>
      </c>
      <c r="AP220" s="45">
        <v>0</v>
      </c>
      <c r="AQ220" s="45">
        <v>0</v>
      </c>
      <c r="AR220" s="45">
        <v>0</v>
      </c>
      <c r="AS220" s="45">
        <v>0</v>
      </c>
      <c r="AT220" s="45">
        <v>0</v>
      </c>
      <c r="AU220" s="45">
        <v>0</v>
      </c>
      <c r="AV220" s="45"/>
      <c r="AW220" s="45"/>
      <c r="AX220" s="45"/>
      <c r="AY220" s="45"/>
    </row>
    <row r="221" spans="1:51" s="53" customFormat="1" ht="120" x14ac:dyDescent="0.25">
      <c r="A221" s="50">
        <v>220</v>
      </c>
      <c r="B221" s="126">
        <v>0</v>
      </c>
      <c r="C221" s="45" t="s">
        <v>1372</v>
      </c>
      <c r="D221" s="45" t="s">
        <v>1373</v>
      </c>
      <c r="E221" s="337" t="s">
        <v>515</v>
      </c>
      <c r="F221" s="45"/>
      <c r="G221" s="45"/>
      <c r="H221" s="45"/>
      <c r="I221" s="45"/>
      <c r="J221" s="45"/>
      <c r="K221" s="46" t="s">
        <v>1374</v>
      </c>
      <c r="L221" s="51">
        <v>45442</v>
      </c>
      <c r="M221" s="45">
        <v>271</v>
      </c>
      <c r="N221" s="52">
        <f t="shared" si="13"/>
        <v>45712</v>
      </c>
      <c r="O221" s="46">
        <f t="shared" ca="1" si="14"/>
        <v>-491</v>
      </c>
      <c r="P221" s="46"/>
      <c r="Q221" s="46"/>
      <c r="R221" s="45" t="s">
        <v>515</v>
      </c>
      <c r="S221" s="45" t="s">
        <v>515</v>
      </c>
      <c r="T221" s="45"/>
      <c r="U221" s="45"/>
      <c r="V221" s="56"/>
      <c r="W221" s="371"/>
      <c r="X221" s="45" t="s">
        <v>50</v>
      </c>
      <c r="Y221" s="45" t="s">
        <v>50</v>
      </c>
      <c r="Z221" s="45" t="s">
        <v>50</v>
      </c>
      <c r="AA221" s="45" t="s">
        <v>1375</v>
      </c>
      <c r="AB221" s="45" t="s">
        <v>50</v>
      </c>
      <c r="AC221" s="45">
        <v>0</v>
      </c>
      <c r="AD221" s="45">
        <v>0</v>
      </c>
      <c r="AE221" s="45" t="s">
        <v>50</v>
      </c>
      <c r="AF221" s="45" t="s">
        <v>50</v>
      </c>
      <c r="AG221" s="45">
        <v>0</v>
      </c>
      <c r="AH221" s="45" t="s">
        <v>50</v>
      </c>
      <c r="AI221" s="45">
        <v>0</v>
      </c>
      <c r="AJ221" s="45" t="s">
        <v>50</v>
      </c>
      <c r="AK221" s="45">
        <v>1</v>
      </c>
      <c r="AL221" s="45">
        <v>0</v>
      </c>
      <c r="AM221" s="45">
        <v>0</v>
      </c>
      <c r="AN221" s="45" t="s">
        <v>50</v>
      </c>
      <c r="AO221" s="45">
        <v>0</v>
      </c>
      <c r="AP221" s="45">
        <v>0</v>
      </c>
      <c r="AQ221" s="45">
        <v>0</v>
      </c>
      <c r="AR221" s="45">
        <v>0</v>
      </c>
      <c r="AS221" s="45">
        <v>0</v>
      </c>
      <c r="AT221" s="45">
        <v>0</v>
      </c>
      <c r="AU221" s="45"/>
      <c r="AV221" s="45"/>
      <c r="AW221" s="45"/>
      <c r="AX221" s="45"/>
      <c r="AY221" s="45"/>
    </row>
    <row r="222" spans="1:51" s="53" customFormat="1" ht="120" x14ac:dyDescent="0.25">
      <c r="A222" s="50">
        <v>221</v>
      </c>
      <c r="B222" s="126">
        <v>0</v>
      </c>
      <c r="C222" s="45" t="s">
        <v>1376</v>
      </c>
      <c r="D222" s="45" t="s">
        <v>1377</v>
      </c>
      <c r="E222" s="337" t="s">
        <v>515</v>
      </c>
      <c r="F222" s="45"/>
      <c r="G222" s="45"/>
      <c r="H222" s="45"/>
      <c r="I222" s="45"/>
      <c r="J222" s="45"/>
      <c r="K222" s="46" t="s">
        <v>1378</v>
      </c>
      <c r="L222" s="51">
        <v>45442</v>
      </c>
      <c r="M222" s="45">
        <v>271</v>
      </c>
      <c r="N222" s="52">
        <f t="shared" si="13"/>
        <v>45712</v>
      </c>
      <c r="O222" s="46">
        <f t="shared" ca="1" si="14"/>
        <v>-491</v>
      </c>
      <c r="P222" s="46"/>
      <c r="Q222" s="46" t="s">
        <v>50</v>
      </c>
      <c r="R222" s="45" t="s">
        <v>50</v>
      </c>
      <c r="S222" s="45" t="s">
        <v>50</v>
      </c>
      <c r="T222" s="45"/>
      <c r="U222" s="45">
        <v>0</v>
      </c>
      <c r="V222" s="45"/>
      <c r="W222" s="56"/>
      <c r="X222" s="45" t="s">
        <v>50</v>
      </c>
      <c r="Y222" s="45" t="s">
        <v>50</v>
      </c>
      <c r="Z222" s="45" t="s">
        <v>50</v>
      </c>
      <c r="AA222" s="45" t="s">
        <v>50</v>
      </c>
      <c r="AB222" s="45" t="s">
        <v>50</v>
      </c>
      <c r="AC222" s="45">
        <v>0</v>
      </c>
      <c r="AD222" s="45">
        <v>0</v>
      </c>
      <c r="AE222" s="45" t="s">
        <v>50</v>
      </c>
      <c r="AF222" s="45" t="s">
        <v>50</v>
      </c>
      <c r="AG222" s="45">
        <v>0</v>
      </c>
      <c r="AH222" s="45" t="s">
        <v>50</v>
      </c>
      <c r="AI222" s="45">
        <v>0</v>
      </c>
      <c r="AJ222" s="45" t="s">
        <v>50</v>
      </c>
      <c r="AK222" s="45">
        <v>1</v>
      </c>
      <c r="AL222" s="45">
        <v>0</v>
      </c>
      <c r="AM222" s="45">
        <v>0</v>
      </c>
      <c r="AN222" s="45" t="s">
        <v>50</v>
      </c>
      <c r="AO222" s="45">
        <v>0</v>
      </c>
      <c r="AP222" s="45">
        <v>0</v>
      </c>
      <c r="AQ222" s="45">
        <v>0</v>
      </c>
      <c r="AR222" s="45">
        <v>0</v>
      </c>
      <c r="AS222" s="45">
        <v>0</v>
      </c>
      <c r="AT222" s="45">
        <v>0</v>
      </c>
      <c r="AU222" s="45"/>
      <c r="AV222" s="45"/>
      <c r="AW222" s="45"/>
      <c r="AX222" s="45"/>
      <c r="AY222" s="45"/>
    </row>
    <row r="223" spans="1:51" s="106" customFormat="1" ht="45" x14ac:dyDescent="0.25">
      <c r="A223" s="5">
        <v>222</v>
      </c>
      <c r="B223" s="152">
        <v>0</v>
      </c>
      <c r="C223" s="47" t="s">
        <v>1379</v>
      </c>
      <c r="D223" s="47"/>
      <c r="E223" s="60" t="s">
        <v>1214</v>
      </c>
      <c r="F223" s="47"/>
      <c r="G223" s="47"/>
      <c r="H223" s="47"/>
      <c r="I223" s="47"/>
      <c r="J223" s="47"/>
      <c r="K223" s="60" t="s">
        <v>1380</v>
      </c>
      <c r="L223" s="94">
        <v>45442</v>
      </c>
      <c r="M223" s="47">
        <f>40+30+30</f>
        <v>100</v>
      </c>
      <c r="N223" s="104">
        <f t="shared" si="13"/>
        <v>45541</v>
      </c>
      <c r="O223" s="60">
        <f t="shared" ca="1" si="14"/>
        <v>-662</v>
      </c>
      <c r="P223" s="60"/>
      <c r="Q223" s="60"/>
      <c r="R223" s="47"/>
      <c r="S223" s="47"/>
      <c r="T223" s="47"/>
      <c r="U223" s="47"/>
      <c r="V223" s="47"/>
      <c r="W223" s="105"/>
      <c r="X223" s="47"/>
      <c r="Y223" s="47" t="s">
        <v>50</v>
      </c>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row>
    <row r="224" spans="1:51" s="53" customFormat="1" ht="135" x14ac:dyDescent="0.25">
      <c r="A224" s="50">
        <v>223</v>
      </c>
      <c r="B224" s="126">
        <v>0</v>
      </c>
      <c r="C224" s="45" t="s">
        <v>1381</v>
      </c>
      <c r="D224" s="45" t="s">
        <v>1382</v>
      </c>
      <c r="E224" s="337" t="s">
        <v>515</v>
      </c>
      <c r="F224" s="45"/>
      <c r="G224" s="45"/>
      <c r="H224" s="45"/>
      <c r="I224" s="45"/>
      <c r="J224" s="45"/>
      <c r="K224" s="46" t="s">
        <v>1383</v>
      </c>
      <c r="L224" s="51">
        <v>45442</v>
      </c>
      <c r="M224" s="45">
        <v>281</v>
      </c>
      <c r="N224" s="52">
        <f t="shared" si="13"/>
        <v>45722</v>
      </c>
      <c r="O224" s="46">
        <f t="shared" ca="1" si="14"/>
        <v>-481</v>
      </c>
      <c r="P224" s="46"/>
      <c r="Q224" s="46"/>
      <c r="R224" s="45" t="s">
        <v>50</v>
      </c>
      <c r="S224" s="45" t="s">
        <v>50</v>
      </c>
      <c r="T224" s="45">
        <v>0</v>
      </c>
      <c r="U224" s="45">
        <v>0</v>
      </c>
      <c r="V224" s="45"/>
      <c r="W224" s="56"/>
      <c r="X224" s="45" t="s">
        <v>50</v>
      </c>
      <c r="Y224" s="45" t="s">
        <v>50</v>
      </c>
      <c r="Z224" s="45" t="s">
        <v>50</v>
      </c>
      <c r="AA224" s="45"/>
      <c r="AB224" s="45" t="s">
        <v>50</v>
      </c>
      <c r="AC224" s="45">
        <v>0</v>
      </c>
      <c r="AD224" s="45">
        <v>0</v>
      </c>
      <c r="AE224" s="45" t="s">
        <v>50</v>
      </c>
      <c r="AF224" s="45" t="s">
        <v>50</v>
      </c>
      <c r="AG224" s="45">
        <v>0</v>
      </c>
      <c r="AH224" s="45" t="s">
        <v>50</v>
      </c>
      <c r="AI224" s="45">
        <v>0</v>
      </c>
      <c r="AJ224" s="45" t="s">
        <v>50</v>
      </c>
      <c r="AK224" s="45" t="s">
        <v>1384</v>
      </c>
      <c r="AL224" s="45">
        <v>0</v>
      </c>
      <c r="AM224" s="45">
        <v>0</v>
      </c>
      <c r="AN224" s="45">
        <v>0</v>
      </c>
      <c r="AO224" s="45">
        <v>0</v>
      </c>
      <c r="AP224" s="45">
        <v>0</v>
      </c>
      <c r="AQ224" s="45">
        <v>0</v>
      </c>
      <c r="AR224" s="45">
        <v>0</v>
      </c>
      <c r="AS224" s="45">
        <v>0</v>
      </c>
      <c r="AT224" s="45">
        <v>0</v>
      </c>
      <c r="AU224" s="45"/>
      <c r="AV224" s="45"/>
      <c r="AW224" s="45"/>
      <c r="AX224" s="45"/>
      <c r="AY224" s="45"/>
    </row>
    <row r="225" spans="1:51" s="53" customFormat="1" ht="105" x14ac:dyDescent="0.25">
      <c r="A225" s="5">
        <v>224</v>
      </c>
      <c r="B225" s="335">
        <v>0</v>
      </c>
      <c r="C225" s="45" t="s">
        <v>1385</v>
      </c>
      <c r="D225" s="45" t="s">
        <v>1386</v>
      </c>
      <c r="E225" s="46" t="s">
        <v>515</v>
      </c>
      <c r="F225" s="45"/>
      <c r="G225" s="45"/>
      <c r="H225" s="45"/>
      <c r="I225" s="45"/>
      <c r="J225" s="45"/>
      <c r="K225" s="46" t="s">
        <v>1387</v>
      </c>
      <c r="L225" s="51">
        <v>45446</v>
      </c>
      <c r="M225" s="45">
        <v>190</v>
      </c>
      <c r="N225" s="52">
        <f t="shared" si="13"/>
        <v>45635</v>
      </c>
      <c r="O225" s="46">
        <f t="shared" ca="1" si="14"/>
        <v>-568</v>
      </c>
      <c r="P225" s="46"/>
      <c r="Q225" s="46"/>
      <c r="R225" s="45" t="s">
        <v>515</v>
      </c>
      <c r="S225" s="45" t="s">
        <v>515</v>
      </c>
      <c r="T225" s="45"/>
      <c r="U225" s="45"/>
      <c r="V225" s="45"/>
      <c r="W225" s="56"/>
      <c r="X225" s="45" t="s">
        <v>50</v>
      </c>
      <c r="Y225" s="45" t="s">
        <v>50</v>
      </c>
      <c r="Z225" s="45" t="s">
        <v>50</v>
      </c>
      <c r="AA225" s="45"/>
      <c r="AB225" s="45" t="s">
        <v>50</v>
      </c>
      <c r="AC225" s="45"/>
      <c r="AD225" s="45"/>
      <c r="AE225" s="45" t="s">
        <v>50</v>
      </c>
      <c r="AF225" s="45" t="s">
        <v>50</v>
      </c>
      <c r="AG225" s="45"/>
      <c r="AH225" s="45" t="s">
        <v>50</v>
      </c>
      <c r="AI225" s="45"/>
      <c r="AJ225" s="45" t="s">
        <v>50</v>
      </c>
      <c r="AK225" s="45"/>
      <c r="AL225" s="45"/>
      <c r="AM225" s="45"/>
      <c r="AN225" s="45" t="s">
        <v>50</v>
      </c>
      <c r="AO225" s="45"/>
      <c r="AP225" s="45"/>
      <c r="AQ225" s="45"/>
      <c r="AR225" s="45"/>
      <c r="AS225" s="45"/>
      <c r="AT225" s="45"/>
      <c r="AU225" s="45" t="s">
        <v>56</v>
      </c>
      <c r="AV225" s="45" t="s">
        <v>50</v>
      </c>
      <c r="AW225" s="45" t="s">
        <v>50</v>
      </c>
      <c r="AX225" s="45"/>
      <c r="AY225" s="45"/>
    </row>
    <row r="226" spans="1:51" s="53" customFormat="1" ht="90" x14ac:dyDescent="0.25">
      <c r="A226" s="50">
        <v>225</v>
      </c>
      <c r="B226" s="335">
        <v>0</v>
      </c>
      <c r="C226" s="45" t="s">
        <v>1388</v>
      </c>
      <c r="D226" s="379" t="s">
        <v>1389</v>
      </c>
      <c r="E226" s="506" t="s">
        <v>1364</v>
      </c>
      <c r="F226" s="45"/>
      <c r="G226" s="45"/>
      <c r="H226" s="45"/>
      <c r="I226" s="45"/>
      <c r="J226" s="45"/>
      <c r="K226" s="100" t="s">
        <v>1390</v>
      </c>
      <c r="L226" s="51">
        <v>45492</v>
      </c>
      <c r="M226" s="45">
        <v>540</v>
      </c>
      <c r="N226" s="52">
        <f t="shared" si="13"/>
        <v>46031</v>
      </c>
      <c r="O226" s="46">
        <f t="shared" ca="1" si="14"/>
        <v>-172</v>
      </c>
      <c r="P226" s="46"/>
      <c r="Q226" s="46" t="s">
        <v>50</v>
      </c>
      <c r="R226" s="45" t="s">
        <v>50</v>
      </c>
      <c r="S226" s="45" t="s">
        <v>50</v>
      </c>
      <c r="T226" s="45">
        <v>0</v>
      </c>
      <c r="U226" s="45">
        <v>0</v>
      </c>
      <c r="W226" s="45"/>
      <c r="X226" s="45" t="s">
        <v>50</v>
      </c>
      <c r="Y226" s="45" t="s">
        <v>50</v>
      </c>
      <c r="Z226" s="45"/>
      <c r="AA226" s="45">
        <v>0</v>
      </c>
      <c r="AB226" s="45" t="s">
        <v>50</v>
      </c>
      <c r="AC226" s="45">
        <v>0</v>
      </c>
      <c r="AD226" s="45">
        <v>0</v>
      </c>
      <c r="AE226" s="45" t="s">
        <v>50</v>
      </c>
      <c r="AF226" s="45" t="s">
        <v>50</v>
      </c>
      <c r="AG226" s="45">
        <v>0</v>
      </c>
      <c r="AH226" s="45" t="s">
        <v>50</v>
      </c>
      <c r="AI226" s="45">
        <v>0</v>
      </c>
      <c r="AJ226" s="45" t="s">
        <v>56</v>
      </c>
      <c r="AK226" s="45" t="s">
        <v>1391</v>
      </c>
      <c r="AL226" s="45">
        <v>0</v>
      </c>
      <c r="AM226" s="45">
        <v>0</v>
      </c>
      <c r="AN226" s="45" t="s">
        <v>50</v>
      </c>
      <c r="AO226" s="45">
        <v>0</v>
      </c>
      <c r="AP226" s="45">
        <v>0</v>
      </c>
      <c r="AQ226" s="45">
        <v>0</v>
      </c>
      <c r="AR226" s="45">
        <v>0</v>
      </c>
      <c r="AS226" s="45">
        <v>0</v>
      </c>
      <c r="AT226" s="45">
        <v>0</v>
      </c>
      <c r="AU226" s="45"/>
      <c r="AV226" s="45"/>
      <c r="AW226" s="45"/>
      <c r="AX226" s="45"/>
      <c r="AY226" s="45"/>
    </row>
    <row r="227" spans="1:51" s="53" customFormat="1" ht="30" x14ac:dyDescent="0.25">
      <c r="A227" s="5">
        <v>226</v>
      </c>
      <c r="B227" s="335">
        <v>0</v>
      </c>
      <c r="C227" s="45" t="s">
        <v>1392</v>
      </c>
      <c r="D227" s="45"/>
      <c r="E227" s="355"/>
      <c r="F227" s="45"/>
      <c r="G227" s="45"/>
      <c r="H227" s="45"/>
      <c r="I227" s="45"/>
      <c r="J227" s="45"/>
      <c r="K227" s="356" t="s">
        <v>1393</v>
      </c>
      <c r="L227" s="51">
        <v>45455</v>
      </c>
      <c r="M227" s="45">
        <f>40+30+30</f>
        <v>100</v>
      </c>
      <c r="N227" s="52">
        <f t="shared" si="13"/>
        <v>45554</v>
      </c>
      <c r="O227" s="46">
        <f t="shared" ca="1" si="14"/>
        <v>-649</v>
      </c>
      <c r="P227" s="46"/>
      <c r="Q227" s="46" t="s">
        <v>50</v>
      </c>
      <c r="R227" s="45" t="s">
        <v>50</v>
      </c>
      <c r="S227" s="45" t="s">
        <v>50</v>
      </c>
      <c r="T227" s="45">
        <v>0</v>
      </c>
      <c r="U227" s="45">
        <v>0</v>
      </c>
      <c r="V227" s="45"/>
      <c r="W227" s="56"/>
      <c r="X227" s="45" t="s">
        <v>50</v>
      </c>
      <c r="Y227" s="45" t="s">
        <v>1289</v>
      </c>
      <c r="Z227" s="45" t="s">
        <v>50</v>
      </c>
      <c r="AA227" s="45">
        <v>0</v>
      </c>
      <c r="AB227" s="45" t="s">
        <v>56</v>
      </c>
      <c r="AC227" s="45">
        <v>0</v>
      </c>
      <c r="AD227" s="45">
        <v>0</v>
      </c>
      <c r="AE227" s="45">
        <v>0</v>
      </c>
      <c r="AF227" s="45" t="s">
        <v>50</v>
      </c>
      <c r="AG227" s="45">
        <v>0</v>
      </c>
      <c r="AH227" s="45">
        <v>0</v>
      </c>
      <c r="AI227" s="45">
        <v>0</v>
      </c>
      <c r="AJ227" s="45">
        <v>0</v>
      </c>
      <c r="AK227" s="45">
        <v>0</v>
      </c>
      <c r="AL227" s="45">
        <v>0</v>
      </c>
      <c r="AM227" s="45">
        <v>0</v>
      </c>
      <c r="AN227" s="45">
        <v>0</v>
      </c>
      <c r="AO227" s="45">
        <v>0</v>
      </c>
      <c r="AP227" s="45">
        <v>0</v>
      </c>
      <c r="AQ227" s="45">
        <v>0</v>
      </c>
      <c r="AR227" s="45">
        <v>0</v>
      </c>
      <c r="AS227" s="45">
        <v>0</v>
      </c>
      <c r="AT227" s="45">
        <v>0</v>
      </c>
      <c r="AU227" s="45">
        <v>0</v>
      </c>
      <c r="AV227" s="45"/>
      <c r="AW227" s="45"/>
      <c r="AX227" s="45"/>
      <c r="AY227" s="45"/>
    </row>
    <row r="228" spans="1:51" s="106" customFormat="1" x14ac:dyDescent="0.25">
      <c r="A228" s="5">
        <v>227</v>
      </c>
      <c r="B228" s="360">
        <v>0</v>
      </c>
      <c r="C228" s="47" t="s">
        <v>1394</v>
      </c>
      <c r="D228" s="47" t="s">
        <v>1395</v>
      </c>
      <c r="E228" s="372" t="s">
        <v>1214</v>
      </c>
      <c r="F228" s="47"/>
      <c r="G228" s="47"/>
      <c r="H228" s="47"/>
      <c r="I228" s="47"/>
      <c r="J228" s="47"/>
      <c r="K228" s="60" t="s">
        <v>1214</v>
      </c>
      <c r="L228" s="94">
        <v>45455</v>
      </c>
      <c r="M228" s="47">
        <v>160</v>
      </c>
      <c r="N228" s="104">
        <f t="shared" si="13"/>
        <v>45614</v>
      </c>
      <c r="O228" s="145">
        <f t="shared" ca="1" si="14"/>
        <v>-589</v>
      </c>
      <c r="P228" s="145"/>
      <c r="Q228" s="60"/>
      <c r="R228" s="47"/>
      <c r="S228" s="47"/>
      <c r="T228" s="47"/>
      <c r="U228" s="47"/>
      <c r="V228" s="47"/>
      <c r="W228" s="105"/>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row>
    <row r="229" spans="1:51" ht="60" x14ac:dyDescent="0.25">
      <c r="A229" s="5">
        <v>228</v>
      </c>
      <c r="B229" s="294">
        <v>0</v>
      </c>
      <c r="C229" s="63" t="s">
        <v>1396</v>
      </c>
      <c r="D229" s="7" t="s">
        <v>1397</v>
      </c>
      <c r="E229" s="7" t="s">
        <v>515</v>
      </c>
      <c r="F229" s="67"/>
      <c r="G229" s="67"/>
      <c r="H229" s="67"/>
      <c r="I229" s="67"/>
      <c r="J229" s="67"/>
      <c r="K229" s="46" t="s">
        <v>1398</v>
      </c>
      <c r="L229" s="8">
        <v>45456</v>
      </c>
      <c r="M229" s="7">
        <v>160</v>
      </c>
      <c r="N229" s="9">
        <f t="shared" si="13"/>
        <v>45615</v>
      </c>
      <c r="O229" s="10">
        <f t="shared" ca="1" si="14"/>
        <v>-588</v>
      </c>
      <c r="P229" s="10"/>
      <c r="Q229" s="10"/>
      <c r="R229" s="45" t="s">
        <v>515</v>
      </c>
      <c r="S229" s="45" t="s">
        <v>515</v>
      </c>
      <c r="T229" s="7"/>
      <c r="U229" s="7"/>
      <c r="V229" s="7"/>
      <c r="W229" s="15"/>
      <c r="X229" s="7" t="s">
        <v>50</v>
      </c>
      <c r="Y229" s="7" t="s">
        <v>50</v>
      </c>
      <c r="Z229" s="7" t="s">
        <v>50</v>
      </c>
      <c r="AA229" s="7">
        <v>0</v>
      </c>
      <c r="AB229" s="7" t="s">
        <v>50</v>
      </c>
      <c r="AC229" s="7">
        <v>0</v>
      </c>
      <c r="AD229" s="7">
        <v>0</v>
      </c>
      <c r="AE229" s="7" t="s">
        <v>50</v>
      </c>
      <c r="AF229" s="7" t="s">
        <v>50</v>
      </c>
      <c r="AG229" s="7">
        <v>0</v>
      </c>
      <c r="AH229" s="7" t="s">
        <v>50</v>
      </c>
      <c r="AI229" s="7">
        <v>0</v>
      </c>
      <c r="AJ229" s="7" t="s">
        <v>50</v>
      </c>
      <c r="AK229" s="7"/>
      <c r="AL229" s="7"/>
      <c r="AM229" s="7"/>
      <c r="AN229" s="7">
        <v>0</v>
      </c>
      <c r="AO229" s="7"/>
      <c r="AP229" s="7"/>
      <c r="AQ229" s="7"/>
      <c r="AR229" s="7"/>
      <c r="AS229" s="7"/>
      <c r="AT229" s="7"/>
      <c r="AU229" s="7" t="s">
        <v>56</v>
      </c>
      <c r="AV229" s="7" t="s">
        <v>50</v>
      </c>
      <c r="AW229" s="7" t="s">
        <v>50</v>
      </c>
      <c r="AX229" s="7"/>
      <c r="AY229" s="7"/>
    </row>
    <row r="230" spans="1:51" ht="60" x14ac:dyDescent="0.25">
      <c r="A230" s="5">
        <v>229</v>
      </c>
      <c r="B230" s="335">
        <v>0</v>
      </c>
      <c r="C230" s="45" t="s">
        <v>1399</v>
      </c>
      <c r="D230" s="45" t="s">
        <v>1400</v>
      </c>
      <c r="E230" s="46" t="s">
        <v>1401</v>
      </c>
      <c r="F230" s="45"/>
      <c r="G230" s="45"/>
      <c r="H230" s="45"/>
      <c r="I230" s="45"/>
      <c r="J230" s="45"/>
      <c r="K230" s="46" t="s">
        <v>1402</v>
      </c>
      <c r="L230" s="8">
        <v>45456</v>
      </c>
      <c r="M230" s="7">
        <v>130</v>
      </c>
      <c r="N230" s="9">
        <f t="shared" si="13"/>
        <v>45585</v>
      </c>
      <c r="O230" s="10">
        <f t="shared" ca="1" si="14"/>
        <v>-618</v>
      </c>
      <c r="P230" s="10"/>
      <c r="Q230" s="10" t="s">
        <v>50</v>
      </c>
      <c r="R230" s="45" t="s">
        <v>515</v>
      </c>
      <c r="S230" s="45" t="s">
        <v>515</v>
      </c>
      <c r="T230" s="7"/>
      <c r="U230" s="7"/>
      <c r="V230" s="7"/>
      <c r="W230" s="15"/>
      <c r="X230" s="67" t="s">
        <v>50</v>
      </c>
      <c r="Y230" s="7" t="s">
        <v>50</v>
      </c>
      <c r="Z230" s="67" t="s">
        <v>50</v>
      </c>
      <c r="AA230" s="7">
        <v>0</v>
      </c>
      <c r="AB230" s="7" t="s">
        <v>50</v>
      </c>
      <c r="AC230" s="7">
        <v>0</v>
      </c>
      <c r="AD230" s="7">
        <v>0</v>
      </c>
      <c r="AE230" s="7" t="s">
        <v>50</v>
      </c>
      <c r="AF230" s="7" t="s">
        <v>50</v>
      </c>
      <c r="AG230" s="7">
        <v>0</v>
      </c>
      <c r="AH230" s="67" t="s">
        <v>50</v>
      </c>
      <c r="AI230" s="7">
        <v>0</v>
      </c>
      <c r="AJ230" s="7" t="s">
        <v>50</v>
      </c>
      <c r="AK230" s="7">
        <v>0</v>
      </c>
      <c r="AL230" s="7">
        <v>0</v>
      </c>
      <c r="AM230" s="7">
        <v>0</v>
      </c>
      <c r="AN230" s="7">
        <v>0</v>
      </c>
      <c r="AO230" s="7">
        <v>0</v>
      </c>
      <c r="AP230" s="7">
        <v>0</v>
      </c>
      <c r="AQ230" s="7">
        <v>0</v>
      </c>
      <c r="AR230" s="7">
        <v>0</v>
      </c>
      <c r="AS230" s="7">
        <v>0</v>
      </c>
      <c r="AT230" s="7">
        <v>0</v>
      </c>
      <c r="AU230" s="7"/>
      <c r="AV230" s="7"/>
      <c r="AW230" s="7"/>
      <c r="AX230" s="7"/>
      <c r="AY230" s="7"/>
    </row>
    <row r="231" spans="1:51" s="106" customFormat="1" x14ac:dyDescent="0.25">
      <c r="A231" s="5">
        <v>230</v>
      </c>
      <c r="B231" s="360">
        <v>0</v>
      </c>
      <c r="C231" s="47" t="s">
        <v>1403</v>
      </c>
      <c r="D231" s="47"/>
      <c r="E231" s="47"/>
      <c r="F231" s="47"/>
      <c r="G231" s="47"/>
      <c r="H231" s="47"/>
      <c r="I231" s="47"/>
      <c r="J231" s="47"/>
      <c r="K231" s="60" t="s">
        <v>161</v>
      </c>
      <c r="L231" s="94">
        <v>45460</v>
      </c>
      <c r="M231" s="47">
        <f>40+30+30</f>
        <v>100</v>
      </c>
      <c r="N231" s="104">
        <f t="shared" si="13"/>
        <v>45559</v>
      </c>
      <c r="O231" s="60">
        <f t="shared" ca="1" si="14"/>
        <v>-644</v>
      </c>
      <c r="P231" s="60"/>
      <c r="Q231" s="60"/>
      <c r="R231" s="47" t="s">
        <v>515</v>
      </c>
      <c r="S231" s="47" t="s">
        <v>515</v>
      </c>
      <c r="T231" s="47"/>
      <c r="U231" s="47"/>
      <c r="V231" s="47"/>
      <c r="W231" s="105"/>
      <c r="X231" s="47"/>
      <c r="Y231" s="47" t="s">
        <v>50</v>
      </c>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row>
    <row r="232" spans="1:51" s="53" customFormat="1" ht="60" x14ac:dyDescent="0.25">
      <c r="A232" s="50">
        <v>231</v>
      </c>
      <c r="B232" s="335">
        <v>0</v>
      </c>
      <c r="C232" s="45" t="s">
        <v>1404</v>
      </c>
      <c r="D232" s="45" t="s">
        <v>1405</v>
      </c>
      <c r="E232" s="45" t="s">
        <v>117</v>
      </c>
      <c r="F232" s="45"/>
      <c r="G232" s="45"/>
      <c r="H232" s="45"/>
      <c r="I232" s="45"/>
      <c r="J232" s="45"/>
      <c r="K232" s="46" t="s">
        <v>1406</v>
      </c>
      <c r="L232" s="51">
        <v>45460</v>
      </c>
      <c r="M232" s="45">
        <v>247</v>
      </c>
      <c r="N232" s="52">
        <f t="shared" si="13"/>
        <v>45706</v>
      </c>
      <c r="O232" s="46">
        <f t="shared" ca="1" si="14"/>
        <v>-497</v>
      </c>
      <c r="P232" s="46"/>
      <c r="Q232" s="46"/>
      <c r="R232" s="45" t="s">
        <v>1235</v>
      </c>
      <c r="S232" s="45" t="s">
        <v>1235</v>
      </c>
      <c r="T232" s="45"/>
      <c r="U232" s="45"/>
      <c r="V232" s="45"/>
      <c r="W232" s="56"/>
      <c r="X232" s="45" t="s">
        <v>56</v>
      </c>
      <c r="Y232" s="45" t="s">
        <v>50</v>
      </c>
      <c r="Z232" s="45" t="s">
        <v>50</v>
      </c>
      <c r="AA232" s="45">
        <v>0</v>
      </c>
      <c r="AB232" s="45" t="s">
        <v>50</v>
      </c>
      <c r="AC232" s="45">
        <v>0</v>
      </c>
      <c r="AD232" s="45">
        <v>0</v>
      </c>
      <c r="AE232" s="45" t="s">
        <v>50</v>
      </c>
      <c r="AF232" s="45" t="s">
        <v>50</v>
      </c>
      <c r="AG232" s="45"/>
      <c r="AH232" s="45" t="s">
        <v>50</v>
      </c>
      <c r="AI232" s="45">
        <v>0</v>
      </c>
      <c r="AJ232" s="45" t="s">
        <v>50</v>
      </c>
      <c r="AK232" s="45"/>
      <c r="AL232" s="45">
        <v>0</v>
      </c>
      <c r="AM232" s="45">
        <v>0</v>
      </c>
      <c r="AN232" s="45">
        <v>0</v>
      </c>
      <c r="AO232" s="45">
        <v>0</v>
      </c>
      <c r="AP232" s="45">
        <v>0</v>
      </c>
      <c r="AQ232" s="45">
        <v>0</v>
      </c>
      <c r="AR232" s="45">
        <v>0</v>
      </c>
      <c r="AS232" s="45">
        <v>0</v>
      </c>
      <c r="AT232" s="45">
        <v>0</v>
      </c>
      <c r="AU232" s="45"/>
      <c r="AV232" s="45"/>
      <c r="AW232" s="45"/>
      <c r="AX232" s="45"/>
      <c r="AY232" s="45"/>
    </row>
    <row r="233" spans="1:51" x14ac:dyDescent="0.25">
      <c r="A233" s="5">
        <v>232</v>
      </c>
      <c r="B233" s="294">
        <v>0</v>
      </c>
      <c r="C233" s="63" t="s">
        <v>1407</v>
      </c>
      <c r="D233" s="7" t="s">
        <v>1408</v>
      </c>
      <c r="E233" s="45" t="s">
        <v>515</v>
      </c>
      <c r="F233" s="7"/>
      <c r="G233" s="7"/>
      <c r="H233" s="7"/>
      <c r="I233" s="7"/>
      <c r="J233" s="7"/>
      <c r="K233" s="45"/>
      <c r="L233" s="51">
        <v>45462</v>
      </c>
      <c r="M233" s="7">
        <v>221</v>
      </c>
      <c r="N233" s="9">
        <f t="shared" si="13"/>
        <v>45682</v>
      </c>
      <c r="O233" s="10">
        <f t="shared" ca="1" si="14"/>
        <v>-521</v>
      </c>
      <c r="P233" s="10"/>
      <c r="Q233" s="10"/>
      <c r="R233" s="45" t="s">
        <v>515</v>
      </c>
      <c r="S233" s="45" t="s">
        <v>515</v>
      </c>
      <c r="T233" s="7"/>
      <c r="U233" s="7"/>
      <c r="V233" s="7"/>
      <c r="W233" s="15"/>
      <c r="X233" s="7"/>
      <c r="Y233" s="7" t="s">
        <v>50</v>
      </c>
      <c r="Z233" s="7" t="s">
        <v>50</v>
      </c>
      <c r="AA233" s="7">
        <v>0</v>
      </c>
      <c r="AB233" s="7" t="s">
        <v>50</v>
      </c>
      <c r="AC233" s="7">
        <v>0</v>
      </c>
      <c r="AD233" s="7">
        <v>0</v>
      </c>
      <c r="AE233" s="7" t="s">
        <v>50</v>
      </c>
      <c r="AF233" s="7" t="s">
        <v>50</v>
      </c>
      <c r="AG233" s="7">
        <v>0</v>
      </c>
      <c r="AH233" s="67" t="s">
        <v>56</v>
      </c>
      <c r="AI233" s="7">
        <v>0</v>
      </c>
      <c r="AJ233" s="7">
        <v>0</v>
      </c>
      <c r="AK233" s="7">
        <v>0</v>
      </c>
      <c r="AL233" s="7">
        <v>0</v>
      </c>
      <c r="AM233" s="7">
        <v>0</v>
      </c>
      <c r="AN233" s="7">
        <v>0</v>
      </c>
      <c r="AO233" s="7">
        <v>0</v>
      </c>
      <c r="AP233" s="7">
        <v>0</v>
      </c>
      <c r="AQ233" s="7">
        <v>0</v>
      </c>
      <c r="AR233" s="7">
        <v>0</v>
      </c>
      <c r="AS233" s="7">
        <v>0</v>
      </c>
      <c r="AT233" s="7">
        <v>0</v>
      </c>
      <c r="AU233" s="7" t="s">
        <v>56</v>
      </c>
      <c r="AV233" s="7" t="s">
        <v>50</v>
      </c>
      <c r="AW233" s="7" t="s">
        <v>50</v>
      </c>
      <c r="AX233" s="7"/>
      <c r="AY233" s="7"/>
    </row>
    <row r="234" spans="1:51" s="106" customFormat="1" x14ac:dyDescent="0.25">
      <c r="A234" s="5">
        <v>233</v>
      </c>
      <c r="B234" s="360">
        <v>0</v>
      </c>
      <c r="C234" s="47" t="s">
        <v>1409</v>
      </c>
      <c r="D234" s="47" t="s">
        <v>1410</v>
      </c>
      <c r="E234" s="60" t="s">
        <v>1214</v>
      </c>
      <c r="F234" s="47"/>
      <c r="G234" s="47"/>
      <c r="H234" s="47"/>
      <c r="I234" s="47"/>
      <c r="J234" s="47"/>
      <c r="K234" s="60" t="s">
        <v>1212</v>
      </c>
      <c r="L234" s="94">
        <v>45468</v>
      </c>
      <c r="M234" s="47">
        <f>38+30+30</f>
        <v>98</v>
      </c>
      <c r="N234" s="104">
        <f t="shared" si="13"/>
        <v>45565</v>
      </c>
      <c r="O234" s="60">
        <f t="shared" ca="1" si="14"/>
        <v>-638</v>
      </c>
      <c r="P234" s="60"/>
      <c r="Q234" s="60"/>
      <c r="R234" s="47"/>
      <c r="S234" s="47"/>
      <c r="T234" s="47"/>
      <c r="U234" s="47"/>
      <c r="V234" s="47"/>
      <c r="W234" s="105"/>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row>
    <row r="235" spans="1:51" s="53" customFormat="1" ht="60" x14ac:dyDescent="0.25">
      <c r="A235" s="50">
        <v>234</v>
      </c>
      <c r="B235" s="335">
        <v>0</v>
      </c>
      <c r="C235" s="45" t="s">
        <v>1411</v>
      </c>
      <c r="D235" s="379" t="s">
        <v>1412</v>
      </c>
      <c r="E235" s="453" t="s">
        <v>236</v>
      </c>
      <c r="F235" s="45"/>
      <c r="G235" s="45"/>
      <c r="H235" s="45"/>
      <c r="I235" s="45"/>
      <c r="J235" s="45"/>
      <c r="K235" s="46" t="s">
        <v>1413</v>
      </c>
      <c r="L235" s="51">
        <v>45469</v>
      </c>
      <c r="M235" s="45">
        <v>281</v>
      </c>
      <c r="N235" s="52">
        <f t="shared" si="13"/>
        <v>45749</v>
      </c>
      <c r="O235" s="46">
        <f t="shared" ca="1" si="14"/>
        <v>-454</v>
      </c>
      <c r="P235" s="451">
        <v>45733</v>
      </c>
      <c r="Q235" s="46">
        <v>0</v>
      </c>
      <c r="R235" s="45" t="s">
        <v>50</v>
      </c>
      <c r="S235" s="45" t="s">
        <v>50</v>
      </c>
      <c r="T235" s="45">
        <v>0</v>
      </c>
      <c r="U235" s="45">
        <v>0</v>
      </c>
      <c r="V235" s="45" t="s">
        <v>50</v>
      </c>
      <c r="W235" s="45" t="s">
        <v>50</v>
      </c>
      <c r="X235" s="45" t="s">
        <v>50</v>
      </c>
      <c r="Y235" s="45" t="s">
        <v>50</v>
      </c>
      <c r="Z235" s="45">
        <v>0</v>
      </c>
      <c r="AA235" s="45" t="s">
        <v>50</v>
      </c>
      <c r="AB235" s="45" t="s">
        <v>50</v>
      </c>
      <c r="AC235" s="45">
        <v>0</v>
      </c>
      <c r="AD235" s="45">
        <v>0</v>
      </c>
      <c r="AE235" s="45" t="s">
        <v>50</v>
      </c>
      <c r="AF235" s="45" t="s">
        <v>50</v>
      </c>
      <c r="AG235" s="45">
        <v>0</v>
      </c>
      <c r="AH235" s="45" t="s">
        <v>56</v>
      </c>
      <c r="AI235" s="45">
        <v>0</v>
      </c>
      <c r="AJ235" s="45" t="s">
        <v>50</v>
      </c>
      <c r="AK235" s="45">
        <v>0</v>
      </c>
      <c r="AL235" s="45">
        <v>0</v>
      </c>
      <c r="AM235" s="45">
        <v>0</v>
      </c>
      <c r="AN235" s="45">
        <v>0</v>
      </c>
      <c r="AO235" s="45">
        <v>0</v>
      </c>
      <c r="AP235" s="45">
        <v>0</v>
      </c>
      <c r="AQ235" s="45">
        <v>0</v>
      </c>
      <c r="AR235" s="45">
        <v>0</v>
      </c>
      <c r="AS235" s="45">
        <v>0</v>
      </c>
      <c r="AT235" s="45">
        <v>0</v>
      </c>
      <c r="AU235" s="45"/>
      <c r="AV235" s="45"/>
      <c r="AW235" s="45"/>
      <c r="AX235" s="45"/>
      <c r="AY235" s="45"/>
    </row>
    <row r="236" spans="1:51" ht="30" x14ac:dyDescent="0.25">
      <c r="A236" s="5">
        <v>235</v>
      </c>
      <c r="B236" s="294">
        <v>0</v>
      </c>
      <c r="C236" s="63" t="s">
        <v>1414</v>
      </c>
      <c r="D236" s="7" t="s">
        <v>1415</v>
      </c>
      <c r="E236" s="7" t="s">
        <v>515</v>
      </c>
      <c r="F236" s="67"/>
      <c r="G236" s="67"/>
      <c r="H236" s="67"/>
      <c r="I236" s="67"/>
      <c r="J236" s="67"/>
      <c r="K236" s="46" t="s">
        <v>1416</v>
      </c>
      <c r="L236" s="8">
        <v>45469</v>
      </c>
      <c r="M236" s="7">
        <v>160</v>
      </c>
      <c r="N236" s="9">
        <f t="shared" si="13"/>
        <v>45628</v>
      </c>
      <c r="O236" s="10">
        <f t="shared" ca="1" si="14"/>
        <v>-575</v>
      </c>
      <c r="P236" s="10"/>
      <c r="Q236" s="10"/>
      <c r="R236" s="45" t="s">
        <v>515</v>
      </c>
      <c r="S236" s="45" t="s">
        <v>515</v>
      </c>
      <c r="T236" s="7"/>
      <c r="U236" s="7"/>
      <c r="V236" s="7"/>
      <c r="W236" s="15"/>
      <c r="X236" s="7" t="s">
        <v>50</v>
      </c>
      <c r="Y236" s="7" t="s">
        <v>50</v>
      </c>
      <c r="Z236" s="7" t="s">
        <v>50</v>
      </c>
      <c r="AA236" s="7">
        <v>0</v>
      </c>
      <c r="AB236" s="7" t="s">
        <v>50</v>
      </c>
      <c r="AC236" s="7">
        <v>0</v>
      </c>
      <c r="AD236" s="7">
        <v>0</v>
      </c>
      <c r="AE236" s="7" t="s">
        <v>50</v>
      </c>
      <c r="AF236" s="7" t="s">
        <v>50</v>
      </c>
      <c r="AG236" s="7">
        <v>0</v>
      </c>
      <c r="AH236" s="7">
        <v>0</v>
      </c>
      <c r="AI236" s="7">
        <v>0</v>
      </c>
      <c r="AJ236" s="7" t="s">
        <v>50</v>
      </c>
      <c r="AK236" s="7">
        <v>0</v>
      </c>
      <c r="AL236" s="7">
        <v>0</v>
      </c>
      <c r="AM236" s="7">
        <v>0</v>
      </c>
      <c r="AN236" s="7" t="s">
        <v>50</v>
      </c>
      <c r="AO236" s="7"/>
      <c r="AP236" s="7"/>
      <c r="AQ236" s="7"/>
      <c r="AR236" s="7"/>
      <c r="AS236" s="7"/>
      <c r="AT236" s="7"/>
      <c r="AU236" s="7" t="s">
        <v>56</v>
      </c>
      <c r="AV236" s="7" t="s">
        <v>50</v>
      </c>
      <c r="AW236" s="7" t="s">
        <v>50</v>
      </c>
      <c r="AX236" s="7"/>
      <c r="AY236" s="7"/>
    </row>
    <row r="237" spans="1:51" s="53" customFormat="1" ht="120" x14ac:dyDescent="0.25">
      <c r="A237" s="50">
        <v>236</v>
      </c>
      <c r="B237" s="335">
        <v>0</v>
      </c>
      <c r="C237" s="45" t="s">
        <v>1417</v>
      </c>
      <c r="D237" s="45" t="s">
        <v>1418</v>
      </c>
      <c r="E237" s="45" t="s">
        <v>515</v>
      </c>
      <c r="F237" s="45"/>
      <c r="G237" s="45"/>
      <c r="H237" s="45"/>
      <c r="I237" s="45"/>
      <c r="J237" s="45"/>
      <c r="K237" s="46" t="s">
        <v>1419</v>
      </c>
      <c r="L237" s="51">
        <v>45471</v>
      </c>
      <c r="M237" s="45">
        <v>251</v>
      </c>
      <c r="N237" s="52">
        <f t="shared" si="13"/>
        <v>45721</v>
      </c>
      <c r="O237" s="46">
        <f t="shared" ca="1" si="14"/>
        <v>-482</v>
      </c>
      <c r="P237" s="46"/>
      <c r="Q237" s="46"/>
      <c r="R237" s="45" t="s">
        <v>515</v>
      </c>
      <c r="S237" s="45" t="s">
        <v>515</v>
      </c>
      <c r="T237" s="45"/>
      <c r="U237" s="45"/>
      <c r="V237" s="45"/>
      <c r="W237" s="56"/>
      <c r="X237" s="45" t="s">
        <v>56</v>
      </c>
      <c r="Y237" s="45" t="s">
        <v>50</v>
      </c>
      <c r="Z237" s="45" t="s">
        <v>50</v>
      </c>
      <c r="AA237" s="45"/>
      <c r="AB237" s="45" t="s">
        <v>50</v>
      </c>
      <c r="AC237" s="45"/>
      <c r="AD237" s="45"/>
      <c r="AE237" s="45" t="s">
        <v>50</v>
      </c>
      <c r="AF237" s="45" t="s">
        <v>50</v>
      </c>
      <c r="AG237" s="45"/>
      <c r="AH237" s="45" t="s">
        <v>56</v>
      </c>
      <c r="AI237" s="45"/>
      <c r="AJ237" s="45" t="s">
        <v>50</v>
      </c>
      <c r="AK237" s="45"/>
      <c r="AL237" s="45"/>
      <c r="AM237" s="45"/>
      <c r="AN237" s="45"/>
      <c r="AO237" s="45"/>
      <c r="AP237" s="45"/>
      <c r="AQ237" s="45"/>
      <c r="AR237" s="45"/>
      <c r="AS237" s="45"/>
      <c r="AT237" s="45"/>
      <c r="AU237" s="45"/>
      <c r="AV237" s="45"/>
      <c r="AW237" s="45"/>
      <c r="AX237" s="45"/>
      <c r="AY237" s="45"/>
    </row>
    <row r="238" spans="1:51" ht="45" x14ac:dyDescent="0.25">
      <c r="A238" s="5">
        <v>237</v>
      </c>
      <c r="B238" s="335">
        <v>0</v>
      </c>
      <c r="C238" s="45" t="s">
        <v>1420</v>
      </c>
      <c r="D238" s="45" t="s">
        <v>1421</v>
      </c>
      <c r="E238" s="46" t="s">
        <v>1422</v>
      </c>
      <c r="F238" s="45"/>
      <c r="G238" s="45"/>
      <c r="H238" s="45"/>
      <c r="I238" s="45"/>
      <c r="J238" s="45"/>
      <c r="K238" s="46" t="s">
        <v>1423</v>
      </c>
      <c r="L238" s="8">
        <v>45474</v>
      </c>
      <c r="M238" s="7">
        <f>40+30+30</f>
        <v>100</v>
      </c>
      <c r="N238" s="9">
        <f t="shared" si="13"/>
        <v>45573</v>
      </c>
      <c r="O238" s="10">
        <f t="shared" ca="1" si="14"/>
        <v>-630</v>
      </c>
      <c r="P238" s="10"/>
      <c r="Q238" s="10">
        <v>0</v>
      </c>
      <c r="R238" s="7" t="s">
        <v>50</v>
      </c>
      <c r="S238" s="7" t="s">
        <v>50</v>
      </c>
      <c r="T238" s="7">
        <v>0</v>
      </c>
      <c r="U238" s="7">
        <v>0</v>
      </c>
      <c r="V238" s="7"/>
      <c r="W238" s="15"/>
      <c r="X238" s="7" t="s">
        <v>50</v>
      </c>
      <c r="Y238" s="7" t="s">
        <v>50</v>
      </c>
      <c r="Z238" s="7" t="s">
        <v>50</v>
      </c>
      <c r="AA238" s="7">
        <v>0</v>
      </c>
      <c r="AB238" s="7" t="s">
        <v>50</v>
      </c>
      <c r="AC238" s="7">
        <v>0</v>
      </c>
      <c r="AD238" s="7">
        <v>0</v>
      </c>
      <c r="AE238" s="7" t="s">
        <v>50</v>
      </c>
      <c r="AF238" s="7" t="s">
        <v>50</v>
      </c>
      <c r="AG238" s="7">
        <v>0</v>
      </c>
      <c r="AH238" s="67" t="s">
        <v>50</v>
      </c>
      <c r="AI238" s="7">
        <v>0</v>
      </c>
      <c r="AJ238" s="7">
        <v>0</v>
      </c>
      <c r="AK238" s="7">
        <v>0</v>
      </c>
      <c r="AL238" s="7">
        <v>0</v>
      </c>
      <c r="AM238" s="7">
        <v>0</v>
      </c>
      <c r="AN238" s="7">
        <v>0</v>
      </c>
      <c r="AO238" s="7">
        <v>0</v>
      </c>
      <c r="AP238" s="7">
        <v>0</v>
      </c>
      <c r="AQ238" s="7">
        <v>0</v>
      </c>
      <c r="AR238" s="7">
        <v>0</v>
      </c>
      <c r="AS238" s="7">
        <v>0</v>
      </c>
      <c r="AT238" s="7">
        <v>0</v>
      </c>
      <c r="AU238" s="7"/>
      <c r="AV238" s="7"/>
      <c r="AW238" s="7"/>
      <c r="AX238" s="7"/>
      <c r="AY238" s="7"/>
    </row>
    <row r="239" spans="1:51" ht="30" x14ac:dyDescent="0.25">
      <c r="A239" s="5">
        <v>238</v>
      </c>
      <c r="B239" s="335">
        <v>0</v>
      </c>
      <c r="C239" s="45" t="s">
        <v>1424</v>
      </c>
      <c r="D239" s="45" t="s">
        <v>1425</v>
      </c>
      <c r="E239" s="45"/>
      <c r="F239" s="45"/>
      <c r="G239" s="45"/>
      <c r="H239" s="45"/>
      <c r="I239" s="45"/>
      <c r="J239" s="45"/>
      <c r="K239" s="46" t="s">
        <v>1426</v>
      </c>
      <c r="L239" s="8">
        <v>45475</v>
      </c>
      <c r="M239" s="7">
        <f>40+30+30</f>
        <v>100</v>
      </c>
      <c r="N239" s="9">
        <f t="shared" si="13"/>
        <v>45574</v>
      </c>
      <c r="O239" s="92">
        <f t="shared" ca="1" si="14"/>
        <v>-629</v>
      </c>
      <c r="P239" s="92"/>
      <c r="Q239" s="10"/>
      <c r="R239" s="45" t="s">
        <v>515</v>
      </c>
      <c r="S239" s="45" t="s">
        <v>515</v>
      </c>
      <c r="T239" s="7">
        <v>0</v>
      </c>
      <c r="U239" s="7">
        <v>0</v>
      </c>
      <c r="V239" s="7"/>
      <c r="W239" s="15"/>
      <c r="X239" s="45" t="s">
        <v>50</v>
      </c>
      <c r="Y239" s="7">
        <v>0</v>
      </c>
      <c r="Z239" s="7" t="s">
        <v>50</v>
      </c>
      <c r="AA239" s="7">
        <v>0</v>
      </c>
      <c r="AB239" s="7" t="s">
        <v>50</v>
      </c>
      <c r="AC239" s="7">
        <v>0</v>
      </c>
      <c r="AD239" s="7">
        <v>0</v>
      </c>
      <c r="AE239" s="7" t="s">
        <v>50</v>
      </c>
      <c r="AF239" s="7" t="s">
        <v>50</v>
      </c>
      <c r="AG239" s="7">
        <v>0</v>
      </c>
      <c r="AH239" s="67" t="s">
        <v>56</v>
      </c>
      <c r="AI239" s="7">
        <v>0</v>
      </c>
      <c r="AJ239" s="7" t="s">
        <v>50</v>
      </c>
      <c r="AK239" s="7">
        <v>0</v>
      </c>
      <c r="AL239" s="7">
        <v>0</v>
      </c>
      <c r="AM239" s="7">
        <v>0</v>
      </c>
      <c r="AN239" s="7">
        <v>0</v>
      </c>
      <c r="AO239" s="7">
        <v>0</v>
      </c>
      <c r="AP239" s="7">
        <v>0</v>
      </c>
      <c r="AQ239" s="7">
        <v>0</v>
      </c>
      <c r="AR239" s="7">
        <v>0</v>
      </c>
      <c r="AS239" s="7">
        <v>0</v>
      </c>
      <c r="AT239" s="7">
        <v>0</v>
      </c>
      <c r="AU239" s="7"/>
      <c r="AV239" s="7"/>
      <c r="AW239" s="7"/>
      <c r="AX239" s="7"/>
      <c r="AY239" s="7"/>
    </row>
    <row r="240" spans="1:51" s="53" customFormat="1" ht="45" x14ac:dyDescent="0.25">
      <c r="A240" s="5">
        <v>239</v>
      </c>
      <c r="B240" s="335">
        <v>0</v>
      </c>
      <c r="C240" s="45" t="s">
        <v>1427</v>
      </c>
      <c r="D240" s="45" t="s">
        <v>1428</v>
      </c>
      <c r="E240" s="46" t="s">
        <v>515</v>
      </c>
      <c r="F240" s="45"/>
      <c r="G240" s="45"/>
      <c r="H240" s="45"/>
      <c r="I240" s="45"/>
      <c r="J240" s="45"/>
      <c r="K240" s="46" t="s">
        <v>1429</v>
      </c>
      <c r="L240" s="51">
        <v>45477</v>
      </c>
      <c r="M240" s="45">
        <v>130</v>
      </c>
      <c r="N240" s="52">
        <f t="shared" si="13"/>
        <v>45606</v>
      </c>
      <c r="O240" s="46">
        <f t="shared" ca="1" si="14"/>
        <v>-597</v>
      </c>
      <c r="P240" s="46"/>
      <c r="Q240" s="46"/>
      <c r="R240" s="45" t="s">
        <v>50</v>
      </c>
      <c r="S240" s="45" t="s">
        <v>50</v>
      </c>
      <c r="T240" s="45">
        <v>0</v>
      </c>
      <c r="U240" s="45">
        <v>0</v>
      </c>
      <c r="V240" s="45"/>
      <c r="W240" s="56"/>
      <c r="X240" s="45" t="s">
        <v>50</v>
      </c>
      <c r="Y240" s="45" t="s">
        <v>50</v>
      </c>
      <c r="Z240" s="45" t="s">
        <v>50</v>
      </c>
      <c r="AA240" s="45" t="s">
        <v>50</v>
      </c>
      <c r="AB240" s="45" t="s">
        <v>50</v>
      </c>
      <c r="AC240" s="45">
        <v>0</v>
      </c>
      <c r="AD240" s="45">
        <v>0</v>
      </c>
      <c r="AE240" s="45" t="s">
        <v>50</v>
      </c>
      <c r="AF240" s="45" t="s">
        <v>50</v>
      </c>
      <c r="AG240" s="45">
        <v>0</v>
      </c>
      <c r="AH240" s="45" t="s">
        <v>56</v>
      </c>
      <c r="AI240" s="45">
        <v>0</v>
      </c>
      <c r="AJ240" s="45" t="s">
        <v>50</v>
      </c>
      <c r="AK240" s="45">
        <v>0</v>
      </c>
      <c r="AL240" s="45">
        <v>0</v>
      </c>
      <c r="AM240" s="45">
        <v>0</v>
      </c>
      <c r="AN240" s="45">
        <v>0</v>
      </c>
      <c r="AO240" s="45">
        <v>0</v>
      </c>
      <c r="AP240" s="45">
        <v>0</v>
      </c>
      <c r="AQ240" s="45">
        <v>0</v>
      </c>
      <c r="AR240" s="45">
        <v>0</v>
      </c>
      <c r="AS240" s="45">
        <v>0</v>
      </c>
      <c r="AT240" s="45">
        <v>0</v>
      </c>
      <c r="AU240" s="45"/>
      <c r="AV240" s="45"/>
      <c r="AW240" s="45"/>
      <c r="AX240" s="45"/>
      <c r="AY240" s="45"/>
    </row>
    <row r="241" spans="1:51" ht="75" x14ac:dyDescent="0.25">
      <c r="A241" s="5">
        <v>240</v>
      </c>
      <c r="B241" s="335">
        <v>0</v>
      </c>
      <c r="C241" s="45" t="s">
        <v>1430</v>
      </c>
      <c r="D241" s="45" t="s">
        <v>1431</v>
      </c>
      <c r="E241" s="46" t="s">
        <v>515</v>
      </c>
      <c r="F241" s="45"/>
      <c r="G241" s="45"/>
      <c r="H241" s="45"/>
      <c r="I241" s="45"/>
      <c r="J241" s="45"/>
      <c r="K241" s="100" t="s">
        <v>1432</v>
      </c>
      <c r="L241" s="8">
        <v>45482</v>
      </c>
      <c r="M241" s="7">
        <f t="shared" ref="M241" si="15">40+30</f>
        <v>70</v>
      </c>
      <c r="N241" s="9">
        <f t="shared" ref="N241:N244" si="16">IF(OR(ISBLANK(L241),ISBLANK(M241)),"",L241+M241-1)</f>
        <v>45551</v>
      </c>
      <c r="O241" s="250">
        <f t="shared" ref="O241:O244" ca="1" si="17">IF(OR(ISBLANK(L241),ISBLANK(M241)),"",N241-TODAY())</f>
        <v>-652</v>
      </c>
      <c r="P241" s="250"/>
      <c r="Q241" s="10"/>
      <c r="R241" s="45" t="s">
        <v>515</v>
      </c>
      <c r="S241" s="45" t="s">
        <v>515</v>
      </c>
      <c r="T241" s="7"/>
      <c r="U241" s="7"/>
      <c r="V241" s="7"/>
      <c r="W241" s="15"/>
      <c r="X241" s="7"/>
      <c r="Y241" s="7"/>
      <c r="Z241" s="7" t="s">
        <v>50</v>
      </c>
      <c r="AA241" s="7">
        <v>0</v>
      </c>
      <c r="AB241" s="7" t="s">
        <v>50</v>
      </c>
      <c r="AC241" s="7">
        <v>0</v>
      </c>
      <c r="AD241" s="7">
        <v>0</v>
      </c>
      <c r="AE241" s="7">
        <v>0</v>
      </c>
      <c r="AF241" s="7">
        <v>0</v>
      </c>
      <c r="AG241" s="7">
        <v>0</v>
      </c>
      <c r="AH241" s="7">
        <v>0</v>
      </c>
      <c r="AI241" s="7">
        <v>0</v>
      </c>
      <c r="AJ241" s="7">
        <v>0</v>
      </c>
      <c r="AK241" s="7">
        <v>0</v>
      </c>
      <c r="AL241" s="7">
        <v>0</v>
      </c>
      <c r="AM241" s="7"/>
      <c r="AN241" s="7">
        <v>0</v>
      </c>
      <c r="AO241" s="7">
        <v>0</v>
      </c>
      <c r="AP241" s="7">
        <v>0</v>
      </c>
      <c r="AQ241" s="7">
        <v>0</v>
      </c>
      <c r="AR241" s="7">
        <v>0</v>
      </c>
      <c r="AS241" s="7">
        <v>0</v>
      </c>
      <c r="AT241" s="7">
        <v>0</v>
      </c>
      <c r="AU241" s="7"/>
      <c r="AV241" s="7"/>
      <c r="AW241" s="7"/>
      <c r="AX241" s="7"/>
      <c r="AY241" s="7"/>
    </row>
    <row r="242" spans="1:51" s="53" customFormat="1" ht="60" x14ac:dyDescent="0.25">
      <c r="A242" s="50">
        <v>241</v>
      </c>
      <c r="B242" s="335">
        <v>0</v>
      </c>
      <c r="C242" s="45" t="s">
        <v>1433</v>
      </c>
      <c r="D242" s="45" t="s">
        <v>1434</v>
      </c>
      <c r="E242" s="46" t="s">
        <v>515</v>
      </c>
      <c r="F242" s="45"/>
      <c r="G242" s="45"/>
      <c r="H242" s="45"/>
      <c r="I242" s="45"/>
      <c r="J242" s="45"/>
      <c r="K242" s="46" t="s">
        <v>1435</v>
      </c>
      <c r="L242" s="51">
        <v>45482</v>
      </c>
      <c r="M242" s="45">
        <f t="shared" ref="M242:M248" si="18">40+30</f>
        <v>70</v>
      </c>
      <c r="N242" s="52">
        <f t="shared" si="16"/>
        <v>45551</v>
      </c>
      <c r="O242" s="46">
        <f t="shared" ca="1" si="17"/>
        <v>-652</v>
      </c>
      <c r="P242" s="451">
        <v>45747</v>
      </c>
      <c r="Q242" s="46"/>
      <c r="R242" s="45" t="s">
        <v>515</v>
      </c>
      <c r="S242" s="45" t="s">
        <v>515</v>
      </c>
      <c r="T242" s="45"/>
      <c r="U242" s="45"/>
      <c r="V242" s="45"/>
      <c r="W242" s="371"/>
      <c r="X242" s="56"/>
      <c r="Y242" s="45"/>
      <c r="Z242" s="45" t="s">
        <v>50</v>
      </c>
      <c r="AA242" s="45"/>
      <c r="AB242" s="45" t="s">
        <v>50</v>
      </c>
      <c r="AC242" s="45">
        <v>0</v>
      </c>
      <c r="AD242" s="45">
        <v>0</v>
      </c>
      <c r="AE242" s="45" t="s">
        <v>50</v>
      </c>
      <c r="AF242" s="45" t="s">
        <v>50</v>
      </c>
      <c r="AG242" s="45">
        <v>0</v>
      </c>
      <c r="AH242" s="45" t="s">
        <v>50</v>
      </c>
      <c r="AI242" s="45">
        <v>0</v>
      </c>
      <c r="AJ242" s="45">
        <v>0</v>
      </c>
      <c r="AK242" s="45"/>
      <c r="AL242" s="45">
        <v>0</v>
      </c>
      <c r="AM242" s="45">
        <v>0</v>
      </c>
      <c r="AN242" s="45">
        <v>0</v>
      </c>
      <c r="AO242" s="45">
        <v>0</v>
      </c>
      <c r="AP242" s="45">
        <v>0</v>
      </c>
      <c r="AQ242" s="45">
        <v>0</v>
      </c>
      <c r="AR242" s="45">
        <v>0</v>
      </c>
      <c r="AS242" s="45">
        <v>0</v>
      </c>
      <c r="AT242" s="45">
        <v>0</v>
      </c>
      <c r="AU242" s="45"/>
      <c r="AV242" s="45"/>
      <c r="AW242" s="45"/>
      <c r="AX242" s="45"/>
      <c r="AY242" s="45"/>
    </row>
    <row r="243" spans="1:51" s="106" customFormat="1" ht="45" x14ac:dyDescent="0.25">
      <c r="A243" s="5">
        <v>242</v>
      </c>
      <c r="B243" s="360">
        <v>0</v>
      </c>
      <c r="C243" s="47" t="s">
        <v>1436</v>
      </c>
      <c r="D243" s="47" t="s">
        <v>1437</v>
      </c>
      <c r="E243" s="60" t="s">
        <v>1214</v>
      </c>
      <c r="F243" s="67"/>
      <c r="G243" s="67"/>
      <c r="H243" s="67"/>
      <c r="I243" s="67"/>
      <c r="J243" s="67"/>
      <c r="K243" s="60" t="s">
        <v>1438</v>
      </c>
      <c r="L243" s="94">
        <v>45482</v>
      </c>
      <c r="M243" s="47">
        <f t="shared" si="18"/>
        <v>70</v>
      </c>
      <c r="N243" s="104">
        <f t="shared" si="16"/>
        <v>45551</v>
      </c>
      <c r="O243" s="60">
        <f t="shared" ca="1" si="17"/>
        <v>-652</v>
      </c>
      <c r="P243" s="462">
        <v>45777</v>
      </c>
      <c r="Q243" s="60"/>
      <c r="R243" s="47" t="s">
        <v>515</v>
      </c>
      <c r="S243" s="47" t="s">
        <v>515</v>
      </c>
      <c r="T243" s="47"/>
      <c r="U243" s="47"/>
      <c r="V243" s="47"/>
      <c r="W243" s="105"/>
      <c r="X243" s="47"/>
      <c r="Y243" s="47" t="s">
        <v>50</v>
      </c>
      <c r="Z243" s="47"/>
      <c r="AA243" s="47"/>
      <c r="AB243" s="47" t="s">
        <v>50</v>
      </c>
      <c r="AC243" s="47"/>
      <c r="AD243" s="47"/>
      <c r="AE243" s="47" t="s">
        <v>50</v>
      </c>
      <c r="AF243" s="47" t="s">
        <v>50</v>
      </c>
      <c r="AG243" s="47"/>
      <c r="AH243" s="47" t="s">
        <v>56</v>
      </c>
      <c r="AI243" s="47"/>
      <c r="AJ243" s="47" t="s">
        <v>50</v>
      </c>
      <c r="AK243" s="47"/>
      <c r="AL243" s="47"/>
      <c r="AM243" s="47"/>
      <c r="AN243" s="47" t="s">
        <v>50</v>
      </c>
      <c r="AO243" s="47"/>
      <c r="AP243" s="47"/>
      <c r="AQ243" s="47"/>
      <c r="AR243" s="47"/>
      <c r="AS243" s="47"/>
      <c r="AT243" s="47"/>
      <c r="AU243" s="47"/>
      <c r="AV243" s="47"/>
      <c r="AW243" s="47"/>
      <c r="AX243" s="7"/>
      <c r="AY243" s="47"/>
    </row>
    <row r="244" spans="1:51" x14ac:dyDescent="0.25">
      <c r="A244" s="5">
        <v>243</v>
      </c>
      <c r="B244" s="294">
        <v>0</v>
      </c>
      <c r="C244" s="7" t="s">
        <v>1439</v>
      </c>
      <c r="D244" s="7"/>
      <c r="E244" s="10" t="s">
        <v>515</v>
      </c>
      <c r="F244" s="67"/>
      <c r="G244" s="67"/>
      <c r="H244" s="67"/>
      <c r="I244" s="67"/>
      <c r="J244" s="67"/>
      <c r="K244" s="60" t="s">
        <v>161</v>
      </c>
      <c r="L244" s="8">
        <v>45482</v>
      </c>
      <c r="M244" s="7">
        <f t="shared" si="18"/>
        <v>70</v>
      </c>
      <c r="N244" s="9">
        <f t="shared" si="16"/>
        <v>45551</v>
      </c>
      <c r="O244" s="10">
        <f t="shared" ca="1" si="17"/>
        <v>-652</v>
      </c>
      <c r="P244" s="10"/>
      <c r="Q244" s="10" t="s">
        <v>50</v>
      </c>
      <c r="R244" s="7" t="s">
        <v>515</v>
      </c>
      <c r="S244" s="45" t="s">
        <v>515</v>
      </c>
      <c r="T244" s="7"/>
      <c r="U244" s="7"/>
      <c r="V244" s="7"/>
      <c r="W244" s="15"/>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row>
    <row r="245" spans="1:51" ht="120" x14ac:dyDescent="0.25">
      <c r="A245" s="5">
        <v>244</v>
      </c>
      <c r="B245" s="294">
        <v>0</v>
      </c>
      <c r="C245" s="63" t="s">
        <v>1440</v>
      </c>
      <c r="D245" s="7" t="s">
        <v>1441</v>
      </c>
      <c r="E245" s="10" t="s">
        <v>515</v>
      </c>
      <c r="F245" s="67"/>
      <c r="G245" s="67"/>
      <c r="H245" s="67"/>
      <c r="I245" s="67"/>
      <c r="J245" s="67"/>
      <c r="K245" s="46" t="s">
        <v>1442</v>
      </c>
      <c r="L245" s="8">
        <v>45483</v>
      </c>
      <c r="M245" s="7">
        <f>130+30</f>
        <v>160</v>
      </c>
      <c r="N245" s="9">
        <f t="shared" ref="N245:N256" si="19">IF(OR(ISBLANK(L245),ISBLANK(M245)),"",L245+M245-1)</f>
        <v>45642</v>
      </c>
      <c r="O245" s="10">
        <f t="shared" ref="O245:O256" ca="1" si="20">IF(OR(ISBLANK(L245),ISBLANK(M245)),"",N245-TODAY())</f>
        <v>-561</v>
      </c>
      <c r="P245" s="10"/>
      <c r="Q245" s="10">
        <v>0</v>
      </c>
      <c r="R245" s="45" t="s">
        <v>515</v>
      </c>
      <c r="S245" s="45" t="s">
        <v>515</v>
      </c>
      <c r="T245" s="7">
        <v>0</v>
      </c>
      <c r="U245" s="45" t="s">
        <v>50</v>
      </c>
      <c r="V245" s="7"/>
      <c r="W245" s="15"/>
      <c r="X245" s="47" t="s">
        <v>50</v>
      </c>
      <c r="Y245" s="7" t="s">
        <v>50</v>
      </c>
      <c r="Z245" s="7" t="s">
        <v>50</v>
      </c>
      <c r="AA245" s="7">
        <v>0</v>
      </c>
      <c r="AB245" s="47" t="s">
        <v>50</v>
      </c>
      <c r="AC245" s="7">
        <v>0</v>
      </c>
      <c r="AD245" s="7">
        <v>0</v>
      </c>
      <c r="AE245" s="7" t="s">
        <v>50</v>
      </c>
      <c r="AF245" s="7" t="s">
        <v>50</v>
      </c>
      <c r="AG245" s="7">
        <v>0</v>
      </c>
      <c r="AH245" s="7" t="s">
        <v>50</v>
      </c>
      <c r="AI245" s="7">
        <v>0</v>
      </c>
      <c r="AJ245" s="7">
        <v>0</v>
      </c>
      <c r="AK245" s="7">
        <v>0</v>
      </c>
      <c r="AL245" s="7">
        <v>0</v>
      </c>
      <c r="AM245" s="7">
        <v>0</v>
      </c>
      <c r="AN245" s="7">
        <v>0</v>
      </c>
      <c r="AO245" s="7">
        <v>0</v>
      </c>
      <c r="AP245" s="7">
        <v>0</v>
      </c>
      <c r="AQ245" s="7">
        <v>0</v>
      </c>
      <c r="AR245" s="7">
        <v>0</v>
      </c>
      <c r="AS245" s="7">
        <v>0</v>
      </c>
      <c r="AT245" s="7">
        <v>0</v>
      </c>
      <c r="AU245" s="7" t="s">
        <v>56</v>
      </c>
      <c r="AV245" s="7" t="s">
        <v>50</v>
      </c>
      <c r="AW245" s="7" t="s">
        <v>50</v>
      </c>
      <c r="AX245" s="7"/>
      <c r="AY245" s="7"/>
    </row>
    <row r="246" spans="1:51" s="53" customFormat="1" ht="45" x14ac:dyDescent="0.25">
      <c r="A246" s="5">
        <v>245</v>
      </c>
      <c r="B246" s="335">
        <v>0</v>
      </c>
      <c r="C246" s="45" t="s">
        <v>1443</v>
      </c>
      <c r="D246" s="45" t="s">
        <v>1444</v>
      </c>
      <c r="E246" s="46" t="s">
        <v>515</v>
      </c>
      <c r="F246" s="45"/>
      <c r="G246" s="45"/>
      <c r="H246" s="45"/>
      <c r="I246" s="45"/>
      <c r="J246" s="45"/>
      <c r="K246" s="46" t="s">
        <v>1445</v>
      </c>
      <c r="L246" s="51">
        <v>45489</v>
      </c>
      <c r="M246" s="45">
        <v>130</v>
      </c>
      <c r="N246" s="52">
        <f t="shared" si="19"/>
        <v>45618</v>
      </c>
      <c r="O246" s="46">
        <f t="shared" ca="1" si="20"/>
        <v>-585</v>
      </c>
      <c r="P246" s="46"/>
      <c r="Q246" s="46"/>
      <c r="R246" s="45" t="s">
        <v>515</v>
      </c>
      <c r="S246" s="45" t="s">
        <v>515</v>
      </c>
      <c r="T246" s="45"/>
      <c r="U246" s="45"/>
      <c r="V246" s="45"/>
      <c r="W246" s="56"/>
      <c r="X246" s="45" t="s">
        <v>50</v>
      </c>
      <c r="Y246" s="45" t="s">
        <v>50</v>
      </c>
      <c r="Z246" s="45" t="s">
        <v>50</v>
      </c>
      <c r="AA246" s="45">
        <v>0</v>
      </c>
      <c r="AB246" s="45" t="s">
        <v>50</v>
      </c>
      <c r="AC246" s="45">
        <v>0</v>
      </c>
      <c r="AD246" s="45">
        <v>0</v>
      </c>
      <c r="AE246" s="45" t="s">
        <v>50</v>
      </c>
      <c r="AF246" s="45" t="s">
        <v>50</v>
      </c>
      <c r="AG246" s="45">
        <v>0</v>
      </c>
      <c r="AH246" s="45" t="s">
        <v>56</v>
      </c>
      <c r="AI246" s="45">
        <v>0</v>
      </c>
      <c r="AJ246" s="45">
        <v>0</v>
      </c>
      <c r="AK246" s="45">
        <v>0</v>
      </c>
      <c r="AL246" s="45">
        <v>0</v>
      </c>
      <c r="AM246" s="45">
        <v>0</v>
      </c>
      <c r="AN246" s="45" t="s">
        <v>50</v>
      </c>
      <c r="AO246" s="45"/>
      <c r="AP246" s="45"/>
      <c r="AQ246" s="45"/>
      <c r="AR246" s="45"/>
      <c r="AS246" s="45"/>
      <c r="AT246" s="45"/>
      <c r="AU246" s="45"/>
      <c r="AV246" s="45"/>
      <c r="AW246" s="45"/>
      <c r="AX246" s="45"/>
      <c r="AY246" s="45"/>
    </row>
    <row r="247" spans="1:51" x14ac:dyDescent="0.25">
      <c r="A247" s="5">
        <v>246</v>
      </c>
      <c r="B247" s="294">
        <v>0</v>
      </c>
      <c r="C247" s="63" t="s">
        <v>1446</v>
      </c>
      <c r="D247" s="377" t="s">
        <v>1447</v>
      </c>
      <c r="E247" s="437" t="s">
        <v>1214</v>
      </c>
      <c r="F247" s="67"/>
      <c r="G247" s="67"/>
      <c r="H247" s="67"/>
      <c r="I247" s="67"/>
      <c r="J247" s="67"/>
      <c r="K247" s="67" t="s">
        <v>1448</v>
      </c>
      <c r="L247" s="8">
        <v>45489</v>
      </c>
      <c r="M247" s="7">
        <f t="shared" si="18"/>
        <v>70</v>
      </c>
      <c r="N247" s="9">
        <f t="shared" si="19"/>
        <v>45558</v>
      </c>
      <c r="O247" s="60">
        <f t="shared" ca="1" si="20"/>
        <v>-645</v>
      </c>
      <c r="P247" s="60"/>
      <c r="Q247" s="10" t="s">
        <v>50</v>
      </c>
      <c r="R247" s="7" t="s">
        <v>50</v>
      </c>
      <c r="S247" s="7" t="s">
        <v>50</v>
      </c>
      <c r="T247" s="7" t="s">
        <v>50</v>
      </c>
      <c r="U247" s="7">
        <v>0</v>
      </c>
      <c r="V247" s="7" t="s">
        <v>50</v>
      </c>
      <c r="W247" s="15" t="s">
        <v>50</v>
      </c>
      <c r="X247" s="7" t="s">
        <v>50</v>
      </c>
      <c r="Y247" s="7" t="s">
        <v>50</v>
      </c>
      <c r="Z247" s="7">
        <v>0</v>
      </c>
      <c r="AA247" s="7" t="s">
        <v>56</v>
      </c>
      <c r="AB247" s="7" t="s">
        <v>50</v>
      </c>
      <c r="AC247" s="7">
        <v>0</v>
      </c>
      <c r="AD247" s="7">
        <v>0</v>
      </c>
      <c r="AE247" s="7" t="s">
        <v>50</v>
      </c>
      <c r="AF247" s="7" t="s">
        <v>50</v>
      </c>
      <c r="AG247" s="7">
        <v>0</v>
      </c>
      <c r="AH247" s="67" t="s">
        <v>50</v>
      </c>
      <c r="AI247" s="7">
        <v>0</v>
      </c>
      <c r="AJ247" s="7" t="s">
        <v>50</v>
      </c>
      <c r="AK247" s="67" t="s">
        <v>1449</v>
      </c>
      <c r="AL247" s="7">
        <v>0</v>
      </c>
      <c r="AM247" s="7">
        <v>0</v>
      </c>
      <c r="AN247" s="7" t="s">
        <v>50</v>
      </c>
      <c r="AO247" s="7">
        <v>0</v>
      </c>
      <c r="AP247" s="7">
        <v>0</v>
      </c>
      <c r="AQ247" s="7">
        <v>0</v>
      </c>
      <c r="AR247" s="7">
        <v>0</v>
      </c>
      <c r="AS247" s="7">
        <v>0</v>
      </c>
      <c r="AT247" s="7">
        <v>0</v>
      </c>
      <c r="AU247" s="7"/>
      <c r="AV247" s="7"/>
      <c r="AW247" s="7"/>
      <c r="AX247" s="7"/>
      <c r="AY247" s="7"/>
    </row>
    <row r="248" spans="1:51" s="106" customFormat="1" x14ac:dyDescent="0.25">
      <c r="A248" s="5">
        <v>247</v>
      </c>
      <c r="B248" s="360">
        <v>0</v>
      </c>
      <c r="C248" s="47" t="s">
        <v>1450</v>
      </c>
      <c r="D248" s="47" t="s">
        <v>1451</v>
      </c>
      <c r="E248" s="60" t="s">
        <v>1214</v>
      </c>
      <c r="F248" s="47"/>
      <c r="G248" s="47"/>
      <c r="H248" s="47"/>
      <c r="I248" s="47"/>
      <c r="J248" s="47"/>
      <c r="K248" s="47"/>
      <c r="L248" s="94">
        <v>45489</v>
      </c>
      <c r="M248" s="47">
        <f t="shared" si="18"/>
        <v>70</v>
      </c>
      <c r="N248" s="104">
        <f t="shared" si="19"/>
        <v>45558</v>
      </c>
      <c r="O248" s="60">
        <f t="shared" ca="1" si="20"/>
        <v>-645</v>
      </c>
      <c r="P248" s="60"/>
      <c r="Q248" s="60"/>
      <c r="R248" s="47" t="s">
        <v>515</v>
      </c>
      <c r="S248" s="47" t="s">
        <v>515</v>
      </c>
      <c r="T248" s="47"/>
      <c r="U248" s="47"/>
      <c r="V248" s="47"/>
      <c r="W248" s="105"/>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row>
    <row r="249" spans="1:51" s="53" customFormat="1" ht="90" x14ac:dyDescent="0.25">
      <c r="A249" s="5">
        <v>248</v>
      </c>
      <c r="B249" s="335">
        <v>0</v>
      </c>
      <c r="C249" s="45" t="s">
        <v>1452</v>
      </c>
      <c r="D249" s="45" t="s">
        <v>1453</v>
      </c>
      <c r="E249" s="46" t="s">
        <v>515</v>
      </c>
      <c r="F249" s="45"/>
      <c r="G249" s="45"/>
      <c r="H249" s="45"/>
      <c r="I249" s="45"/>
      <c r="J249" s="45"/>
      <c r="K249" s="46" t="s">
        <v>1454</v>
      </c>
      <c r="L249" s="51">
        <v>45490</v>
      </c>
      <c r="M249" s="45">
        <v>130</v>
      </c>
      <c r="N249" s="52">
        <f t="shared" si="19"/>
        <v>45619</v>
      </c>
      <c r="O249" s="46">
        <f t="shared" ca="1" si="20"/>
        <v>-584</v>
      </c>
      <c r="P249" s="46"/>
      <c r="Q249" s="46"/>
      <c r="R249" s="45" t="s">
        <v>515</v>
      </c>
      <c r="S249" s="45" t="s">
        <v>515</v>
      </c>
      <c r="T249" s="45"/>
      <c r="U249" s="45"/>
      <c r="V249" s="56"/>
      <c r="W249" s="371"/>
      <c r="X249" s="45" t="s">
        <v>50</v>
      </c>
      <c r="Y249" s="45" t="s">
        <v>50</v>
      </c>
      <c r="Z249" s="45" t="s">
        <v>50</v>
      </c>
      <c r="AA249" s="45">
        <v>0</v>
      </c>
      <c r="AB249" s="45" t="s">
        <v>50</v>
      </c>
      <c r="AC249" s="45">
        <v>0</v>
      </c>
      <c r="AD249" s="45">
        <v>0</v>
      </c>
      <c r="AE249" s="45" t="s">
        <v>50</v>
      </c>
      <c r="AF249" s="45" t="s">
        <v>50</v>
      </c>
      <c r="AG249" s="45">
        <v>0</v>
      </c>
      <c r="AH249" s="45" t="s">
        <v>50</v>
      </c>
      <c r="AI249" s="45">
        <v>0</v>
      </c>
      <c r="AJ249" s="45" t="s">
        <v>50</v>
      </c>
      <c r="AK249" s="45">
        <v>0</v>
      </c>
      <c r="AL249" s="45">
        <v>0</v>
      </c>
      <c r="AM249" s="45">
        <v>0</v>
      </c>
      <c r="AN249" s="45">
        <v>0</v>
      </c>
      <c r="AO249" s="45">
        <v>0</v>
      </c>
      <c r="AP249" s="45">
        <v>0</v>
      </c>
      <c r="AQ249" s="45">
        <v>0</v>
      </c>
      <c r="AR249" s="45">
        <v>0</v>
      </c>
      <c r="AS249" s="45">
        <v>0</v>
      </c>
      <c r="AT249" s="45">
        <v>0</v>
      </c>
      <c r="AU249" s="45" t="s">
        <v>56</v>
      </c>
      <c r="AV249" s="45" t="s">
        <v>50</v>
      </c>
      <c r="AW249" s="45" t="s">
        <v>50</v>
      </c>
      <c r="AX249" s="45"/>
      <c r="AY249" s="45"/>
    </row>
    <row r="250" spans="1:51" s="53" customFormat="1" ht="60" x14ac:dyDescent="0.25">
      <c r="A250" s="5">
        <v>249</v>
      </c>
      <c r="B250" s="335">
        <v>0</v>
      </c>
      <c r="C250" s="45" t="s">
        <v>1455</v>
      </c>
      <c r="D250" s="45" t="s">
        <v>1456</v>
      </c>
      <c r="E250" s="46" t="s">
        <v>515</v>
      </c>
      <c r="F250" s="45"/>
      <c r="G250" s="45"/>
      <c r="H250" s="45"/>
      <c r="I250" s="45"/>
      <c r="J250" s="45"/>
      <c r="K250" s="46" t="s">
        <v>1457</v>
      </c>
      <c r="L250" s="51">
        <v>45490</v>
      </c>
      <c r="M250" s="45">
        <v>130</v>
      </c>
      <c r="N250" s="52">
        <f t="shared" si="19"/>
        <v>45619</v>
      </c>
      <c r="O250" s="46">
        <f t="shared" ca="1" si="20"/>
        <v>-584</v>
      </c>
      <c r="P250" s="46"/>
      <c r="Q250" s="46"/>
      <c r="R250" s="45"/>
      <c r="S250" s="45"/>
      <c r="T250" s="45"/>
      <c r="U250" s="45"/>
      <c r="V250" s="45"/>
      <c r="W250" s="56"/>
      <c r="X250" s="45"/>
      <c r="Y250" s="45" t="s">
        <v>50</v>
      </c>
      <c r="Z250" s="45" t="s">
        <v>50</v>
      </c>
      <c r="AA250" s="45">
        <v>0</v>
      </c>
      <c r="AB250" s="45" t="s">
        <v>50</v>
      </c>
      <c r="AC250" s="45">
        <v>0</v>
      </c>
      <c r="AD250" s="45">
        <v>0</v>
      </c>
      <c r="AE250" s="45">
        <v>0</v>
      </c>
      <c r="AF250" s="45" t="s">
        <v>50</v>
      </c>
      <c r="AG250" s="45">
        <v>0</v>
      </c>
      <c r="AH250" s="45" t="s">
        <v>50</v>
      </c>
      <c r="AI250" s="45" t="s">
        <v>50</v>
      </c>
      <c r="AJ250" s="45">
        <v>0</v>
      </c>
      <c r="AK250" s="45">
        <v>0</v>
      </c>
      <c r="AL250" s="45">
        <v>0</v>
      </c>
      <c r="AM250" s="45">
        <v>0</v>
      </c>
      <c r="AN250" s="45">
        <v>0</v>
      </c>
      <c r="AO250" s="45">
        <v>0</v>
      </c>
      <c r="AP250" s="45">
        <v>0</v>
      </c>
      <c r="AQ250" s="45">
        <v>0</v>
      </c>
      <c r="AR250" s="45">
        <v>0</v>
      </c>
      <c r="AS250" s="45">
        <v>0</v>
      </c>
      <c r="AT250" s="45">
        <v>0</v>
      </c>
      <c r="AU250" s="45"/>
      <c r="AV250" s="45"/>
      <c r="AW250" s="45"/>
      <c r="AX250" s="45"/>
      <c r="AY250" s="45"/>
    </row>
    <row r="251" spans="1:51" s="53" customFormat="1" ht="105" x14ac:dyDescent="0.25">
      <c r="A251" s="5">
        <v>250</v>
      </c>
      <c r="B251" s="335">
        <v>0</v>
      </c>
      <c r="C251" s="45" t="s">
        <v>1458</v>
      </c>
      <c r="D251" s="45" t="s">
        <v>1459</v>
      </c>
      <c r="E251" s="46" t="s">
        <v>515</v>
      </c>
      <c r="F251" s="45"/>
      <c r="G251" s="45"/>
      <c r="H251" s="45"/>
      <c r="I251" s="45"/>
      <c r="J251" s="45"/>
      <c r="K251" s="46" t="s">
        <v>1460</v>
      </c>
      <c r="L251" s="51">
        <v>45490</v>
      </c>
      <c r="M251" s="45">
        <v>160</v>
      </c>
      <c r="N251" s="52">
        <f t="shared" si="19"/>
        <v>45649</v>
      </c>
      <c r="O251" s="46">
        <f t="shared" ca="1" si="20"/>
        <v>-554</v>
      </c>
      <c r="P251" s="46"/>
      <c r="Q251" s="46"/>
      <c r="R251" s="45" t="s">
        <v>515</v>
      </c>
      <c r="S251" s="45" t="s">
        <v>515</v>
      </c>
      <c r="T251" s="45"/>
      <c r="U251" s="45"/>
      <c r="V251" s="45"/>
      <c r="W251" s="56"/>
      <c r="X251" s="45"/>
      <c r="Y251" s="45" t="s">
        <v>50</v>
      </c>
      <c r="Z251" s="45" t="s">
        <v>50</v>
      </c>
      <c r="AA251" s="45">
        <v>0</v>
      </c>
      <c r="AB251" s="45" t="s">
        <v>50</v>
      </c>
      <c r="AC251" s="45">
        <v>0</v>
      </c>
      <c r="AD251" s="45">
        <v>0</v>
      </c>
      <c r="AE251" s="45" t="s">
        <v>50</v>
      </c>
      <c r="AF251" s="45" t="s">
        <v>50</v>
      </c>
      <c r="AG251" s="45">
        <v>0</v>
      </c>
      <c r="AH251" s="45" t="s">
        <v>50</v>
      </c>
      <c r="AI251" s="45">
        <v>0</v>
      </c>
      <c r="AJ251" s="45" t="s">
        <v>50</v>
      </c>
      <c r="AK251" s="45">
        <v>0</v>
      </c>
      <c r="AL251" s="45">
        <v>0</v>
      </c>
      <c r="AM251" s="45">
        <v>0</v>
      </c>
      <c r="AN251" s="45">
        <v>0</v>
      </c>
      <c r="AO251" s="45">
        <v>0</v>
      </c>
      <c r="AP251" s="45">
        <v>0</v>
      </c>
      <c r="AQ251" s="45">
        <v>0</v>
      </c>
      <c r="AR251" s="45">
        <v>0</v>
      </c>
      <c r="AS251" s="45">
        <v>0</v>
      </c>
      <c r="AT251" s="45">
        <v>0</v>
      </c>
      <c r="AU251" s="45" t="s">
        <v>56</v>
      </c>
      <c r="AV251" s="45" t="s">
        <v>50</v>
      </c>
      <c r="AW251" s="45" t="s">
        <v>50</v>
      </c>
      <c r="AX251" s="45"/>
      <c r="AY251" s="45"/>
    </row>
    <row r="252" spans="1:51" ht="90.75" customHeight="1" x14ac:dyDescent="0.25">
      <c r="A252" s="5">
        <v>251</v>
      </c>
      <c r="B252" s="294" t="s">
        <v>1461</v>
      </c>
      <c r="C252" s="63" t="s">
        <v>1462</v>
      </c>
      <c r="D252" s="7" t="s">
        <v>1463</v>
      </c>
      <c r="E252" s="10" t="s">
        <v>117</v>
      </c>
      <c r="F252" s="67"/>
      <c r="G252" s="67"/>
      <c r="H252" s="67"/>
      <c r="I252" s="67"/>
      <c r="J252" s="67"/>
      <c r="K252" s="124" t="s">
        <v>1464</v>
      </c>
      <c r="L252" s="8">
        <v>45492</v>
      </c>
      <c r="M252" s="7">
        <v>730</v>
      </c>
      <c r="N252" s="9">
        <f t="shared" si="19"/>
        <v>46221</v>
      </c>
      <c r="O252" s="92">
        <f t="shared" ca="1" si="20"/>
        <v>18</v>
      </c>
      <c r="P252" s="293"/>
      <c r="Q252" s="10"/>
      <c r="R252" s="45" t="s">
        <v>515</v>
      </c>
      <c r="S252" s="45" t="s">
        <v>515</v>
      </c>
      <c r="T252" s="7"/>
      <c r="V252" s="7"/>
      <c r="W252" s="15"/>
      <c r="X252" s="7" t="s">
        <v>50</v>
      </c>
      <c r="Y252" s="7">
        <v>0</v>
      </c>
      <c r="Z252" s="7" t="s">
        <v>50</v>
      </c>
      <c r="AA252" s="7">
        <v>0</v>
      </c>
      <c r="AB252" s="7" t="s">
        <v>50</v>
      </c>
      <c r="AC252" s="7">
        <v>0</v>
      </c>
      <c r="AD252" s="7">
        <v>0</v>
      </c>
      <c r="AE252" s="7">
        <v>0</v>
      </c>
      <c r="AF252" s="7" t="s">
        <v>50</v>
      </c>
      <c r="AG252" s="7">
        <v>0</v>
      </c>
      <c r="AH252" s="67"/>
      <c r="AI252" s="7">
        <v>0</v>
      </c>
      <c r="AJ252" s="7">
        <v>0</v>
      </c>
      <c r="AK252" s="67" t="s">
        <v>1384</v>
      </c>
      <c r="AL252" s="7">
        <v>0</v>
      </c>
      <c r="AM252" s="7">
        <v>0</v>
      </c>
      <c r="AN252" s="7" t="s">
        <v>50</v>
      </c>
      <c r="AO252" s="7">
        <v>0</v>
      </c>
      <c r="AP252" s="7">
        <v>0</v>
      </c>
      <c r="AQ252" s="7">
        <v>0</v>
      </c>
      <c r="AR252" s="7">
        <v>0</v>
      </c>
      <c r="AS252" s="7">
        <v>0</v>
      </c>
      <c r="AT252" s="7">
        <v>0</v>
      </c>
      <c r="AU252" s="7"/>
      <c r="AV252" s="7"/>
      <c r="AW252" s="7"/>
      <c r="AX252" s="7"/>
      <c r="AY252" s="7"/>
    </row>
    <row r="253" spans="1:51" x14ac:dyDescent="0.25">
      <c r="A253" s="5">
        <v>252</v>
      </c>
      <c r="B253" s="294">
        <v>0</v>
      </c>
      <c r="C253" s="7" t="s">
        <v>1465</v>
      </c>
      <c r="D253" s="7"/>
      <c r="E253" s="7"/>
      <c r="F253" s="67"/>
      <c r="G253" s="67"/>
      <c r="H253" s="67"/>
      <c r="I253" s="67"/>
      <c r="J253" s="67"/>
      <c r="K253" s="7" t="s">
        <v>161</v>
      </c>
      <c r="L253" s="8">
        <v>45495</v>
      </c>
      <c r="M253" s="7">
        <v>40</v>
      </c>
      <c r="N253" s="9">
        <f t="shared" si="19"/>
        <v>45534</v>
      </c>
      <c r="O253" s="250">
        <f t="shared" ca="1" si="20"/>
        <v>-669</v>
      </c>
      <c r="P253" s="250"/>
      <c r="Q253" s="10"/>
      <c r="R253" s="7"/>
      <c r="S253" s="7"/>
      <c r="T253" s="7"/>
      <c r="U253" s="7"/>
      <c r="V253" s="7"/>
      <c r="W253" s="15"/>
      <c r="X253" s="7"/>
      <c r="Y253" s="7"/>
      <c r="Z253" s="7"/>
      <c r="AA253" s="7"/>
      <c r="AB253" s="7"/>
      <c r="AC253" s="7"/>
      <c r="AD253" s="7"/>
      <c r="AE253" s="7"/>
      <c r="AF253" s="7"/>
      <c r="AG253" s="7"/>
      <c r="AH253" s="7"/>
      <c r="AI253" s="7"/>
      <c r="AJ253" s="7"/>
      <c r="AK253" s="7"/>
      <c r="AL253" s="7"/>
      <c r="AM253" s="7"/>
      <c r="AN253" s="7"/>
      <c r="AO253" s="7"/>
      <c r="AP253" s="7"/>
      <c r="AQ253" s="7"/>
      <c r="AR253" s="7"/>
      <c r="AT253" s="7"/>
      <c r="AU253" s="7"/>
      <c r="AV253" s="7"/>
      <c r="AW253" s="7"/>
      <c r="AX253" s="7"/>
      <c r="AY253" s="7"/>
    </row>
    <row r="254" spans="1:51" s="53" customFormat="1" x14ac:dyDescent="0.25">
      <c r="A254" s="50">
        <v>253</v>
      </c>
      <c r="B254" s="335">
        <v>0</v>
      </c>
      <c r="C254" s="45" t="s">
        <v>1466</v>
      </c>
      <c r="D254" s="45" t="s">
        <v>1467</v>
      </c>
      <c r="E254" s="45" t="s">
        <v>515</v>
      </c>
      <c r="F254" s="45"/>
      <c r="G254" s="45"/>
      <c r="H254" s="45"/>
      <c r="I254" s="45"/>
      <c r="J254" s="45"/>
      <c r="K254" s="45"/>
      <c r="L254" s="51">
        <v>45495</v>
      </c>
      <c r="M254" s="45">
        <v>460</v>
      </c>
      <c r="N254" s="52">
        <f t="shared" si="19"/>
        <v>45954</v>
      </c>
      <c r="O254" s="46">
        <f t="shared" ca="1" si="20"/>
        <v>-249</v>
      </c>
      <c r="P254" s="451"/>
      <c r="Q254" s="46"/>
      <c r="R254" s="45" t="s">
        <v>515</v>
      </c>
      <c r="S254" s="45" t="s">
        <v>515</v>
      </c>
      <c r="T254" s="45"/>
      <c r="U254" s="45"/>
      <c r="V254" s="45"/>
      <c r="W254" s="56"/>
      <c r="X254" s="45" t="s">
        <v>56</v>
      </c>
      <c r="Y254" s="45" t="s">
        <v>50</v>
      </c>
      <c r="Z254" s="45" t="s">
        <v>50</v>
      </c>
      <c r="AA254" s="45">
        <v>0</v>
      </c>
      <c r="AB254" s="45" t="s">
        <v>50</v>
      </c>
      <c r="AC254" s="45">
        <v>0</v>
      </c>
      <c r="AD254" s="45">
        <v>0</v>
      </c>
      <c r="AE254" s="45" t="s">
        <v>50</v>
      </c>
      <c r="AF254" s="45" t="s">
        <v>50</v>
      </c>
      <c r="AG254" s="45"/>
      <c r="AH254" s="45" t="s">
        <v>50</v>
      </c>
      <c r="AI254" s="45">
        <v>0</v>
      </c>
      <c r="AJ254" s="45" t="s">
        <v>50</v>
      </c>
      <c r="AK254" s="45" t="s">
        <v>1449</v>
      </c>
      <c r="AL254" s="45">
        <v>0</v>
      </c>
      <c r="AM254" s="45">
        <v>0</v>
      </c>
      <c r="AN254" s="45">
        <v>0</v>
      </c>
      <c r="AO254" s="45">
        <v>0</v>
      </c>
      <c r="AP254" s="45">
        <v>0</v>
      </c>
      <c r="AQ254" s="45">
        <v>0</v>
      </c>
      <c r="AR254" s="45">
        <v>0</v>
      </c>
      <c r="AS254" s="45">
        <v>0</v>
      </c>
      <c r="AT254" s="45">
        <v>0</v>
      </c>
      <c r="AU254" s="45"/>
      <c r="AV254" s="45"/>
      <c r="AW254" s="45"/>
      <c r="AX254" s="45"/>
      <c r="AY254" s="45"/>
    </row>
    <row r="255" spans="1:51" s="53" customFormat="1" x14ac:dyDescent="0.25">
      <c r="A255" s="50">
        <v>254</v>
      </c>
      <c r="B255" s="335">
        <v>0</v>
      </c>
      <c r="C255" s="45" t="s">
        <v>1468</v>
      </c>
      <c r="D255" s="379" t="s">
        <v>1469</v>
      </c>
      <c r="E255" s="379" t="s">
        <v>236</v>
      </c>
      <c r="F255" s="45"/>
      <c r="G255" s="45"/>
      <c r="H255" s="45"/>
      <c r="I255" s="45"/>
      <c r="J255" s="45"/>
      <c r="K255" s="45"/>
      <c r="L255" s="51">
        <v>45496</v>
      </c>
      <c r="M255" s="45">
        <v>310</v>
      </c>
      <c r="N255" s="52">
        <f t="shared" si="19"/>
        <v>45805</v>
      </c>
      <c r="O255" s="46">
        <f t="shared" ca="1" si="20"/>
        <v>-398</v>
      </c>
      <c r="P255" s="451">
        <v>45796</v>
      </c>
      <c r="Q255" s="46" t="s">
        <v>50</v>
      </c>
      <c r="R255" s="45" t="s">
        <v>50</v>
      </c>
      <c r="S255" s="45" t="s">
        <v>50</v>
      </c>
      <c r="T255" s="45" t="s">
        <v>50</v>
      </c>
      <c r="U255" s="45">
        <v>0</v>
      </c>
      <c r="V255" s="56" t="s">
        <v>50</v>
      </c>
      <c r="W255" s="56" t="s">
        <v>50</v>
      </c>
      <c r="X255" s="45" t="s">
        <v>50</v>
      </c>
      <c r="Y255" s="45" t="s">
        <v>50</v>
      </c>
      <c r="Z255" s="45">
        <v>0</v>
      </c>
      <c r="AA255" s="45">
        <v>0</v>
      </c>
      <c r="AB255" s="45" t="s">
        <v>50</v>
      </c>
      <c r="AC255" s="45">
        <v>0</v>
      </c>
      <c r="AD255" s="45">
        <v>0</v>
      </c>
      <c r="AE255" s="45" t="s">
        <v>50</v>
      </c>
      <c r="AF255" s="45" t="s">
        <v>50</v>
      </c>
      <c r="AG255" s="45">
        <v>0</v>
      </c>
      <c r="AH255" s="45" t="s">
        <v>50</v>
      </c>
      <c r="AI255" s="45">
        <v>0</v>
      </c>
      <c r="AJ255" s="45" t="s">
        <v>56</v>
      </c>
      <c r="AK255" s="45" t="s">
        <v>1449</v>
      </c>
      <c r="AL255" s="45">
        <v>0</v>
      </c>
      <c r="AM255" s="45">
        <v>0</v>
      </c>
      <c r="AN255" s="45">
        <v>0</v>
      </c>
      <c r="AO255" s="45">
        <v>0</v>
      </c>
      <c r="AP255" s="45">
        <v>0</v>
      </c>
      <c r="AQ255" s="45">
        <v>0</v>
      </c>
      <c r="AR255" s="45">
        <v>0</v>
      </c>
      <c r="AS255" s="45">
        <v>0</v>
      </c>
      <c r="AT255" s="45">
        <v>0</v>
      </c>
      <c r="AU255" s="45"/>
      <c r="AV255" s="45"/>
      <c r="AW255" s="45"/>
      <c r="AX255" s="45"/>
      <c r="AY255" s="45"/>
    </row>
    <row r="256" spans="1:51" ht="60" x14ac:dyDescent="0.25">
      <c r="A256" s="5">
        <v>255</v>
      </c>
      <c r="B256" s="294">
        <v>0</v>
      </c>
      <c r="C256" s="63" t="s">
        <v>1470</v>
      </c>
      <c r="D256" s="7" t="s">
        <v>1471</v>
      </c>
      <c r="E256" s="7" t="s">
        <v>1235</v>
      </c>
      <c r="F256" s="67"/>
      <c r="G256" s="67"/>
      <c r="H256" s="67"/>
      <c r="I256" s="67"/>
      <c r="J256" s="67"/>
      <c r="K256" s="46" t="s">
        <v>1472</v>
      </c>
      <c r="L256" s="8">
        <v>45496</v>
      </c>
      <c r="M256" s="7">
        <v>40</v>
      </c>
      <c r="N256" s="9">
        <f t="shared" si="19"/>
        <v>45535</v>
      </c>
      <c r="O256" s="250">
        <f t="shared" ca="1" si="20"/>
        <v>-668</v>
      </c>
      <c r="P256" s="250"/>
      <c r="Q256" s="10"/>
      <c r="R256" s="7"/>
      <c r="S256" s="7"/>
      <c r="T256" s="7"/>
      <c r="U256" s="7"/>
      <c r="V256" s="7"/>
      <c r="W256" s="15"/>
      <c r="X256" s="7"/>
      <c r="Y256" s="7" t="s">
        <v>50</v>
      </c>
      <c r="Z256" s="7" t="s">
        <v>50</v>
      </c>
      <c r="AA256" s="7"/>
      <c r="AB256" s="7"/>
      <c r="AC256" s="7"/>
      <c r="AD256" s="7"/>
      <c r="AE256" s="7"/>
      <c r="AF256" s="7" t="s">
        <v>56</v>
      </c>
      <c r="AG256" s="7"/>
      <c r="AH256" s="7"/>
      <c r="AI256" s="7"/>
      <c r="AJ256" s="7"/>
      <c r="AK256" s="7"/>
      <c r="AL256" s="7"/>
      <c r="AM256" s="7"/>
      <c r="AN256" s="7"/>
      <c r="AO256" s="7"/>
      <c r="AP256" s="7"/>
      <c r="AQ256" s="7"/>
      <c r="AR256" s="7"/>
      <c r="AS256" s="7"/>
      <c r="AT256" s="7"/>
      <c r="AU256" s="7" t="s">
        <v>56</v>
      </c>
      <c r="AV256" s="7" t="s">
        <v>50</v>
      </c>
      <c r="AW256" s="7" t="s">
        <v>50</v>
      </c>
      <c r="AX256" s="7"/>
      <c r="AY256" s="7"/>
    </row>
    <row r="257" spans="1:51" x14ac:dyDescent="0.25">
      <c r="A257" s="5">
        <v>256</v>
      </c>
      <c r="B257" s="294">
        <v>0</v>
      </c>
      <c r="C257" s="47" t="s">
        <v>1473</v>
      </c>
      <c r="D257" s="47" t="s">
        <v>1474</v>
      </c>
      <c r="E257" s="47" t="s">
        <v>117</v>
      </c>
      <c r="F257" s="67"/>
      <c r="G257" s="67"/>
      <c r="H257" s="67"/>
      <c r="I257" s="67"/>
      <c r="J257" s="67"/>
      <c r="K257" s="60" t="s">
        <v>1214</v>
      </c>
      <c r="L257" s="8">
        <v>45497</v>
      </c>
      <c r="M257" s="7">
        <f>40+30</f>
        <v>70</v>
      </c>
      <c r="N257" s="9">
        <f t="shared" ref="N257:N268" si="21">IF(OR(ISBLANK(L257),ISBLANK(M257)),"",L257+M257-1)</f>
        <v>45566</v>
      </c>
      <c r="O257" s="10">
        <f t="shared" ref="O257:O268" ca="1" si="22">IF(OR(ISBLANK(L257),ISBLANK(M257)),"",N257-TODAY())</f>
        <v>-637</v>
      </c>
      <c r="P257" s="10"/>
      <c r="Q257" s="10"/>
      <c r="R257" s="7"/>
      <c r="S257" s="7"/>
      <c r="T257" s="7"/>
      <c r="U257" s="7"/>
      <c r="V257" s="7"/>
      <c r="W257" s="15"/>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row>
    <row r="258" spans="1:51" s="53" customFormat="1" x14ac:dyDescent="0.25">
      <c r="A258" s="5">
        <v>257</v>
      </c>
      <c r="B258" s="335">
        <v>0</v>
      </c>
      <c r="C258" s="45" t="s">
        <v>1475</v>
      </c>
      <c r="D258" s="45" t="s">
        <v>1476</v>
      </c>
      <c r="E258" s="45" t="s">
        <v>515</v>
      </c>
      <c r="F258" s="45"/>
      <c r="G258" s="45"/>
      <c r="H258" s="45"/>
      <c r="I258" s="45"/>
      <c r="J258" s="45"/>
      <c r="K258" s="45"/>
      <c r="L258" s="51">
        <v>45497</v>
      </c>
      <c r="M258" s="45">
        <v>130</v>
      </c>
      <c r="N258" s="52">
        <f t="shared" si="21"/>
        <v>45626</v>
      </c>
      <c r="O258" s="46">
        <f t="shared" ca="1" si="22"/>
        <v>-577</v>
      </c>
      <c r="P258" s="46"/>
      <c r="Q258" s="46"/>
      <c r="R258" s="45" t="s">
        <v>50</v>
      </c>
      <c r="S258" s="45" t="s">
        <v>50</v>
      </c>
      <c r="T258" s="45"/>
      <c r="U258" s="45">
        <v>3</v>
      </c>
      <c r="V258" s="45"/>
      <c r="W258" s="56"/>
      <c r="Y258" s="45">
        <v>0</v>
      </c>
      <c r="Z258" s="45" t="s">
        <v>50</v>
      </c>
      <c r="AA258" s="45">
        <v>0</v>
      </c>
      <c r="AB258" s="45" t="s">
        <v>50</v>
      </c>
      <c r="AC258" s="45">
        <v>0</v>
      </c>
      <c r="AD258" s="45">
        <v>0</v>
      </c>
      <c r="AE258" s="45" t="s">
        <v>50</v>
      </c>
      <c r="AF258" s="45" t="s">
        <v>50</v>
      </c>
      <c r="AG258" s="45">
        <v>0</v>
      </c>
      <c r="AH258" s="45" t="s">
        <v>50</v>
      </c>
      <c r="AI258" s="45">
        <v>0</v>
      </c>
      <c r="AJ258" s="45">
        <v>0</v>
      </c>
      <c r="AK258" s="45">
        <v>0</v>
      </c>
      <c r="AL258" s="45">
        <v>0</v>
      </c>
      <c r="AM258" s="45">
        <v>0</v>
      </c>
      <c r="AN258" s="45">
        <v>0</v>
      </c>
      <c r="AO258" s="45">
        <v>0</v>
      </c>
      <c r="AP258" s="45">
        <v>0</v>
      </c>
      <c r="AQ258" s="45">
        <v>0</v>
      </c>
      <c r="AR258" s="45">
        <v>0</v>
      </c>
      <c r="AS258" s="45">
        <v>0</v>
      </c>
      <c r="AT258" s="45">
        <v>0</v>
      </c>
      <c r="AU258" s="45"/>
      <c r="AV258" s="45"/>
      <c r="AW258" s="45"/>
      <c r="AX258" s="45"/>
      <c r="AY258" s="45"/>
    </row>
    <row r="259" spans="1:51" x14ac:dyDescent="0.25">
      <c r="A259" s="5">
        <v>258</v>
      </c>
      <c r="B259" s="332">
        <v>0</v>
      </c>
      <c r="C259" s="63" t="s">
        <v>1477</v>
      </c>
      <c r="D259" s="7" t="s">
        <v>1478</v>
      </c>
      <c r="E259" s="7" t="s">
        <v>1198</v>
      </c>
      <c r="F259" s="7"/>
      <c r="G259" s="7"/>
      <c r="H259" s="7"/>
      <c r="I259" s="7"/>
      <c r="J259" s="7"/>
      <c r="K259" s="45"/>
      <c r="L259" s="8">
        <v>45503</v>
      </c>
      <c r="M259" s="7">
        <v>50</v>
      </c>
      <c r="N259" s="9">
        <f t="shared" si="21"/>
        <v>45552</v>
      </c>
      <c r="O259" s="124">
        <f t="shared" ca="1" si="22"/>
        <v>-651</v>
      </c>
      <c r="P259" s="124"/>
      <c r="Q259" s="10">
        <v>0</v>
      </c>
      <c r="R259" s="7" t="s">
        <v>50</v>
      </c>
      <c r="S259" s="7" t="s">
        <v>50</v>
      </c>
      <c r="T259" s="7">
        <v>0</v>
      </c>
      <c r="U259" s="7"/>
      <c r="V259" s="7"/>
      <c r="W259" s="15"/>
      <c r="X259" s="7" t="s">
        <v>50</v>
      </c>
      <c r="Y259" s="7"/>
      <c r="Z259" s="7"/>
      <c r="AA259" s="7"/>
      <c r="AB259" s="7"/>
      <c r="AC259" s="7"/>
      <c r="AD259" s="7"/>
      <c r="AE259" s="7"/>
      <c r="AF259" s="7"/>
      <c r="AG259" s="7"/>
      <c r="AH259" s="7"/>
      <c r="AI259" s="7"/>
      <c r="AJ259" s="7"/>
      <c r="AK259" s="7"/>
      <c r="AL259" s="7"/>
      <c r="AM259" s="7"/>
      <c r="AN259" s="7"/>
      <c r="AO259" s="7"/>
      <c r="AP259" s="7"/>
      <c r="AQ259" s="7"/>
      <c r="AR259" s="7"/>
      <c r="AS259" s="7"/>
      <c r="AT259" s="7"/>
      <c r="AU259" s="7" t="s">
        <v>56</v>
      </c>
      <c r="AV259" s="7" t="s">
        <v>50</v>
      </c>
      <c r="AW259" s="7" t="s">
        <v>50</v>
      </c>
      <c r="AX259" s="7"/>
      <c r="AY259" s="7"/>
    </row>
    <row r="260" spans="1:51" x14ac:dyDescent="0.25">
      <c r="A260" s="5">
        <v>259</v>
      </c>
      <c r="B260" s="332">
        <v>0</v>
      </c>
      <c r="C260" s="63" t="s">
        <v>1479</v>
      </c>
      <c r="D260" s="7" t="s">
        <v>1480</v>
      </c>
      <c r="E260" s="7" t="s">
        <v>321</v>
      </c>
      <c r="F260" s="7"/>
      <c r="G260" s="7"/>
      <c r="H260" s="7"/>
      <c r="I260" s="7"/>
      <c r="J260" s="7"/>
      <c r="K260" s="67"/>
      <c r="L260" s="8">
        <v>45511</v>
      </c>
      <c r="M260" s="7">
        <v>40</v>
      </c>
      <c r="N260" s="9">
        <f t="shared" si="21"/>
        <v>45550</v>
      </c>
      <c r="O260" s="60">
        <f t="shared" ca="1" si="22"/>
        <v>-653</v>
      </c>
      <c r="P260" s="60"/>
      <c r="Q260" s="10"/>
      <c r="R260" s="7"/>
      <c r="S260" s="7"/>
      <c r="T260" s="7"/>
      <c r="U260" s="7"/>
      <c r="V260" s="7"/>
      <c r="W260" s="15"/>
      <c r="X260" s="7"/>
      <c r="Y260" s="7" t="s">
        <v>50</v>
      </c>
      <c r="Z260" s="7"/>
      <c r="AA260" s="7"/>
      <c r="AB260" s="7"/>
      <c r="AC260" s="7"/>
      <c r="AD260" s="7"/>
      <c r="AE260" s="7"/>
      <c r="AF260" s="7"/>
      <c r="AG260" s="7"/>
      <c r="AH260" s="7"/>
      <c r="AI260" s="7"/>
      <c r="AJ260" s="7"/>
      <c r="AK260" s="7"/>
      <c r="AL260" s="7"/>
      <c r="AM260" s="7"/>
      <c r="AN260" s="7"/>
      <c r="AO260" s="7"/>
      <c r="AP260" s="7"/>
      <c r="AQ260" s="7"/>
      <c r="AR260" s="7"/>
      <c r="AS260" s="7"/>
      <c r="AT260" s="7"/>
      <c r="AU260" s="7" t="s">
        <v>56</v>
      </c>
      <c r="AV260" s="7" t="s">
        <v>50</v>
      </c>
      <c r="AW260" s="7" t="s">
        <v>50</v>
      </c>
      <c r="AX260" s="7"/>
      <c r="AY260" s="7"/>
    </row>
    <row r="261" spans="1:51" x14ac:dyDescent="0.25">
      <c r="A261" s="5">
        <v>260</v>
      </c>
      <c r="B261" s="294">
        <v>0</v>
      </c>
      <c r="C261" s="63" t="s">
        <v>1481</v>
      </c>
      <c r="D261" s="7" t="s">
        <v>1482</v>
      </c>
      <c r="E261" s="45" t="s">
        <v>321</v>
      </c>
      <c r="F261" s="45"/>
      <c r="G261" s="45"/>
      <c r="H261" s="45"/>
      <c r="I261" s="45"/>
      <c r="J261" s="45"/>
      <c r="K261" s="45"/>
      <c r="L261" s="8">
        <v>45511</v>
      </c>
      <c r="M261" s="7">
        <v>40</v>
      </c>
      <c r="N261" s="9">
        <f t="shared" si="21"/>
        <v>45550</v>
      </c>
      <c r="O261" s="60">
        <f t="shared" ca="1" si="22"/>
        <v>-653</v>
      </c>
      <c r="P261" s="60"/>
      <c r="Q261" s="10"/>
      <c r="R261" s="7"/>
      <c r="S261" s="7"/>
      <c r="T261" s="7"/>
      <c r="U261" s="7"/>
      <c r="V261" s="7"/>
      <c r="W261" s="15"/>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t="s">
        <v>56</v>
      </c>
      <c r="AV261" s="7" t="s">
        <v>50</v>
      </c>
      <c r="AW261" s="7" t="s">
        <v>50</v>
      </c>
      <c r="AX261" s="7"/>
      <c r="AY261" s="7"/>
    </row>
    <row r="262" spans="1:51" s="53" customFormat="1" x14ac:dyDescent="0.25">
      <c r="A262" s="5">
        <v>261</v>
      </c>
      <c r="B262" s="335">
        <v>0</v>
      </c>
      <c r="C262" s="107" t="s">
        <v>1483</v>
      </c>
      <c r="D262" s="379" t="s">
        <v>1484</v>
      </c>
      <c r="E262" s="379" t="s">
        <v>236</v>
      </c>
      <c r="F262" s="45"/>
      <c r="G262" s="45"/>
      <c r="H262" s="45"/>
      <c r="I262" s="45"/>
      <c r="J262" s="45"/>
      <c r="K262" s="45"/>
      <c r="L262" s="51">
        <v>45511</v>
      </c>
      <c r="M262" s="45">
        <v>40</v>
      </c>
      <c r="N262" s="52">
        <f t="shared" si="21"/>
        <v>45550</v>
      </c>
      <c r="O262" s="46">
        <f t="shared" ca="1" si="22"/>
        <v>-653</v>
      </c>
      <c r="P262" s="46"/>
      <c r="Q262" s="46"/>
      <c r="R262" s="45" t="s">
        <v>50</v>
      </c>
      <c r="S262" s="45" t="s">
        <v>50</v>
      </c>
      <c r="T262" s="45">
        <v>0</v>
      </c>
      <c r="U262" s="45">
        <v>0</v>
      </c>
      <c r="V262" s="45" t="s">
        <v>50</v>
      </c>
      <c r="W262" s="45" t="s">
        <v>50</v>
      </c>
      <c r="X262" s="45" t="s">
        <v>50</v>
      </c>
      <c r="Y262" s="45" t="s">
        <v>50</v>
      </c>
      <c r="Z262" s="45" t="s">
        <v>50</v>
      </c>
      <c r="AA262" s="45">
        <v>0</v>
      </c>
      <c r="AB262" s="45" t="s">
        <v>50</v>
      </c>
      <c r="AC262" s="45">
        <v>0</v>
      </c>
      <c r="AD262" s="45">
        <v>0</v>
      </c>
      <c r="AE262" s="45" t="s">
        <v>50</v>
      </c>
      <c r="AF262" s="45" t="s">
        <v>50</v>
      </c>
      <c r="AG262" s="45">
        <v>0</v>
      </c>
      <c r="AH262" s="45">
        <v>0</v>
      </c>
      <c r="AI262" s="45">
        <v>0</v>
      </c>
      <c r="AJ262" s="45" t="s">
        <v>50</v>
      </c>
      <c r="AK262" s="45" t="s">
        <v>1384</v>
      </c>
      <c r="AL262" s="45">
        <v>0</v>
      </c>
      <c r="AM262" s="45">
        <v>0</v>
      </c>
      <c r="AN262" s="45">
        <v>0</v>
      </c>
      <c r="AO262" s="45">
        <v>0</v>
      </c>
      <c r="AP262" s="45">
        <v>0</v>
      </c>
      <c r="AQ262" s="45">
        <v>0</v>
      </c>
      <c r="AR262" s="45">
        <v>0</v>
      </c>
      <c r="AS262" s="45">
        <v>0</v>
      </c>
      <c r="AT262" s="45">
        <v>0</v>
      </c>
      <c r="AU262" s="45" t="s">
        <v>56</v>
      </c>
      <c r="AV262" s="45" t="s">
        <v>50</v>
      </c>
      <c r="AW262" s="45" t="s">
        <v>50</v>
      </c>
      <c r="AX262" s="45"/>
      <c r="AY262" s="45"/>
    </row>
    <row r="263" spans="1:51" x14ac:dyDescent="0.25">
      <c r="A263" s="5">
        <v>262</v>
      </c>
      <c r="B263" s="360">
        <v>0</v>
      </c>
      <c r="C263" s="47" t="s">
        <v>1485</v>
      </c>
      <c r="D263" s="47"/>
      <c r="E263" s="60" t="s">
        <v>1214</v>
      </c>
      <c r="F263" s="7"/>
      <c r="G263" s="7"/>
      <c r="H263" s="7"/>
      <c r="I263" s="7"/>
      <c r="J263" s="7"/>
      <c r="K263" s="60" t="s">
        <v>1486</v>
      </c>
      <c r="L263" s="8">
        <v>45511</v>
      </c>
      <c r="M263" s="7">
        <v>40</v>
      </c>
      <c r="N263" s="9">
        <f t="shared" si="21"/>
        <v>45550</v>
      </c>
      <c r="O263" s="10">
        <f t="shared" ca="1" si="22"/>
        <v>-653</v>
      </c>
      <c r="P263" s="10"/>
      <c r="Q263" s="10"/>
      <c r="R263" s="7"/>
      <c r="S263" s="7"/>
      <c r="T263" s="7"/>
      <c r="U263" s="7"/>
      <c r="V263" s="7"/>
      <c r="W263" s="15"/>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row>
    <row r="264" spans="1:51" x14ac:dyDescent="0.25">
      <c r="A264" s="5">
        <v>263</v>
      </c>
      <c r="B264" s="335">
        <v>0</v>
      </c>
      <c r="C264" s="45" t="s">
        <v>1487</v>
      </c>
      <c r="D264" s="45" t="s">
        <v>1488</v>
      </c>
      <c r="E264" s="45" t="s">
        <v>515</v>
      </c>
      <c r="F264" s="45"/>
      <c r="G264" s="45"/>
      <c r="H264" s="45"/>
      <c r="I264" s="45"/>
      <c r="J264" s="45"/>
      <c r="K264" s="46"/>
      <c r="L264" s="8">
        <v>45511</v>
      </c>
      <c r="M264" s="7">
        <v>40</v>
      </c>
      <c r="N264" s="9">
        <f t="shared" si="21"/>
        <v>45550</v>
      </c>
      <c r="O264" s="60">
        <f t="shared" ca="1" si="22"/>
        <v>-653</v>
      </c>
      <c r="P264" s="60"/>
      <c r="Q264" s="10"/>
      <c r="R264" s="7" t="s">
        <v>50</v>
      </c>
      <c r="S264" s="7" t="s">
        <v>50</v>
      </c>
      <c r="T264" s="7"/>
      <c r="U264" s="67" t="s">
        <v>50</v>
      </c>
      <c r="V264" s="7"/>
      <c r="W264" s="15"/>
      <c r="X264" s="7" t="s">
        <v>50</v>
      </c>
      <c r="Y264" s="7" t="s">
        <v>50</v>
      </c>
      <c r="Z264" s="7" t="s">
        <v>50</v>
      </c>
      <c r="AA264" s="7">
        <v>0</v>
      </c>
      <c r="AB264" s="7" t="s">
        <v>50</v>
      </c>
      <c r="AC264" s="7">
        <v>0</v>
      </c>
      <c r="AD264" s="7">
        <v>0</v>
      </c>
      <c r="AE264" s="7">
        <v>0</v>
      </c>
      <c r="AF264" s="7" t="s">
        <v>50</v>
      </c>
      <c r="AG264" s="7">
        <v>0</v>
      </c>
      <c r="AH264" s="67" t="s">
        <v>50</v>
      </c>
      <c r="AI264" s="7">
        <v>0</v>
      </c>
      <c r="AJ264" s="7">
        <v>0</v>
      </c>
      <c r="AK264" s="7">
        <v>0</v>
      </c>
      <c r="AL264" s="7">
        <v>0</v>
      </c>
      <c r="AM264" s="7">
        <v>0</v>
      </c>
      <c r="AN264" s="7">
        <v>0</v>
      </c>
      <c r="AO264" s="7">
        <v>0</v>
      </c>
      <c r="AP264" s="7">
        <v>0</v>
      </c>
      <c r="AQ264" s="7">
        <v>0</v>
      </c>
      <c r="AR264" s="7">
        <v>0</v>
      </c>
      <c r="AS264" s="7">
        <v>0</v>
      </c>
      <c r="AT264" s="7">
        <v>0</v>
      </c>
      <c r="AU264" s="7"/>
      <c r="AV264" s="7"/>
      <c r="AW264" s="7"/>
      <c r="AX264" s="7"/>
      <c r="AY264" s="7"/>
    </row>
    <row r="265" spans="1:51" s="53" customFormat="1" x14ac:dyDescent="0.25">
      <c r="A265" s="5">
        <v>264</v>
      </c>
      <c r="B265" s="335">
        <v>0</v>
      </c>
      <c r="C265" s="45" t="s">
        <v>1489</v>
      </c>
      <c r="D265" s="45" t="s">
        <v>1490</v>
      </c>
      <c r="E265" s="45" t="s">
        <v>117</v>
      </c>
      <c r="F265" s="45"/>
      <c r="G265" s="45"/>
      <c r="H265" s="45"/>
      <c r="I265" s="45"/>
      <c r="J265" s="45"/>
      <c r="K265" s="46"/>
      <c r="L265" s="51">
        <v>45511</v>
      </c>
      <c r="M265" s="45">
        <v>40</v>
      </c>
      <c r="N265" s="52">
        <f t="shared" si="21"/>
        <v>45550</v>
      </c>
      <c r="O265" s="46">
        <f t="shared" ca="1" si="22"/>
        <v>-653</v>
      </c>
      <c r="P265" s="46"/>
      <c r="Q265" s="46"/>
      <c r="R265" s="45" t="s">
        <v>50</v>
      </c>
      <c r="S265" s="45" t="s">
        <v>50</v>
      </c>
      <c r="T265" s="45"/>
      <c r="U265" s="45"/>
      <c r="V265" s="45"/>
      <c r="W265" s="56"/>
      <c r="X265" s="45" t="s">
        <v>50</v>
      </c>
      <c r="Y265" s="45" t="s">
        <v>50</v>
      </c>
      <c r="Z265" s="45" t="s">
        <v>50</v>
      </c>
      <c r="AA265" s="45">
        <v>0</v>
      </c>
      <c r="AB265" s="45" t="s">
        <v>50</v>
      </c>
      <c r="AC265" s="45">
        <v>0</v>
      </c>
      <c r="AD265" s="45">
        <v>0</v>
      </c>
      <c r="AE265" s="45" t="s">
        <v>50</v>
      </c>
      <c r="AF265" s="45" t="s">
        <v>50</v>
      </c>
      <c r="AG265" s="45">
        <v>0</v>
      </c>
      <c r="AH265" s="45" t="s">
        <v>50</v>
      </c>
      <c r="AI265" s="45">
        <v>0</v>
      </c>
      <c r="AJ265" s="45">
        <v>0</v>
      </c>
      <c r="AK265" s="45">
        <v>0</v>
      </c>
      <c r="AL265" s="45"/>
      <c r="AM265" s="45"/>
      <c r="AN265" s="45"/>
      <c r="AO265" s="45"/>
      <c r="AP265" s="45"/>
      <c r="AQ265" s="45"/>
      <c r="AR265" s="45"/>
      <c r="AS265" s="45"/>
      <c r="AT265" s="45"/>
      <c r="AU265" s="45"/>
      <c r="AV265" s="45"/>
      <c r="AW265" s="45"/>
      <c r="AX265" s="45"/>
      <c r="AY265" s="45"/>
    </row>
    <row r="266" spans="1:51" x14ac:dyDescent="0.25">
      <c r="A266" s="5">
        <v>265</v>
      </c>
      <c r="B266" s="294">
        <v>0</v>
      </c>
      <c r="C266" s="63" t="s">
        <v>1491</v>
      </c>
      <c r="D266" s="7" t="s">
        <v>1492</v>
      </c>
      <c r="E266" s="7" t="s">
        <v>1235</v>
      </c>
      <c r="F266" s="7"/>
      <c r="G266" s="7"/>
      <c r="H266" s="7"/>
      <c r="I266" s="7"/>
      <c r="J266" s="7"/>
      <c r="K266" s="67"/>
      <c r="L266" s="8">
        <v>45513</v>
      </c>
      <c r="M266" s="7">
        <v>70</v>
      </c>
      <c r="N266" s="9">
        <f t="shared" si="21"/>
        <v>45582</v>
      </c>
      <c r="O266" s="250">
        <f t="shared" ca="1" si="22"/>
        <v>-621</v>
      </c>
      <c r="P266" s="250"/>
      <c r="Q266" s="10"/>
      <c r="R266" s="7" t="s">
        <v>50</v>
      </c>
      <c r="S266" s="7" t="s">
        <v>50</v>
      </c>
      <c r="T266" s="7">
        <v>0</v>
      </c>
      <c r="U266" s="7">
        <v>0</v>
      </c>
      <c r="V266" s="7">
        <v>0</v>
      </c>
      <c r="W266" s="15"/>
      <c r="X266" s="7" t="s">
        <v>50</v>
      </c>
      <c r="Y266" s="7" t="s">
        <v>50</v>
      </c>
      <c r="Z266" s="7" t="s">
        <v>50</v>
      </c>
      <c r="AA266" s="7">
        <v>0</v>
      </c>
      <c r="AB266" s="7" t="s">
        <v>50</v>
      </c>
      <c r="AC266" s="7">
        <v>0</v>
      </c>
      <c r="AD266" s="7">
        <v>0</v>
      </c>
      <c r="AE266" s="7" t="s">
        <v>50</v>
      </c>
      <c r="AF266" s="7" t="s">
        <v>50</v>
      </c>
      <c r="AG266" s="7">
        <v>0</v>
      </c>
      <c r="AH266" s="67" t="s">
        <v>56</v>
      </c>
      <c r="AI266" s="7">
        <v>0</v>
      </c>
      <c r="AJ266" s="7">
        <v>0</v>
      </c>
      <c r="AK266" s="7">
        <v>0</v>
      </c>
      <c r="AL266" s="7">
        <v>0</v>
      </c>
      <c r="AM266" s="7">
        <v>0</v>
      </c>
      <c r="AN266" s="7" t="s">
        <v>50</v>
      </c>
      <c r="AO266" s="7">
        <v>0</v>
      </c>
      <c r="AP266" s="7">
        <v>0</v>
      </c>
      <c r="AQ266" s="7">
        <v>0</v>
      </c>
      <c r="AR266" s="7">
        <v>0</v>
      </c>
      <c r="AS266" s="7">
        <v>0</v>
      </c>
      <c r="AT266" s="7">
        <v>0</v>
      </c>
      <c r="AU266" s="7" t="s">
        <v>56</v>
      </c>
      <c r="AV266" s="7" t="s">
        <v>50</v>
      </c>
      <c r="AW266" s="7" t="s">
        <v>50</v>
      </c>
      <c r="AX266" s="7"/>
      <c r="AY266" s="7"/>
    </row>
    <row r="267" spans="1:51" x14ac:dyDescent="0.25">
      <c r="A267" s="5">
        <v>266</v>
      </c>
      <c r="B267" s="294">
        <v>0</v>
      </c>
      <c r="C267" s="63" t="s">
        <v>1493</v>
      </c>
      <c r="D267" s="7" t="s">
        <v>1494</v>
      </c>
      <c r="E267" s="7" t="s">
        <v>321</v>
      </c>
      <c r="F267" s="7"/>
      <c r="G267" s="7"/>
      <c r="H267" s="7"/>
      <c r="I267" s="7"/>
      <c r="J267" s="7"/>
      <c r="K267" s="45"/>
      <c r="L267" s="8">
        <v>45513</v>
      </c>
      <c r="M267" s="7">
        <f>100+30</f>
        <v>130</v>
      </c>
      <c r="N267" s="9">
        <f t="shared" si="21"/>
        <v>45642</v>
      </c>
      <c r="O267" s="10">
        <f t="shared" ca="1" si="22"/>
        <v>-561</v>
      </c>
      <c r="P267" s="10"/>
      <c r="Q267" s="10"/>
      <c r="R267" s="7"/>
      <c r="S267" s="7"/>
      <c r="T267" s="7"/>
      <c r="U267" s="7"/>
      <c r="V267" s="7"/>
      <c r="W267" s="15"/>
      <c r="X267" s="7"/>
      <c r="Y267" s="7"/>
      <c r="Z267" s="7"/>
      <c r="AA267" s="7"/>
      <c r="AB267" s="7"/>
      <c r="AC267" s="7"/>
      <c r="AD267" s="7"/>
      <c r="AE267" s="7"/>
      <c r="AF267" s="7"/>
      <c r="AG267" s="7"/>
      <c r="AH267" s="7" t="s">
        <v>56</v>
      </c>
      <c r="AI267" s="7"/>
      <c r="AJ267" s="7"/>
      <c r="AK267" s="7"/>
      <c r="AL267" s="7"/>
      <c r="AM267" s="7"/>
      <c r="AN267" s="7"/>
      <c r="AO267" s="7"/>
      <c r="AP267" s="7"/>
      <c r="AQ267" s="7"/>
      <c r="AR267" s="7"/>
      <c r="AS267" s="7"/>
      <c r="AT267" s="7"/>
      <c r="AU267" s="7" t="s">
        <v>56</v>
      </c>
      <c r="AV267" s="7" t="s">
        <v>50</v>
      </c>
      <c r="AW267" s="7" t="s">
        <v>50</v>
      </c>
      <c r="AX267" s="7"/>
      <c r="AY267" s="7"/>
    </row>
    <row r="268" spans="1:51" s="53" customFormat="1" x14ac:dyDescent="0.25">
      <c r="A268" s="5">
        <v>267</v>
      </c>
      <c r="B268" s="335">
        <v>0</v>
      </c>
      <c r="C268" s="45" t="s">
        <v>1495</v>
      </c>
      <c r="D268" s="45" t="s">
        <v>1496</v>
      </c>
      <c r="E268" s="45" t="s">
        <v>1235</v>
      </c>
      <c r="F268" s="45"/>
      <c r="G268" s="45"/>
      <c r="H268" s="45"/>
      <c r="I268" s="45"/>
      <c r="J268" s="45"/>
      <c r="K268" s="45"/>
      <c r="L268" s="51">
        <v>45513</v>
      </c>
      <c r="M268" s="45">
        <v>100</v>
      </c>
      <c r="N268" s="52">
        <f t="shared" si="21"/>
        <v>45612</v>
      </c>
      <c r="O268" s="46">
        <f t="shared" ca="1" si="22"/>
        <v>-591</v>
      </c>
      <c r="P268" s="46"/>
      <c r="Q268" s="46"/>
      <c r="R268" s="45" t="s">
        <v>50</v>
      </c>
      <c r="S268" s="45" t="s">
        <v>50</v>
      </c>
      <c r="T268" s="45">
        <v>0</v>
      </c>
      <c r="U268" s="45">
        <v>0</v>
      </c>
      <c r="V268" s="45">
        <v>0</v>
      </c>
      <c r="W268" s="56"/>
      <c r="X268" s="45" t="s">
        <v>50</v>
      </c>
      <c r="Y268" s="45" t="s">
        <v>50</v>
      </c>
      <c r="Z268" s="45" t="s">
        <v>50</v>
      </c>
      <c r="AA268" s="45">
        <v>0</v>
      </c>
      <c r="AB268" s="45" t="s">
        <v>50</v>
      </c>
      <c r="AC268" s="45">
        <v>0</v>
      </c>
      <c r="AD268" s="45">
        <v>0</v>
      </c>
      <c r="AE268" s="45" t="s">
        <v>50</v>
      </c>
      <c r="AF268" s="45" t="s">
        <v>50</v>
      </c>
      <c r="AG268" s="45">
        <v>0</v>
      </c>
      <c r="AH268" s="45" t="s">
        <v>56</v>
      </c>
      <c r="AI268" s="45">
        <v>0</v>
      </c>
      <c r="AJ268" s="45">
        <v>0</v>
      </c>
      <c r="AK268" s="45">
        <v>0</v>
      </c>
      <c r="AL268" s="45">
        <v>0</v>
      </c>
      <c r="AM268" s="45">
        <v>0</v>
      </c>
      <c r="AN268" s="45">
        <v>0</v>
      </c>
      <c r="AO268" s="45">
        <v>0</v>
      </c>
      <c r="AP268" s="45">
        <v>0</v>
      </c>
      <c r="AQ268" s="45">
        <v>0</v>
      </c>
      <c r="AR268" s="45">
        <v>0</v>
      </c>
      <c r="AS268" s="45">
        <v>0</v>
      </c>
      <c r="AT268" s="45">
        <v>0</v>
      </c>
      <c r="AU268" s="45"/>
      <c r="AV268" s="45"/>
      <c r="AW268" s="45"/>
      <c r="AX268" s="45"/>
      <c r="AY268" s="45"/>
    </row>
    <row r="269" spans="1:51" s="53" customFormat="1" x14ac:dyDescent="0.25">
      <c r="A269" s="5">
        <v>268</v>
      </c>
      <c r="B269" s="335">
        <v>0</v>
      </c>
      <c r="C269" s="45" t="s">
        <v>1497</v>
      </c>
      <c r="D269" s="45" t="s">
        <v>1498</v>
      </c>
      <c r="E269" s="45" t="s">
        <v>515</v>
      </c>
      <c r="F269" s="45"/>
      <c r="G269" s="45"/>
      <c r="H269" s="45"/>
      <c r="I269" s="45"/>
      <c r="J269" s="45"/>
      <c r="K269" s="45"/>
      <c r="L269" s="51">
        <v>45517</v>
      </c>
      <c r="M269" s="45">
        <v>100</v>
      </c>
      <c r="N269" s="52">
        <f t="shared" ref="N269:N331" si="23">IF(OR(ISBLANK(L269),ISBLANK(M269)),"",L269+M269-1)</f>
        <v>45616</v>
      </c>
      <c r="O269" s="46">
        <f t="shared" ref="O269:O331" ca="1" si="24">IF(OR(ISBLANK(L269),ISBLANK(M269)),"",N269-TODAY())</f>
        <v>-587</v>
      </c>
      <c r="P269" s="46"/>
      <c r="Q269" s="46"/>
      <c r="R269" s="45" t="s">
        <v>50</v>
      </c>
      <c r="S269" s="45" t="s">
        <v>50</v>
      </c>
      <c r="T269" s="45">
        <v>0</v>
      </c>
      <c r="U269" s="45">
        <v>0</v>
      </c>
      <c r="V269" s="45">
        <v>0</v>
      </c>
      <c r="W269" s="56"/>
      <c r="X269" s="45"/>
      <c r="Y269" s="45" t="s">
        <v>50</v>
      </c>
      <c r="Z269" s="45" t="s">
        <v>50</v>
      </c>
      <c r="AA269" s="45">
        <v>0</v>
      </c>
      <c r="AB269" s="45" t="s">
        <v>50</v>
      </c>
      <c r="AC269" s="45">
        <v>0</v>
      </c>
      <c r="AD269" s="45">
        <v>0</v>
      </c>
      <c r="AE269" s="45" t="s">
        <v>50</v>
      </c>
      <c r="AF269" s="45" t="s">
        <v>50</v>
      </c>
      <c r="AG269" s="45">
        <v>0</v>
      </c>
      <c r="AH269" s="45" t="s">
        <v>50</v>
      </c>
      <c r="AI269" s="45">
        <v>0</v>
      </c>
      <c r="AJ269" s="45" t="s">
        <v>50</v>
      </c>
      <c r="AK269" s="45">
        <v>0</v>
      </c>
      <c r="AL269" s="45">
        <v>0</v>
      </c>
      <c r="AM269" s="45">
        <v>0</v>
      </c>
      <c r="AN269" s="45" t="s">
        <v>50</v>
      </c>
      <c r="AO269" s="45">
        <v>0</v>
      </c>
      <c r="AP269" s="45">
        <v>0</v>
      </c>
      <c r="AQ269" s="45">
        <v>0</v>
      </c>
      <c r="AR269" s="45">
        <v>0</v>
      </c>
      <c r="AS269" s="45">
        <v>0</v>
      </c>
      <c r="AT269" s="45">
        <v>0</v>
      </c>
      <c r="AU269" s="45"/>
      <c r="AV269" s="45"/>
      <c r="AW269" s="45"/>
      <c r="AX269" s="45"/>
      <c r="AY269" s="45"/>
    </row>
    <row r="270" spans="1:51" x14ac:dyDescent="0.25">
      <c r="A270" s="5">
        <v>269</v>
      </c>
      <c r="B270" s="294">
        <v>0</v>
      </c>
      <c r="C270" s="63" t="s">
        <v>1499</v>
      </c>
      <c r="D270" s="7" t="s">
        <v>1500</v>
      </c>
      <c r="E270" s="45" t="s">
        <v>117</v>
      </c>
      <c r="F270" s="7"/>
      <c r="G270" s="7"/>
      <c r="H270" s="7"/>
      <c r="I270" s="7"/>
      <c r="J270" s="7"/>
      <c r="K270" s="46"/>
      <c r="L270" s="8">
        <v>45525</v>
      </c>
      <c r="M270" s="7">
        <v>100</v>
      </c>
      <c r="N270" s="9">
        <f>IF(OR(ISBLANK(L270),ISBLANK(M270)),"",L270+M270-1)</f>
        <v>45624</v>
      </c>
      <c r="O270" s="250">
        <f t="shared" ca="1" si="24"/>
        <v>-579</v>
      </c>
      <c r="P270" s="250"/>
      <c r="Q270" s="10"/>
      <c r="R270" s="7" t="s">
        <v>50</v>
      </c>
      <c r="S270" s="7" t="s">
        <v>50</v>
      </c>
      <c r="T270" s="7"/>
      <c r="U270" s="7"/>
      <c r="V270" s="7"/>
      <c r="W270" s="15"/>
      <c r="X270" s="7" t="s">
        <v>50</v>
      </c>
      <c r="Y270" s="7" t="s">
        <v>50</v>
      </c>
      <c r="Z270" s="247" t="s">
        <v>50</v>
      </c>
      <c r="AA270" s="7" t="s">
        <v>50</v>
      </c>
      <c r="AB270" s="7" t="s">
        <v>50</v>
      </c>
      <c r="AC270" s="7">
        <v>0</v>
      </c>
      <c r="AD270" s="7">
        <v>0</v>
      </c>
      <c r="AE270" s="7" t="s">
        <v>50</v>
      </c>
      <c r="AF270" s="7" t="s">
        <v>50</v>
      </c>
      <c r="AG270" s="7"/>
      <c r="AH270" s="7" t="s">
        <v>50</v>
      </c>
      <c r="AI270" s="7">
        <v>0</v>
      </c>
      <c r="AJ270" s="7">
        <v>0</v>
      </c>
      <c r="AK270" s="7">
        <v>0</v>
      </c>
      <c r="AL270" s="7">
        <v>0</v>
      </c>
      <c r="AM270" s="7">
        <v>0</v>
      </c>
      <c r="AN270" s="7" t="s">
        <v>50</v>
      </c>
      <c r="AO270" s="7"/>
      <c r="AP270" s="7"/>
      <c r="AQ270" s="7"/>
      <c r="AR270" s="7"/>
      <c r="AS270" s="7"/>
      <c r="AT270" s="7"/>
      <c r="AU270" s="7" t="s">
        <v>56</v>
      </c>
      <c r="AV270" s="7" t="s">
        <v>50</v>
      </c>
      <c r="AW270" s="7" t="s">
        <v>50</v>
      </c>
      <c r="AX270" s="7"/>
      <c r="AY270" s="7"/>
    </row>
    <row r="271" spans="1:51" s="53" customFormat="1" x14ac:dyDescent="0.25">
      <c r="A271" s="50">
        <v>270</v>
      </c>
      <c r="B271" s="335">
        <v>0</v>
      </c>
      <c r="C271" s="45" t="s">
        <v>1501</v>
      </c>
      <c r="D271" s="45" t="s">
        <v>1502</v>
      </c>
      <c r="E271" s="45" t="s">
        <v>117</v>
      </c>
      <c r="F271" s="45"/>
      <c r="G271" s="45"/>
      <c r="H271" s="45"/>
      <c r="I271" s="45"/>
      <c r="J271" s="45"/>
      <c r="K271" s="46"/>
      <c r="L271" s="51">
        <v>45532</v>
      </c>
      <c r="M271" s="45">
        <v>191</v>
      </c>
      <c r="N271" s="52">
        <f>IF(OR(ISBLANK(L271),ISBLANK(M271)),"",L271+M271-1)</f>
        <v>45722</v>
      </c>
      <c r="O271" s="46">
        <f ca="1">IF(OR(ISBLANK(L271),ISBLANK(M271)),"",N271-TODAY())</f>
        <v>-481</v>
      </c>
      <c r="P271" s="46"/>
      <c r="Q271" s="46"/>
      <c r="R271" s="45" t="s">
        <v>50</v>
      </c>
      <c r="S271" s="45" t="s">
        <v>50</v>
      </c>
      <c r="T271" s="45"/>
      <c r="U271" s="45"/>
      <c r="V271" s="45"/>
      <c r="W271" s="56"/>
      <c r="X271" s="45" t="s">
        <v>50</v>
      </c>
      <c r="Y271" s="45" t="s">
        <v>50</v>
      </c>
      <c r="Z271" s="45" t="s">
        <v>50</v>
      </c>
      <c r="AA271" s="45">
        <v>0</v>
      </c>
      <c r="AB271" s="45" t="s">
        <v>50</v>
      </c>
      <c r="AC271" s="45">
        <v>0</v>
      </c>
      <c r="AD271" s="45">
        <v>0</v>
      </c>
      <c r="AE271" s="45" t="s">
        <v>50</v>
      </c>
      <c r="AF271" s="45" t="s">
        <v>50</v>
      </c>
      <c r="AG271" s="45"/>
      <c r="AH271" s="45" t="s">
        <v>56</v>
      </c>
      <c r="AI271" s="45">
        <v>0</v>
      </c>
      <c r="AJ271" s="45">
        <v>0</v>
      </c>
      <c r="AK271" s="45">
        <v>0</v>
      </c>
      <c r="AL271" s="45"/>
      <c r="AM271" s="45"/>
      <c r="AN271" s="45"/>
      <c r="AO271" s="45"/>
      <c r="AP271" s="45"/>
      <c r="AQ271" s="45"/>
      <c r="AR271" s="45"/>
      <c r="AS271" s="45"/>
      <c r="AT271" s="45"/>
      <c r="AU271" s="45"/>
      <c r="AV271" s="45"/>
      <c r="AW271" s="45"/>
      <c r="AX271" s="45"/>
      <c r="AY271" s="45"/>
    </row>
    <row r="272" spans="1:51" s="53" customFormat="1" x14ac:dyDescent="0.25">
      <c r="A272" s="50">
        <v>271</v>
      </c>
      <c r="B272" s="335">
        <v>0</v>
      </c>
      <c r="C272" s="45" t="s">
        <v>1503</v>
      </c>
      <c r="D272" s="45" t="s">
        <v>1504</v>
      </c>
      <c r="E272" s="45" t="s">
        <v>515</v>
      </c>
      <c r="F272" s="45"/>
      <c r="G272" s="45"/>
      <c r="H272" s="45"/>
      <c r="I272" s="45"/>
      <c r="J272" s="45"/>
      <c r="K272" s="45"/>
      <c r="L272" s="51">
        <v>45534</v>
      </c>
      <c r="M272" s="45">
        <v>400</v>
      </c>
      <c r="N272" s="52">
        <f>IF(OR(ISBLANK(L272),ISBLANK(M272)),"",L272+M272-1)</f>
        <v>45933</v>
      </c>
      <c r="O272" s="46">
        <f ca="1">IF(OR(ISBLANK(L272),ISBLANK(M272)),"",N272-TODAY())</f>
        <v>-270</v>
      </c>
      <c r="P272" s="451"/>
      <c r="Q272" s="46"/>
      <c r="R272" s="45"/>
      <c r="S272" s="45"/>
      <c r="T272" s="45"/>
      <c r="U272" s="45"/>
      <c r="V272" s="45"/>
      <c r="W272" s="56"/>
      <c r="X272" s="45" t="s">
        <v>56</v>
      </c>
      <c r="Y272" s="45" t="s">
        <v>50</v>
      </c>
      <c r="Z272" s="45" t="s">
        <v>50</v>
      </c>
      <c r="AA272" s="45" t="s">
        <v>56</v>
      </c>
      <c r="AB272" s="45" t="s">
        <v>50</v>
      </c>
      <c r="AC272" s="45">
        <v>0</v>
      </c>
      <c r="AD272" s="45">
        <v>0</v>
      </c>
      <c r="AE272" s="45" t="s">
        <v>50</v>
      </c>
      <c r="AF272" s="45" t="s">
        <v>50</v>
      </c>
      <c r="AG272" s="45"/>
      <c r="AH272" s="45">
        <v>0</v>
      </c>
      <c r="AI272" s="45">
        <v>0</v>
      </c>
      <c r="AJ272" s="45" t="s">
        <v>50</v>
      </c>
      <c r="AK272" s="45" t="s">
        <v>1449</v>
      </c>
      <c r="AL272" s="45">
        <v>0</v>
      </c>
      <c r="AM272" s="45">
        <v>0</v>
      </c>
      <c r="AN272" s="45">
        <v>0</v>
      </c>
      <c r="AO272" s="45">
        <v>0</v>
      </c>
      <c r="AP272" s="45">
        <v>0</v>
      </c>
      <c r="AQ272" s="45">
        <v>0</v>
      </c>
      <c r="AR272" s="45">
        <v>0</v>
      </c>
      <c r="AS272" s="45">
        <v>0</v>
      </c>
      <c r="AT272" s="45">
        <v>0</v>
      </c>
      <c r="AU272" s="45"/>
      <c r="AV272" s="45"/>
      <c r="AW272" s="45"/>
      <c r="AX272" s="45"/>
      <c r="AY272" s="45"/>
    </row>
    <row r="273" spans="1:51" x14ac:dyDescent="0.25">
      <c r="A273" s="5">
        <v>272</v>
      </c>
      <c r="B273" s="360">
        <v>0</v>
      </c>
      <c r="C273" s="47" t="s">
        <v>1505</v>
      </c>
      <c r="D273" s="47"/>
      <c r="E273" s="47"/>
      <c r="F273" s="47"/>
      <c r="G273" s="47"/>
      <c r="H273" s="47"/>
      <c r="I273" s="47"/>
      <c r="J273" s="47"/>
      <c r="K273" s="47"/>
      <c r="L273" s="8">
        <v>45534</v>
      </c>
      <c r="M273" s="7">
        <v>40</v>
      </c>
      <c r="N273" s="9">
        <f t="shared" si="23"/>
        <v>45573</v>
      </c>
      <c r="O273" s="10">
        <f t="shared" ca="1" si="24"/>
        <v>-630</v>
      </c>
      <c r="P273" s="10"/>
      <c r="Q273" s="10"/>
      <c r="R273" s="7"/>
      <c r="S273" s="7"/>
      <c r="T273" s="7"/>
      <c r="U273" s="7"/>
      <c r="V273" s="7"/>
      <c r="W273" s="15"/>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row>
    <row r="274" spans="1:51" s="53" customFormat="1" x14ac:dyDescent="0.25">
      <c r="A274" s="50">
        <v>273</v>
      </c>
      <c r="B274" s="367" t="s">
        <v>47</v>
      </c>
      <c r="C274" s="45" t="s">
        <v>1506</v>
      </c>
      <c r="D274" s="45" t="s">
        <v>1507</v>
      </c>
      <c r="E274" s="45" t="s">
        <v>515</v>
      </c>
      <c r="F274" s="45"/>
      <c r="G274" s="45"/>
      <c r="H274" s="45"/>
      <c r="I274" s="45"/>
      <c r="J274" s="45"/>
      <c r="K274" s="45"/>
      <c r="L274" s="51">
        <v>45538</v>
      </c>
      <c r="M274" s="45">
        <v>161</v>
      </c>
      <c r="N274" s="52">
        <f t="shared" si="23"/>
        <v>45698</v>
      </c>
      <c r="O274" s="46">
        <f t="shared" ca="1" si="24"/>
        <v>-505</v>
      </c>
      <c r="P274" s="46"/>
      <c r="Q274" s="46"/>
      <c r="R274" s="45"/>
      <c r="S274" s="45"/>
      <c r="T274" s="45"/>
      <c r="U274" s="45"/>
      <c r="V274" s="45"/>
      <c r="W274" s="56"/>
      <c r="X274" s="45"/>
      <c r="Y274" s="45"/>
      <c r="Z274" s="45" t="s">
        <v>50</v>
      </c>
      <c r="AA274" s="45">
        <v>0</v>
      </c>
      <c r="AB274" s="45" t="s">
        <v>50</v>
      </c>
      <c r="AC274" s="45">
        <v>0</v>
      </c>
      <c r="AD274" s="45">
        <v>0</v>
      </c>
      <c r="AE274" s="45" t="s">
        <v>50</v>
      </c>
      <c r="AF274" s="45" t="s">
        <v>50</v>
      </c>
      <c r="AG274" s="45">
        <v>0</v>
      </c>
      <c r="AH274" s="45"/>
      <c r="AI274" s="45">
        <v>0</v>
      </c>
      <c r="AJ274" s="45" t="s">
        <v>50</v>
      </c>
      <c r="AK274" s="45">
        <v>0</v>
      </c>
      <c r="AL274" s="45"/>
      <c r="AM274" s="45"/>
      <c r="AN274" s="45"/>
      <c r="AO274" s="45"/>
      <c r="AP274" s="45"/>
      <c r="AQ274" s="45"/>
      <c r="AR274" s="45"/>
      <c r="AS274" s="45"/>
      <c r="AT274" s="45"/>
      <c r="AU274" s="45"/>
      <c r="AV274" s="45"/>
      <c r="AW274" s="45"/>
      <c r="AX274" s="45"/>
      <c r="AY274" s="45"/>
    </row>
    <row r="275" spans="1:51" s="53" customFormat="1" x14ac:dyDescent="0.25">
      <c r="A275" s="50">
        <v>274</v>
      </c>
      <c r="B275" s="367" t="s">
        <v>47</v>
      </c>
      <c r="C275" s="45" t="s">
        <v>1508</v>
      </c>
      <c r="D275" s="45" t="s">
        <v>1509</v>
      </c>
      <c r="E275" s="46" t="s">
        <v>515</v>
      </c>
      <c r="F275" s="45"/>
      <c r="G275" s="45"/>
      <c r="H275" s="45"/>
      <c r="I275" s="45"/>
      <c r="J275" s="45"/>
      <c r="K275" s="45"/>
      <c r="L275" s="51">
        <v>45538</v>
      </c>
      <c r="M275" s="45">
        <v>280</v>
      </c>
      <c r="N275" s="52">
        <f t="shared" si="23"/>
        <v>45817</v>
      </c>
      <c r="O275" s="46">
        <f t="shared" ca="1" si="24"/>
        <v>-386</v>
      </c>
      <c r="P275" s="451">
        <v>45799</v>
      </c>
      <c r="Q275" s="46"/>
      <c r="R275" s="45"/>
      <c r="S275" s="45"/>
      <c r="T275" s="45"/>
      <c r="U275" s="45"/>
      <c r="V275" s="45"/>
      <c r="W275" s="56"/>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c r="AX275" s="45"/>
      <c r="AY275" s="45"/>
    </row>
    <row r="276" spans="1:51" s="106" customFormat="1" x14ac:dyDescent="0.25">
      <c r="A276" s="5">
        <v>275</v>
      </c>
      <c r="B276" s="330" t="s">
        <v>47</v>
      </c>
      <c r="C276" s="47" t="s">
        <v>1510</v>
      </c>
      <c r="D276" s="47" t="s">
        <v>1511</v>
      </c>
      <c r="E276" s="60" t="s">
        <v>515</v>
      </c>
      <c r="F276" s="47"/>
      <c r="G276" s="47"/>
      <c r="H276" s="47"/>
      <c r="I276" s="47"/>
      <c r="J276" s="47"/>
      <c r="K276" s="47" t="s">
        <v>161</v>
      </c>
      <c r="L276" s="94">
        <v>45539</v>
      </c>
      <c r="M276" s="47">
        <v>100</v>
      </c>
      <c r="N276" s="104">
        <f t="shared" si="23"/>
        <v>45638</v>
      </c>
      <c r="O276" s="60">
        <f t="shared" ca="1" si="24"/>
        <v>-565</v>
      </c>
      <c r="P276" s="60"/>
      <c r="Q276" s="60"/>
      <c r="R276" s="47"/>
      <c r="S276" s="47"/>
      <c r="T276" s="47"/>
      <c r="U276" s="47"/>
      <c r="V276" s="47"/>
      <c r="W276" s="105"/>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row>
    <row r="277" spans="1:51" s="106" customFormat="1" x14ac:dyDescent="0.25">
      <c r="A277" s="5">
        <v>276</v>
      </c>
      <c r="B277" s="330" t="s">
        <v>47</v>
      </c>
      <c r="C277" s="47" t="s">
        <v>1512</v>
      </c>
      <c r="D277" s="47" t="s">
        <v>1513</v>
      </c>
      <c r="E277" s="47" t="s">
        <v>236</v>
      </c>
      <c r="F277" s="47"/>
      <c r="G277" s="47"/>
      <c r="H277" s="47"/>
      <c r="I277" s="47"/>
      <c r="J277" s="47"/>
      <c r="K277" s="47" t="s">
        <v>161</v>
      </c>
      <c r="L277" s="94">
        <v>45539</v>
      </c>
      <c r="M277" s="47">
        <v>100</v>
      </c>
      <c r="N277" s="104">
        <f t="shared" si="23"/>
        <v>45638</v>
      </c>
      <c r="O277" s="60">
        <f t="shared" ca="1" si="24"/>
        <v>-565</v>
      </c>
      <c r="P277" s="60"/>
      <c r="Q277" s="60"/>
      <c r="R277" s="47"/>
      <c r="S277" s="47"/>
      <c r="T277" s="47"/>
      <c r="U277" s="47"/>
      <c r="V277" s="47"/>
      <c r="W277" s="105"/>
      <c r="X277" s="47"/>
      <c r="Y277" s="47" t="s">
        <v>50</v>
      </c>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row>
    <row r="278" spans="1:51" x14ac:dyDescent="0.25">
      <c r="A278" s="5">
        <v>277</v>
      </c>
      <c r="B278" s="323" t="s">
        <v>47</v>
      </c>
      <c r="C278" s="45" t="s">
        <v>1514</v>
      </c>
      <c r="D278" s="45" t="s">
        <v>1515</v>
      </c>
      <c r="E278" s="46" t="s">
        <v>515</v>
      </c>
      <c r="F278" s="7"/>
      <c r="G278" s="7"/>
      <c r="H278" s="7"/>
      <c r="I278" s="7"/>
      <c r="J278" s="7"/>
      <c r="K278" s="45"/>
      <c r="L278" s="8">
        <v>45539</v>
      </c>
      <c r="M278" s="7">
        <v>161</v>
      </c>
      <c r="N278" s="9">
        <f t="shared" si="23"/>
        <v>45699</v>
      </c>
      <c r="O278" s="10">
        <f t="shared" ca="1" si="24"/>
        <v>-504</v>
      </c>
      <c r="P278" s="10"/>
      <c r="Q278" s="10"/>
      <c r="R278" s="7" t="s">
        <v>50</v>
      </c>
      <c r="S278" s="7" t="s">
        <v>50</v>
      </c>
      <c r="T278" s="7"/>
      <c r="U278" s="7"/>
      <c r="V278" s="7"/>
      <c r="W278" s="15"/>
      <c r="X278" s="7"/>
      <c r="Y278" s="7"/>
      <c r="Z278" s="7" t="s">
        <v>50</v>
      </c>
      <c r="AA278" s="7">
        <v>0</v>
      </c>
      <c r="AB278" s="7" t="s">
        <v>50</v>
      </c>
      <c r="AC278" s="7">
        <v>0</v>
      </c>
      <c r="AD278" s="7">
        <v>0</v>
      </c>
      <c r="AE278" s="7" t="s">
        <v>50</v>
      </c>
      <c r="AF278" s="7" t="s">
        <v>50</v>
      </c>
      <c r="AG278" s="7">
        <v>0</v>
      </c>
      <c r="AH278" s="67" t="s">
        <v>50</v>
      </c>
      <c r="AI278" s="7">
        <v>0</v>
      </c>
      <c r="AJ278" s="7" t="s">
        <v>50</v>
      </c>
      <c r="AK278" s="7">
        <v>0</v>
      </c>
      <c r="AL278" s="7">
        <v>0</v>
      </c>
      <c r="AM278" s="7">
        <v>0</v>
      </c>
      <c r="AN278" s="67" t="s">
        <v>50</v>
      </c>
      <c r="AO278" s="7">
        <v>0</v>
      </c>
      <c r="AP278" s="7">
        <v>0</v>
      </c>
      <c r="AQ278" s="7">
        <v>0</v>
      </c>
      <c r="AR278" s="7">
        <v>0</v>
      </c>
      <c r="AS278" s="7">
        <v>0</v>
      </c>
      <c r="AT278" s="7">
        <v>0</v>
      </c>
      <c r="AU278" s="7" t="s">
        <v>56</v>
      </c>
      <c r="AV278" s="7" t="s">
        <v>50</v>
      </c>
      <c r="AW278" s="7" t="s">
        <v>50</v>
      </c>
      <c r="AX278" s="7"/>
      <c r="AY278" s="7"/>
    </row>
    <row r="279" spans="1:51" s="106" customFormat="1" x14ac:dyDescent="0.25">
      <c r="A279" s="5">
        <v>278</v>
      </c>
      <c r="B279" s="330" t="s">
        <v>47</v>
      </c>
      <c r="C279" s="106" t="s">
        <v>1516</v>
      </c>
      <c r="D279" s="465" t="s">
        <v>1517</v>
      </c>
      <c r="E279" s="372" t="s">
        <v>1214</v>
      </c>
      <c r="F279" s="7"/>
      <c r="G279" s="7"/>
      <c r="H279" s="7"/>
      <c r="I279" s="7"/>
      <c r="J279" s="7"/>
      <c r="K279" s="47"/>
      <c r="L279" s="94">
        <v>45539</v>
      </c>
      <c r="M279" s="47">
        <v>191</v>
      </c>
      <c r="N279" s="104">
        <f t="shared" si="23"/>
        <v>45729</v>
      </c>
      <c r="O279" s="60">
        <f t="shared" ca="1" si="24"/>
        <v>-474</v>
      </c>
      <c r="P279" s="60"/>
      <c r="Q279" s="60"/>
      <c r="R279" s="47" t="s">
        <v>50</v>
      </c>
      <c r="S279" s="47" t="s">
        <v>50</v>
      </c>
      <c r="T279" s="47">
        <v>0</v>
      </c>
      <c r="U279" s="47" t="s">
        <v>50</v>
      </c>
      <c r="V279" s="47" t="s">
        <v>50</v>
      </c>
      <c r="W279" s="105" t="s">
        <v>50</v>
      </c>
      <c r="X279" s="47" t="s">
        <v>50</v>
      </c>
      <c r="Y279" s="47" t="s">
        <v>50</v>
      </c>
      <c r="Z279" s="47">
        <v>0</v>
      </c>
      <c r="AA279" s="47">
        <v>0</v>
      </c>
      <c r="AB279" s="47" t="s">
        <v>50</v>
      </c>
      <c r="AC279" s="47">
        <v>0</v>
      </c>
      <c r="AD279" s="47">
        <v>0</v>
      </c>
      <c r="AE279" s="47" t="s">
        <v>50</v>
      </c>
      <c r="AF279" s="47" t="s">
        <v>50</v>
      </c>
      <c r="AG279" s="47">
        <v>0</v>
      </c>
      <c r="AH279" s="47" t="s">
        <v>50</v>
      </c>
      <c r="AI279" s="47">
        <v>0</v>
      </c>
      <c r="AJ279" s="47" t="s">
        <v>50</v>
      </c>
      <c r="AK279" s="47" t="s">
        <v>1384</v>
      </c>
      <c r="AL279" s="47">
        <v>0</v>
      </c>
      <c r="AM279" s="47">
        <v>0</v>
      </c>
      <c r="AN279" s="47" t="s">
        <v>50</v>
      </c>
      <c r="AO279" s="47">
        <v>0</v>
      </c>
      <c r="AP279" s="47">
        <v>0</v>
      </c>
      <c r="AQ279" s="47">
        <v>0</v>
      </c>
      <c r="AR279" s="47">
        <v>0</v>
      </c>
      <c r="AS279" s="47">
        <v>0</v>
      </c>
      <c r="AT279" s="47">
        <v>0</v>
      </c>
      <c r="AU279" s="47"/>
      <c r="AV279" s="47"/>
      <c r="AW279" s="47"/>
      <c r="AX279" s="7"/>
      <c r="AY279" s="47"/>
    </row>
    <row r="280" spans="1:51" s="53" customFormat="1" x14ac:dyDescent="0.25">
      <c r="A280" s="5">
        <v>279</v>
      </c>
      <c r="B280" s="367" t="s">
        <v>47</v>
      </c>
      <c r="C280" s="107" t="s">
        <v>1518</v>
      </c>
      <c r="D280" s="379" t="s">
        <v>1519</v>
      </c>
      <c r="E280" s="379" t="s">
        <v>236</v>
      </c>
      <c r="F280" s="45"/>
      <c r="G280" s="45"/>
      <c r="H280" s="45"/>
      <c r="I280" s="45"/>
      <c r="J280" s="45"/>
      <c r="K280" s="45"/>
      <c r="L280" s="51">
        <v>45541</v>
      </c>
      <c r="M280" s="45">
        <v>161</v>
      </c>
      <c r="N280" s="52">
        <f t="shared" si="23"/>
        <v>45701</v>
      </c>
      <c r="O280" s="46">
        <f t="shared" ca="1" si="24"/>
        <v>-502</v>
      </c>
      <c r="P280" s="46"/>
      <c r="Q280" s="46"/>
      <c r="R280" s="45" t="s">
        <v>50</v>
      </c>
      <c r="S280" s="45" t="s">
        <v>50</v>
      </c>
      <c r="T280" s="45" t="s">
        <v>50</v>
      </c>
      <c r="U280" s="45" t="s">
        <v>50</v>
      </c>
      <c r="V280" s="45" t="s">
        <v>50</v>
      </c>
      <c r="W280" s="56" t="s">
        <v>50</v>
      </c>
      <c r="X280" s="45" t="s">
        <v>50</v>
      </c>
      <c r="Y280" s="45" t="s">
        <v>50</v>
      </c>
      <c r="Z280" s="45">
        <v>0</v>
      </c>
      <c r="AA280" s="45">
        <v>0</v>
      </c>
      <c r="AB280" s="45" t="s">
        <v>50</v>
      </c>
      <c r="AC280" s="45">
        <v>0</v>
      </c>
      <c r="AD280" s="45">
        <v>0</v>
      </c>
      <c r="AE280" s="45" t="s">
        <v>50</v>
      </c>
      <c r="AF280" s="45" t="s">
        <v>50</v>
      </c>
      <c r="AG280" s="45">
        <v>0</v>
      </c>
      <c r="AH280" s="45" t="s">
        <v>50</v>
      </c>
      <c r="AI280" s="45">
        <v>0</v>
      </c>
      <c r="AJ280" s="45" t="s">
        <v>50</v>
      </c>
      <c r="AK280" s="45">
        <v>0</v>
      </c>
      <c r="AL280" s="45">
        <v>0</v>
      </c>
      <c r="AM280" s="45">
        <v>0</v>
      </c>
      <c r="AN280" s="45" t="s">
        <v>50</v>
      </c>
      <c r="AO280" s="45">
        <v>0</v>
      </c>
      <c r="AP280" s="45">
        <v>0</v>
      </c>
      <c r="AQ280" s="45">
        <v>0</v>
      </c>
      <c r="AR280" s="45">
        <v>0</v>
      </c>
      <c r="AS280" s="45">
        <v>0</v>
      </c>
      <c r="AT280" s="45">
        <v>0</v>
      </c>
      <c r="AU280" s="45"/>
      <c r="AV280" s="45"/>
      <c r="AW280" s="45"/>
      <c r="AX280" s="45"/>
      <c r="AY280" s="45"/>
    </row>
    <row r="281" spans="1:51" x14ac:dyDescent="0.25">
      <c r="A281" s="5">
        <v>280</v>
      </c>
      <c r="B281" s="323" t="s">
        <v>1520</v>
      </c>
      <c r="C281" s="45" t="s">
        <v>1521</v>
      </c>
      <c r="D281" s="7" t="s">
        <v>1522</v>
      </c>
      <c r="E281" s="10" t="s">
        <v>515</v>
      </c>
      <c r="F281" s="7"/>
      <c r="G281" s="7"/>
      <c r="H281" s="7"/>
      <c r="I281" s="7"/>
      <c r="J281" s="7"/>
      <c r="K281" s="88"/>
      <c r="L281" s="8">
        <v>45544</v>
      </c>
      <c r="M281" s="7">
        <v>670</v>
      </c>
      <c r="N281" s="9">
        <f t="shared" si="23"/>
        <v>46213</v>
      </c>
      <c r="O281" s="10">
        <f t="shared" ca="1" si="24"/>
        <v>10</v>
      </c>
      <c r="P281" s="10"/>
      <c r="Q281" s="10"/>
      <c r="R281" s="7" t="s">
        <v>50</v>
      </c>
      <c r="S281" s="7" t="s">
        <v>50</v>
      </c>
      <c r="T281" s="7">
        <v>0</v>
      </c>
      <c r="U281" s="7">
        <v>0</v>
      </c>
      <c r="V281" s="7">
        <v>0</v>
      </c>
      <c r="W281" s="15"/>
      <c r="X281" s="7" t="s">
        <v>50</v>
      </c>
      <c r="Y281" s="7" t="s">
        <v>50</v>
      </c>
      <c r="Z281" s="7" t="s">
        <v>50</v>
      </c>
      <c r="AA281" s="7">
        <v>0</v>
      </c>
      <c r="AB281" s="7" t="s">
        <v>50</v>
      </c>
      <c r="AC281" s="7">
        <v>0</v>
      </c>
      <c r="AD281" s="7">
        <v>0</v>
      </c>
      <c r="AE281" s="7" t="s">
        <v>50</v>
      </c>
      <c r="AF281" s="7" t="s">
        <v>50</v>
      </c>
      <c r="AG281" s="7">
        <v>0</v>
      </c>
      <c r="AH281" s="7">
        <v>0</v>
      </c>
      <c r="AI281" s="7">
        <v>0</v>
      </c>
      <c r="AJ281" s="7">
        <v>0</v>
      </c>
      <c r="AK281" s="67" t="s">
        <v>1293</v>
      </c>
      <c r="AL281" s="7">
        <v>0</v>
      </c>
      <c r="AM281" s="7">
        <v>0</v>
      </c>
      <c r="AN281" s="67" t="s">
        <v>50</v>
      </c>
      <c r="AO281" s="7">
        <v>0</v>
      </c>
      <c r="AP281" s="7">
        <v>0</v>
      </c>
      <c r="AQ281" s="7">
        <v>0</v>
      </c>
      <c r="AR281" s="7">
        <v>0</v>
      </c>
      <c r="AS281" s="7">
        <v>0</v>
      </c>
      <c r="AT281" s="7">
        <v>0</v>
      </c>
      <c r="AU281" s="7"/>
      <c r="AV281" s="7"/>
      <c r="AW281" s="7"/>
      <c r="AX281" s="7"/>
      <c r="AY281" s="7"/>
    </row>
    <row r="282" spans="1:51" s="106" customFormat="1" x14ac:dyDescent="0.25">
      <c r="A282" s="5">
        <v>281</v>
      </c>
      <c r="B282" s="330" t="s">
        <v>47</v>
      </c>
      <c r="C282" s="47" t="s">
        <v>1523</v>
      </c>
      <c r="D282" s="47"/>
      <c r="E282" s="47"/>
      <c r="F282" s="47"/>
      <c r="G282" s="47"/>
      <c r="H282" s="47"/>
      <c r="I282" s="47"/>
      <c r="J282" s="47"/>
      <c r="K282" s="47" t="s">
        <v>1214</v>
      </c>
      <c r="L282" s="94">
        <v>45545</v>
      </c>
      <c r="M282" s="47">
        <v>40</v>
      </c>
      <c r="N282" s="104">
        <f t="shared" si="23"/>
        <v>45584</v>
      </c>
      <c r="O282" s="60">
        <f t="shared" ca="1" si="24"/>
        <v>-619</v>
      </c>
      <c r="P282" s="60"/>
      <c r="Q282" s="60"/>
      <c r="R282" s="47"/>
      <c r="S282" s="47"/>
      <c r="T282" s="47"/>
      <c r="U282" s="47"/>
      <c r="V282" s="47"/>
      <c r="W282" s="105"/>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row>
    <row r="283" spans="1:51" x14ac:dyDescent="0.25">
      <c r="A283" s="5">
        <v>282</v>
      </c>
      <c r="B283" s="367" t="s">
        <v>47</v>
      </c>
      <c r="C283" s="45" t="s">
        <v>1524</v>
      </c>
      <c r="D283" s="45" t="s">
        <v>1525</v>
      </c>
      <c r="E283" s="45" t="s">
        <v>258</v>
      </c>
      <c r="F283" s="45"/>
      <c r="G283" s="45"/>
      <c r="H283" s="45"/>
      <c r="I283" s="45"/>
      <c r="J283" s="45"/>
      <c r="K283" s="45" t="s">
        <v>1526</v>
      </c>
      <c r="L283" s="8">
        <v>45548</v>
      </c>
      <c r="M283" s="7">
        <v>40</v>
      </c>
      <c r="N283" s="9">
        <f t="shared" si="23"/>
        <v>45587</v>
      </c>
      <c r="O283" s="10">
        <f t="shared" ca="1" si="24"/>
        <v>-616</v>
      </c>
      <c r="P283" s="10"/>
      <c r="Q283" s="10"/>
      <c r="R283" s="7" t="s">
        <v>50</v>
      </c>
      <c r="S283" s="7" t="s">
        <v>50</v>
      </c>
      <c r="T283" s="7"/>
      <c r="U283" s="7"/>
      <c r="V283" s="7"/>
      <c r="W283" s="15"/>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row>
    <row r="284" spans="1:51" s="106" customFormat="1" x14ac:dyDescent="0.25">
      <c r="A284" s="5">
        <v>283</v>
      </c>
      <c r="B284" s="330" t="s">
        <v>47</v>
      </c>
      <c r="C284" s="47" t="s">
        <v>1527</v>
      </c>
      <c r="D284" s="47" t="s">
        <v>1528</v>
      </c>
      <c r="E284" s="47" t="s">
        <v>1214</v>
      </c>
      <c r="F284" s="47"/>
      <c r="G284" s="47"/>
      <c r="H284" s="47"/>
      <c r="I284" s="47"/>
      <c r="J284" s="47"/>
      <c r="K284" s="47"/>
      <c r="L284" s="94">
        <v>45552</v>
      </c>
      <c r="M284" s="47">
        <v>40</v>
      </c>
      <c r="N284" s="104">
        <f t="shared" si="23"/>
        <v>45591</v>
      </c>
      <c r="O284" s="60">
        <f t="shared" ca="1" si="24"/>
        <v>-612</v>
      </c>
      <c r="P284" s="60"/>
      <c r="Q284" s="60"/>
      <c r="R284" s="47"/>
      <c r="S284" s="47"/>
      <c r="T284" s="47"/>
      <c r="U284" s="47"/>
      <c r="V284" s="47"/>
      <c r="W284" s="105"/>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row>
    <row r="285" spans="1:51" x14ac:dyDescent="0.25">
      <c r="A285" s="5">
        <v>284</v>
      </c>
      <c r="B285" s="367" t="s">
        <v>47</v>
      </c>
      <c r="C285" s="45" t="s">
        <v>1529</v>
      </c>
      <c r="D285" s="45" t="s">
        <v>1530</v>
      </c>
      <c r="E285" s="45" t="s">
        <v>1235</v>
      </c>
      <c r="F285" s="7"/>
      <c r="G285" s="7"/>
      <c r="H285" s="7"/>
      <c r="I285" s="7"/>
      <c r="J285" s="7"/>
      <c r="K285" s="45"/>
      <c r="L285" s="8">
        <v>45554</v>
      </c>
      <c r="M285" s="7">
        <v>100</v>
      </c>
      <c r="N285" s="9">
        <f t="shared" si="23"/>
        <v>45653</v>
      </c>
      <c r="O285" s="10">
        <f t="shared" ca="1" si="24"/>
        <v>-550</v>
      </c>
      <c r="P285" s="10"/>
      <c r="Q285" s="10"/>
      <c r="R285" s="7"/>
      <c r="S285" s="7"/>
      <c r="T285" s="7"/>
      <c r="U285" s="7"/>
      <c r="V285" s="7"/>
      <c r="W285" s="15"/>
      <c r="X285" s="7"/>
      <c r="Y285" s="7" t="s">
        <v>50</v>
      </c>
      <c r="Z285" s="7" t="s">
        <v>50</v>
      </c>
      <c r="AA285" s="7">
        <v>0</v>
      </c>
      <c r="AB285" s="7" t="s">
        <v>50</v>
      </c>
      <c r="AC285" s="7">
        <v>0</v>
      </c>
      <c r="AD285" s="7">
        <v>0</v>
      </c>
      <c r="AE285" s="7" t="s">
        <v>50</v>
      </c>
      <c r="AF285" s="7" t="s">
        <v>50</v>
      </c>
      <c r="AG285" s="7">
        <v>0</v>
      </c>
      <c r="AH285" s="67" t="s">
        <v>50</v>
      </c>
      <c r="AI285" s="7">
        <v>0</v>
      </c>
      <c r="AJ285" s="7">
        <v>0</v>
      </c>
      <c r="AK285" s="7"/>
      <c r="AL285" s="7"/>
      <c r="AM285" s="7"/>
      <c r="AN285" s="7"/>
      <c r="AO285" s="7"/>
      <c r="AP285" s="7"/>
      <c r="AQ285" s="7"/>
      <c r="AR285" s="7"/>
      <c r="AS285" s="7"/>
      <c r="AT285" s="7"/>
      <c r="AU285" s="7"/>
      <c r="AV285" s="7"/>
      <c r="AW285" s="7"/>
      <c r="AX285" s="7"/>
      <c r="AY285" s="7"/>
    </row>
    <row r="286" spans="1:51" x14ac:dyDescent="0.25">
      <c r="A286" s="5">
        <v>285</v>
      </c>
      <c r="B286" s="367" t="s">
        <v>47</v>
      </c>
      <c r="C286" s="45" t="s">
        <v>1531</v>
      </c>
      <c r="D286" s="45" t="s">
        <v>1532</v>
      </c>
      <c r="E286" s="45" t="s">
        <v>258</v>
      </c>
      <c r="F286" s="45"/>
      <c r="G286" s="45"/>
      <c r="H286" s="45"/>
      <c r="I286" s="45"/>
      <c r="J286" s="45"/>
      <c r="K286" s="45"/>
      <c r="L286" s="8">
        <v>45554</v>
      </c>
      <c r="M286" s="7">
        <v>100</v>
      </c>
      <c r="N286" s="9">
        <f t="shared" si="23"/>
        <v>45653</v>
      </c>
      <c r="O286" s="10">
        <f t="shared" ca="1" si="24"/>
        <v>-550</v>
      </c>
      <c r="P286" s="10"/>
      <c r="Q286" s="10"/>
      <c r="R286" s="7" t="s">
        <v>50</v>
      </c>
      <c r="S286" s="7" t="s">
        <v>50</v>
      </c>
      <c r="T286" s="7"/>
      <c r="U286" s="7"/>
      <c r="V286" s="7"/>
      <c r="W286" s="15"/>
      <c r="X286" s="7"/>
      <c r="Y286" s="7"/>
      <c r="Z286" s="7" t="s">
        <v>50</v>
      </c>
      <c r="AA286" s="7">
        <v>0</v>
      </c>
      <c r="AB286" s="7" t="s">
        <v>50</v>
      </c>
      <c r="AC286" s="7">
        <v>0</v>
      </c>
      <c r="AD286" s="7">
        <v>0</v>
      </c>
      <c r="AE286" s="7" t="s">
        <v>50</v>
      </c>
      <c r="AF286" s="7" t="s">
        <v>50</v>
      </c>
      <c r="AG286" s="7">
        <v>0</v>
      </c>
      <c r="AH286" s="7" t="s">
        <v>50</v>
      </c>
      <c r="AI286" s="7">
        <v>0</v>
      </c>
      <c r="AJ286" s="7">
        <v>0</v>
      </c>
      <c r="AK286" s="7">
        <v>0</v>
      </c>
      <c r="AL286" s="7">
        <v>0</v>
      </c>
      <c r="AM286" s="7">
        <v>0</v>
      </c>
      <c r="AN286" s="7"/>
      <c r="AO286" s="7"/>
      <c r="AP286" s="7"/>
      <c r="AQ286" s="7"/>
      <c r="AR286" s="7"/>
      <c r="AS286" s="7"/>
      <c r="AT286" s="7"/>
      <c r="AU286" s="7"/>
      <c r="AV286" s="7"/>
      <c r="AW286" s="7"/>
      <c r="AX286" s="7"/>
      <c r="AY286" s="7"/>
    </row>
    <row r="287" spans="1:51" s="53" customFormat="1" x14ac:dyDescent="0.25">
      <c r="A287" s="50">
        <v>286</v>
      </c>
      <c r="B287" s="367" t="s">
        <v>47</v>
      </c>
      <c r="C287" s="45" t="s">
        <v>1533</v>
      </c>
      <c r="D287" s="379" t="s">
        <v>1534</v>
      </c>
      <c r="E287" s="379" t="s">
        <v>236</v>
      </c>
      <c r="F287" s="45"/>
      <c r="G287" s="45"/>
      <c r="H287" s="45"/>
      <c r="I287" s="45"/>
      <c r="J287" s="45"/>
      <c r="K287" s="45"/>
      <c r="L287" s="51">
        <v>45559</v>
      </c>
      <c r="M287" s="45">
        <v>191</v>
      </c>
      <c r="N287" s="52">
        <f t="shared" si="23"/>
        <v>45749</v>
      </c>
      <c r="O287" s="46">
        <f t="shared" ca="1" si="24"/>
        <v>-454</v>
      </c>
      <c r="P287" s="46"/>
      <c r="Q287" s="46" t="s">
        <v>50</v>
      </c>
      <c r="R287" s="45" t="s">
        <v>50</v>
      </c>
      <c r="S287" s="45" t="s">
        <v>50</v>
      </c>
      <c r="T287" s="45" t="s">
        <v>50</v>
      </c>
      <c r="U287" s="45" t="s">
        <v>50</v>
      </c>
      <c r="V287" s="45" t="s">
        <v>50</v>
      </c>
      <c r="W287" s="56" t="s">
        <v>50</v>
      </c>
      <c r="X287" s="45" t="s">
        <v>50</v>
      </c>
      <c r="Y287" s="45" t="s">
        <v>50</v>
      </c>
      <c r="Z287" s="45" t="s">
        <v>50</v>
      </c>
      <c r="AA287" s="45">
        <v>0</v>
      </c>
      <c r="AB287" s="45" t="s">
        <v>50</v>
      </c>
      <c r="AC287" s="45">
        <v>0</v>
      </c>
      <c r="AD287" s="45">
        <v>0</v>
      </c>
      <c r="AE287" s="45" t="s">
        <v>50</v>
      </c>
      <c r="AF287" s="45" t="s">
        <v>50</v>
      </c>
      <c r="AG287" s="45">
        <v>0</v>
      </c>
      <c r="AH287" s="45" t="s">
        <v>50</v>
      </c>
      <c r="AI287" s="45">
        <v>0</v>
      </c>
      <c r="AJ287" s="45" t="s">
        <v>50</v>
      </c>
      <c r="AK287" s="45" t="s">
        <v>1384</v>
      </c>
      <c r="AL287" s="45">
        <v>0</v>
      </c>
      <c r="AM287" s="45">
        <v>0</v>
      </c>
      <c r="AN287" s="45" t="s">
        <v>50</v>
      </c>
      <c r="AO287" s="45">
        <v>0</v>
      </c>
      <c r="AP287" s="45">
        <v>0</v>
      </c>
      <c r="AQ287" s="45">
        <v>0</v>
      </c>
      <c r="AR287" s="45">
        <v>0</v>
      </c>
      <c r="AS287" s="45">
        <v>0</v>
      </c>
      <c r="AT287" s="45">
        <v>0</v>
      </c>
      <c r="AU287" s="45"/>
      <c r="AV287" s="45"/>
      <c r="AW287" s="45"/>
      <c r="AX287" s="45"/>
      <c r="AY287" s="45"/>
    </row>
    <row r="288" spans="1:51" s="53" customFormat="1" x14ac:dyDescent="0.25">
      <c r="A288" s="50">
        <v>287</v>
      </c>
      <c r="B288" s="367" t="s">
        <v>47</v>
      </c>
      <c r="C288" s="45" t="s">
        <v>1201</v>
      </c>
      <c r="D288" s="45" t="s">
        <v>1535</v>
      </c>
      <c r="E288" s="45" t="s">
        <v>515</v>
      </c>
      <c r="F288" s="45"/>
      <c r="G288" s="45"/>
      <c r="H288" s="45"/>
      <c r="I288" s="45"/>
      <c r="J288" s="45"/>
      <c r="K288" s="45"/>
      <c r="L288" s="51">
        <v>45559</v>
      </c>
      <c r="M288" s="45">
        <v>161</v>
      </c>
      <c r="N288" s="52">
        <f t="shared" si="23"/>
        <v>45719</v>
      </c>
      <c r="O288" s="46">
        <f t="shared" ca="1" si="24"/>
        <v>-484</v>
      </c>
      <c r="P288" s="46"/>
      <c r="Q288" s="46"/>
      <c r="R288" s="45"/>
      <c r="S288" s="45"/>
      <c r="T288" s="45"/>
      <c r="U288" s="45"/>
      <c r="V288" s="45"/>
      <c r="W288" s="56"/>
      <c r="X288" s="45"/>
      <c r="Y288" s="45" t="s">
        <v>50</v>
      </c>
      <c r="Z288" s="45" t="s">
        <v>50</v>
      </c>
      <c r="AA288" s="45">
        <v>0</v>
      </c>
      <c r="AB288" s="45" t="s">
        <v>50</v>
      </c>
      <c r="AC288" s="45">
        <v>0</v>
      </c>
      <c r="AD288" s="45">
        <v>0</v>
      </c>
      <c r="AE288" s="45" t="s">
        <v>50</v>
      </c>
      <c r="AF288" s="45" t="s">
        <v>50</v>
      </c>
      <c r="AG288" s="45">
        <v>0</v>
      </c>
      <c r="AH288" s="45" t="s">
        <v>50</v>
      </c>
      <c r="AI288" s="45">
        <v>0</v>
      </c>
      <c r="AJ288" s="45" t="s">
        <v>50</v>
      </c>
      <c r="AK288" s="45">
        <v>0</v>
      </c>
      <c r="AL288" s="45">
        <v>0</v>
      </c>
      <c r="AM288" s="45">
        <v>0</v>
      </c>
      <c r="AN288" s="45" t="s">
        <v>50</v>
      </c>
      <c r="AO288" s="45">
        <v>0</v>
      </c>
      <c r="AP288" s="45">
        <v>0</v>
      </c>
      <c r="AQ288" s="45">
        <v>0</v>
      </c>
      <c r="AR288" s="45">
        <v>0</v>
      </c>
      <c r="AS288" s="45">
        <v>0</v>
      </c>
      <c r="AT288" s="45">
        <v>0</v>
      </c>
      <c r="AU288" s="45"/>
      <c r="AV288" s="45"/>
      <c r="AW288" s="45"/>
      <c r="AX288" s="45"/>
      <c r="AY288" s="45"/>
    </row>
    <row r="289" spans="1:51" s="53" customFormat="1" x14ac:dyDescent="0.25">
      <c r="A289" s="50">
        <v>288</v>
      </c>
      <c r="B289" s="367" t="s">
        <v>47</v>
      </c>
      <c r="C289" s="45" t="s">
        <v>1536</v>
      </c>
      <c r="D289" s="45" t="s">
        <v>1537</v>
      </c>
      <c r="E289" s="45" t="s">
        <v>515</v>
      </c>
      <c r="F289" s="45"/>
      <c r="G289" s="45"/>
      <c r="H289" s="45"/>
      <c r="I289" s="45"/>
      <c r="J289" s="45"/>
      <c r="L289" s="51">
        <v>45559</v>
      </c>
      <c r="M289" s="45">
        <v>191</v>
      </c>
      <c r="N289" s="52">
        <f t="shared" si="23"/>
        <v>45749</v>
      </c>
      <c r="O289" s="46">
        <f t="shared" ca="1" si="24"/>
        <v>-454</v>
      </c>
      <c r="P289" s="451">
        <v>45744</v>
      </c>
      <c r="Q289" s="46"/>
      <c r="R289" s="45" t="s">
        <v>50</v>
      </c>
      <c r="S289" s="45" t="s">
        <v>50</v>
      </c>
      <c r="T289" s="45"/>
      <c r="U289" s="45"/>
      <c r="V289" s="45"/>
      <c r="W289" s="56"/>
      <c r="X289" s="45" t="s">
        <v>50</v>
      </c>
      <c r="Y289" s="45" t="s">
        <v>50</v>
      </c>
      <c r="Z289" s="45" t="s">
        <v>50</v>
      </c>
      <c r="AA289" s="45">
        <v>0</v>
      </c>
      <c r="AB289" s="45" t="s">
        <v>50</v>
      </c>
      <c r="AC289" s="45">
        <v>0</v>
      </c>
      <c r="AD289" s="45">
        <v>0</v>
      </c>
      <c r="AE289" s="45" t="s">
        <v>50</v>
      </c>
      <c r="AF289" s="45" t="s">
        <v>50</v>
      </c>
      <c r="AG289" s="45">
        <v>0</v>
      </c>
      <c r="AH289" s="45" t="s">
        <v>56</v>
      </c>
      <c r="AI289" s="45">
        <v>0</v>
      </c>
      <c r="AJ289" s="45">
        <v>0</v>
      </c>
      <c r="AK289" s="45">
        <v>0</v>
      </c>
      <c r="AL289" s="45">
        <v>0</v>
      </c>
      <c r="AM289" s="45">
        <v>0</v>
      </c>
      <c r="AN289" s="45">
        <v>0</v>
      </c>
      <c r="AO289" s="45">
        <v>0</v>
      </c>
      <c r="AP289" s="45">
        <v>0</v>
      </c>
      <c r="AQ289" s="45">
        <v>0</v>
      </c>
      <c r="AR289" s="45">
        <v>0</v>
      </c>
      <c r="AS289" s="45">
        <v>0</v>
      </c>
      <c r="AT289" s="45">
        <v>0</v>
      </c>
      <c r="AU289" s="45"/>
      <c r="AV289" s="45"/>
      <c r="AW289" s="45"/>
      <c r="AX289" s="45"/>
      <c r="AY289" s="45"/>
    </row>
    <row r="290" spans="1:51" s="53" customFormat="1" x14ac:dyDescent="0.25">
      <c r="A290" s="5">
        <v>289</v>
      </c>
      <c r="B290" s="367" t="s">
        <v>47</v>
      </c>
      <c r="C290" s="45" t="s">
        <v>1538</v>
      </c>
      <c r="D290" s="45" t="s">
        <v>1539</v>
      </c>
      <c r="E290" s="45" t="s">
        <v>1235</v>
      </c>
      <c r="F290" s="45"/>
      <c r="G290" s="45"/>
      <c r="H290" s="45"/>
      <c r="I290" s="45"/>
      <c r="J290" s="45"/>
      <c r="K290" s="45"/>
      <c r="L290" s="51">
        <v>45565</v>
      </c>
      <c r="M290" s="45">
        <v>70</v>
      </c>
      <c r="N290" s="52">
        <f t="shared" si="23"/>
        <v>45634</v>
      </c>
      <c r="O290" s="46">
        <f t="shared" ca="1" si="24"/>
        <v>-569</v>
      </c>
      <c r="P290" s="46"/>
      <c r="Q290" s="46"/>
      <c r="R290" s="45" t="s">
        <v>50</v>
      </c>
      <c r="S290" s="45" t="s">
        <v>50</v>
      </c>
      <c r="T290" s="45">
        <v>0</v>
      </c>
      <c r="U290" s="45">
        <v>0</v>
      </c>
      <c r="V290" s="45">
        <v>0</v>
      </c>
      <c r="W290" s="56"/>
      <c r="X290" s="45" t="s">
        <v>50</v>
      </c>
      <c r="Y290" s="45" t="s">
        <v>50</v>
      </c>
      <c r="Z290" s="45" t="s">
        <v>50</v>
      </c>
      <c r="AA290" s="45">
        <v>0</v>
      </c>
      <c r="AB290" s="45" t="s">
        <v>50</v>
      </c>
      <c r="AC290" s="45">
        <v>0</v>
      </c>
      <c r="AD290" s="45">
        <v>0</v>
      </c>
      <c r="AE290" s="45" t="s">
        <v>50</v>
      </c>
      <c r="AF290" s="45" t="s">
        <v>50</v>
      </c>
      <c r="AG290" s="45">
        <v>0</v>
      </c>
      <c r="AH290" s="45" t="s">
        <v>50</v>
      </c>
      <c r="AI290" s="45">
        <v>0</v>
      </c>
      <c r="AJ290" s="45">
        <v>0</v>
      </c>
      <c r="AK290" s="45">
        <v>0</v>
      </c>
      <c r="AL290" s="45">
        <v>0</v>
      </c>
      <c r="AM290" s="45">
        <v>0</v>
      </c>
      <c r="AN290" s="45" t="s">
        <v>50</v>
      </c>
      <c r="AO290" s="45">
        <v>0</v>
      </c>
      <c r="AP290" s="45">
        <v>0</v>
      </c>
      <c r="AQ290" s="45">
        <v>0</v>
      </c>
      <c r="AR290" s="45">
        <v>0</v>
      </c>
      <c r="AS290" s="45">
        <v>0</v>
      </c>
      <c r="AT290" s="45">
        <v>0</v>
      </c>
      <c r="AU290" s="45"/>
      <c r="AV290" s="45"/>
      <c r="AW290" s="45"/>
      <c r="AX290" s="45"/>
      <c r="AY290" s="45"/>
    </row>
    <row r="291" spans="1:51" x14ac:dyDescent="0.25">
      <c r="A291" s="5">
        <v>290</v>
      </c>
      <c r="B291" s="323" t="s">
        <v>47</v>
      </c>
      <c r="C291" s="63" t="s">
        <v>1540</v>
      </c>
      <c r="D291" s="377" t="s">
        <v>1541</v>
      </c>
      <c r="E291" s="378" t="s">
        <v>236</v>
      </c>
      <c r="F291" s="7"/>
      <c r="G291" s="7"/>
      <c r="H291" s="7"/>
      <c r="I291" s="7"/>
      <c r="J291" s="7"/>
      <c r="K291" s="45"/>
      <c r="L291" s="8">
        <v>45565</v>
      </c>
      <c r="M291" s="7">
        <v>131</v>
      </c>
      <c r="N291" s="9">
        <f>IF(OR(ISBLANK(L291),ISBLANK(M291)),"",L291+M291-1)</f>
        <v>45695</v>
      </c>
      <c r="O291" s="46">
        <f ca="1">IF(OR(ISBLANK(L291),ISBLANK(M291)),"",N291-TODAY())</f>
        <v>-508</v>
      </c>
      <c r="P291" s="46"/>
      <c r="Q291" s="10" t="s">
        <v>50</v>
      </c>
      <c r="R291" s="7" t="s">
        <v>50</v>
      </c>
      <c r="S291" s="7" t="s">
        <v>50</v>
      </c>
      <c r="T291" s="7">
        <v>0</v>
      </c>
      <c r="U291" s="7">
        <v>0</v>
      </c>
      <c r="V291" s="7" t="s">
        <v>50</v>
      </c>
      <c r="W291" s="15" t="s">
        <v>50</v>
      </c>
      <c r="X291" s="7" t="s">
        <v>50</v>
      </c>
      <c r="Y291" s="7" t="s">
        <v>50</v>
      </c>
      <c r="Z291" s="7" t="s">
        <v>50</v>
      </c>
      <c r="AA291" s="7">
        <v>0</v>
      </c>
      <c r="AB291" s="7" t="s">
        <v>50</v>
      </c>
      <c r="AC291" s="7">
        <v>0</v>
      </c>
      <c r="AD291" s="7">
        <v>0</v>
      </c>
      <c r="AE291" s="7" t="s">
        <v>50</v>
      </c>
      <c r="AF291" s="7" t="s">
        <v>50</v>
      </c>
      <c r="AG291" s="7">
        <v>0</v>
      </c>
      <c r="AH291" s="67" t="s">
        <v>50</v>
      </c>
      <c r="AI291" s="7">
        <v>0</v>
      </c>
      <c r="AJ291" s="7" t="s">
        <v>50</v>
      </c>
      <c r="AK291" s="7">
        <v>0</v>
      </c>
      <c r="AL291" s="7">
        <v>0</v>
      </c>
      <c r="AM291" s="7">
        <v>0</v>
      </c>
      <c r="AN291" s="7" t="s">
        <v>50</v>
      </c>
      <c r="AO291" s="7">
        <v>0</v>
      </c>
      <c r="AP291" s="7">
        <v>0</v>
      </c>
      <c r="AQ291" s="7">
        <v>0</v>
      </c>
      <c r="AR291" s="7">
        <v>0</v>
      </c>
      <c r="AS291" s="7">
        <v>0</v>
      </c>
      <c r="AT291" s="7">
        <v>0</v>
      </c>
      <c r="AU291" s="7" t="s">
        <v>56</v>
      </c>
      <c r="AV291" s="7" t="s">
        <v>50</v>
      </c>
      <c r="AW291" s="7" t="s">
        <v>50</v>
      </c>
      <c r="AX291" s="7"/>
      <c r="AY291" s="7"/>
    </row>
    <row r="292" spans="1:51" s="53" customFormat="1" x14ac:dyDescent="0.25">
      <c r="A292" s="50">
        <v>291</v>
      </c>
      <c r="B292" s="367" t="s">
        <v>47</v>
      </c>
      <c r="C292" s="45" t="s">
        <v>1542</v>
      </c>
      <c r="D292" s="45" t="s">
        <v>1543</v>
      </c>
      <c r="E292" s="46" t="s">
        <v>515</v>
      </c>
      <c r="F292" s="7"/>
      <c r="G292" s="7"/>
      <c r="H292" s="7"/>
      <c r="I292" s="7"/>
      <c r="J292" s="7"/>
      <c r="K292" s="45"/>
      <c r="L292" s="51">
        <v>45569</v>
      </c>
      <c r="M292" s="45">
        <v>190</v>
      </c>
      <c r="N292" s="52">
        <f t="shared" si="23"/>
        <v>45758</v>
      </c>
      <c r="O292" s="46">
        <f t="shared" ca="1" si="24"/>
        <v>-445</v>
      </c>
      <c r="P292" s="451">
        <v>45777</v>
      </c>
      <c r="Q292" s="46"/>
      <c r="R292" s="45" t="s">
        <v>50</v>
      </c>
      <c r="S292" s="45" t="s">
        <v>50</v>
      </c>
      <c r="T292" s="45">
        <v>0</v>
      </c>
      <c r="U292" s="45">
        <v>0</v>
      </c>
      <c r="V292" s="45"/>
      <c r="W292" s="56"/>
      <c r="X292" s="45" t="s">
        <v>50</v>
      </c>
      <c r="Y292" s="45" t="s">
        <v>50</v>
      </c>
      <c r="Z292" s="45" t="s">
        <v>50</v>
      </c>
      <c r="AA292" s="45">
        <v>0</v>
      </c>
      <c r="AB292" s="45" t="s">
        <v>50</v>
      </c>
      <c r="AC292" s="45">
        <v>0</v>
      </c>
      <c r="AD292" s="45">
        <v>0</v>
      </c>
      <c r="AE292" s="45" t="s">
        <v>50</v>
      </c>
      <c r="AF292" s="45" t="s">
        <v>50</v>
      </c>
      <c r="AG292" s="45">
        <v>0</v>
      </c>
      <c r="AH292" s="45">
        <v>0</v>
      </c>
      <c r="AI292" s="45">
        <v>0</v>
      </c>
      <c r="AJ292" s="45">
        <v>0</v>
      </c>
      <c r="AK292" s="45">
        <v>0</v>
      </c>
      <c r="AL292" s="45">
        <v>0</v>
      </c>
      <c r="AM292" s="45">
        <v>0</v>
      </c>
      <c r="AN292" s="45" t="s">
        <v>50</v>
      </c>
      <c r="AO292" s="45">
        <v>0</v>
      </c>
      <c r="AP292" s="45">
        <v>0</v>
      </c>
      <c r="AQ292" s="45">
        <v>0</v>
      </c>
      <c r="AR292" s="45">
        <v>0</v>
      </c>
      <c r="AS292" s="45">
        <v>0</v>
      </c>
      <c r="AT292" s="45">
        <v>0</v>
      </c>
      <c r="AU292" s="45"/>
      <c r="AV292" s="45"/>
      <c r="AW292" s="45"/>
      <c r="AX292" s="7"/>
      <c r="AY292" s="45"/>
    </row>
    <row r="293" spans="1:51" s="53" customFormat="1" x14ac:dyDescent="0.25">
      <c r="A293" s="50">
        <v>292</v>
      </c>
      <c r="B293" s="367" t="s">
        <v>47</v>
      </c>
      <c r="C293" s="45" t="s">
        <v>1544</v>
      </c>
      <c r="D293" s="45" t="s">
        <v>1545</v>
      </c>
      <c r="E293" s="45" t="s">
        <v>117</v>
      </c>
      <c r="F293" s="45"/>
      <c r="G293" s="45"/>
      <c r="H293" s="45"/>
      <c r="I293" s="45"/>
      <c r="J293" s="45"/>
      <c r="K293" s="7"/>
      <c r="L293" s="51">
        <v>45572</v>
      </c>
      <c r="M293" s="45">
        <v>310</v>
      </c>
      <c r="N293" s="52">
        <f t="shared" si="23"/>
        <v>45881</v>
      </c>
      <c r="O293" s="46">
        <f t="shared" ca="1" si="24"/>
        <v>-322</v>
      </c>
      <c r="P293" s="46"/>
      <c r="Q293" s="46"/>
      <c r="R293" s="45" t="s">
        <v>50</v>
      </c>
      <c r="S293" s="45" t="s">
        <v>50</v>
      </c>
      <c r="T293" s="45" t="s">
        <v>50</v>
      </c>
      <c r="U293" s="45">
        <v>0</v>
      </c>
      <c r="V293" s="45"/>
      <c r="W293" s="56"/>
      <c r="X293" s="45" t="s">
        <v>50</v>
      </c>
      <c r="Y293" s="45" t="s">
        <v>50</v>
      </c>
      <c r="Z293" s="45" t="s">
        <v>50</v>
      </c>
      <c r="AA293" s="45">
        <v>0</v>
      </c>
      <c r="AB293" s="45" t="s">
        <v>50</v>
      </c>
      <c r="AC293" s="45">
        <v>0</v>
      </c>
      <c r="AD293" s="45">
        <v>0</v>
      </c>
      <c r="AE293" s="45" t="s">
        <v>50</v>
      </c>
      <c r="AF293" s="45" t="s">
        <v>50</v>
      </c>
      <c r="AG293" s="45">
        <v>0</v>
      </c>
      <c r="AH293" s="45" t="s">
        <v>50</v>
      </c>
      <c r="AI293" s="45">
        <v>0</v>
      </c>
      <c r="AJ293" s="45">
        <v>0</v>
      </c>
      <c r="AK293" s="45" t="s">
        <v>1384</v>
      </c>
      <c r="AL293" s="45">
        <v>0</v>
      </c>
      <c r="AM293" s="45">
        <v>0</v>
      </c>
      <c r="AN293" s="45" t="s">
        <v>50</v>
      </c>
      <c r="AO293" s="45">
        <v>0</v>
      </c>
      <c r="AP293" s="45">
        <v>0</v>
      </c>
      <c r="AQ293" s="45">
        <v>0</v>
      </c>
      <c r="AR293" s="45">
        <v>0</v>
      </c>
      <c r="AS293" s="45">
        <v>0</v>
      </c>
      <c r="AT293" s="45">
        <v>0</v>
      </c>
      <c r="AU293" s="45"/>
      <c r="AV293" s="45"/>
      <c r="AW293" s="45"/>
      <c r="AX293" s="45"/>
      <c r="AY293" s="45"/>
    </row>
    <row r="294" spans="1:51" s="53" customFormat="1" x14ac:dyDescent="0.25">
      <c r="A294" s="50">
        <v>293</v>
      </c>
      <c r="B294" s="367" t="s">
        <v>47</v>
      </c>
      <c r="C294" s="45" t="s">
        <v>1546</v>
      </c>
      <c r="D294" s="379" t="s">
        <v>1547</v>
      </c>
      <c r="E294" s="379" t="s">
        <v>236</v>
      </c>
      <c r="F294" s="45"/>
      <c r="G294" s="45"/>
      <c r="H294" s="45"/>
      <c r="I294" s="45"/>
      <c r="J294" s="45"/>
      <c r="K294" s="45"/>
      <c r="L294" s="51">
        <v>45574</v>
      </c>
      <c r="M294" s="45">
        <v>310</v>
      </c>
      <c r="N294" s="52">
        <f t="shared" si="23"/>
        <v>45883</v>
      </c>
      <c r="O294" s="46">
        <f t="shared" ca="1" si="24"/>
        <v>-320</v>
      </c>
      <c r="P294" s="46"/>
      <c r="Q294" s="46"/>
      <c r="R294" s="45" t="s">
        <v>50</v>
      </c>
      <c r="S294" s="45" t="s">
        <v>50</v>
      </c>
      <c r="T294" s="45">
        <v>0</v>
      </c>
      <c r="U294" s="45"/>
      <c r="V294" s="45"/>
      <c r="W294" s="56"/>
      <c r="X294" s="45" t="s">
        <v>50</v>
      </c>
      <c r="Y294" s="45" t="s">
        <v>50</v>
      </c>
      <c r="Z294" s="45">
        <v>0</v>
      </c>
      <c r="AA294" s="45">
        <v>0</v>
      </c>
      <c r="AB294" s="45" t="s">
        <v>50</v>
      </c>
      <c r="AC294" s="45">
        <v>0</v>
      </c>
      <c r="AD294" s="45">
        <v>0</v>
      </c>
      <c r="AE294" s="45" t="s">
        <v>50</v>
      </c>
      <c r="AF294" s="45" t="s">
        <v>50</v>
      </c>
      <c r="AG294" s="45">
        <v>0</v>
      </c>
      <c r="AH294" s="45" t="s">
        <v>50</v>
      </c>
      <c r="AI294" s="45">
        <v>0</v>
      </c>
      <c r="AJ294" s="45" t="s">
        <v>50</v>
      </c>
      <c r="AK294" s="45" t="s">
        <v>1449</v>
      </c>
      <c r="AL294" s="45">
        <v>0</v>
      </c>
      <c r="AM294" s="45">
        <v>0</v>
      </c>
      <c r="AN294" s="45" t="s">
        <v>50</v>
      </c>
      <c r="AO294" s="45">
        <v>0</v>
      </c>
      <c r="AP294" s="45">
        <v>0</v>
      </c>
      <c r="AQ294" s="45">
        <v>0</v>
      </c>
      <c r="AR294" s="45">
        <v>0</v>
      </c>
      <c r="AS294" s="45">
        <v>0</v>
      </c>
      <c r="AT294" s="45">
        <v>0</v>
      </c>
      <c r="AU294" s="45"/>
      <c r="AV294" s="45"/>
      <c r="AW294" s="45"/>
      <c r="AX294" s="45"/>
      <c r="AY294" s="45"/>
    </row>
    <row r="295" spans="1:51" x14ac:dyDescent="0.25">
      <c r="A295" s="5">
        <v>294</v>
      </c>
      <c r="B295" s="323" t="s">
        <v>47</v>
      </c>
      <c r="C295" s="63" t="s">
        <v>1548</v>
      </c>
      <c r="D295" s="7" t="s">
        <v>1549</v>
      </c>
      <c r="E295" s="7" t="s">
        <v>515</v>
      </c>
      <c r="F295" s="7"/>
      <c r="G295" s="7"/>
      <c r="H295" s="7"/>
      <c r="I295" s="7"/>
      <c r="J295" s="7"/>
      <c r="K295" s="45"/>
      <c r="L295" s="8">
        <v>45574</v>
      </c>
      <c r="M295" s="7">
        <v>70</v>
      </c>
      <c r="N295" s="9">
        <f t="shared" si="23"/>
        <v>45643</v>
      </c>
      <c r="O295" s="10">
        <f t="shared" ca="1" si="24"/>
        <v>-560</v>
      </c>
      <c r="P295" s="10"/>
      <c r="Q295" s="10"/>
      <c r="R295" s="7" t="s">
        <v>50</v>
      </c>
      <c r="S295" s="7" t="s">
        <v>50</v>
      </c>
      <c r="T295" s="7">
        <v>0</v>
      </c>
      <c r="U295" s="7">
        <v>0</v>
      </c>
      <c r="V295" s="7"/>
      <c r="W295" s="15"/>
      <c r="X295" s="7"/>
      <c r="Y295" s="7" t="s">
        <v>50</v>
      </c>
      <c r="Z295" s="7" t="s">
        <v>50</v>
      </c>
      <c r="AA295" s="7">
        <v>0</v>
      </c>
      <c r="AB295" s="7" t="s">
        <v>50</v>
      </c>
      <c r="AC295" s="7">
        <v>0</v>
      </c>
      <c r="AD295" s="7">
        <v>0</v>
      </c>
      <c r="AE295" s="7" t="s">
        <v>50</v>
      </c>
      <c r="AF295" s="7" t="s">
        <v>50</v>
      </c>
      <c r="AG295" s="7">
        <v>0</v>
      </c>
      <c r="AH295" s="67" t="s">
        <v>50</v>
      </c>
      <c r="AI295" s="7">
        <v>0</v>
      </c>
      <c r="AJ295" s="7">
        <v>0</v>
      </c>
      <c r="AK295" s="7">
        <v>0</v>
      </c>
      <c r="AL295" s="7">
        <v>0</v>
      </c>
      <c r="AM295" s="7">
        <v>0</v>
      </c>
      <c r="AN295" s="7">
        <v>0</v>
      </c>
      <c r="AO295" s="7">
        <v>0</v>
      </c>
      <c r="AP295" s="7">
        <v>0</v>
      </c>
      <c r="AQ295" s="7">
        <v>0</v>
      </c>
      <c r="AR295" s="7">
        <v>0</v>
      </c>
      <c r="AS295" s="7">
        <v>0</v>
      </c>
      <c r="AT295" s="7">
        <v>0</v>
      </c>
      <c r="AU295" s="7" t="s">
        <v>56</v>
      </c>
      <c r="AV295" s="7" t="s">
        <v>50</v>
      </c>
      <c r="AW295" s="7" t="s">
        <v>50</v>
      </c>
      <c r="AX295" s="7"/>
      <c r="AY295" s="7"/>
    </row>
    <row r="296" spans="1:51" x14ac:dyDescent="0.25">
      <c r="A296" s="5">
        <v>295</v>
      </c>
      <c r="B296" s="367" t="s">
        <v>47</v>
      </c>
      <c r="C296" s="45" t="s">
        <v>1550</v>
      </c>
      <c r="D296" s="45" t="s">
        <v>1551</v>
      </c>
      <c r="E296" s="45" t="s">
        <v>515</v>
      </c>
      <c r="F296" s="45"/>
      <c r="G296" s="45"/>
      <c r="H296" s="45"/>
      <c r="I296" s="45"/>
      <c r="J296" s="45"/>
      <c r="K296" s="45"/>
      <c r="L296" s="51">
        <v>45576</v>
      </c>
      <c r="M296" s="45">
        <v>70</v>
      </c>
      <c r="N296" s="52">
        <f t="shared" si="23"/>
        <v>45645</v>
      </c>
      <c r="O296" s="46">
        <f t="shared" ca="1" si="24"/>
        <v>-558</v>
      </c>
      <c r="P296" s="46"/>
      <c r="Q296" s="10"/>
      <c r="R296" s="7" t="s">
        <v>50</v>
      </c>
      <c r="S296" s="7" t="s">
        <v>50</v>
      </c>
      <c r="T296" s="7">
        <v>0</v>
      </c>
      <c r="U296" s="67">
        <v>1</v>
      </c>
      <c r="V296" s="7"/>
      <c r="W296" s="15"/>
      <c r="X296" s="7"/>
      <c r="Y296" s="7" t="s">
        <v>50</v>
      </c>
      <c r="Z296" s="7" t="s">
        <v>50</v>
      </c>
      <c r="AA296" s="7">
        <v>0</v>
      </c>
      <c r="AB296" s="7" t="s">
        <v>50</v>
      </c>
      <c r="AC296" s="7">
        <v>0</v>
      </c>
      <c r="AD296" s="7">
        <v>0</v>
      </c>
      <c r="AE296" s="7" t="s">
        <v>50</v>
      </c>
      <c r="AF296" s="7" t="s">
        <v>50</v>
      </c>
      <c r="AG296" s="7">
        <v>0</v>
      </c>
      <c r="AH296" s="67" t="s">
        <v>50</v>
      </c>
      <c r="AI296" s="7">
        <v>0</v>
      </c>
      <c r="AJ296" s="7">
        <v>0</v>
      </c>
      <c r="AK296" s="7">
        <v>0</v>
      </c>
      <c r="AL296" s="7">
        <v>0</v>
      </c>
      <c r="AM296" s="7">
        <v>0</v>
      </c>
      <c r="AN296" s="7">
        <v>0</v>
      </c>
      <c r="AO296" s="7">
        <v>0</v>
      </c>
      <c r="AP296" s="7">
        <v>0</v>
      </c>
      <c r="AQ296" s="7">
        <v>0</v>
      </c>
      <c r="AR296" s="7">
        <v>0</v>
      </c>
      <c r="AS296" s="7">
        <v>0</v>
      </c>
      <c r="AT296" s="7">
        <v>0</v>
      </c>
      <c r="AU296" s="7"/>
      <c r="AV296" s="7"/>
      <c r="AW296" s="7"/>
      <c r="AX296" s="7"/>
      <c r="AY296" s="7"/>
    </row>
    <row r="297" spans="1:51" x14ac:dyDescent="0.25">
      <c r="A297" s="5">
        <v>296</v>
      </c>
      <c r="B297" s="323" t="s">
        <v>47</v>
      </c>
      <c r="C297" s="63" t="s">
        <v>1552</v>
      </c>
      <c r="D297" s="7" t="s">
        <v>1553</v>
      </c>
      <c r="E297" s="45" t="s">
        <v>515</v>
      </c>
      <c r="F297" s="45"/>
      <c r="G297" s="45"/>
      <c r="H297" s="45"/>
      <c r="I297" s="45"/>
      <c r="J297" s="45"/>
      <c r="K297" s="45"/>
      <c r="L297" s="8">
        <v>45576</v>
      </c>
      <c r="M297" s="7">
        <v>70</v>
      </c>
      <c r="N297" s="9">
        <f t="shared" si="23"/>
        <v>45645</v>
      </c>
      <c r="O297" s="10">
        <f t="shared" ca="1" si="24"/>
        <v>-558</v>
      </c>
      <c r="P297" s="10"/>
      <c r="Q297" s="10"/>
      <c r="R297" s="7" t="s">
        <v>50</v>
      </c>
      <c r="S297" s="7" t="s">
        <v>50</v>
      </c>
      <c r="T297" s="7">
        <v>0</v>
      </c>
      <c r="U297" s="7">
        <v>0</v>
      </c>
      <c r="V297" s="7"/>
      <c r="W297" s="15"/>
      <c r="Y297" s="7" t="s">
        <v>50</v>
      </c>
      <c r="Z297" s="7" t="s">
        <v>50</v>
      </c>
      <c r="AA297" s="7">
        <v>0</v>
      </c>
      <c r="AB297" s="7" t="s">
        <v>50</v>
      </c>
      <c r="AC297" s="7">
        <v>0</v>
      </c>
      <c r="AD297" s="7">
        <v>0</v>
      </c>
      <c r="AE297" s="7" t="s">
        <v>50</v>
      </c>
      <c r="AF297" s="7" t="s">
        <v>50</v>
      </c>
      <c r="AG297" s="7">
        <v>0</v>
      </c>
      <c r="AH297" s="67" t="s">
        <v>50</v>
      </c>
      <c r="AI297" s="7" t="s">
        <v>50</v>
      </c>
      <c r="AJ297" s="7">
        <v>0</v>
      </c>
      <c r="AK297" s="7">
        <v>0</v>
      </c>
      <c r="AL297" s="7">
        <v>0</v>
      </c>
      <c r="AM297" s="7">
        <v>0</v>
      </c>
      <c r="AN297" s="7">
        <v>0</v>
      </c>
      <c r="AO297" s="7">
        <v>0</v>
      </c>
      <c r="AP297" s="7">
        <v>0</v>
      </c>
      <c r="AQ297" s="7">
        <v>0</v>
      </c>
      <c r="AR297" s="7">
        <v>0</v>
      </c>
      <c r="AS297" s="7">
        <v>0</v>
      </c>
      <c r="AT297" s="7">
        <v>0</v>
      </c>
      <c r="AU297" s="7" t="s">
        <v>56</v>
      </c>
      <c r="AV297" s="7" t="s">
        <v>50</v>
      </c>
      <c r="AW297" s="7" t="s">
        <v>50</v>
      </c>
      <c r="AX297" s="7"/>
      <c r="AY297" s="7"/>
    </row>
    <row r="298" spans="1:51" s="53" customFormat="1" x14ac:dyDescent="0.25">
      <c r="A298" s="50">
        <v>297</v>
      </c>
      <c r="B298" s="367" t="s">
        <v>47</v>
      </c>
      <c r="C298" s="45" t="s">
        <v>1554</v>
      </c>
      <c r="D298" s="45" t="s">
        <v>1555</v>
      </c>
      <c r="E298" s="45" t="s">
        <v>515</v>
      </c>
      <c r="F298" s="45"/>
      <c r="G298" s="45"/>
      <c r="H298" s="45"/>
      <c r="I298" s="45"/>
      <c r="J298" s="45"/>
      <c r="K298" s="45"/>
      <c r="L298" s="51">
        <v>45576</v>
      </c>
      <c r="M298" s="45">
        <v>161</v>
      </c>
      <c r="N298" s="52">
        <f t="shared" si="23"/>
        <v>45736</v>
      </c>
      <c r="O298" s="46">
        <f t="shared" ca="1" si="24"/>
        <v>-467</v>
      </c>
      <c r="P298" s="46"/>
      <c r="Q298" s="46"/>
      <c r="R298" s="45" t="s">
        <v>50</v>
      </c>
      <c r="S298" s="45" t="s">
        <v>50</v>
      </c>
      <c r="T298" s="45">
        <v>0</v>
      </c>
      <c r="U298" s="45">
        <v>0</v>
      </c>
      <c r="V298" s="45"/>
      <c r="W298" s="56"/>
      <c r="X298" s="45"/>
      <c r="Y298" s="45" t="s">
        <v>50</v>
      </c>
      <c r="Z298" s="45" t="s">
        <v>50</v>
      </c>
      <c r="AA298" s="45">
        <v>0</v>
      </c>
      <c r="AB298" s="45" t="s">
        <v>50</v>
      </c>
      <c r="AC298" s="45">
        <v>0</v>
      </c>
      <c r="AD298" s="45">
        <v>0</v>
      </c>
      <c r="AE298" s="45" t="s">
        <v>50</v>
      </c>
      <c r="AF298" s="45" t="s">
        <v>50</v>
      </c>
      <c r="AG298" s="45">
        <v>0</v>
      </c>
      <c r="AH298" s="45">
        <v>0</v>
      </c>
      <c r="AI298" s="45">
        <v>0</v>
      </c>
      <c r="AJ298" s="45" t="s">
        <v>50</v>
      </c>
      <c r="AK298" s="45">
        <v>1</v>
      </c>
      <c r="AL298" s="45">
        <v>0</v>
      </c>
      <c r="AM298" s="45">
        <v>0</v>
      </c>
      <c r="AN298" s="45" t="s">
        <v>50</v>
      </c>
      <c r="AO298" s="45">
        <v>0</v>
      </c>
      <c r="AP298" s="45">
        <v>0</v>
      </c>
      <c r="AQ298" s="45">
        <v>0</v>
      </c>
      <c r="AR298" s="45">
        <v>0</v>
      </c>
      <c r="AS298" s="45">
        <v>0</v>
      </c>
      <c r="AT298" s="45">
        <v>0</v>
      </c>
      <c r="AU298" s="45"/>
      <c r="AV298" s="45"/>
      <c r="AW298" s="45"/>
      <c r="AX298" s="45"/>
      <c r="AY298" s="45"/>
    </row>
    <row r="299" spans="1:51" s="53" customFormat="1" x14ac:dyDescent="0.25">
      <c r="A299" s="50">
        <v>298</v>
      </c>
      <c r="B299" s="367" t="s">
        <v>47</v>
      </c>
      <c r="C299" s="45" t="s">
        <v>1556</v>
      </c>
      <c r="D299" s="379" t="s">
        <v>1231</v>
      </c>
      <c r="E299" s="453" t="s">
        <v>515</v>
      </c>
      <c r="F299" s="45"/>
      <c r="G299" s="45"/>
      <c r="H299" s="45"/>
      <c r="I299" s="45"/>
      <c r="J299" s="45"/>
      <c r="K299" s="45"/>
      <c r="L299" s="51">
        <v>45580</v>
      </c>
      <c r="M299" s="45">
        <v>490</v>
      </c>
      <c r="N299" s="52">
        <f t="shared" si="23"/>
        <v>46069</v>
      </c>
      <c r="O299" s="46">
        <f t="shared" ca="1" si="24"/>
        <v>-134</v>
      </c>
      <c r="P299" s="46"/>
      <c r="Q299" s="46"/>
      <c r="R299" s="45" t="s">
        <v>50</v>
      </c>
      <c r="S299" s="45" t="s">
        <v>50</v>
      </c>
      <c r="T299" s="45">
        <v>0</v>
      </c>
      <c r="U299" s="45">
        <v>0</v>
      </c>
      <c r="V299" s="45"/>
      <c r="W299" s="56"/>
      <c r="X299" s="45" t="s">
        <v>56</v>
      </c>
      <c r="Y299" s="45" t="s">
        <v>50</v>
      </c>
      <c r="Z299" s="45" t="s">
        <v>56</v>
      </c>
      <c r="AA299" s="45">
        <v>0</v>
      </c>
      <c r="AB299" s="45" t="s">
        <v>50</v>
      </c>
      <c r="AC299" s="45">
        <v>0</v>
      </c>
      <c r="AD299" s="45">
        <v>0</v>
      </c>
      <c r="AE299" s="45" t="s">
        <v>50</v>
      </c>
      <c r="AF299" s="45" t="s">
        <v>50</v>
      </c>
      <c r="AG299" s="45">
        <v>0</v>
      </c>
      <c r="AH299" s="45" t="s">
        <v>50</v>
      </c>
      <c r="AI299" s="45">
        <v>0</v>
      </c>
      <c r="AJ299" s="45" t="s">
        <v>50</v>
      </c>
      <c r="AK299" s="45" t="s">
        <v>1384</v>
      </c>
      <c r="AL299" s="45">
        <v>0</v>
      </c>
      <c r="AM299" s="45">
        <v>0</v>
      </c>
      <c r="AN299" s="45">
        <v>0</v>
      </c>
      <c r="AO299" s="45">
        <v>0</v>
      </c>
      <c r="AP299" s="45">
        <v>0</v>
      </c>
      <c r="AQ299" s="45">
        <v>0</v>
      </c>
      <c r="AR299" s="45">
        <v>0</v>
      </c>
      <c r="AS299" s="45">
        <v>0</v>
      </c>
      <c r="AT299" s="45">
        <v>0</v>
      </c>
      <c r="AU299" s="45"/>
      <c r="AV299" s="45"/>
      <c r="AW299" s="45"/>
      <c r="AX299" s="45"/>
      <c r="AY299" s="45"/>
    </row>
    <row r="300" spans="1:51" x14ac:dyDescent="0.25">
      <c r="A300" s="5">
        <v>299</v>
      </c>
      <c r="B300" s="323" t="s">
        <v>47</v>
      </c>
      <c r="C300" s="63" t="s">
        <v>1557</v>
      </c>
      <c r="D300" s="7" t="s">
        <v>1558</v>
      </c>
      <c r="E300" s="10" t="s">
        <v>1235</v>
      </c>
      <c r="F300" s="7"/>
      <c r="G300" s="7"/>
      <c r="H300" s="7"/>
      <c r="I300" s="7"/>
      <c r="J300" s="7"/>
      <c r="K300" s="45"/>
      <c r="L300" s="8">
        <v>45580</v>
      </c>
      <c r="M300" s="7">
        <v>40</v>
      </c>
      <c r="N300" s="9">
        <f t="shared" si="23"/>
        <v>45619</v>
      </c>
      <c r="O300" s="250">
        <f t="shared" ca="1" si="24"/>
        <v>-584</v>
      </c>
      <c r="P300" s="250"/>
      <c r="Q300" s="10"/>
      <c r="R300" s="7" t="s">
        <v>50</v>
      </c>
      <c r="S300" s="7" t="s">
        <v>50</v>
      </c>
      <c r="T300" s="7">
        <v>0</v>
      </c>
      <c r="U300" s="67">
        <v>1</v>
      </c>
      <c r="V300" s="7"/>
      <c r="W300" s="15"/>
      <c r="X300" s="7" t="s">
        <v>50</v>
      </c>
      <c r="Y300" s="7" t="s">
        <v>50</v>
      </c>
      <c r="Z300" s="7" t="s">
        <v>50</v>
      </c>
      <c r="AA300" s="7">
        <v>0</v>
      </c>
      <c r="AB300" s="7" t="s">
        <v>50</v>
      </c>
      <c r="AC300" s="7">
        <v>0</v>
      </c>
      <c r="AD300" s="7">
        <v>0</v>
      </c>
      <c r="AE300" s="7" t="s">
        <v>50</v>
      </c>
      <c r="AF300" s="7" t="s">
        <v>50</v>
      </c>
      <c r="AG300" s="7">
        <v>0</v>
      </c>
      <c r="AH300" s="7">
        <v>0</v>
      </c>
      <c r="AI300" s="7">
        <v>0</v>
      </c>
      <c r="AJ300" s="7">
        <v>0</v>
      </c>
      <c r="AK300" s="7">
        <v>0</v>
      </c>
      <c r="AL300" s="7">
        <v>0</v>
      </c>
      <c r="AM300" s="7">
        <v>0</v>
      </c>
      <c r="AN300" s="7">
        <v>0</v>
      </c>
      <c r="AO300" s="7">
        <v>0</v>
      </c>
      <c r="AP300" s="7">
        <v>0</v>
      </c>
      <c r="AQ300" s="7">
        <v>0</v>
      </c>
      <c r="AR300" s="7">
        <v>0</v>
      </c>
      <c r="AS300" s="7"/>
      <c r="AT300" s="7"/>
      <c r="AU300" s="7" t="s">
        <v>56</v>
      </c>
      <c r="AV300" s="7" t="s">
        <v>50</v>
      </c>
      <c r="AW300" s="7" t="s">
        <v>50</v>
      </c>
      <c r="AX300" s="7"/>
      <c r="AY300" s="7"/>
    </row>
    <row r="301" spans="1:51" s="106" customFormat="1" x14ac:dyDescent="0.25">
      <c r="A301" s="5">
        <v>300</v>
      </c>
      <c r="B301" s="330" t="s">
        <v>47</v>
      </c>
      <c r="C301" s="47" t="s">
        <v>1559</v>
      </c>
      <c r="D301" s="437" t="s">
        <v>1560</v>
      </c>
      <c r="E301" s="437" t="s">
        <v>1214</v>
      </c>
      <c r="F301" s="7"/>
      <c r="G301" s="7"/>
      <c r="H301" s="7"/>
      <c r="I301" s="7"/>
      <c r="J301" s="7"/>
      <c r="K301" s="47"/>
      <c r="L301" s="94">
        <v>45582</v>
      </c>
      <c r="M301" s="47">
        <v>70</v>
      </c>
      <c r="N301" s="104">
        <f t="shared" si="23"/>
        <v>45651</v>
      </c>
      <c r="O301" s="60">
        <f t="shared" ca="1" si="24"/>
        <v>-552</v>
      </c>
      <c r="P301" s="60"/>
      <c r="Q301" s="60"/>
      <c r="R301" s="47" t="s">
        <v>50</v>
      </c>
      <c r="S301" s="47" t="s">
        <v>50</v>
      </c>
      <c r="T301" s="47">
        <v>0</v>
      </c>
      <c r="U301" s="47">
        <v>0</v>
      </c>
      <c r="V301" s="47"/>
      <c r="W301" s="105"/>
      <c r="X301" s="47" t="s">
        <v>56</v>
      </c>
      <c r="Y301" s="47" t="s">
        <v>50</v>
      </c>
      <c r="Z301" s="47" t="s">
        <v>56</v>
      </c>
      <c r="AA301" s="47">
        <v>0</v>
      </c>
      <c r="AB301" s="47" t="s">
        <v>50</v>
      </c>
      <c r="AC301" s="47">
        <v>0</v>
      </c>
      <c r="AD301" s="47">
        <v>0</v>
      </c>
      <c r="AE301" s="47" t="s">
        <v>50</v>
      </c>
      <c r="AF301" s="47" t="s">
        <v>50</v>
      </c>
      <c r="AG301" s="47">
        <v>0</v>
      </c>
      <c r="AH301" s="47" t="s">
        <v>50</v>
      </c>
      <c r="AI301" s="47">
        <v>0</v>
      </c>
      <c r="AJ301" s="47" t="s">
        <v>56</v>
      </c>
      <c r="AK301" s="47">
        <v>0</v>
      </c>
      <c r="AL301" s="47">
        <v>0</v>
      </c>
      <c r="AM301" s="47">
        <v>0</v>
      </c>
      <c r="AN301" s="47" t="s">
        <v>50</v>
      </c>
      <c r="AO301" s="47">
        <v>0</v>
      </c>
      <c r="AP301" s="47">
        <v>0</v>
      </c>
      <c r="AQ301" s="47">
        <v>0</v>
      </c>
      <c r="AR301" s="47">
        <v>0</v>
      </c>
      <c r="AS301" s="47">
        <v>0</v>
      </c>
      <c r="AT301" s="47">
        <v>0</v>
      </c>
      <c r="AU301" s="47"/>
      <c r="AV301" s="47"/>
      <c r="AW301" s="47"/>
      <c r="AX301" s="7"/>
      <c r="AY301" s="47"/>
    </row>
    <row r="302" spans="1:51" s="53" customFormat="1" x14ac:dyDescent="0.25">
      <c r="A302" s="50">
        <v>301</v>
      </c>
      <c r="B302" s="367" t="s">
        <v>47</v>
      </c>
      <c r="C302" s="45" t="s">
        <v>1561</v>
      </c>
      <c r="D302" s="45" t="s">
        <v>1562</v>
      </c>
      <c r="E302" s="45" t="s">
        <v>515</v>
      </c>
      <c r="F302" s="45"/>
      <c r="G302" s="45"/>
      <c r="H302" s="45"/>
      <c r="I302" s="45"/>
      <c r="J302" s="45"/>
      <c r="K302" s="45"/>
      <c r="L302" s="51">
        <v>45589</v>
      </c>
      <c r="M302" s="45">
        <v>161</v>
      </c>
      <c r="N302" s="52">
        <f t="shared" si="23"/>
        <v>45749</v>
      </c>
      <c r="O302" s="46">
        <f t="shared" ca="1" si="24"/>
        <v>-454</v>
      </c>
      <c r="P302" s="451">
        <v>45747</v>
      </c>
      <c r="Q302" s="46"/>
      <c r="R302" s="45"/>
      <c r="S302" s="45"/>
      <c r="T302" s="45"/>
      <c r="U302" s="45"/>
      <c r="V302" s="45"/>
      <c r="W302" s="56"/>
      <c r="X302" s="45" t="s">
        <v>50</v>
      </c>
      <c r="Y302" s="45" t="s">
        <v>50</v>
      </c>
      <c r="Z302" s="45" t="s">
        <v>50</v>
      </c>
      <c r="AA302" s="45">
        <v>0</v>
      </c>
      <c r="AB302" s="45" t="s">
        <v>50</v>
      </c>
      <c r="AC302" s="45">
        <v>0</v>
      </c>
      <c r="AD302" s="45">
        <v>0</v>
      </c>
      <c r="AE302" s="45" t="s">
        <v>50</v>
      </c>
      <c r="AF302" s="45" t="s">
        <v>50</v>
      </c>
      <c r="AG302" s="45">
        <v>0</v>
      </c>
      <c r="AH302" s="45" t="s">
        <v>50</v>
      </c>
      <c r="AI302" s="45">
        <v>0</v>
      </c>
      <c r="AJ302" s="45" t="s">
        <v>50</v>
      </c>
      <c r="AK302" s="45">
        <v>1</v>
      </c>
      <c r="AL302" s="45">
        <v>0</v>
      </c>
      <c r="AM302" s="45">
        <v>0</v>
      </c>
      <c r="AN302" s="45">
        <v>0</v>
      </c>
      <c r="AO302" s="45">
        <v>0</v>
      </c>
      <c r="AP302" s="45">
        <v>0</v>
      </c>
      <c r="AQ302" s="45">
        <v>0</v>
      </c>
      <c r="AR302" s="45">
        <v>0</v>
      </c>
      <c r="AS302" s="45">
        <v>0</v>
      </c>
      <c r="AT302" s="45">
        <v>0</v>
      </c>
      <c r="AU302" s="45"/>
      <c r="AV302" s="45"/>
      <c r="AW302" s="45"/>
      <c r="AX302" s="45"/>
      <c r="AY302" s="45"/>
    </row>
    <row r="303" spans="1:51" x14ac:dyDescent="0.25">
      <c r="A303" s="5">
        <v>302</v>
      </c>
      <c r="B303" s="323" t="s">
        <v>47</v>
      </c>
      <c r="C303" s="63" t="s">
        <v>1563</v>
      </c>
      <c r="D303" s="7" t="s">
        <v>1564</v>
      </c>
      <c r="E303" s="7" t="s">
        <v>515</v>
      </c>
      <c r="F303" s="7"/>
      <c r="G303" s="7"/>
      <c r="H303" s="7"/>
      <c r="I303" s="7"/>
      <c r="J303" s="7"/>
      <c r="K303" s="45"/>
      <c r="L303" s="8">
        <v>45594</v>
      </c>
      <c r="M303" s="7">
        <v>40</v>
      </c>
      <c r="N303" s="9">
        <f t="shared" si="23"/>
        <v>45633</v>
      </c>
      <c r="O303" s="10">
        <f t="shared" ca="1" si="24"/>
        <v>-570</v>
      </c>
      <c r="P303" s="10"/>
      <c r="Q303" s="10"/>
      <c r="R303" s="7"/>
      <c r="S303" s="7"/>
      <c r="T303" s="7"/>
      <c r="U303" s="7"/>
      <c r="V303" s="7"/>
      <c r="W303" s="15"/>
      <c r="X303" s="7" t="s">
        <v>50</v>
      </c>
      <c r="Y303" s="7">
        <v>0</v>
      </c>
      <c r="Z303" s="7" t="s">
        <v>50</v>
      </c>
      <c r="AA303" s="7">
        <v>0</v>
      </c>
      <c r="AB303" s="7">
        <v>0</v>
      </c>
      <c r="AC303" s="7">
        <v>0</v>
      </c>
      <c r="AD303" s="7">
        <v>0</v>
      </c>
      <c r="AE303" s="7">
        <v>0</v>
      </c>
      <c r="AF303" s="7">
        <v>0</v>
      </c>
      <c r="AG303" s="7">
        <v>0</v>
      </c>
      <c r="AH303" s="7">
        <v>0</v>
      </c>
      <c r="AI303" s="7">
        <v>0</v>
      </c>
      <c r="AJ303" s="7">
        <v>0</v>
      </c>
      <c r="AK303" s="7">
        <v>0</v>
      </c>
      <c r="AL303" s="7">
        <v>0</v>
      </c>
      <c r="AM303" s="7">
        <v>0</v>
      </c>
      <c r="AN303" s="7">
        <v>0</v>
      </c>
      <c r="AO303" s="7">
        <v>0</v>
      </c>
      <c r="AP303" s="7">
        <v>0</v>
      </c>
      <c r="AQ303" s="7">
        <v>0</v>
      </c>
      <c r="AR303" s="7">
        <v>0</v>
      </c>
      <c r="AS303" s="7">
        <v>0</v>
      </c>
      <c r="AT303" s="7">
        <v>0</v>
      </c>
      <c r="AU303" s="7" t="s">
        <v>56</v>
      </c>
      <c r="AV303" s="7" t="s">
        <v>50</v>
      </c>
      <c r="AW303" s="7" t="s">
        <v>50</v>
      </c>
      <c r="AX303" s="7"/>
      <c r="AY303" s="7"/>
    </row>
    <row r="304" spans="1:51" s="53" customFormat="1" x14ac:dyDescent="0.25">
      <c r="A304" s="50">
        <v>303</v>
      </c>
      <c r="B304" s="367" t="s">
        <v>47</v>
      </c>
      <c r="C304" s="45" t="s">
        <v>1565</v>
      </c>
      <c r="D304" s="45" t="s">
        <v>1566</v>
      </c>
      <c r="E304" s="45" t="s">
        <v>515</v>
      </c>
      <c r="F304" s="45"/>
      <c r="G304" s="45"/>
      <c r="H304" s="45"/>
      <c r="I304" s="45"/>
      <c r="J304" s="45"/>
      <c r="K304" s="45"/>
      <c r="L304" s="51">
        <v>45601</v>
      </c>
      <c r="M304" s="45">
        <v>160</v>
      </c>
      <c r="N304" s="52">
        <f t="shared" si="23"/>
        <v>45760</v>
      </c>
      <c r="O304" s="46">
        <f t="shared" ca="1" si="24"/>
        <v>-443</v>
      </c>
      <c r="P304" s="451">
        <v>45744</v>
      </c>
      <c r="Q304" s="46"/>
      <c r="R304" s="45" t="s">
        <v>50</v>
      </c>
      <c r="S304" s="45" t="s">
        <v>50</v>
      </c>
      <c r="T304" s="45">
        <v>0</v>
      </c>
      <c r="U304" s="45">
        <v>0</v>
      </c>
      <c r="V304" s="45"/>
      <c r="W304" s="56"/>
      <c r="X304" s="45" t="s">
        <v>50</v>
      </c>
      <c r="Y304" s="45" t="s">
        <v>50</v>
      </c>
      <c r="Z304" s="45"/>
      <c r="AA304" s="45">
        <v>0</v>
      </c>
      <c r="AB304" s="45" t="s">
        <v>50</v>
      </c>
      <c r="AC304" s="45">
        <v>0</v>
      </c>
      <c r="AD304" s="45">
        <v>0</v>
      </c>
      <c r="AE304" s="45" t="s">
        <v>50</v>
      </c>
      <c r="AF304" s="45" t="s">
        <v>50</v>
      </c>
      <c r="AG304" s="45">
        <v>0</v>
      </c>
      <c r="AH304" s="45" t="s">
        <v>56</v>
      </c>
      <c r="AI304" s="45">
        <v>0</v>
      </c>
      <c r="AJ304" s="45" t="s">
        <v>50</v>
      </c>
      <c r="AK304" s="45">
        <v>0</v>
      </c>
      <c r="AL304" s="45">
        <v>0</v>
      </c>
      <c r="AM304" s="45">
        <v>0</v>
      </c>
      <c r="AN304" s="45">
        <v>0</v>
      </c>
      <c r="AO304" s="45">
        <v>0</v>
      </c>
      <c r="AP304" s="45">
        <v>0</v>
      </c>
      <c r="AQ304" s="45">
        <v>0</v>
      </c>
      <c r="AR304" s="45">
        <v>0</v>
      </c>
      <c r="AS304" s="45">
        <v>0</v>
      </c>
      <c r="AT304" s="45">
        <v>0</v>
      </c>
      <c r="AU304" s="45"/>
      <c r="AV304" s="45"/>
      <c r="AW304" s="45"/>
      <c r="AX304" s="45"/>
      <c r="AY304" s="45"/>
    </row>
    <row r="305" spans="1:51" s="53" customFormat="1" x14ac:dyDescent="0.25">
      <c r="A305" s="50">
        <v>304</v>
      </c>
      <c r="B305" s="367" t="s">
        <v>47</v>
      </c>
      <c r="C305" s="45" t="s">
        <v>1567</v>
      </c>
      <c r="D305" s="45" t="s">
        <v>1568</v>
      </c>
      <c r="E305" s="45" t="s">
        <v>515</v>
      </c>
      <c r="F305" s="45"/>
      <c r="G305" s="45"/>
      <c r="H305" s="45"/>
      <c r="I305" s="45"/>
      <c r="J305" s="45"/>
      <c r="K305" s="45"/>
      <c r="L305" s="51">
        <v>45607</v>
      </c>
      <c r="M305" s="45">
        <v>190</v>
      </c>
      <c r="N305" s="52">
        <f t="shared" si="23"/>
        <v>45796</v>
      </c>
      <c r="O305" s="46">
        <f t="shared" ca="1" si="24"/>
        <v>-407</v>
      </c>
      <c r="P305" s="451">
        <v>45792</v>
      </c>
      <c r="Q305" s="46"/>
      <c r="R305" s="45"/>
      <c r="S305" s="45"/>
      <c r="T305" s="45"/>
      <c r="U305" s="45"/>
      <c r="V305" s="45"/>
      <c r="W305" s="56"/>
      <c r="X305" s="45"/>
      <c r="Y305" s="45" t="s">
        <v>50</v>
      </c>
      <c r="Z305" s="45" t="s">
        <v>50</v>
      </c>
      <c r="AA305" s="45">
        <v>0</v>
      </c>
      <c r="AB305" s="45" t="s">
        <v>50</v>
      </c>
      <c r="AC305" s="45">
        <v>0</v>
      </c>
      <c r="AD305" s="45">
        <v>0</v>
      </c>
      <c r="AE305" s="45" t="s">
        <v>50</v>
      </c>
      <c r="AF305" s="45" t="s">
        <v>50</v>
      </c>
      <c r="AG305" s="45">
        <v>0</v>
      </c>
      <c r="AH305" s="45" t="s">
        <v>50</v>
      </c>
      <c r="AI305" s="45">
        <v>0</v>
      </c>
      <c r="AJ305" s="45" t="s">
        <v>50</v>
      </c>
      <c r="AK305" s="45">
        <v>2</v>
      </c>
      <c r="AL305" s="45">
        <v>0</v>
      </c>
      <c r="AM305" s="45">
        <v>0</v>
      </c>
      <c r="AN305" s="45">
        <v>0</v>
      </c>
      <c r="AO305" s="45">
        <v>0</v>
      </c>
      <c r="AP305" s="45">
        <v>0</v>
      </c>
      <c r="AQ305" s="45">
        <v>0</v>
      </c>
      <c r="AR305" s="45">
        <v>0</v>
      </c>
      <c r="AS305" s="45">
        <v>0</v>
      </c>
      <c r="AT305" s="45">
        <v>0</v>
      </c>
      <c r="AU305" s="45"/>
      <c r="AV305" s="45"/>
      <c r="AW305" s="45"/>
      <c r="AX305" s="45"/>
      <c r="AY305" s="45"/>
    </row>
    <row r="306" spans="1:51" x14ac:dyDescent="0.25">
      <c r="A306" s="5">
        <v>305</v>
      </c>
      <c r="B306" s="323" t="s">
        <v>1569</v>
      </c>
      <c r="C306" s="45" t="s">
        <v>1570</v>
      </c>
      <c r="D306" s="7" t="s">
        <v>1571</v>
      </c>
      <c r="E306" s="7" t="s">
        <v>515</v>
      </c>
      <c r="F306" s="7"/>
      <c r="G306" s="7"/>
      <c r="H306" s="7"/>
      <c r="I306" s="7"/>
      <c r="J306" s="7"/>
      <c r="K306" s="7"/>
      <c r="L306" s="8">
        <v>45607</v>
      </c>
      <c r="M306" s="7">
        <v>610</v>
      </c>
      <c r="N306" s="9">
        <f t="shared" si="23"/>
        <v>46216</v>
      </c>
      <c r="O306" s="92">
        <f t="shared" ca="1" si="24"/>
        <v>13</v>
      </c>
      <c r="P306" s="10"/>
      <c r="Q306" s="10"/>
      <c r="R306" s="7"/>
      <c r="S306" s="7"/>
      <c r="T306" s="7"/>
      <c r="U306" s="7"/>
      <c r="V306" s="7"/>
      <c r="W306" s="15"/>
      <c r="X306" s="7" t="s">
        <v>50</v>
      </c>
      <c r="Y306" s="7" t="s">
        <v>50</v>
      </c>
      <c r="Z306" s="7" t="s">
        <v>56</v>
      </c>
      <c r="AA306" s="7"/>
      <c r="AB306" s="7" t="s">
        <v>50</v>
      </c>
      <c r="AC306" s="7">
        <v>0</v>
      </c>
      <c r="AD306" s="7">
        <v>0</v>
      </c>
      <c r="AE306" s="7" t="s">
        <v>50</v>
      </c>
      <c r="AF306" s="7" t="s">
        <v>50</v>
      </c>
      <c r="AG306" s="7">
        <v>0</v>
      </c>
      <c r="AH306" s="7">
        <v>0</v>
      </c>
      <c r="AI306" s="7"/>
      <c r="AJ306" s="7" t="s">
        <v>50</v>
      </c>
      <c r="AK306" s="67">
        <v>1</v>
      </c>
      <c r="AL306" s="7"/>
      <c r="AM306" s="7"/>
      <c r="AN306" s="7"/>
      <c r="AO306" s="7"/>
      <c r="AP306" s="7"/>
      <c r="AQ306" s="7"/>
      <c r="AR306" s="7"/>
      <c r="AS306" s="7"/>
      <c r="AT306" s="7"/>
      <c r="AU306" s="7"/>
      <c r="AV306" s="7"/>
      <c r="AW306" s="7"/>
      <c r="AX306" s="7"/>
      <c r="AY306" s="7"/>
    </row>
    <row r="307" spans="1:51" s="53" customFormat="1" ht="15" customHeight="1" x14ac:dyDescent="0.25">
      <c r="A307" s="50">
        <v>306</v>
      </c>
      <c r="B307" s="367" t="s">
        <v>47</v>
      </c>
      <c r="C307" s="107" t="s">
        <v>1572</v>
      </c>
      <c r="D307" s="45" t="s">
        <v>1573</v>
      </c>
      <c r="E307" s="45" t="s">
        <v>515</v>
      </c>
      <c r="F307" s="45"/>
      <c r="G307" s="45"/>
      <c r="H307" s="45"/>
      <c r="I307" s="45"/>
      <c r="J307" s="45"/>
      <c r="K307" s="45"/>
      <c r="L307" s="51">
        <v>45607</v>
      </c>
      <c r="M307" s="45">
        <v>131</v>
      </c>
      <c r="N307" s="52">
        <f t="shared" si="23"/>
        <v>45737</v>
      </c>
      <c r="O307" s="46">
        <f t="shared" ca="1" si="24"/>
        <v>-466</v>
      </c>
      <c r="P307" s="451">
        <v>45740</v>
      </c>
      <c r="Q307" s="46"/>
      <c r="R307" s="45"/>
      <c r="S307" s="45"/>
      <c r="T307" s="45"/>
      <c r="U307" s="45"/>
      <c r="V307" s="45"/>
      <c r="W307" s="56"/>
      <c r="X307" s="45" t="s">
        <v>56</v>
      </c>
      <c r="Y307" s="45" t="s">
        <v>50</v>
      </c>
      <c r="Z307" s="45"/>
      <c r="AA307" s="45">
        <v>0</v>
      </c>
      <c r="AB307" s="45" t="s">
        <v>50</v>
      </c>
      <c r="AC307" s="45">
        <v>0</v>
      </c>
      <c r="AD307" s="45">
        <v>0</v>
      </c>
      <c r="AE307" s="45" t="s">
        <v>50</v>
      </c>
      <c r="AF307" s="45" t="s">
        <v>50</v>
      </c>
      <c r="AG307" s="45">
        <v>0</v>
      </c>
      <c r="AH307" s="45" t="s">
        <v>56</v>
      </c>
      <c r="AI307" s="45">
        <v>0</v>
      </c>
      <c r="AJ307" s="45"/>
      <c r="AK307" s="45">
        <v>0</v>
      </c>
      <c r="AL307" s="45">
        <v>0</v>
      </c>
      <c r="AM307" s="45">
        <v>0</v>
      </c>
      <c r="AN307" s="45">
        <v>0</v>
      </c>
      <c r="AO307" s="45">
        <v>0</v>
      </c>
      <c r="AP307" s="45">
        <v>0</v>
      </c>
      <c r="AQ307" s="45">
        <v>0</v>
      </c>
      <c r="AR307" s="45">
        <v>0</v>
      </c>
      <c r="AS307" s="45">
        <v>0</v>
      </c>
      <c r="AT307" s="45">
        <v>0</v>
      </c>
      <c r="AU307" s="45"/>
      <c r="AV307" s="45"/>
      <c r="AW307" s="45"/>
      <c r="AX307" s="45"/>
      <c r="AY307" s="45"/>
    </row>
    <row r="308" spans="1:51" s="106" customFormat="1" x14ac:dyDescent="0.25">
      <c r="A308" s="5">
        <v>307</v>
      </c>
      <c r="B308" s="330" t="s">
        <v>47</v>
      </c>
      <c r="C308" s="47" t="s">
        <v>1574</v>
      </c>
      <c r="D308" s="47" t="s">
        <v>1575</v>
      </c>
      <c r="E308" s="47"/>
      <c r="F308" s="47"/>
      <c r="G308" s="47"/>
      <c r="H308" s="47"/>
      <c r="I308" s="47"/>
      <c r="J308" s="47"/>
      <c r="K308" s="47" t="s">
        <v>161</v>
      </c>
      <c r="L308" s="94">
        <v>45608</v>
      </c>
      <c r="M308" s="47">
        <v>40</v>
      </c>
      <c r="N308" s="104">
        <f t="shared" si="23"/>
        <v>45647</v>
      </c>
      <c r="O308" s="60">
        <f t="shared" ca="1" si="24"/>
        <v>-556</v>
      </c>
      <c r="P308" s="60"/>
      <c r="Q308" s="60"/>
      <c r="R308" s="47"/>
      <c r="S308" s="47"/>
      <c r="T308" s="47"/>
      <c r="U308" s="47"/>
      <c r="V308" s="47"/>
      <c r="W308" s="105"/>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row>
    <row r="309" spans="1:51" s="53" customFormat="1" x14ac:dyDescent="0.25">
      <c r="A309" s="5">
        <v>308</v>
      </c>
      <c r="B309" s="367" t="s">
        <v>47</v>
      </c>
      <c r="C309" s="45" t="s">
        <v>1576</v>
      </c>
      <c r="D309" s="45" t="s">
        <v>1577</v>
      </c>
      <c r="E309" s="45" t="s">
        <v>515</v>
      </c>
      <c r="F309" s="45"/>
      <c r="G309" s="45"/>
      <c r="H309" s="45"/>
      <c r="I309" s="45"/>
      <c r="J309" s="45"/>
      <c r="K309" s="45"/>
      <c r="L309" s="51">
        <v>45608</v>
      </c>
      <c r="M309" s="45">
        <v>101</v>
      </c>
      <c r="N309" s="52">
        <f t="shared" si="23"/>
        <v>45708</v>
      </c>
      <c r="O309" s="46">
        <f t="shared" ca="1" si="24"/>
        <v>-495</v>
      </c>
      <c r="P309" s="46"/>
      <c r="Q309" s="46"/>
      <c r="R309" s="45"/>
      <c r="S309" s="45"/>
      <c r="T309" s="45"/>
      <c r="U309" s="45">
        <v>1</v>
      </c>
      <c r="V309" s="45"/>
      <c r="W309" s="56"/>
      <c r="X309" s="45" t="s">
        <v>50</v>
      </c>
      <c r="Y309" s="45" t="s">
        <v>50</v>
      </c>
      <c r="Z309" s="45" t="s">
        <v>50</v>
      </c>
      <c r="AA309" s="45">
        <v>0</v>
      </c>
      <c r="AB309" s="45" t="s">
        <v>50</v>
      </c>
      <c r="AC309" s="45">
        <v>0</v>
      </c>
      <c r="AD309" s="45">
        <v>0</v>
      </c>
      <c r="AE309" s="45" t="s">
        <v>50</v>
      </c>
      <c r="AF309" s="45" t="s">
        <v>50</v>
      </c>
      <c r="AG309" s="45">
        <v>0</v>
      </c>
      <c r="AH309" s="45" t="s">
        <v>56</v>
      </c>
      <c r="AI309" s="45">
        <v>0</v>
      </c>
      <c r="AJ309" s="45">
        <v>0</v>
      </c>
      <c r="AK309" s="45">
        <v>0</v>
      </c>
      <c r="AL309" s="45">
        <v>0</v>
      </c>
      <c r="AM309" s="45">
        <v>0</v>
      </c>
      <c r="AN309" s="45">
        <v>0</v>
      </c>
      <c r="AO309" s="45">
        <v>0</v>
      </c>
      <c r="AP309" s="45">
        <v>0</v>
      </c>
      <c r="AQ309" s="45">
        <v>0</v>
      </c>
      <c r="AR309" s="45">
        <v>0</v>
      </c>
      <c r="AS309" s="45"/>
      <c r="AT309" s="45">
        <v>0</v>
      </c>
      <c r="AU309" s="45"/>
      <c r="AV309" s="45"/>
      <c r="AW309" s="45"/>
      <c r="AX309" s="45"/>
      <c r="AY309" s="45"/>
    </row>
    <row r="310" spans="1:51" s="53" customFormat="1" x14ac:dyDescent="0.25">
      <c r="A310" s="50">
        <v>309</v>
      </c>
      <c r="B310" s="367" t="s">
        <v>47</v>
      </c>
      <c r="C310" s="45" t="s">
        <v>1578</v>
      </c>
      <c r="D310" s="45" t="s">
        <v>1579</v>
      </c>
      <c r="E310" s="45" t="s">
        <v>515</v>
      </c>
      <c r="F310" s="45"/>
      <c r="G310" s="45"/>
      <c r="H310" s="45"/>
      <c r="I310" s="45"/>
      <c r="J310" s="45"/>
      <c r="K310" s="46"/>
      <c r="L310" s="51">
        <v>45617</v>
      </c>
      <c r="M310" s="45">
        <v>460</v>
      </c>
      <c r="N310" s="52">
        <f t="shared" si="23"/>
        <v>46076</v>
      </c>
      <c r="O310" s="46">
        <f t="shared" ca="1" si="24"/>
        <v>-127</v>
      </c>
      <c r="P310" s="46"/>
      <c r="Q310" s="46"/>
      <c r="R310" s="45"/>
      <c r="S310" s="45"/>
      <c r="T310" s="45"/>
      <c r="U310" s="45"/>
      <c r="V310" s="45"/>
      <c r="W310" s="56"/>
      <c r="X310" s="45"/>
      <c r="Y310" s="45"/>
      <c r="Z310" s="45"/>
      <c r="AA310" s="45"/>
      <c r="AB310" s="45" t="s">
        <v>50</v>
      </c>
      <c r="AC310" s="45">
        <v>0</v>
      </c>
      <c r="AD310" s="45">
        <v>0</v>
      </c>
      <c r="AE310" s="45" t="s">
        <v>50</v>
      </c>
      <c r="AF310" s="45" t="s">
        <v>50</v>
      </c>
      <c r="AG310" s="45">
        <v>0</v>
      </c>
      <c r="AH310" s="45"/>
      <c r="AI310" s="45">
        <v>0</v>
      </c>
      <c r="AJ310" s="45" t="s">
        <v>50</v>
      </c>
      <c r="AK310" s="45" t="s">
        <v>56</v>
      </c>
      <c r="AL310" s="45">
        <v>0</v>
      </c>
      <c r="AM310" s="45">
        <v>0</v>
      </c>
      <c r="AN310" s="45">
        <v>0</v>
      </c>
      <c r="AO310" s="45">
        <v>0</v>
      </c>
      <c r="AP310" s="45">
        <v>0</v>
      </c>
      <c r="AQ310" s="45">
        <v>0</v>
      </c>
      <c r="AR310" s="45">
        <v>0</v>
      </c>
      <c r="AS310" s="45">
        <v>0</v>
      </c>
      <c r="AT310" s="45" t="s">
        <v>50</v>
      </c>
      <c r="AU310" s="45"/>
      <c r="AV310" s="45"/>
      <c r="AW310" s="45"/>
      <c r="AX310" s="45"/>
      <c r="AY310" s="45"/>
    </row>
    <row r="311" spans="1:51" s="53" customFormat="1" x14ac:dyDescent="0.25">
      <c r="A311" s="50">
        <v>310</v>
      </c>
      <c r="B311" s="450" t="s">
        <v>47</v>
      </c>
      <c r="C311" s="45" t="s">
        <v>1580</v>
      </c>
      <c r="D311" s="45" t="s">
        <v>1581</v>
      </c>
      <c r="E311" s="45" t="s">
        <v>515</v>
      </c>
      <c r="F311" s="45"/>
      <c r="G311" s="45"/>
      <c r="H311" s="45"/>
      <c r="I311" s="45"/>
      <c r="J311" s="45"/>
      <c r="K311" s="45"/>
      <c r="L311" s="51">
        <v>45643</v>
      </c>
      <c r="M311" s="45">
        <v>101</v>
      </c>
      <c r="N311" s="52">
        <f t="shared" si="23"/>
        <v>45743</v>
      </c>
      <c r="O311" s="46">
        <f t="shared" ca="1" si="24"/>
        <v>-460</v>
      </c>
      <c r="P311" s="451">
        <v>45735</v>
      </c>
      <c r="Q311" s="46"/>
      <c r="R311" s="45"/>
      <c r="S311" s="45"/>
      <c r="T311" s="45"/>
      <c r="U311" s="45"/>
      <c r="V311" s="45"/>
      <c r="W311" s="56"/>
      <c r="X311" s="45" t="s">
        <v>50</v>
      </c>
      <c r="Y311" s="45" t="s">
        <v>50</v>
      </c>
      <c r="Z311" s="45" t="s">
        <v>50</v>
      </c>
      <c r="AA311" s="45">
        <v>0</v>
      </c>
      <c r="AB311" s="45" t="s">
        <v>50</v>
      </c>
      <c r="AC311" s="45">
        <v>0</v>
      </c>
      <c r="AD311" s="45">
        <v>0</v>
      </c>
      <c r="AE311" s="45" t="s">
        <v>50</v>
      </c>
      <c r="AF311" s="45" t="s">
        <v>50</v>
      </c>
      <c r="AG311" s="45">
        <v>0</v>
      </c>
      <c r="AH311" s="45" t="s">
        <v>50</v>
      </c>
      <c r="AI311" s="45">
        <v>0</v>
      </c>
      <c r="AJ311" s="45" t="s">
        <v>50</v>
      </c>
      <c r="AK311" s="45">
        <v>0</v>
      </c>
      <c r="AL311" s="45">
        <v>0</v>
      </c>
      <c r="AM311" s="45">
        <v>0</v>
      </c>
      <c r="AN311" s="45">
        <v>0</v>
      </c>
      <c r="AO311" s="45">
        <v>0</v>
      </c>
      <c r="AP311" s="45">
        <v>0</v>
      </c>
      <c r="AQ311" s="45">
        <v>0</v>
      </c>
      <c r="AR311" s="45">
        <v>0</v>
      </c>
      <c r="AS311" s="45">
        <v>0</v>
      </c>
      <c r="AT311" s="45">
        <v>0</v>
      </c>
      <c r="AU311" s="45"/>
      <c r="AV311" s="45"/>
      <c r="AW311" s="45"/>
      <c r="AX311" s="45"/>
      <c r="AY311" s="45"/>
    </row>
    <row r="312" spans="1:51" s="53" customFormat="1" x14ac:dyDescent="0.25">
      <c r="A312" s="50">
        <v>311</v>
      </c>
      <c r="B312" s="450" t="s">
        <v>47</v>
      </c>
      <c r="C312" s="45" t="s">
        <v>1582</v>
      </c>
      <c r="D312" s="45" t="s">
        <v>1583</v>
      </c>
      <c r="E312" s="45" t="s">
        <v>515</v>
      </c>
      <c r="F312" s="7"/>
      <c r="G312" s="7"/>
      <c r="H312" s="7"/>
      <c r="I312" s="7"/>
      <c r="J312" s="7"/>
      <c r="K312" s="45"/>
      <c r="L312" s="51">
        <v>45643</v>
      </c>
      <c r="M312" s="45">
        <v>140</v>
      </c>
      <c r="N312" s="52">
        <f t="shared" si="23"/>
        <v>45782</v>
      </c>
      <c r="O312" s="46">
        <f t="shared" ca="1" si="24"/>
        <v>-421</v>
      </c>
      <c r="P312" s="451">
        <v>45777</v>
      </c>
      <c r="Q312" s="46"/>
      <c r="R312" s="45"/>
      <c r="S312" s="45"/>
      <c r="T312" s="45"/>
      <c r="U312" s="45"/>
      <c r="V312" s="45"/>
      <c r="W312" s="56"/>
      <c r="X312" s="45"/>
      <c r="Y312" s="45"/>
      <c r="Z312" s="45" t="s">
        <v>50</v>
      </c>
      <c r="AA312" s="45"/>
      <c r="AB312" s="45" t="s">
        <v>50</v>
      </c>
      <c r="AC312" s="45">
        <v>0</v>
      </c>
      <c r="AD312" s="45">
        <v>0</v>
      </c>
      <c r="AE312" s="45" t="s">
        <v>50</v>
      </c>
      <c r="AF312" s="45" t="s">
        <v>50</v>
      </c>
      <c r="AG312" s="45">
        <v>0</v>
      </c>
      <c r="AH312" s="45" t="s">
        <v>56</v>
      </c>
      <c r="AI312" s="45"/>
      <c r="AJ312" s="45" t="s">
        <v>50</v>
      </c>
      <c r="AK312" s="45"/>
      <c r="AL312" s="45"/>
      <c r="AM312" s="45"/>
      <c r="AN312" s="45" t="s">
        <v>50</v>
      </c>
      <c r="AO312" s="45"/>
      <c r="AP312" s="45"/>
      <c r="AQ312" s="45"/>
      <c r="AR312" s="45"/>
      <c r="AS312" s="45"/>
      <c r="AT312" s="45"/>
      <c r="AU312" s="45"/>
      <c r="AV312" s="45"/>
      <c r="AW312" s="45"/>
      <c r="AX312" s="7"/>
      <c r="AY312" s="45"/>
    </row>
    <row r="313" spans="1:51" s="106" customFormat="1" x14ac:dyDescent="0.25">
      <c r="A313" s="5">
        <v>312</v>
      </c>
      <c r="B313" s="463" t="s">
        <v>47</v>
      </c>
      <c r="C313" s="47" t="s">
        <v>1584</v>
      </c>
      <c r="D313" s="47" t="s">
        <v>1585</v>
      </c>
      <c r="E313" s="47" t="s">
        <v>515</v>
      </c>
      <c r="F313" s="7"/>
      <c r="G313" s="7"/>
      <c r="H313" s="7"/>
      <c r="I313" s="7"/>
      <c r="J313" s="7"/>
      <c r="K313" s="47"/>
      <c r="L313" s="94">
        <v>45644</v>
      </c>
      <c r="M313" s="47">
        <v>40</v>
      </c>
      <c r="N313" s="104">
        <f t="shared" si="23"/>
        <v>45683</v>
      </c>
      <c r="O313" s="60">
        <f t="shared" ca="1" si="24"/>
        <v>-520</v>
      </c>
      <c r="P313" s="60"/>
      <c r="Q313" s="60"/>
      <c r="R313" s="47" t="s">
        <v>50</v>
      </c>
      <c r="S313" s="47" t="s">
        <v>50</v>
      </c>
      <c r="T313" s="47">
        <v>0</v>
      </c>
      <c r="U313" s="47">
        <v>0</v>
      </c>
      <c r="V313" s="47"/>
      <c r="W313" s="105"/>
      <c r="X313" s="47" t="s">
        <v>50</v>
      </c>
      <c r="Y313" s="47" t="s">
        <v>50</v>
      </c>
      <c r="Z313" s="47"/>
      <c r="AA313" s="47">
        <v>0</v>
      </c>
      <c r="AB313" s="47" t="s">
        <v>56</v>
      </c>
      <c r="AC313" s="47">
        <v>0</v>
      </c>
      <c r="AD313" s="47">
        <v>0</v>
      </c>
      <c r="AE313" s="47" t="s">
        <v>50</v>
      </c>
      <c r="AF313" s="47" t="s">
        <v>56</v>
      </c>
      <c r="AG313" s="47">
        <v>0</v>
      </c>
      <c r="AH313" s="47"/>
      <c r="AI313" s="47">
        <v>0</v>
      </c>
      <c r="AJ313" s="47">
        <v>0</v>
      </c>
      <c r="AK313" s="47">
        <v>0</v>
      </c>
      <c r="AL313" s="47">
        <v>0</v>
      </c>
      <c r="AM313" s="47">
        <v>0</v>
      </c>
      <c r="AN313" s="47">
        <v>0</v>
      </c>
      <c r="AO313" s="47">
        <v>0</v>
      </c>
      <c r="AP313" s="47">
        <v>0</v>
      </c>
      <c r="AQ313" s="47">
        <v>0</v>
      </c>
      <c r="AR313" s="47">
        <v>0</v>
      </c>
      <c r="AS313" s="47">
        <v>0</v>
      </c>
      <c r="AT313" s="47">
        <v>0</v>
      </c>
      <c r="AU313" s="47"/>
      <c r="AV313" s="47"/>
      <c r="AW313" s="47"/>
      <c r="AX313" s="7"/>
      <c r="AY313" s="47"/>
    </row>
    <row r="314" spans="1:51" s="106" customFormat="1" x14ac:dyDescent="0.25">
      <c r="A314" s="5">
        <v>313</v>
      </c>
      <c r="B314" s="463" t="s">
        <v>47</v>
      </c>
      <c r="C314" s="47" t="s">
        <v>1586</v>
      </c>
      <c r="D314" s="47" t="s">
        <v>1587</v>
      </c>
      <c r="E314" s="47" t="s">
        <v>1214</v>
      </c>
      <c r="F314" s="7"/>
      <c r="G314" s="7"/>
      <c r="H314" s="7"/>
      <c r="I314" s="7"/>
      <c r="J314" s="7"/>
      <c r="K314" s="47"/>
      <c r="L314" s="94">
        <v>45644</v>
      </c>
      <c r="M314" s="47">
        <v>71</v>
      </c>
      <c r="N314" s="104">
        <f t="shared" si="23"/>
        <v>45714</v>
      </c>
      <c r="O314" s="60">
        <f t="shared" ca="1" si="24"/>
        <v>-489</v>
      </c>
      <c r="P314" s="60"/>
      <c r="Q314" s="60"/>
      <c r="R314" s="47"/>
      <c r="S314" s="47"/>
      <c r="T314" s="47"/>
      <c r="U314" s="47"/>
      <c r="V314" s="47"/>
      <c r="W314" s="105"/>
      <c r="X314" s="47"/>
      <c r="Y314" s="47"/>
      <c r="Z314" s="47" t="s">
        <v>50</v>
      </c>
      <c r="AA314" s="47">
        <v>0</v>
      </c>
      <c r="AB314" s="47" t="s">
        <v>56</v>
      </c>
      <c r="AC314" s="47">
        <v>0</v>
      </c>
      <c r="AD314" s="47">
        <v>0</v>
      </c>
      <c r="AE314" s="47" t="s">
        <v>50</v>
      </c>
      <c r="AF314" s="47" t="s">
        <v>50</v>
      </c>
      <c r="AG314" s="47">
        <v>0</v>
      </c>
      <c r="AH314" s="47">
        <v>0</v>
      </c>
      <c r="AI314" s="47"/>
      <c r="AJ314" s="47">
        <v>0</v>
      </c>
      <c r="AK314" s="47">
        <v>1</v>
      </c>
      <c r="AL314" s="47"/>
      <c r="AM314" s="47"/>
      <c r="AN314" s="47" t="s">
        <v>56</v>
      </c>
      <c r="AO314" s="47"/>
      <c r="AP314" s="47"/>
      <c r="AQ314" s="47"/>
      <c r="AR314" s="47"/>
      <c r="AS314" s="47"/>
      <c r="AT314" s="47"/>
      <c r="AU314" s="47"/>
      <c r="AV314" s="47"/>
      <c r="AW314" s="47"/>
      <c r="AX314" s="7"/>
      <c r="AY314" s="47"/>
    </row>
    <row r="315" spans="1:51" s="106" customFormat="1" x14ac:dyDescent="0.25">
      <c r="A315" s="5">
        <v>314</v>
      </c>
      <c r="B315" s="463" t="s">
        <v>47</v>
      </c>
      <c r="C315" s="47" t="s">
        <v>1588</v>
      </c>
      <c r="D315" s="47" t="s">
        <v>1589</v>
      </c>
      <c r="E315" s="47" t="s">
        <v>1214</v>
      </c>
      <c r="F315" s="7"/>
      <c r="G315" s="7"/>
      <c r="H315" s="7"/>
      <c r="I315" s="7"/>
      <c r="J315" s="7"/>
      <c r="K315" s="47"/>
      <c r="L315" s="94">
        <v>45657</v>
      </c>
      <c r="M315" s="47">
        <v>130</v>
      </c>
      <c r="N315" s="104">
        <f t="shared" si="23"/>
        <v>45786</v>
      </c>
      <c r="O315" s="60">
        <f t="shared" ca="1" si="24"/>
        <v>-417</v>
      </c>
      <c r="P315" s="60"/>
      <c r="Q315" s="60"/>
      <c r="R315" s="47"/>
      <c r="S315" s="47"/>
      <c r="T315" s="47"/>
      <c r="U315" s="47"/>
      <c r="V315" s="47"/>
      <c r="W315" s="105"/>
      <c r="X315" s="47"/>
      <c r="Y315" s="47"/>
      <c r="Z315" s="47" t="s">
        <v>56</v>
      </c>
      <c r="AA315" s="47"/>
      <c r="AB315" s="47" t="s">
        <v>50</v>
      </c>
      <c r="AC315" s="47">
        <v>0</v>
      </c>
      <c r="AD315" s="47">
        <v>0</v>
      </c>
      <c r="AE315" s="47" t="s">
        <v>50</v>
      </c>
      <c r="AF315" s="47" t="s">
        <v>50</v>
      </c>
      <c r="AG315" s="47">
        <v>0</v>
      </c>
      <c r="AH315" s="47" t="s">
        <v>56</v>
      </c>
      <c r="AI315" s="47">
        <v>0</v>
      </c>
      <c r="AJ315" s="47" t="s">
        <v>50</v>
      </c>
      <c r="AK315" s="47">
        <v>1</v>
      </c>
      <c r="AL315" s="47"/>
      <c r="AM315" s="47"/>
      <c r="AN315" s="47" t="s">
        <v>50</v>
      </c>
      <c r="AO315" s="47"/>
      <c r="AP315" s="47"/>
      <c r="AQ315" s="47"/>
      <c r="AR315" s="47"/>
      <c r="AS315" s="47"/>
      <c r="AT315" s="47"/>
      <c r="AU315" s="47"/>
      <c r="AV315" s="47"/>
      <c r="AW315" s="47"/>
      <c r="AX315" s="7"/>
      <c r="AY315" s="47"/>
    </row>
    <row r="316" spans="1:51" s="106" customFormat="1" x14ac:dyDescent="0.25">
      <c r="A316" s="5">
        <v>315</v>
      </c>
      <c r="B316" s="463" t="s">
        <v>47</v>
      </c>
      <c r="C316" s="344" t="s">
        <v>1590</v>
      </c>
      <c r="D316" s="47" t="s">
        <v>1591</v>
      </c>
      <c r="E316" s="47" t="s">
        <v>1214</v>
      </c>
      <c r="F316" s="7"/>
      <c r="G316" s="7"/>
      <c r="H316" s="7"/>
      <c r="I316" s="7"/>
      <c r="J316" s="7"/>
      <c r="K316" s="60" t="s">
        <v>1592</v>
      </c>
      <c r="L316" s="94">
        <v>45657</v>
      </c>
      <c r="M316" s="47">
        <v>71</v>
      </c>
      <c r="N316" s="104">
        <f t="shared" si="23"/>
        <v>45727</v>
      </c>
      <c r="O316" s="60">
        <f t="shared" ca="1" si="24"/>
        <v>-476</v>
      </c>
      <c r="P316" s="462">
        <v>45747</v>
      </c>
      <c r="Q316" s="60"/>
      <c r="R316" s="47"/>
      <c r="S316" s="47"/>
      <c r="T316" s="47"/>
      <c r="U316" s="47"/>
      <c r="V316" s="47"/>
      <c r="W316" s="105"/>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7"/>
      <c r="AY316" s="47"/>
    </row>
    <row r="317" spans="1:51" s="53" customFormat="1" x14ac:dyDescent="0.25">
      <c r="A317" s="50">
        <v>316</v>
      </c>
      <c r="B317" s="450" t="s">
        <v>47</v>
      </c>
      <c r="C317" s="45" t="s">
        <v>1593</v>
      </c>
      <c r="D317" s="45" t="s">
        <v>1594</v>
      </c>
      <c r="E317" s="46" t="s">
        <v>515</v>
      </c>
      <c r="F317" s="45"/>
      <c r="G317" s="45"/>
      <c r="H317" s="45"/>
      <c r="I317" s="45"/>
      <c r="J317" s="45"/>
      <c r="K317" s="45"/>
      <c r="L317" s="51">
        <v>45664</v>
      </c>
      <c r="M317" s="45">
        <v>160</v>
      </c>
      <c r="N317" s="52">
        <f t="shared" si="23"/>
        <v>45823</v>
      </c>
      <c r="O317" s="46">
        <f t="shared" ca="1" si="24"/>
        <v>-380</v>
      </c>
      <c r="P317" s="451">
        <v>45808</v>
      </c>
      <c r="Q317" s="46"/>
      <c r="R317" s="45"/>
      <c r="S317" s="45"/>
      <c r="T317" s="45"/>
      <c r="U317" s="45"/>
      <c r="V317" s="45"/>
      <c r="W317" s="56"/>
      <c r="X317" s="45"/>
      <c r="Y317" s="45"/>
      <c r="Z317" s="45" t="s">
        <v>50</v>
      </c>
      <c r="AA317" s="45"/>
      <c r="AB317" s="45" t="s">
        <v>50</v>
      </c>
      <c r="AC317" s="45"/>
      <c r="AD317" s="45"/>
      <c r="AE317" s="45" t="s">
        <v>50</v>
      </c>
      <c r="AF317" s="45" t="s">
        <v>50</v>
      </c>
      <c r="AG317" s="45">
        <v>0</v>
      </c>
      <c r="AH317" s="45" t="s">
        <v>50</v>
      </c>
      <c r="AI317" s="45">
        <v>0</v>
      </c>
      <c r="AJ317" s="45">
        <v>0</v>
      </c>
      <c r="AK317" s="45">
        <v>0</v>
      </c>
      <c r="AL317" s="45">
        <v>0</v>
      </c>
      <c r="AM317" s="45">
        <v>0</v>
      </c>
      <c r="AN317" s="45" t="s">
        <v>50</v>
      </c>
      <c r="AO317" s="45">
        <v>0</v>
      </c>
      <c r="AP317" s="45">
        <v>0</v>
      </c>
      <c r="AQ317" s="45">
        <v>0</v>
      </c>
      <c r="AR317" s="45">
        <v>0</v>
      </c>
      <c r="AS317" s="45">
        <v>0</v>
      </c>
      <c r="AT317" s="45">
        <v>0</v>
      </c>
      <c r="AU317" s="45"/>
      <c r="AV317" s="45"/>
      <c r="AW317" s="45"/>
      <c r="AX317" s="45"/>
      <c r="AY317" s="45"/>
    </row>
    <row r="318" spans="1:51" x14ac:dyDescent="0.25">
      <c r="A318" s="5">
        <v>317</v>
      </c>
      <c r="B318" s="325" t="s">
        <v>47</v>
      </c>
      <c r="C318" s="47" t="s">
        <v>1595</v>
      </c>
      <c r="D318" s="7" t="s">
        <v>1596</v>
      </c>
      <c r="E318" s="60" t="s">
        <v>1597</v>
      </c>
      <c r="F318" s="7"/>
      <c r="G318" s="7"/>
      <c r="H318" s="7"/>
      <c r="I318" s="7"/>
      <c r="J318" s="7"/>
      <c r="K318" s="7"/>
      <c r="L318" s="8">
        <v>45664</v>
      </c>
      <c r="M318" s="7">
        <v>40</v>
      </c>
      <c r="N318" s="9">
        <f>IF(OR(ISBLANK(L318),ISBLANK(M318)),"",L318+M318-1)</f>
        <v>45703</v>
      </c>
      <c r="O318" s="10">
        <f t="shared" ca="1" si="24"/>
        <v>-500</v>
      </c>
      <c r="P318" s="10"/>
      <c r="Q318" s="10"/>
      <c r="R318" s="7"/>
      <c r="S318" s="7"/>
      <c r="T318" s="7"/>
      <c r="U318" s="7"/>
      <c r="V318" s="7"/>
      <c r="W318" s="15"/>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row>
    <row r="319" spans="1:51" s="53" customFormat="1" x14ac:dyDescent="0.25">
      <c r="A319" s="50">
        <v>318</v>
      </c>
      <c r="B319" s="450" t="s">
        <v>47</v>
      </c>
      <c r="C319" s="45" t="s">
        <v>1598</v>
      </c>
      <c r="D319" s="45" t="s">
        <v>1599</v>
      </c>
      <c r="E319" s="46" t="s">
        <v>515</v>
      </c>
      <c r="F319" s="45"/>
      <c r="G319" s="45"/>
      <c r="H319" s="45"/>
      <c r="I319" s="45"/>
      <c r="J319" s="45"/>
      <c r="K319" s="45"/>
      <c r="L319" s="51">
        <v>45664</v>
      </c>
      <c r="M319" s="45">
        <v>71</v>
      </c>
      <c r="N319" s="52">
        <f>IF(OR(ISBLANK(L319),ISBLANK(M319)),"",L319+M319-1)</f>
        <v>45734</v>
      </c>
      <c r="O319" s="46">
        <f ca="1">IF(OR(ISBLANK(L319),ISBLANK(M319)),"",N319-TODAY())</f>
        <v>-469</v>
      </c>
      <c r="P319" s="451">
        <v>45720</v>
      </c>
      <c r="Q319" s="46"/>
      <c r="R319" s="45"/>
      <c r="S319" s="45"/>
      <c r="T319" s="45"/>
      <c r="U319" s="45">
        <v>1</v>
      </c>
      <c r="V319" s="45"/>
      <c r="W319" s="56"/>
      <c r="X319" s="45"/>
      <c r="Y319" s="45"/>
      <c r="Z319" s="45"/>
      <c r="AA319" s="45">
        <v>0</v>
      </c>
      <c r="AB319" s="45" t="s">
        <v>50</v>
      </c>
      <c r="AC319" s="45">
        <v>0</v>
      </c>
      <c r="AD319" s="45">
        <v>0</v>
      </c>
      <c r="AE319" s="45" t="s">
        <v>50</v>
      </c>
      <c r="AF319" s="45" t="s">
        <v>50</v>
      </c>
      <c r="AG319" s="45">
        <v>0</v>
      </c>
      <c r="AH319" s="45">
        <v>0</v>
      </c>
      <c r="AI319" s="45">
        <v>0</v>
      </c>
      <c r="AJ319" s="45">
        <v>0</v>
      </c>
      <c r="AK319" s="45">
        <v>0</v>
      </c>
      <c r="AL319" s="45"/>
      <c r="AM319" s="45"/>
      <c r="AN319" s="45"/>
      <c r="AO319" s="45"/>
      <c r="AP319" s="45"/>
      <c r="AQ319" s="45"/>
      <c r="AR319" s="45"/>
      <c r="AS319" s="45"/>
      <c r="AT319" s="45"/>
      <c r="AU319" s="45"/>
      <c r="AV319" s="45"/>
      <c r="AW319" s="45"/>
      <c r="AX319" s="45"/>
      <c r="AY319" s="45"/>
    </row>
    <row r="320" spans="1:51" s="106" customFormat="1" x14ac:dyDescent="0.25">
      <c r="A320" s="5">
        <v>319</v>
      </c>
      <c r="B320" s="463" t="s">
        <v>47</v>
      </c>
      <c r="C320" s="47" t="s">
        <v>1600</v>
      </c>
      <c r="D320" s="47" t="s">
        <v>1601</v>
      </c>
      <c r="E320" s="60" t="s">
        <v>1214</v>
      </c>
      <c r="F320" s="7"/>
      <c r="G320" s="7"/>
      <c r="H320" s="7"/>
      <c r="I320" s="7"/>
      <c r="J320" s="7"/>
      <c r="K320" s="47"/>
      <c r="L320" s="94">
        <v>45665</v>
      </c>
      <c r="M320" s="47">
        <v>71</v>
      </c>
      <c r="N320" s="104">
        <f>IF(OR(ISBLANK(L320),ISBLANK(M320)),"",L320+M320-1)</f>
        <v>45735</v>
      </c>
      <c r="O320" s="60">
        <f ca="1">IF(OR(ISBLANK(L320),ISBLANK(M320)),"",N320-TODAY())</f>
        <v>-468</v>
      </c>
      <c r="P320" s="60"/>
      <c r="Q320" s="60"/>
      <c r="R320" s="47"/>
      <c r="S320" s="47"/>
      <c r="T320" s="47"/>
      <c r="U320" s="47"/>
      <c r="V320" s="47"/>
      <c r="W320" s="105"/>
      <c r="X320" s="47"/>
      <c r="Y320" s="47"/>
      <c r="Z320" s="47"/>
      <c r="AA320" s="47">
        <v>0</v>
      </c>
      <c r="AB320" s="47" t="s">
        <v>50</v>
      </c>
      <c r="AC320" s="47">
        <v>0</v>
      </c>
      <c r="AD320" s="47">
        <v>0</v>
      </c>
      <c r="AE320" s="47" t="s">
        <v>50</v>
      </c>
      <c r="AF320" s="47" t="s">
        <v>56</v>
      </c>
      <c r="AG320" s="47">
        <v>0</v>
      </c>
      <c r="AH320" s="47"/>
      <c r="AI320" s="47">
        <v>0</v>
      </c>
      <c r="AJ320" s="47">
        <v>0</v>
      </c>
      <c r="AK320" s="47">
        <v>0</v>
      </c>
      <c r="AL320" s="47">
        <v>0</v>
      </c>
      <c r="AM320" s="47">
        <v>0</v>
      </c>
      <c r="AN320" s="47">
        <v>0</v>
      </c>
      <c r="AO320" s="47">
        <v>0</v>
      </c>
      <c r="AP320" s="47">
        <v>0</v>
      </c>
      <c r="AQ320" s="47">
        <v>0</v>
      </c>
      <c r="AR320" s="47">
        <v>0</v>
      </c>
      <c r="AS320" s="47">
        <v>0</v>
      </c>
      <c r="AT320" s="47">
        <v>0</v>
      </c>
      <c r="AU320" s="47"/>
      <c r="AV320" s="47"/>
      <c r="AW320" s="47"/>
      <c r="AX320" s="7"/>
      <c r="AY320" s="47"/>
    </row>
    <row r="321" spans="1:51" s="53" customFormat="1" x14ac:dyDescent="0.25">
      <c r="A321" s="50">
        <v>320</v>
      </c>
      <c r="B321" s="450" t="s">
        <v>47</v>
      </c>
      <c r="C321" s="45" t="s">
        <v>1602</v>
      </c>
      <c r="D321" s="45" t="s">
        <v>1603</v>
      </c>
      <c r="E321" s="46" t="s">
        <v>515</v>
      </c>
      <c r="F321" s="7"/>
      <c r="G321" s="7"/>
      <c r="H321" s="7"/>
      <c r="I321" s="7"/>
      <c r="J321" s="7"/>
      <c r="K321" s="45"/>
      <c r="L321" s="51">
        <v>45665</v>
      </c>
      <c r="M321" s="45">
        <v>100</v>
      </c>
      <c r="N321" s="52">
        <f>IF(OR(ISBLANK(L321),ISBLANK(M321)),"",L321+M321-1)</f>
        <v>45764</v>
      </c>
      <c r="O321" s="46">
        <f t="shared" ca="1" si="24"/>
        <v>-439</v>
      </c>
      <c r="P321" s="451">
        <v>45770</v>
      </c>
      <c r="Q321" s="46"/>
      <c r="R321" s="45"/>
      <c r="S321" s="45"/>
      <c r="T321" s="45"/>
      <c r="U321" s="45"/>
      <c r="V321" s="45"/>
      <c r="W321" s="56"/>
      <c r="X321" s="45"/>
      <c r="Y321" s="45"/>
      <c r="Z321" s="45" t="s">
        <v>50</v>
      </c>
      <c r="AA321" s="45"/>
      <c r="AB321" s="45" t="s">
        <v>50</v>
      </c>
      <c r="AC321" s="45"/>
      <c r="AD321" s="45"/>
      <c r="AE321" s="45" t="s">
        <v>50</v>
      </c>
      <c r="AF321" s="45" t="s">
        <v>50</v>
      </c>
      <c r="AG321" s="45"/>
      <c r="AH321" s="45" t="s">
        <v>50</v>
      </c>
      <c r="AI321" s="45"/>
      <c r="AJ321" s="45" t="s">
        <v>50</v>
      </c>
      <c r="AK321" s="45"/>
      <c r="AL321" s="45"/>
      <c r="AM321" s="45"/>
      <c r="AN321" s="45"/>
      <c r="AO321" s="45"/>
      <c r="AP321" s="45"/>
      <c r="AQ321" s="45"/>
      <c r="AR321" s="45"/>
      <c r="AS321" s="45"/>
      <c r="AT321" s="45"/>
      <c r="AU321" s="45"/>
      <c r="AV321" s="45"/>
      <c r="AW321" s="45"/>
      <c r="AX321" s="7"/>
      <c r="AY321" s="45"/>
    </row>
    <row r="322" spans="1:51" s="53" customFormat="1" x14ac:dyDescent="0.25">
      <c r="A322" s="50">
        <v>321</v>
      </c>
      <c r="B322" s="450" t="s">
        <v>47</v>
      </c>
      <c r="C322" s="45" t="s">
        <v>1604</v>
      </c>
      <c r="D322" s="45" t="s">
        <v>1605</v>
      </c>
      <c r="E322" s="46" t="s">
        <v>515</v>
      </c>
      <c r="F322" s="45"/>
      <c r="G322" s="45"/>
      <c r="H322" s="45"/>
      <c r="I322" s="45"/>
      <c r="J322" s="45"/>
      <c r="K322" s="45"/>
      <c r="L322" s="51">
        <v>45671</v>
      </c>
      <c r="M322" s="45">
        <v>70</v>
      </c>
      <c r="N322" s="52">
        <f t="shared" si="23"/>
        <v>45740</v>
      </c>
      <c r="O322" s="46">
        <f t="shared" ca="1" si="24"/>
        <v>-463</v>
      </c>
      <c r="P322" s="451">
        <v>45742</v>
      </c>
      <c r="Q322" s="46"/>
      <c r="R322" s="45"/>
      <c r="S322" s="45"/>
      <c r="T322" s="45"/>
      <c r="U322" s="45"/>
      <c r="V322" s="45"/>
      <c r="W322" s="56"/>
      <c r="X322" s="45"/>
      <c r="Y322" s="45"/>
      <c r="Z322" s="45" t="s">
        <v>50</v>
      </c>
      <c r="AA322" s="45"/>
      <c r="AB322" s="45" t="s">
        <v>50</v>
      </c>
      <c r="AC322" s="45"/>
      <c r="AD322" s="45"/>
      <c r="AE322" s="45" t="s">
        <v>50</v>
      </c>
      <c r="AF322" s="45" t="s">
        <v>50</v>
      </c>
      <c r="AG322" s="45">
        <v>0</v>
      </c>
      <c r="AH322" s="45">
        <v>0</v>
      </c>
      <c r="AI322" s="45">
        <v>0</v>
      </c>
      <c r="AJ322" s="45">
        <v>0</v>
      </c>
      <c r="AK322" s="45">
        <v>0</v>
      </c>
      <c r="AL322" s="45">
        <v>0</v>
      </c>
      <c r="AM322" s="45">
        <v>0</v>
      </c>
      <c r="AN322" s="45" t="s">
        <v>56</v>
      </c>
      <c r="AO322" s="45">
        <v>0</v>
      </c>
      <c r="AP322" s="45"/>
      <c r="AQ322" s="45"/>
      <c r="AR322" s="45"/>
      <c r="AS322" s="45"/>
      <c r="AT322" s="45"/>
      <c r="AU322" s="45"/>
      <c r="AV322" s="45"/>
      <c r="AW322" s="45"/>
      <c r="AX322" s="45"/>
      <c r="AY322" s="45"/>
    </row>
    <row r="323" spans="1:51" s="53" customFormat="1" x14ac:dyDescent="0.25">
      <c r="A323" s="50">
        <v>322</v>
      </c>
      <c r="B323" s="450" t="s">
        <v>47</v>
      </c>
      <c r="C323" s="45" t="s">
        <v>1606</v>
      </c>
      <c r="D323" s="45" t="s">
        <v>1607</v>
      </c>
      <c r="E323" s="46" t="s">
        <v>515</v>
      </c>
      <c r="F323" s="45"/>
      <c r="G323" s="45"/>
      <c r="H323" s="45"/>
      <c r="I323" s="45"/>
      <c r="J323" s="45"/>
      <c r="K323" s="45"/>
      <c r="L323" s="51">
        <v>45671</v>
      </c>
      <c r="M323" s="45">
        <v>220</v>
      </c>
      <c r="N323" s="52">
        <f t="shared" si="23"/>
        <v>45890</v>
      </c>
      <c r="O323" s="46">
        <f t="shared" ca="1" si="24"/>
        <v>-313</v>
      </c>
      <c r="P323" s="46"/>
      <c r="Q323" s="46"/>
      <c r="R323" s="45" t="s">
        <v>50</v>
      </c>
      <c r="S323" s="45" t="s">
        <v>50</v>
      </c>
      <c r="T323" s="45"/>
      <c r="U323" s="45"/>
      <c r="V323" s="45"/>
      <c r="W323" s="56"/>
      <c r="X323" s="45"/>
      <c r="Y323" s="45" t="s">
        <v>50</v>
      </c>
      <c r="Z323" s="45" t="s">
        <v>50</v>
      </c>
      <c r="AA323" s="45">
        <v>0</v>
      </c>
      <c r="AB323" s="45" t="s">
        <v>50</v>
      </c>
      <c r="AC323" s="45">
        <v>0</v>
      </c>
      <c r="AD323" s="45">
        <v>0</v>
      </c>
      <c r="AE323" s="45" t="s">
        <v>50</v>
      </c>
      <c r="AF323" s="45" t="s">
        <v>50</v>
      </c>
      <c r="AG323" s="45">
        <v>0</v>
      </c>
      <c r="AH323" s="45" t="s">
        <v>50</v>
      </c>
      <c r="AI323" s="45">
        <v>0</v>
      </c>
      <c r="AJ323" s="45" t="s">
        <v>50</v>
      </c>
      <c r="AK323" s="45" t="s">
        <v>50</v>
      </c>
      <c r="AL323" s="45">
        <v>0</v>
      </c>
      <c r="AM323" s="45">
        <v>0</v>
      </c>
      <c r="AN323" s="45" t="s">
        <v>50</v>
      </c>
      <c r="AO323" s="45"/>
      <c r="AP323" s="45"/>
      <c r="AQ323" s="45"/>
      <c r="AR323" s="45"/>
      <c r="AS323" s="45"/>
      <c r="AT323" s="45"/>
      <c r="AU323" s="45"/>
      <c r="AV323" s="45"/>
      <c r="AW323" s="45"/>
      <c r="AX323" s="45"/>
      <c r="AY323" s="45"/>
    </row>
    <row r="324" spans="1:51" s="106" customFormat="1" x14ac:dyDescent="0.25">
      <c r="A324" s="5">
        <v>323</v>
      </c>
      <c r="B324" s="463" t="s">
        <v>47</v>
      </c>
      <c r="C324" s="47" t="s">
        <v>1608</v>
      </c>
      <c r="D324" s="47" t="s">
        <v>1609</v>
      </c>
      <c r="E324" s="437" t="s">
        <v>1214</v>
      </c>
      <c r="F324" s="7"/>
      <c r="G324" s="7"/>
      <c r="H324" s="7"/>
      <c r="I324" s="7"/>
      <c r="J324" s="7"/>
      <c r="K324" s="47"/>
      <c r="L324" s="94">
        <v>45671</v>
      </c>
      <c r="M324" s="47">
        <v>71</v>
      </c>
      <c r="N324" s="104">
        <f t="shared" si="23"/>
        <v>45741</v>
      </c>
      <c r="O324" s="60">
        <f t="shared" ca="1" si="24"/>
        <v>-462</v>
      </c>
      <c r="P324" s="60"/>
      <c r="Q324" s="60"/>
      <c r="R324" s="47"/>
      <c r="S324" s="47"/>
      <c r="T324" s="47"/>
      <c r="U324" s="47"/>
      <c r="V324" s="47"/>
      <c r="W324" s="105"/>
      <c r="X324" s="47" t="s">
        <v>56</v>
      </c>
      <c r="Y324" s="47" t="s">
        <v>50</v>
      </c>
      <c r="Z324" s="47"/>
      <c r="AA324" s="47">
        <v>0</v>
      </c>
      <c r="AB324" s="47" t="s">
        <v>56</v>
      </c>
      <c r="AC324" s="47">
        <v>0</v>
      </c>
      <c r="AD324" s="47">
        <v>0</v>
      </c>
      <c r="AE324" s="47" t="s">
        <v>50</v>
      </c>
      <c r="AF324" s="47" t="s">
        <v>50</v>
      </c>
      <c r="AG324" s="47">
        <v>0</v>
      </c>
      <c r="AH324" s="47"/>
      <c r="AI324" s="47">
        <v>0</v>
      </c>
      <c r="AJ324" s="47">
        <v>0</v>
      </c>
      <c r="AK324" s="47">
        <v>0</v>
      </c>
      <c r="AL324" s="47">
        <v>0</v>
      </c>
      <c r="AM324" s="47">
        <v>0</v>
      </c>
      <c r="AN324" s="47"/>
      <c r="AO324" s="47">
        <v>0</v>
      </c>
      <c r="AP324" s="47">
        <v>0</v>
      </c>
      <c r="AQ324" s="47">
        <v>0</v>
      </c>
      <c r="AR324" s="47">
        <v>0</v>
      </c>
      <c r="AS324" s="47">
        <v>0</v>
      </c>
      <c r="AT324" s="47">
        <v>0</v>
      </c>
      <c r="AU324" s="47"/>
      <c r="AV324" s="47"/>
      <c r="AW324" s="47"/>
      <c r="AX324" s="7"/>
      <c r="AY324" s="47"/>
    </row>
    <row r="325" spans="1:51" s="106" customFormat="1" x14ac:dyDescent="0.25">
      <c r="A325" s="5">
        <v>324</v>
      </c>
      <c r="B325" s="464">
        <v>0</v>
      </c>
      <c r="C325" s="47" t="s">
        <v>1610</v>
      </c>
      <c r="D325" s="47" t="s">
        <v>1611</v>
      </c>
      <c r="E325" s="47"/>
      <c r="F325" s="7"/>
      <c r="G325" s="7"/>
      <c r="H325" s="7"/>
      <c r="I325" s="7"/>
      <c r="J325" s="7"/>
      <c r="K325" s="47"/>
      <c r="L325" s="94">
        <v>45671</v>
      </c>
      <c r="M325" s="47">
        <v>40</v>
      </c>
      <c r="N325" s="104">
        <f t="shared" si="23"/>
        <v>45710</v>
      </c>
      <c r="O325" s="60">
        <f t="shared" ca="1" si="24"/>
        <v>-493</v>
      </c>
      <c r="P325" s="60"/>
      <c r="Q325" s="60"/>
      <c r="R325" s="47"/>
      <c r="S325" s="47"/>
      <c r="T325" s="47"/>
      <c r="U325" s="47"/>
      <c r="V325" s="47"/>
      <c r="W325" s="105"/>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7"/>
      <c r="AY325" s="47"/>
    </row>
    <row r="326" spans="1:51" s="53" customFormat="1" x14ac:dyDescent="0.25">
      <c r="A326" s="50">
        <v>325</v>
      </c>
      <c r="B326" s="450" t="s">
        <v>47</v>
      </c>
      <c r="C326" s="45" t="s">
        <v>1612</v>
      </c>
      <c r="D326" s="45" t="s">
        <v>1613</v>
      </c>
      <c r="E326" s="46" t="s">
        <v>515</v>
      </c>
      <c r="F326" s="7"/>
      <c r="G326" s="7"/>
      <c r="H326" s="7"/>
      <c r="I326" s="7"/>
      <c r="J326" s="7"/>
      <c r="K326" s="45"/>
      <c r="L326" s="51">
        <v>45671</v>
      </c>
      <c r="M326" s="45">
        <v>100</v>
      </c>
      <c r="N326" s="52">
        <f t="shared" si="23"/>
        <v>45770</v>
      </c>
      <c r="O326" s="46">
        <f t="shared" ca="1" si="24"/>
        <v>-433</v>
      </c>
      <c r="P326" s="451">
        <v>45777</v>
      </c>
      <c r="Q326" s="46"/>
      <c r="R326" s="45"/>
      <c r="S326" s="45"/>
      <c r="T326" s="45"/>
      <c r="U326" s="45"/>
      <c r="V326" s="45"/>
      <c r="W326" s="56"/>
      <c r="X326" s="45"/>
      <c r="Y326" s="45"/>
      <c r="Z326" s="45" t="s">
        <v>50</v>
      </c>
      <c r="AB326" s="45" t="s">
        <v>50</v>
      </c>
      <c r="AC326" s="45"/>
      <c r="AD326" s="45"/>
      <c r="AE326" s="45" t="s">
        <v>50</v>
      </c>
      <c r="AF326" s="45" t="s">
        <v>50</v>
      </c>
      <c r="AG326" s="45"/>
      <c r="AH326" s="45" t="s">
        <v>50</v>
      </c>
      <c r="AI326" s="45"/>
      <c r="AJ326" s="45"/>
      <c r="AK326" s="45"/>
      <c r="AL326" s="45"/>
      <c r="AM326" s="45"/>
      <c r="AN326" s="45"/>
      <c r="AO326" s="45"/>
      <c r="AP326" s="45"/>
      <c r="AQ326" s="45"/>
      <c r="AR326" s="45"/>
      <c r="AS326" s="45"/>
      <c r="AT326" s="45"/>
      <c r="AU326" s="45"/>
      <c r="AV326" s="45"/>
      <c r="AW326" s="45"/>
      <c r="AX326" s="7"/>
      <c r="AY326" s="45"/>
    </row>
    <row r="327" spans="1:51" s="53" customFormat="1" x14ac:dyDescent="0.25">
      <c r="A327" s="50">
        <v>326</v>
      </c>
      <c r="B327" s="450" t="s">
        <v>47</v>
      </c>
      <c r="C327" s="45" t="s">
        <v>1614</v>
      </c>
      <c r="D327" s="45" t="s">
        <v>1615</v>
      </c>
      <c r="E327" s="45" t="s">
        <v>515</v>
      </c>
      <c r="F327" s="45"/>
      <c r="G327" s="45"/>
      <c r="H327" s="45"/>
      <c r="I327" s="45"/>
      <c r="J327" s="45"/>
      <c r="K327" s="45"/>
      <c r="L327" s="51">
        <v>45671</v>
      </c>
      <c r="M327" s="45">
        <v>160</v>
      </c>
      <c r="N327" s="52">
        <f t="shared" si="23"/>
        <v>45830</v>
      </c>
      <c r="O327" s="46">
        <f t="shared" ca="1" si="24"/>
        <v>-373</v>
      </c>
      <c r="P327" s="451">
        <v>45804</v>
      </c>
      <c r="R327" s="45"/>
      <c r="S327" s="45"/>
      <c r="T327" s="45"/>
      <c r="U327" s="45"/>
      <c r="V327" s="45"/>
      <c r="W327" s="56"/>
      <c r="X327" s="45"/>
      <c r="Y327" s="45"/>
      <c r="Z327" s="45" t="s">
        <v>50</v>
      </c>
      <c r="AA327" s="45"/>
      <c r="AB327" s="45" t="s">
        <v>50</v>
      </c>
      <c r="AC327" s="45"/>
      <c r="AD327" s="45"/>
      <c r="AE327" s="45" t="s">
        <v>50</v>
      </c>
      <c r="AF327" s="45" t="s">
        <v>50</v>
      </c>
      <c r="AG327" s="45"/>
      <c r="AH327" s="45" t="s">
        <v>50</v>
      </c>
      <c r="AI327" s="45"/>
      <c r="AJ327" s="45" t="s">
        <v>50</v>
      </c>
      <c r="AK327" s="45"/>
      <c r="AL327" s="45"/>
      <c r="AM327" s="45"/>
      <c r="AN327" s="45"/>
      <c r="AO327" s="45"/>
      <c r="AP327" s="45"/>
      <c r="AQ327" s="45"/>
      <c r="AR327" s="45"/>
      <c r="AS327" s="45"/>
      <c r="AT327" s="45"/>
      <c r="AU327" s="45"/>
      <c r="AV327" s="45"/>
      <c r="AW327" s="45"/>
      <c r="AX327" s="45"/>
      <c r="AY327" s="45"/>
    </row>
    <row r="328" spans="1:51" s="53" customFormat="1" x14ac:dyDescent="0.25">
      <c r="A328" s="50">
        <v>327</v>
      </c>
      <c r="B328" s="450" t="s">
        <v>47</v>
      </c>
      <c r="C328" s="45" t="s">
        <v>1616</v>
      </c>
      <c r="D328" s="45" t="s">
        <v>1617</v>
      </c>
      <c r="E328" s="45" t="s">
        <v>515</v>
      </c>
      <c r="F328" s="7"/>
      <c r="G328" s="7"/>
      <c r="H328" s="7"/>
      <c r="I328" s="7"/>
      <c r="J328" s="7"/>
      <c r="K328" s="45"/>
      <c r="L328" s="51">
        <v>45671</v>
      </c>
      <c r="M328" s="45">
        <v>100</v>
      </c>
      <c r="N328" s="52">
        <f t="shared" si="23"/>
        <v>45770</v>
      </c>
      <c r="O328" s="46">
        <f t="shared" ca="1" si="24"/>
        <v>-433</v>
      </c>
      <c r="P328" s="451">
        <v>45777</v>
      </c>
      <c r="Q328" s="46"/>
      <c r="R328" s="45"/>
      <c r="S328" s="45"/>
      <c r="T328" s="45"/>
      <c r="U328" s="45"/>
      <c r="V328" s="45"/>
      <c r="W328" s="56"/>
      <c r="X328" s="45"/>
      <c r="Y328" s="45"/>
      <c r="Z328" s="45" t="s">
        <v>50</v>
      </c>
      <c r="AA328" s="45"/>
      <c r="AB328" s="45" t="s">
        <v>50</v>
      </c>
      <c r="AC328" s="45"/>
      <c r="AD328" s="45"/>
      <c r="AE328" s="45" t="s">
        <v>50</v>
      </c>
      <c r="AF328" s="45" t="s">
        <v>50</v>
      </c>
      <c r="AG328" s="45"/>
      <c r="AH328" s="45" t="s">
        <v>50</v>
      </c>
      <c r="AI328" s="45"/>
      <c r="AJ328" s="45"/>
      <c r="AK328" s="45"/>
      <c r="AL328" s="45"/>
      <c r="AM328" s="45"/>
      <c r="AN328" s="45"/>
      <c r="AO328" s="45"/>
      <c r="AP328" s="45"/>
      <c r="AQ328" s="45"/>
      <c r="AR328" s="45"/>
      <c r="AS328" s="45"/>
      <c r="AT328" s="45"/>
      <c r="AU328" s="45"/>
      <c r="AV328" s="45"/>
      <c r="AW328" s="45"/>
      <c r="AX328" s="7"/>
      <c r="AY328" s="45"/>
    </row>
    <row r="329" spans="1:51" s="53" customFormat="1" x14ac:dyDescent="0.25">
      <c r="A329" s="50">
        <v>328</v>
      </c>
      <c r="B329" s="450" t="s">
        <v>47</v>
      </c>
      <c r="C329" s="45" t="s">
        <v>1618</v>
      </c>
      <c r="D329" s="45" t="s">
        <v>1619</v>
      </c>
      <c r="E329" s="45" t="s">
        <v>515</v>
      </c>
      <c r="F329" s="45"/>
      <c r="G329" s="45"/>
      <c r="H329" s="45"/>
      <c r="I329" s="45"/>
      <c r="J329" s="45"/>
      <c r="K329" s="45"/>
      <c r="L329" s="51">
        <v>45678</v>
      </c>
      <c r="M329" s="45">
        <v>130</v>
      </c>
      <c r="N329" s="52">
        <f t="shared" si="23"/>
        <v>45807</v>
      </c>
      <c r="O329" s="46">
        <f t="shared" ca="1" si="24"/>
        <v>-396</v>
      </c>
      <c r="P329" s="451">
        <v>45808</v>
      </c>
      <c r="Q329" s="46"/>
      <c r="R329" s="45"/>
      <c r="S329" s="45"/>
      <c r="T329" s="45">
        <v>0</v>
      </c>
      <c r="U329" s="45">
        <v>0</v>
      </c>
      <c r="V329" s="45"/>
      <c r="W329" s="56"/>
      <c r="X329" s="45"/>
      <c r="Y329" s="45" t="s">
        <v>50</v>
      </c>
      <c r="Z329" s="45" t="s">
        <v>50</v>
      </c>
      <c r="AA329" s="45">
        <v>0</v>
      </c>
      <c r="AB329" s="45" t="s">
        <v>50</v>
      </c>
      <c r="AC329" s="45">
        <v>0</v>
      </c>
      <c r="AD329" s="45">
        <v>0</v>
      </c>
      <c r="AE329" s="45" t="s">
        <v>50</v>
      </c>
      <c r="AF329" s="45" t="s">
        <v>50</v>
      </c>
      <c r="AG329" s="45">
        <v>0</v>
      </c>
      <c r="AH329" s="45" t="s">
        <v>50</v>
      </c>
      <c r="AI329" s="45">
        <v>0</v>
      </c>
      <c r="AJ329" s="45">
        <v>0</v>
      </c>
      <c r="AK329" s="45">
        <v>0</v>
      </c>
      <c r="AL329" s="45">
        <v>0</v>
      </c>
      <c r="AM329" s="45">
        <v>0</v>
      </c>
      <c r="AN329" s="45">
        <v>0</v>
      </c>
      <c r="AO329" s="45">
        <v>0</v>
      </c>
      <c r="AP329" s="45">
        <v>0</v>
      </c>
      <c r="AQ329" s="45"/>
      <c r="AR329" s="45"/>
      <c r="AS329" s="45"/>
      <c r="AT329" s="45"/>
      <c r="AU329" s="45"/>
      <c r="AV329" s="45"/>
      <c r="AW329" s="45"/>
      <c r="AX329" s="45"/>
      <c r="AY329" s="45"/>
    </row>
    <row r="330" spans="1:51" s="53" customFormat="1" x14ac:dyDescent="0.25">
      <c r="A330" s="5">
        <v>329</v>
      </c>
      <c r="B330" s="450" t="s">
        <v>47</v>
      </c>
      <c r="C330" s="45" t="s">
        <v>1620</v>
      </c>
      <c r="D330" s="45" t="s">
        <v>1260</v>
      </c>
      <c r="E330" s="45" t="s">
        <v>515</v>
      </c>
      <c r="F330" s="7"/>
      <c r="G330" s="7"/>
      <c r="H330" s="7"/>
      <c r="I330" s="7"/>
      <c r="J330" s="7"/>
      <c r="K330" s="45" t="s">
        <v>1621</v>
      </c>
      <c r="L330" s="45"/>
      <c r="M330" s="45"/>
      <c r="N330" s="52" t="str">
        <f t="shared" si="23"/>
        <v/>
      </c>
      <c r="O330" s="46" t="str">
        <f t="shared" ca="1" si="24"/>
        <v/>
      </c>
      <c r="P330" s="46"/>
      <c r="Q330" s="46"/>
      <c r="R330" s="45"/>
      <c r="S330" s="45"/>
      <c r="T330" s="45"/>
      <c r="U330" s="45"/>
      <c r="V330" s="45"/>
      <c r="W330" s="56"/>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c r="AV330" s="45"/>
      <c r="AW330" s="45"/>
      <c r="AX330" s="7"/>
      <c r="AY330" s="45"/>
    </row>
    <row r="331" spans="1:51" s="53" customFormat="1" x14ac:dyDescent="0.25">
      <c r="A331" s="50">
        <v>330</v>
      </c>
      <c r="B331" s="450" t="s">
        <v>47</v>
      </c>
      <c r="C331" s="45" t="s">
        <v>1622</v>
      </c>
      <c r="D331" s="45" t="s">
        <v>1623</v>
      </c>
      <c r="E331" s="46" t="s">
        <v>117</v>
      </c>
      <c r="F331" s="45"/>
      <c r="G331" s="45"/>
      <c r="H331" s="45"/>
      <c r="I331" s="45"/>
      <c r="J331" s="45"/>
      <c r="K331" s="45"/>
      <c r="L331" s="51">
        <v>45687</v>
      </c>
      <c r="M331" s="45">
        <v>190</v>
      </c>
      <c r="N331" s="52">
        <f t="shared" si="23"/>
        <v>45876</v>
      </c>
      <c r="O331" s="46">
        <f t="shared" ca="1" si="24"/>
        <v>-327</v>
      </c>
      <c r="P331" s="46"/>
      <c r="Q331" s="46"/>
      <c r="R331" s="45"/>
      <c r="S331" s="45"/>
      <c r="T331" s="45"/>
      <c r="U331" s="45"/>
      <c r="V331" s="45"/>
      <c r="W331" s="56"/>
      <c r="X331" s="45"/>
      <c r="Y331" s="45"/>
      <c r="Z331" s="45"/>
      <c r="AA331" s="45"/>
      <c r="AB331" s="45" t="s">
        <v>50</v>
      </c>
      <c r="AC331" s="45"/>
      <c r="AD331" s="45"/>
      <c r="AE331" s="45" t="s">
        <v>50</v>
      </c>
      <c r="AF331" s="45" t="s">
        <v>50</v>
      </c>
      <c r="AG331" s="45"/>
      <c r="AH331" s="45" t="s">
        <v>50</v>
      </c>
      <c r="AI331" s="45"/>
      <c r="AJ331" s="45" t="s">
        <v>50</v>
      </c>
      <c r="AK331" s="45" t="s">
        <v>1293</v>
      </c>
      <c r="AL331" s="45"/>
      <c r="AM331" s="45"/>
      <c r="AN331" s="45" t="s">
        <v>50</v>
      </c>
      <c r="AO331" s="45"/>
      <c r="AP331" s="45"/>
      <c r="AQ331" s="45"/>
      <c r="AR331" s="45"/>
      <c r="AS331" s="45"/>
      <c r="AT331" s="45"/>
      <c r="AU331" s="45"/>
      <c r="AV331" s="45"/>
      <c r="AW331" s="45"/>
      <c r="AX331" s="45"/>
      <c r="AY331" s="45"/>
    </row>
    <row r="332" spans="1:51" s="53" customFormat="1" x14ac:dyDescent="0.25">
      <c r="A332" s="50">
        <v>331</v>
      </c>
      <c r="B332" s="450" t="s">
        <v>47</v>
      </c>
      <c r="C332" s="45" t="s">
        <v>1624</v>
      </c>
      <c r="D332" s="45" t="s">
        <v>1625</v>
      </c>
      <c r="E332" s="46" t="s">
        <v>117</v>
      </c>
      <c r="F332" s="45" t="s">
        <v>1626</v>
      </c>
      <c r="G332" s="45"/>
      <c r="H332" s="45"/>
      <c r="I332" s="45"/>
      <c r="J332" s="45"/>
      <c r="K332" s="45"/>
      <c r="L332" s="51">
        <v>45687</v>
      </c>
      <c r="M332" s="45">
        <v>160</v>
      </c>
      <c r="N332" s="52">
        <f>IF(OR(ISBLANK(L332),ISBLANK(M332)),"",L332+M332-1)</f>
        <v>45846</v>
      </c>
      <c r="O332" s="46">
        <f ca="1">IF(OR(ISBLANK(L332),ISBLANK(M332)),"",N332-TODAY())</f>
        <v>-357</v>
      </c>
      <c r="P332" s="451"/>
      <c r="Q332" s="46"/>
      <c r="R332" s="45"/>
      <c r="S332" s="45"/>
      <c r="T332" s="45"/>
      <c r="U332" s="45"/>
      <c r="V332" s="45"/>
      <c r="W332" s="56"/>
      <c r="X332" s="45" t="s">
        <v>50</v>
      </c>
      <c r="Y332" s="45" t="s">
        <v>50</v>
      </c>
      <c r="Z332" s="45"/>
      <c r="AA332" s="45"/>
      <c r="AB332" s="45" t="s">
        <v>50</v>
      </c>
      <c r="AC332" s="45"/>
      <c r="AD332" s="45"/>
      <c r="AE332" s="45" t="s">
        <v>50</v>
      </c>
      <c r="AF332" s="45" t="s">
        <v>50</v>
      </c>
      <c r="AG332" s="45" t="s">
        <v>50</v>
      </c>
      <c r="AH332" s="45" t="s">
        <v>50</v>
      </c>
      <c r="AI332" s="45" t="s">
        <v>56</v>
      </c>
      <c r="AJ332" s="45">
        <v>0</v>
      </c>
      <c r="AK332" s="45" t="s">
        <v>50</v>
      </c>
      <c r="AL332" s="45">
        <v>0</v>
      </c>
      <c r="AM332" s="45">
        <v>0</v>
      </c>
      <c r="AN332" s="45">
        <v>0</v>
      </c>
      <c r="AO332" s="45">
        <v>0</v>
      </c>
      <c r="AP332" s="45">
        <v>0</v>
      </c>
      <c r="AQ332" s="45">
        <v>0</v>
      </c>
      <c r="AR332" s="45">
        <v>0</v>
      </c>
      <c r="AS332" s="45">
        <v>0</v>
      </c>
      <c r="AT332" s="45">
        <v>0</v>
      </c>
      <c r="AU332" s="45"/>
      <c r="AV332" s="45"/>
      <c r="AW332" s="45"/>
      <c r="AX332" s="45"/>
      <c r="AY332" s="45"/>
    </row>
    <row r="333" spans="1:51" s="53" customFormat="1" x14ac:dyDescent="0.25">
      <c r="A333" s="50">
        <v>332</v>
      </c>
      <c r="B333" s="450" t="s">
        <v>47</v>
      </c>
      <c r="C333" s="45" t="s">
        <v>1627</v>
      </c>
      <c r="D333" s="45" t="s">
        <v>1628</v>
      </c>
      <c r="E333" s="46" t="s">
        <v>515</v>
      </c>
      <c r="F333" s="45"/>
      <c r="G333" s="45"/>
      <c r="H333" s="45"/>
      <c r="I333" s="45"/>
      <c r="J333" s="45"/>
      <c r="K333" s="45"/>
      <c r="L333" s="51">
        <v>45687</v>
      </c>
      <c r="M333" s="45">
        <v>130</v>
      </c>
      <c r="N333" s="52">
        <f>IF(OR(ISBLANK(L333),ISBLANK(M333)),"",L333+M333-1)</f>
        <v>45816</v>
      </c>
      <c r="O333" s="46">
        <f ca="1">IF(OR(ISBLANK(L333),ISBLANK(M333)),"",N333-TODAY())</f>
        <v>-387</v>
      </c>
      <c r="P333" s="451">
        <v>45799</v>
      </c>
      <c r="Q333" s="46"/>
      <c r="R333" s="45"/>
      <c r="S333" s="45"/>
      <c r="T333" s="45"/>
      <c r="U333" s="45"/>
      <c r="V333" s="45"/>
      <c r="W333" s="56"/>
      <c r="X333" s="45"/>
      <c r="Y333" s="45"/>
      <c r="Z333" s="45" t="s">
        <v>50</v>
      </c>
      <c r="AA333" s="45"/>
      <c r="AB333" s="45" t="s">
        <v>50</v>
      </c>
      <c r="AC333" s="45"/>
      <c r="AD333" s="45"/>
      <c r="AE333" s="45" t="s">
        <v>50</v>
      </c>
      <c r="AF333" s="45" t="s">
        <v>50</v>
      </c>
      <c r="AG333" s="45"/>
      <c r="AH333" s="45" t="s">
        <v>50</v>
      </c>
      <c r="AI333" s="45"/>
      <c r="AJ333" s="45" t="s">
        <v>50</v>
      </c>
      <c r="AK333" s="45">
        <v>0</v>
      </c>
      <c r="AL333" s="45"/>
      <c r="AM333" s="45"/>
      <c r="AN333" s="45"/>
      <c r="AO333" s="45"/>
      <c r="AP333" s="45"/>
      <c r="AQ333" s="45"/>
      <c r="AR333" s="45"/>
      <c r="AS333" s="45"/>
      <c r="AT333" s="45"/>
      <c r="AU333" s="45"/>
      <c r="AV333" s="45"/>
      <c r="AW333" s="45"/>
      <c r="AX333" s="45"/>
      <c r="AY333" s="45"/>
    </row>
    <row r="334" spans="1:51" s="53" customFormat="1" x14ac:dyDescent="0.25">
      <c r="A334" s="50">
        <v>333</v>
      </c>
      <c r="B334" s="450" t="s">
        <v>47</v>
      </c>
      <c r="C334" s="45" t="s">
        <v>1629</v>
      </c>
      <c r="D334" s="45" t="s">
        <v>1630</v>
      </c>
      <c r="E334" s="46" t="s">
        <v>515</v>
      </c>
      <c r="F334" s="45"/>
      <c r="G334" s="45"/>
      <c r="H334" s="45"/>
      <c r="I334" s="45"/>
      <c r="J334" s="45"/>
      <c r="K334" s="45"/>
      <c r="L334" s="51">
        <v>45687</v>
      </c>
      <c r="M334" s="45">
        <v>70</v>
      </c>
      <c r="N334" s="52">
        <f>IF(OR(ISBLANK(L334),ISBLANK(M334)),"",L334+M334-1)</f>
        <v>45756</v>
      </c>
      <c r="O334" s="46">
        <f ca="1">IF(OR(ISBLANK(L334),ISBLANK(M334)),"",N334-TODAY())</f>
        <v>-447</v>
      </c>
      <c r="P334" s="451">
        <v>45744</v>
      </c>
      <c r="Q334" s="46"/>
      <c r="R334" s="45" t="s">
        <v>50</v>
      </c>
      <c r="S334" s="45" t="s">
        <v>50</v>
      </c>
      <c r="T334" s="45">
        <v>0</v>
      </c>
      <c r="U334" s="45"/>
      <c r="V334" s="45"/>
      <c r="W334" s="56"/>
      <c r="X334" s="45"/>
      <c r="Y334" s="45" t="s">
        <v>50</v>
      </c>
      <c r="Z334" s="45" t="s">
        <v>50</v>
      </c>
      <c r="AA334" s="45">
        <v>0</v>
      </c>
      <c r="AB334" s="45" t="s">
        <v>50</v>
      </c>
      <c r="AC334" s="45">
        <v>0</v>
      </c>
      <c r="AD334" s="45">
        <v>0</v>
      </c>
      <c r="AE334" s="45" t="s">
        <v>50</v>
      </c>
      <c r="AF334" s="45" t="s">
        <v>50</v>
      </c>
      <c r="AG334" s="45">
        <v>0</v>
      </c>
      <c r="AH334" s="45">
        <v>0</v>
      </c>
      <c r="AI334" s="45">
        <v>0</v>
      </c>
      <c r="AJ334" s="45">
        <v>0</v>
      </c>
      <c r="AK334" s="45">
        <v>0</v>
      </c>
      <c r="AL334" s="45">
        <v>0</v>
      </c>
      <c r="AM334" s="45">
        <v>0</v>
      </c>
      <c r="AN334" s="45">
        <v>0</v>
      </c>
      <c r="AO334" s="45">
        <v>0</v>
      </c>
      <c r="AP334" s="45">
        <v>0</v>
      </c>
      <c r="AQ334" s="45">
        <v>0</v>
      </c>
      <c r="AR334" s="45">
        <v>0</v>
      </c>
      <c r="AS334" s="45"/>
      <c r="AT334" s="45"/>
      <c r="AU334" s="45"/>
      <c r="AV334" s="45"/>
      <c r="AW334" s="45"/>
      <c r="AX334" s="45"/>
      <c r="AY334" s="45"/>
    </row>
    <row r="335" spans="1:51" s="106" customFormat="1" x14ac:dyDescent="0.25">
      <c r="A335" s="5">
        <v>334</v>
      </c>
      <c r="B335" s="463" t="s">
        <v>47</v>
      </c>
      <c r="C335" s="47" t="s">
        <v>1631</v>
      </c>
      <c r="D335" s="47" t="s">
        <v>1632</v>
      </c>
      <c r="E335" s="60" t="s">
        <v>1214</v>
      </c>
      <c r="F335" s="7"/>
      <c r="G335" s="7"/>
      <c r="H335" s="7"/>
      <c r="I335" s="7"/>
      <c r="J335" s="7"/>
      <c r="K335" s="47"/>
      <c r="L335" s="94">
        <v>45693</v>
      </c>
      <c r="M335" s="47">
        <v>70</v>
      </c>
      <c r="N335" s="104">
        <f t="shared" ref="N335:N389" si="25">IF(OR(ISBLANK(L335),ISBLANK(M335)),"",L335+M335-1)</f>
        <v>45762</v>
      </c>
      <c r="O335" s="60">
        <f t="shared" ref="O335:O389" ca="1" si="26">IF(OR(ISBLANK(L335),ISBLANK(M335)),"",N335-TODAY())</f>
        <v>-441</v>
      </c>
      <c r="P335" s="60"/>
      <c r="Q335" s="60"/>
      <c r="R335" s="47" t="s">
        <v>50</v>
      </c>
      <c r="S335" s="47" t="s">
        <v>50</v>
      </c>
      <c r="T335" s="47">
        <v>0</v>
      </c>
      <c r="U335" s="47">
        <v>0</v>
      </c>
      <c r="V335" s="47"/>
      <c r="W335" s="105"/>
      <c r="X335" s="47"/>
      <c r="Y335" s="47" t="s">
        <v>50</v>
      </c>
      <c r="Z335" s="47" t="s">
        <v>50</v>
      </c>
      <c r="AA335" s="47">
        <v>0</v>
      </c>
      <c r="AB335" s="47" t="s">
        <v>50</v>
      </c>
      <c r="AC335" s="47">
        <v>0</v>
      </c>
      <c r="AD335" s="47">
        <v>0</v>
      </c>
      <c r="AE335" s="47" t="s">
        <v>50</v>
      </c>
      <c r="AF335" s="47" t="s">
        <v>50</v>
      </c>
      <c r="AG335" s="47">
        <v>0</v>
      </c>
      <c r="AH335" s="47" t="s">
        <v>56</v>
      </c>
      <c r="AI335" s="47">
        <v>0</v>
      </c>
      <c r="AJ335" s="47">
        <v>0</v>
      </c>
      <c r="AK335" s="47">
        <v>0</v>
      </c>
      <c r="AL335" s="47">
        <v>0</v>
      </c>
      <c r="AM335" s="47">
        <v>0</v>
      </c>
      <c r="AN335" s="47">
        <v>0</v>
      </c>
      <c r="AO335" s="47">
        <v>0</v>
      </c>
      <c r="AP335" s="47">
        <v>0</v>
      </c>
      <c r="AQ335" s="47">
        <v>0</v>
      </c>
      <c r="AR335" s="47">
        <v>0</v>
      </c>
      <c r="AS335" s="47"/>
      <c r="AT335" s="47"/>
      <c r="AU335" s="47"/>
      <c r="AV335" s="47"/>
      <c r="AW335" s="47"/>
      <c r="AX335" s="7"/>
      <c r="AY335" s="47"/>
    </row>
    <row r="336" spans="1:51" s="106" customFormat="1" x14ac:dyDescent="0.25">
      <c r="A336" s="5">
        <v>335</v>
      </c>
      <c r="B336" s="463" t="s">
        <v>47</v>
      </c>
      <c r="C336" s="47" t="s">
        <v>1633</v>
      </c>
      <c r="D336" s="47" t="s">
        <v>1634</v>
      </c>
      <c r="E336" s="60" t="s">
        <v>515</v>
      </c>
      <c r="F336" s="7"/>
      <c r="G336" s="7"/>
      <c r="H336" s="7"/>
      <c r="I336" s="7"/>
      <c r="J336" s="7"/>
      <c r="K336" s="47"/>
      <c r="L336" s="94">
        <v>45693</v>
      </c>
      <c r="M336" s="47">
        <v>70</v>
      </c>
      <c r="N336" s="104">
        <f t="shared" si="25"/>
        <v>45762</v>
      </c>
      <c r="O336" s="60">
        <f t="shared" ca="1" si="26"/>
        <v>-441</v>
      </c>
      <c r="P336" s="60"/>
      <c r="Q336" s="60"/>
      <c r="R336" s="47"/>
      <c r="S336" s="47"/>
      <c r="T336" s="47"/>
      <c r="U336" s="47"/>
      <c r="V336" s="47"/>
      <c r="W336" s="105"/>
      <c r="X336" s="47"/>
      <c r="Y336" s="47"/>
      <c r="Z336" s="47"/>
      <c r="AA336" s="47"/>
      <c r="AB336" s="47" t="s">
        <v>50</v>
      </c>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7"/>
      <c r="AY336" s="47"/>
    </row>
    <row r="337" spans="1:51" s="53" customFormat="1" x14ac:dyDescent="0.25">
      <c r="A337" s="50">
        <v>336</v>
      </c>
      <c r="B337" s="450" t="s">
        <v>47</v>
      </c>
      <c r="C337" s="45" t="s">
        <v>1635</v>
      </c>
      <c r="D337" s="45" t="s">
        <v>1246</v>
      </c>
      <c r="E337" s="45" t="s">
        <v>117</v>
      </c>
      <c r="F337" s="45"/>
      <c r="G337" s="45"/>
      <c r="H337" s="45"/>
      <c r="I337" s="45"/>
      <c r="J337" s="45"/>
      <c r="K337" s="45"/>
      <c r="L337" s="51">
        <v>45700</v>
      </c>
      <c r="M337" s="45">
        <v>280</v>
      </c>
      <c r="N337" s="52">
        <f t="shared" si="25"/>
        <v>45979</v>
      </c>
      <c r="O337" s="46">
        <f t="shared" ca="1" si="26"/>
        <v>-224</v>
      </c>
      <c r="P337" s="46"/>
      <c r="Q337" s="46"/>
      <c r="R337" s="45" t="s">
        <v>50</v>
      </c>
      <c r="S337" s="45" t="s">
        <v>50</v>
      </c>
      <c r="T337" s="45"/>
      <c r="U337" s="45"/>
      <c r="V337" s="45"/>
      <c r="W337" s="56"/>
      <c r="X337" s="45" t="s">
        <v>50</v>
      </c>
      <c r="Y337" s="45" t="s">
        <v>50</v>
      </c>
      <c r="Z337" s="45"/>
      <c r="AA337" s="45" t="s">
        <v>50</v>
      </c>
      <c r="AB337" s="45" t="s">
        <v>50</v>
      </c>
      <c r="AC337" s="45">
        <v>0</v>
      </c>
      <c r="AD337" s="45">
        <v>0</v>
      </c>
      <c r="AE337" s="45" t="s">
        <v>50</v>
      </c>
      <c r="AF337" s="45" t="s">
        <v>50</v>
      </c>
      <c r="AG337" s="45">
        <v>0</v>
      </c>
      <c r="AH337" s="45" t="s">
        <v>50</v>
      </c>
      <c r="AI337" s="45">
        <v>0</v>
      </c>
      <c r="AJ337" s="45" t="s">
        <v>50</v>
      </c>
      <c r="AK337" s="45" t="s">
        <v>1384</v>
      </c>
      <c r="AL337" s="45"/>
      <c r="AM337" s="45"/>
      <c r="AN337" s="45" t="s">
        <v>50</v>
      </c>
      <c r="AO337" s="45"/>
      <c r="AP337" s="45"/>
      <c r="AQ337" s="45"/>
      <c r="AR337" s="45"/>
      <c r="AS337" s="45"/>
      <c r="AT337" s="45"/>
      <c r="AU337" s="45"/>
      <c r="AV337" s="45"/>
      <c r="AW337" s="45"/>
      <c r="AX337" s="45"/>
      <c r="AY337" s="45"/>
    </row>
    <row r="338" spans="1:51" s="106" customFormat="1" x14ac:dyDescent="0.25">
      <c r="A338" s="5">
        <v>337</v>
      </c>
      <c r="B338" s="463" t="s">
        <v>47</v>
      </c>
      <c r="C338" s="47" t="s">
        <v>1636</v>
      </c>
      <c r="D338" s="47" t="s">
        <v>1637</v>
      </c>
      <c r="E338" s="60" t="s">
        <v>1214</v>
      </c>
      <c r="F338" s="7"/>
      <c r="G338" s="7"/>
      <c r="H338" s="7"/>
      <c r="I338" s="7"/>
      <c r="J338" s="7"/>
      <c r="K338" s="47"/>
      <c r="L338" s="94">
        <v>45701</v>
      </c>
      <c r="M338" s="47">
        <v>70</v>
      </c>
      <c r="N338" s="104">
        <f t="shared" si="25"/>
        <v>45770</v>
      </c>
      <c r="O338" s="60">
        <f t="shared" ca="1" si="26"/>
        <v>-433</v>
      </c>
      <c r="P338" s="60"/>
      <c r="Q338" s="60"/>
      <c r="R338" s="47" t="s">
        <v>50</v>
      </c>
      <c r="S338" s="47" t="s">
        <v>50</v>
      </c>
      <c r="T338" s="47"/>
      <c r="U338" s="47"/>
      <c r="V338" s="47"/>
      <c r="W338" s="105"/>
      <c r="X338" s="47"/>
      <c r="Y338" s="47" t="s">
        <v>50</v>
      </c>
      <c r="Z338" s="47"/>
      <c r="AA338" s="47">
        <v>0</v>
      </c>
      <c r="AB338" s="47" t="s">
        <v>56</v>
      </c>
      <c r="AC338" s="47">
        <v>0</v>
      </c>
      <c r="AD338" s="47">
        <v>0</v>
      </c>
      <c r="AE338" s="47" t="s">
        <v>56</v>
      </c>
      <c r="AF338" s="47" t="s">
        <v>56</v>
      </c>
      <c r="AG338" s="47">
        <v>0</v>
      </c>
      <c r="AH338" s="47"/>
      <c r="AI338" s="47">
        <v>0</v>
      </c>
      <c r="AJ338" s="47">
        <v>0</v>
      </c>
      <c r="AK338" s="47"/>
      <c r="AL338" s="47"/>
      <c r="AM338" s="47"/>
      <c r="AN338" s="47"/>
      <c r="AO338" s="47"/>
      <c r="AP338" s="47"/>
      <c r="AQ338" s="47"/>
      <c r="AR338" s="47"/>
      <c r="AS338" s="47"/>
      <c r="AT338" s="47"/>
      <c r="AU338" s="47"/>
      <c r="AV338" s="47"/>
      <c r="AW338" s="47"/>
      <c r="AX338" s="7"/>
      <c r="AY338" s="47"/>
    </row>
    <row r="339" spans="1:51" s="53" customFormat="1" x14ac:dyDescent="0.25">
      <c r="A339" s="50">
        <v>338</v>
      </c>
      <c r="B339" s="450" t="s">
        <v>47</v>
      </c>
      <c r="C339" s="45" t="s">
        <v>1638</v>
      </c>
      <c r="D339" s="45" t="s">
        <v>1639</v>
      </c>
      <c r="E339" s="46" t="s">
        <v>515</v>
      </c>
      <c r="F339" s="45"/>
      <c r="G339" s="45"/>
      <c r="H339" s="45"/>
      <c r="I339" s="45"/>
      <c r="J339" s="45"/>
      <c r="K339" s="45"/>
      <c r="L339" s="51">
        <v>45712</v>
      </c>
      <c r="M339" s="45">
        <v>100</v>
      </c>
      <c r="N339" s="52">
        <f t="shared" si="25"/>
        <v>45811</v>
      </c>
      <c r="O339" s="46">
        <f t="shared" ca="1" si="26"/>
        <v>-392</v>
      </c>
      <c r="P339" s="451">
        <v>45799</v>
      </c>
      <c r="Q339" s="46"/>
      <c r="R339" s="45"/>
      <c r="S339" s="45"/>
      <c r="T339" s="45"/>
      <c r="U339" s="45"/>
      <c r="V339" s="45"/>
      <c r="W339" s="56"/>
      <c r="X339" s="45"/>
      <c r="Y339" s="45"/>
      <c r="Z339" s="45"/>
      <c r="AA339" s="45"/>
      <c r="AB339" s="45" t="s">
        <v>50</v>
      </c>
      <c r="AC339" s="45"/>
      <c r="AD339" s="45"/>
      <c r="AE339" s="45" t="s">
        <v>50</v>
      </c>
      <c r="AF339" s="45" t="s">
        <v>50</v>
      </c>
      <c r="AG339" s="45"/>
      <c r="AH339" s="45" t="s">
        <v>50</v>
      </c>
      <c r="AI339" s="45"/>
      <c r="AJ339" s="45">
        <v>0</v>
      </c>
      <c r="AK339" s="45">
        <v>0</v>
      </c>
      <c r="AL339" s="45"/>
      <c r="AM339" s="45"/>
      <c r="AN339" s="45">
        <v>0</v>
      </c>
      <c r="AO339" s="45"/>
      <c r="AP339" s="45"/>
      <c r="AQ339" s="45"/>
      <c r="AR339" s="45"/>
      <c r="AS339" s="45"/>
      <c r="AT339" s="45"/>
      <c r="AU339" s="45"/>
      <c r="AV339" s="45"/>
      <c r="AW339" s="45"/>
      <c r="AX339" s="45"/>
      <c r="AY339" s="45"/>
    </row>
    <row r="340" spans="1:51" s="106" customFormat="1" x14ac:dyDescent="0.25">
      <c r="A340" s="5">
        <v>339</v>
      </c>
      <c r="B340" s="463" t="s">
        <v>47</v>
      </c>
      <c r="C340" s="47" t="s">
        <v>1640</v>
      </c>
      <c r="D340" s="47" t="s">
        <v>1641</v>
      </c>
      <c r="E340" s="60" t="s">
        <v>515</v>
      </c>
      <c r="F340" s="7"/>
      <c r="G340" s="7"/>
      <c r="H340" s="7"/>
      <c r="I340" s="7"/>
      <c r="J340" s="7"/>
      <c r="K340" s="47"/>
      <c r="L340" s="94">
        <v>45712</v>
      </c>
      <c r="M340" s="47">
        <v>70</v>
      </c>
      <c r="N340" s="104">
        <f t="shared" si="25"/>
        <v>45781</v>
      </c>
      <c r="O340" s="60">
        <f t="shared" ca="1" si="26"/>
        <v>-422</v>
      </c>
      <c r="P340" s="60"/>
      <c r="Q340" s="60"/>
      <c r="R340" s="47"/>
      <c r="S340" s="47"/>
      <c r="T340" s="47"/>
      <c r="U340" s="47"/>
      <c r="V340" s="47"/>
      <c r="W340" s="105"/>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7"/>
      <c r="AY340" s="47"/>
    </row>
    <row r="341" spans="1:51" s="53" customFormat="1" x14ac:dyDescent="0.25">
      <c r="A341" s="50">
        <v>340</v>
      </c>
      <c r="B341" s="450" t="s">
        <v>47</v>
      </c>
      <c r="C341" s="45" t="s">
        <v>1642</v>
      </c>
      <c r="D341" s="45" t="s">
        <v>1643</v>
      </c>
      <c r="E341" s="46" t="s">
        <v>515</v>
      </c>
      <c r="F341" s="7"/>
      <c r="G341" s="7"/>
      <c r="H341" s="7"/>
      <c r="I341" s="7"/>
      <c r="J341" s="7"/>
      <c r="K341" s="45"/>
      <c r="L341" s="51">
        <v>45712</v>
      </c>
      <c r="M341" s="45">
        <v>70</v>
      </c>
      <c r="N341" s="52">
        <f t="shared" si="25"/>
        <v>45781</v>
      </c>
      <c r="O341" s="46">
        <f t="shared" ca="1" si="26"/>
        <v>-422</v>
      </c>
      <c r="P341" s="451">
        <v>45771</v>
      </c>
      <c r="Q341" s="46"/>
      <c r="R341" s="45"/>
      <c r="S341" s="45"/>
      <c r="T341" s="45"/>
      <c r="U341" s="45"/>
      <c r="V341" s="45"/>
      <c r="W341" s="56"/>
      <c r="X341" s="45"/>
      <c r="Y341" s="45"/>
      <c r="Z341" s="45" t="s">
        <v>50</v>
      </c>
      <c r="AA341" s="45"/>
      <c r="AB341" s="45" t="s">
        <v>50</v>
      </c>
      <c r="AC341" s="45"/>
      <c r="AD341" s="45"/>
      <c r="AE341" s="45" t="s">
        <v>50</v>
      </c>
      <c r="AF341" s="45" t="s">
        <v>50</v>
      </c>
      <c r="AG341" s="45"/>
      <c r="AH341" s="45">
        <v>0</v>
      </c>
      <c r="AI341" s="45"/>
      <c r="AJ341" s="45">
        <v>0</v>
      </c>
      <c r="AK341" s="45"/>
      <c r="AL341" s="45"/>
      <c r="AM341" s="45"/>
      <c r="AN341" s="45" t="s">
        <v>50</v>
      </c>
      <c r="AO341" s="45"/>
      <c r="AP341" s="45"/>
      <c r="AQ341" s="45"/>
      <c r="AR341" s="45"/>
      <c r="AS341" s="45"/>
      <c r="AT341" s="45"/>
      <c r="AU341" s="45"/>
      <c r="AV341" s="45"/>
      <c r="AW341" s="45"/>
      <c r="AX341" s="7"/>
      <c r="AY341" s="45"/>
    </row>
    <row r="342" spans="1:51" s="53" customFormat="1" x14ac:dyDescent="0.25">
      <c r="A342" s="50">
        <v>341</v>
      </c>
      <c r="B342" s="450" t="s">
        <v>47</v>
      </c>
      <c r="C342" s="45" t="s">
        <v>1644</v>
      </c>
      <c r="D342" s="45" t="s">
        <v>1645</v>
      </c>
      <c r="E342" s="46" t="s">
        <v>515</v>
      </c>
      <c r="F342" s="7"/>
      <c r="G342" s="7"/>
      <c r="H342" s="7"/>
      <c r="I342" s="7"/>
      <c r="J342" s="7"/>
      <c r="K342" s="45"/>
      <c r="L342" s="51">
        <v>45712</v>
      </c>
      <c r="M342" s="45">
        <v>70</v>
      </c>
      <c r="N342" s="52">
        <f t="shared" si="25"/>
        <v>45781</v>
      </c>
      <c r="O342" s="46">
        <f t="shared" ca="1" si="26"/>
        <v>-422</v>
      </c>
      <c r="P342" s="451">
        <v>45772</v>
      </c>
      <c r="Q342" s="46"/>
      <c r="R342" s="45" t="s">
        <v>50</v>
      </c>
      <c r="S342" s="45" t="s">
        <v>50</v>
      </c>
      <c r="T342" s="45"/>
      <c r="U342" s="45"/>
      <c r="V342" s="45"/>
      <c r="W342" s="56"/>
      <c r="X342" s="45" t="s">
        <v>50</v>
      </c>
      <c r="Y342" s="45" t="s">
        <v>50</v>
      </c>
      <c r="Z342" s="45" t="s">
        <v>50</v>
      </c>
      <c r="AA342" s="45">
        <v>0</v>
      </c>
      <c r="AB342" s="45" t="s">
        <v>50</v>
      </c>
      <c r="AC342" s="45">
        <v>0</v>
      </c>
      <c r="AD342" s="45">
        <v>0</v>
      </c>
      <c r="AE342" s="45" t="s">
        <v>50</v>
      </c>
      <c r="AF342" s="45" t="s">
        <v>50</v>
      </c>
      <c r="AG342" s="45">
        <v>0</v>
      </c>
      <c r="AH342" s="45" t="s">
        <v>56</v>
      </c>
      <c r="AI342" s="45"/>
      <c r="AJ342" s="45"/>
      <c r="AK342" s="45"/>
      <c r="AL342" s="45"/>
      <c r="AM342" s="45"/>
      <c r="AN342" s="45" t="s">
        <v>50</v>
      </c>
      <c r="AO342" s="45"/>
      <c r="AP342" s="45"/>
      <c r="AQ342" s="45"/>
      <c r="AR342" s="45"/>
      <c r="AS342" s="45"/>
      <c r="AT342" s="45"/>
      <c r="AU342" s="45"/>
      <c r="AV342" s="45"/>
      <c r="AW342" s="45"/>
      <c r="AX342" s="7"/>
      <c r="AY342" s="45"/>
    </row>
    <row r="343" spans="1:51" s="53" customFormat="1" x14ac:dyDescent="0.25">
      <c r="A343" s="50">
        <v>342</v>
      </c>
      <c r="B343" s="450" t="s">
        <v>47</v>
      </c>
      <c r="C343" s="45" t="s">
        <v>1646</v>
      </c>
      <c r="D343" s="45" t="s">
        <v>1647</v>
      </c>
      <c r="E343" s="45" t="s">
        <v>515</v>
      </c>
      <c r="F343" s="45"/>
      <c r="G343" s="45"/>
      <c r="H343" s="45"/>
      <c r="I343" s="45"/>
      <c r="J343" s="45"/>
      <c r="K343" s="45"/>
      <c r="L343" s="51">
        <v>45721</v>
      </c>
      <c r="M343" s="45">
        <v>100</v>
      </c>
      <c r="N343" s="52">
        <f t="shared" si="25"/>
        <v>45820</v>
      </c>
      <c r="O343" s="46">
        <f t="shared" ca="1" si="26"/>
        <v>-383</v>
      </c>
      <c r="P343" s="451">
        <v>45808</v>
      </c>
      <c r="Q343" s="46"/>
      <c r="R343" s="45" t="s">
        <v>50</v>
      </c>
      <c r="S343" s="45" t="s">
        <v>50</v>
      </c>
      <c r="T343" s="45">
        <v>0</v>
      </c>
      <c r="U343" s="45">
        <v>1</v>
      </c>
      <c r="V343" s="45"/>
      <c r="W343" s="56"/>
      <c r="X343" s="45" t="s">
        <v>50</v>
      </c>
      <c r="Y343" s="45" t="s">
        <v>50</v>
      </c>
      <c r="Z343" s="45" t="s">
        <v>50</v>
      </c>
      <c r="AA343" s="45">
        <v>0</v>
      </c>
      <c r="AB343" s="45" t="s">
        <v>50</v>
      </c>
      <c r="AC343" s="45">
        <v>0</v>
      </c>
      <c r="AD343" s="45">
        <v>0</v>
      </c>
      <c r="AE343" s="45" t="s">
        <v>50</v>
      </c>
      <c r="AF343" s="45" t="s">
        <v>50</v>
      </c>
      <c r="AG343" s="45">
        <v>0</v>
      </c>
      <c r="AH343" s="45" t="s">
        <v>50</v>
      </c>
      <c r="AI343" s="45">
        <v>0</v>
      </c>
      <c r="AJ343" s="45" t="s">
        <v>50</v>
      </c>
      <c r="AK343" s="45">
        <v>0</v>
      </c>
      <c r="AL343" s="45">
        <v>0</v>
      </c>
      <c r="AM343" s="45">
        <v>0</v>
      </c>
      <c r="AN343" s="45">
        <v>0</v>
      </c>
      <c r="AO343" s="45">
        <v>0</v>
      </c>
      <c r="AP343" s="45">
        <v>0</v>
      </c>
      <c r="AQ343" s="45">
        <v>0</v>
      </c>
      <c r="AR343" s="45">
        <v>0</v>
      </c>
      <c r="AS343" s="45">
        <v>0</v>
      </c>
      <c r="AT343" s="45">
        <v>0</v>
      </c>
      <c r="AU343" s="45"/>
      <c r="AV343" s="45"/>
      <c r="AW343" s="45"/>
      <c r="AX343" s="45"/>
      <c r="AY343" s="45"/>
    </row>
    <row r="344" spans="1:51" s="106" customFormat="1" x14ac:dyDescent="0.25">
      <c r="A344" s="5">
        <v>343</v>
      </c>
      <c r="B344" s="463" t="s">
        <v>47</v>
      </c>
      <c r="C344" s="47" t="s">
        <v>1648</v>
      </c>
      <c r="D344" s="47" t="s">
        <v>1649</v>
      </c>
      <c r="E344" s="47" t="s">
        <v>1214</v>
      </c>
      <c r="F344" s="7"/>
      <c r="G344" s="7"/>
      <c r="H344" s="7"/>
      <c r="I344" s="7"/>
      <c r="J344" s="7"/>
      <c r="K344" s="47"/>
      <c r="L344" s="94">
        <v>45726</v>
      </c>
      <c r="M344" s="47">
        <v>40</v>
      </c>
      <c r="N344" s="104">
        <f t="shared" si="25"/>
        <v>45765</v>
      </c>
      <c r="O344" s="60">
        <f t="shared" ca="1" si="26"/>
        <v>-438</v>
      </c>
      <c r="P344" s="60"/>
      <c r="Q344" s="60"/>
      <c r="R344" s="47"/>
      <c r="S344" s="47"/>
      <c r="T344" s="47"/>
      <c r="U344" s="47"/>
      <c r="V344" s="47"/>
      <c r="W344" s="105"/>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7"/>
      <c r="AY344" s="47"/>
    </row>
    <row r="345" spans="1:51" x14ac:dyDescent="0.25">
      <c r="A345" s="5">
        <v>344</v>
      </c>
      <c r="B345" s="325" t="s">
        <v>47</v>
      </c>
      <c r="C345" s="45" t="s">
        <v>1650</v>
      </c>
      <c r="D345" s="7" t="s">
        <v>1651</v>
      </c>
      <c r="E345" s="47" t="s">
        <v>1214</v>
      </c>
      <c r="F345" s="7"/>
      <c r="G345" s="7"/>
      <c r="H345" s="7"/>
      <c r="I345" s="7"/>
      <c r="J345" s="7"/>
      <c r="K345" s="7"/>
      <c r="L345" s="8">
        <v>45726</v>
      </c>
      <c r="M345" s="7">
        <v>220</v>
      </c>
      <c r="N345" s="9">
        <f t="shared" si="25"/>
        <v>45945</v>
      </c>
      <c r="O345" s="10">
        <f t="shared" ca="1" si="26"/>
        <v>-258</v>
      </c>
      <c r="P345" s="10"/>
      <c r="Q345" s="10"/>
      <c r="R345" s="7" t="s">
        <v>50</v>
      </c>
      <c r="S345" s="7" t="s">
        <v>50</v>
      </c>
      <c r="T345" s="7"/>
      <c r="U345" s="7"/>
      <c r="V345" s="7"/>
      <c r="W345" s="15"/>
      <c r="X345" s="7" t="s">
        <v>50</v>
      </c>
      <c r="Y345" s="7" t="s">
        <v>50</v>
      </c>
      <c r="Z345" s="67" t="s">
        <v>56</v>
      </c>
      <c r="AA345" s="7"/>
      <c r="AB345" s="7" t="s">
        <v>50</v>
      </c>
      <c r="AC345" s="7"/>
      <c r="AD345" s="7"/>
      <c r="AE345" s="7" t="s">
        <v>50</v>
      </c>
      <c r="AF345" s="7" t="s">
        <v>50</v>
      </c>
      <c r="AG345" s="7"/>
      <c r="AH345" s="67"/>
      <c r="AI345" s="7"/>
      <c r="AJ345" s="7" t="s">
        <v>50</v>
      </c>
      <c r="AK345" s="67" t="s">
        <v>1449</v>
      </c>
      <c r="AL345" s="7"/>
      <c r="AM345" s="7"/>
      <c r="AN345" s="67" t="s">
        <v>50</v>
      </c>
      <c r="AO345" s="7"/>
      <c r="AP345" s="7"/>
      <c r="AQ345" s="7"/>
      <c r="AR345" s="7"/>
      <c r="AS345" s="7"/>
      <c r="AT345" s="7"/>
      <c r="AU345" s="7"/>
      <c r="AV345" s="7"/>
      <c r="AW345" s="7"/>
      <c r="AX345" s="7"/>
      <c r="AY345" s="7"/>
    </row>
    <row r="346" spans="1:51" s="53" customFormat="1" x14ac:dyDescent="0.25">
      <c r="A346" s="50">
        <v>345</v>
      </c>
      <c r="B346" s="450" t="s">
        <v>47</v>
      </c>
      <c r="C346" s="45" t="s">
        <v>1652</v>
      </c>
      <c r="D346" s="45" t="s">
        <v>1653</v>
      </c>
      <c r="E346" s="45" t="s">
        <v>515</v>
      </c>
      <c r="F346" s="45"/>
      <c r="G346" s="45"/>
      <c r="H346" s="45"/>
      <c r="I346" s="45"/>
      <c r="J346" s="45"/>
      <c r="K346" s="45"/>
      <c r="L346" s="51">
        <v>45729</v>
      </c>
      <c r="M346" s="45">
        <v>190</v>
      </c>
      <c r="N346" s="52">
        <f t="shared" si="25"/>
        <v>45918</v>
      </c>
      <c r="O346" s="46">
        <f t="shared" ca="1" si="26"/>
        <v>-285</v>
      </c>
      <c r="P346" s="46"/>
      <c r="Q346" s="46"/>
      <c r="R346" s="45"/>
      <c r="S346" s="45"/>
      <c r="T346" s="45"/>
      <c r="U346" s="45"/>
      <c r="V346" s="45"/>
      <c r="W346" s="56"/>
      <c r="X346" s="45">
        <v>0</v>
      </c>
      <c r="Y346" s="45" t="s">
        <v>50</v>
      </c>
      <c r="Z346" s="45"/>
      <c r="AA346" s="45">
        <v>2</v>
      </c>
      <c r="AB346" s="45" t="s">
        <v>50</v>
      </c>
      <c r="AC346" s="45">
        <v>0</v>
      </c>
      <c r="AD346" s="45">
        <v>0</v>
      </c>
      <c r="AE346" s="45" t="s">
        <v>56</v>
      </c>
      <c r="AF346" s="45" t="s">
        <v>56</v>
      </c>
      <c r="AG346" s="45">
        <v>0</v>
      </c>
      <c r="AH346" s="45">
        <v>0</v>
      </c>
      <c r="AI346" s="45">
        <v>0</v>
      </c>
      <c r="AJ346" s="45">
        <v>0</v>
      </c>
      <c r="AK346" s="45">
        <v>0</v>
      </c>
      <c r="AL346" s="45">
        <v>0</v>
      </c>
      <c r="AM346" s="45">
        <v>0</v>
      </c>
      <c r="AN346" s="45">
        <v>0</v>
      </c>
      <c r="AO346" s="45"/>
      <c r="AP346" s="45"/>
      <c r="AQ346" s="45"/>
      <c r="AR346" s="45"/>
      <c r="AS346" s="45"/>
      <c r="AT346" s="45"/>
      <c r="AU346" s="45"/>
      <c r="AV346" s="45"/>
      <c r="AW346" s="45"/>
      <c r="AX346" s="45"/>
      <c r="AY346" s="45"/>
    </row>
    <row r="347" spans="1:51" s="106" customFormat="1" x14ac:dyDescent="0.25">
      <c r="A347" s="5">
        <v>346</v>
      </c>
      <c r="B347" s="463" t="s">
        <v>47</v>
      </c>
      <c r="C347" s="47" t="s">
        <v>1654</v>
      </c>
      <c r="D347" s="47" t="s">
        <v>1655</v>
      </c>
      <c r="E347" s="47" t="s">
        <v>1214</v>
      </c>
      <c r="F347" s="7"/>
      <c r="G347" s="7"/>
      <c r="H347" s="7"/>
      <c r="I347" s="7"/>
      <c r="J347" s="7"/>
      <c r="K347" s="47"/>
      <c r="L347" s="94">
        <v>45729</v>
      </c>
      <c r="M347" s="47">
        <v>40</v>
      </c>
      <c r="N347" s="104">
        <f t="shared" si="25"/>
        <v>45768</v>
      </c>
      <c r="O347" s="60">
        <f t="shared" ca="1" si="26"/>
        <v>-435</v>
      </c>
      <c r="P347" s="60"/>
      <c r="Q347" s="60"/>
      <c r="R347" s="47"/>
      <c r="S347" s="47"/>
      <c r="T347" s="47"/>
      <c r="U347" s="47"/>
      <c r="V347" s="47"/>
      <c r="W347" s="105"/>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7"/>
      <c r="AY347" s="47"/>
    </row>
    <row r="348" spans="1:51" s="53" customFormat="1" x14ac:dyDescent="0.25">
      <c r="A348" s="50">
        <v>347</v>
      </c>
      <c r="B348" s="450" t="s">
        <v>47</v>
      </c>
      <c r="C348" s="46" t="s">
        <v>1656</v>
      </c>
      <c r="D348" s="45" t="s">
        <v>1657</v>
      </c>
      <c r="E348" s="45" t="s">
        <v>515</v>
      </c>
      <c r="F348" s="45"/>
      <c r="G348" s="45"/>
      <c r="H348" s="45"/>
      <c r="I348" s="45"/>
      <c r="J348" s="45"/>
      <c r="K348" s="45"/>
      <c r="L348" s="51">
        <v>45740</v>
      </c>
      <c r="M348" s="45">
        <v>70</v>
      </c>
      <c r="N348" s="52">
        <f t="shared" si="25"/>
        <v>45809</v>
      </c>
      <c r="O348" s="46">
        <f t="shared" ca="1" si="26"/>
        <v>-394</v>
      </c>
      <c r="P348" s="451">
        <v>45800</v>
      </c>
      <c r="Q348" s="46"/>
      <c r="R348" s="45" t="s">
        <v>50</v>
      </c>
      <c r="S348" s="45" t="s">
        <v>50</v>
      </c>
      <c r="T348" s="45">
        <v>0</v>
      </c>
      <c r="U348" s="45">
        <v>0</v>
      </c>
      <c r="V348" s="45"/>
      <c r="W348" s="56"/>
      <c r="X348" s="45" t="s">
        <v>50</v>
      </c>
      <c r="Y348" s="45" t="s">
        <v>50</v>
      </c>
      <c r="Z348" s="45" t="s">
        <v>50</v>
      </c>
      <c r="AA348" s="45">
        <v>0</v>
      </c>
      <c r="AB348" s="45" t="s">
        <v>50</v>
      </c>
      <c r="AC348" s="45">
        <v>0</v>
      </c>
      <c r="AD348" s="45">
        <v>0</v>
      </c>
      <c r="AE348" s="45" t="s">
        <v>50</v>
      </c>
      <c r="AF348" s="45" t="s">
        <v>50</v>
      </c>
      <c r="AG348" s="45">
        <v>0</v>
      </c>
      <c r="AH348" s="45" t="s">
        <v>56</v>
      </c>
      <c r="AI348" s="45">
        <v>0</v>
      </c>
      <c r="AJ348" s="45">
        <v>0</v>
      </c>
      <c r="AK348" s="45">
        <v>0</v>
      </c>
      <c r="AL348" s="45">
        <v>0</v>
      </c>
      <c r="AM348" s="45">
        <v>0</v>
      </c>
      <c r="AN348" s="45">
        <v>0</v>
      </c>
      <c r="AO348" s="45">
        <v>0</v>
      </c>
      <c r="AP348" s="45">
        <v>0</v>
      </c>
      <c r="AQ348" s="45">
        <v>0</v>
      </c>
      <c r="AR348" s="45">
        <v>0</v>
      </c>
      <c r="AS348" s="45">
        <v>0</v>
      </c>
      <c r="AT348" s="45">
        <v>0</v>
      </c>
      <c r="AU348" s="45"/>
      <c r="AV348" s="45"/>
      <c r="AW348" s="45"/>
      <c r="AX348" s="45"/>
      <c r="AY348" s="45"/>
    </row>
    <row r="349" spans="1:51" s="53" customFormat="1" ht="30" x14ac:dyDescent="0.25">
      <c r="A349" s="50">
        <v>348</v>
      </c>
      <c r="B349" s="450" t="s">
        <v>47</v>
      </c>
      <c r="C349" s="45" t="s">
        <v>1658</v>
      </c>
      <c r="D349" s="45" t="s">
        <v>1659</v>
      </c>
      <c r="E349" s="46" t="s">
        <v>1364</v>
      </c>
      <c r="F349" s="45"/>
      <c r="G349" s="45"/>
      <c r="H349" s="45"/>
      <c r="I349" s="45"/>
      <c r="J349" s="45"/>
      <c r="K349" s="45"/>
      <c r="L349" s="51">
        <v>45740</v>
      </c>
      <c r="M349" s="45">
        <v>70</v>
      </c>
      <c r="N349" s="52">
        <f t="shared" si="25"/>
        <v>45809</v>
      </c>
      <c r="O349" s="46">
        <f t="shared" ca="1" si="26"/>
        <v>-394</v>
      </c>
      <c r="P349" s="451">
        <v>45783</v>
      </c>
      <c r="Q349" s="46"/>
      <c r="R349" s="45" t="s">
        <v>50</v>
      </c>
      <c r="S349" s="45" t="s">
        <v>50</v>
      </c>
      <c r="T349" s="45">
        <v>0</v>
      </c>
      <c r="U349" s="45">
        <v>0</v>
      </c>
      <c r="V349" s="45"/>
      <c r="W349" s="56"/>
      <c r="X349" s="45" t="s">
        <v>50</v>
      </c>
      <c r="Y349" s="45" t="s">
        <v>50</v>
      </c>
      <c r="Z349" s="45" t="s">
        <v>50</v>
      </c>
      <c r="AA349" s="45" t="s">
        <v>50</v>
      </c>
      <c r="AB349" s="45" t="s">
        <v>50</v>
      </c>
      <c r="AC349" s="45"/>
      <c r="AD349" s="45"/>
      <c r="AE349" s="45" t="s">
        <v>50</v>
      </c>
      <c r="AF349" s="45" t="s">
        <v>50</v>
      </c>
      <c r="AG349" s="45"/>
      <c r="AH349" s="45" t="s">
        <v>56</v>
      </c>
      <c r="AI349" s="45"/>
      <c r="AJ349" s="45" t="s">
        <v>50</v>
      </c>
      <c r="AK349" s="45"/>
      <c r="AL349" s="45"/>
      <c r="AM349" s="45"/>
      <c r="AN349" s="45"/>
      <c r="AO349" s="45"/>
      <c r="AP349" s="45"/>
      <c r="AQ349" s="45"/>
      <c r="AR349" s="45"/>
      <c r="AS349" s="45"/>
      <c r="AT349" s="45"/>
      <c r="AU349" s="45"/>
      <c r="AV349" s="45"/>
      <c r="AW349" s="45"/>
      <c r="AX349" s="45"/>
      <c r="AY349" s="45"/>
    </row>
    <row r="350" spans="1:51" s="53" customFormat="1" x14ac:dyDescent="0.25">
      <c r="A350" s="50">
        <v>349</v>
      </c>
      <c r="B350" s="450" t="s">
        <v>47</v>
      </c>
      <c r="C350" s="45" t="s">
        <v>1660</v>
      </c>
      <c r="D350" s="45" t="s">
        <v>1661</v>
      </c>
      <c r="E350" s="45" t="s">
        <v>117</v>
      </c>
      <c r="F350" s="45"/>
      <c r="G350" s="45"/>
      <c r="H350" s="45"/>
      <c r="I350" s="45"/>
      <c r="J350" s="45"/>
      <c r="K350" s="45"/>
      <c r="L350" s="51">
        <v>45740</v>
      </c>
      <c r="M350" s="45">
        <v>70</v>
      </c>
      <c r="N350" s="52">
        <f t="shared" si="25"/>
        <v>45809</v>
      </c>
      <c r="O350" s="46">
        <f t="shared" ca="1" si="26"/>
        <v>-394</v>
      </c>
      <c r="P350" s="451">
        <v>45810</v>
      </c>
      <c r="Q350" s="46"/>
      <c r="R350" s="45" t="s">
        <v>50</v>
      </c>
      <c r="S350" s="45" t="s">
        <v>50</v>
      </c>
      <c r="T350" s="45"/>
      <c r="U350" s="45"/>
      <c r="V350" s="45"/>
      <c r="W350" s="56"/>
      <c r="X350" s="45" t="s">
        <v>50</v>
      </c>
      <c r="Y350" s="45" t="s">
        <v>50</v>
      </c>
      <c r="Z350" s="45" t="s">
        <v>50</v>
      </c>
      <c r="AA350" s="45">
        <v>0</v>
      </c>
      <c r="AB350" s="45" t="s">
        <v>56</v>
      </c>
      <c r="AC350" s="45">
        <v>0</v>
      </c>
      <c r="AD350" s="45">
        <v>0</v>
      </c>
      <c r="AE350" s="45" t="s">
        <v>50</v>
      </c>
      <c r="AF350" s="45" t="s">
        <v>50</v>
      </c>
      <c r="AG350" s="45">
        <v>0</v>
      </c>
      <c r="AH350" s="45" t="s">
        <v>56</v>
      </c>
      <c r="AI350" s="45">
        <v>0</v>
      </c>
      <c r="AJ350" s="45">
        <v>0</v>
      </c>
      <c r="AK350" s="45">
        <v>0</v>
      </c>
      <c r="AL350" s="45">
        <v>0</v>
      </c>
      <c r="AM350" s="45">
        <v>0</v>
      </c>
      <c r="AN350" s="45">
        <v>0</v>
      </c>
      <c r="AO350" s="45">
        <v>0</v>
      </c>
      <c r="AP350" s="45">
        <v>0</v>
      </c>
      <c r="AQ350" s="45">
        <v>0</v>
      </c>
      <c r="AR350" s="45">
        <v>0</v>
      </c>
      <c r="AS350" s="45">
        <v>0</v>
      </c>
      <c r="AT350" s="45">
        <v>0</v>
      </c>
      <c r="AU350" s="45"/>
      <c r="AV350" s="45"/>
      <c r="AW350" s="45"/>
      <c r="AX350" s="45"/>
      <c r="AY350" s="45"/>
    </row>
    <row r="351" spans="1:51" s="53" customFormat="1" x14ac:dyDescent="0.25">
      <c r="A351" s="457">
        <v>350</v>
      </c>
      <c r="B351" s="450" t="s">
        <v>47</v>
      </c>
      <c r="C351" s="45" t="s">
        <v>1662</v>
      </c>
      <c r="D351" s="45" t="s">
        <v>1663</v>
      </c>
      <c r="E351" s="45" t="s">
        <v>117</v>
      </c>
      <c r="F351" s="45"/>
      <c r="G351" s="45"/>
      <c r="H351" s="45"/>
      <c r="I351" s="45"/>
      <c r="J351" s="45"/>
      <c r="K351" s="45"/>
      <c r="L351" s="51">
        <v>45741</v>
      </c>
      <c r="M351" s="45">
        <v>70</v>
      </c>
      <c r="N351" s="52">
        <f t="shared" si="25"/>
        <v>45810</v>
      </c>
      <c r="O351" s="46">
        <f t="shared" ca="1" si="26"/>
        <v>-393</v>
      </c>
      <c r="P351" s="451">
        <v>45799</v>
      </c>
      <c r="Q351" s="46"/>
      <c r="R351" s="45" t="s">
        <v>50</v>
      </c>
      <c r="S351" s="45" t="s">
        <v>50</v>
      </c>
      <c r="T351" s="45"/>
      <c r="U351" s="45"/>
      <c r="V351" s="45"/>
      <c r="W351" s="56"/>
      <c r="X351" s="45" t="s">
        <v>50</v>
      </c>
      <c r="Y351" s="45" t="s">
        <v>50</v>
      </c>
      <c r="Z351" s="45" t="s">
        <v>50</v>
      </c>
      <c r="AA351" s="45">
        <v>0</v>
      </c>
      <c r="AB351" s="45" t="s">
        <v>50</v>
      </c>
      <c r="AC351" s="45">
        <v>0</v>
      </c>
      <c r="AD351" s="45">
        <v>0</v>
      </c>
      <c r="AE351" s="45" t="s">
        <v>50</v>
      </c>
      <c r="AF351" s="45" t="s">
        <v>50</v>
      </c>
      <c r="AG351" s="45">
        <v>0</v>
      </c>
      <c r="AH351" s="45" t="s">
        <v>50</v>
      </c>
      <c r="AI351" s="45">
        <v>0</v>
      </c>
      <c r="AJ351" s="45">
        <v>0</v>
      </c>
      <c r="AK351" s="45">
        <v>0</v>
      </c>
      <c r="AL351" s="45">
        <v>0</v>
      </c>
      <c r="AM351" s="45">
        <v>0</v>
      </c>
      <c r="AN351" s="45">
        <v>0</v>
      </c>
      <c r="AO351" s="45">
        <v>0</v>
      </c>
      <c r="AP351" s="45">
        <v>0</v>
      </c>
      <c r="AQ351" s="45">
        <v>0</v>
      </c>
      <c r="AR351" s="45">
        <v>0</v>
      </c>
      <c r="AS351" s="45">
        <v>0</v>
      </c>
      <c r="AT351" s="45">
        <v>0</v>
      </c>
      <c r="AU351" s="45"/>
      <c r="AV351" s="45"/>
      <c r="AW351" s="45"/>
      <c r="AX351" s="45"/>
      <c r="AY351" s="45"/>
    </row>
    <row r="352" spans="1:51" s="53" customFormat="1" x14ac:dyDescent="0.25">
      <c r="A352" s="457">
        <v>351</v>
      </c>
      <c r="B352" s="450" t="s">
        <v>47</v>
      </c>
      <c r="C352" s="45" t="s">
        <v>1664</v>
      </c>
      <c r="D352" s="45" t="s">
        <v>1665</v>
      </c>
      <c r="E352" s="45" t="s">
        <v>515</v>
      </c>
      <c r="F352" s="45"/>
      <c r="G352" s="45"/>
      <c r="H352" s="45"/>
      <c r="I352" s="45"/>
      <c r="J352" s="45"/>
      <c r="K352" s="45"/>
      <c r="L352" s="51">
        <v>45749</v>
      </c>
      <c r="M352" s="45">
        <v>100</v>
      </c>
      <c r="N352" s="52">
        <f t="shared" si="25"/>
        <v>45848</v>
      </c>
      <c r="O352" s="46">
        <f t="shared" ca="1" si="26"/>
        <v>-355</v>
      </c>
      <c r="P352" s="46"/>
      <c r="Q352" s="46"/>
      <c r="R352" s="45" t="s">
        <v>50</v>
      </c>
      <c r="S352" s="45" t="s">
        <v>50</v>
      </c>
      <c r="T352" s="45"/>
      <c r="U352" s="45"/>
      <c r="V352" s="45"/>
      <c r="W352" s="56"/>
      <c r="X352" s="45" t="s">
        <v>50</v>
      </c>
      <c r="Y352" s="45" t="s">
        <v>50</v>
      </c>
      <c r="Z352" s="45" t="s">
        <v>56</v>
      </c>
      <c r="AA352" s="45">
        <v>0</v>
      </c>
      <c r="AB352" s="45" t="s">
        <v>50</v>
      </c>
      <c r="AC352" s="45">
        <v>0</v>
      </c>
      <c r="AD352" s="45">
        <v>0</v>
      </c>
      <c r="AE352" s="45" t="s">
        <v>50</v>
      </c>
      <c r="AF352" s="45" t="s">
        <v>50</v>
      </c>
      <c r="AG352" s="45"/>
      <c r="AH352" s="45" t="s">
        <v>50</v>
      </c>
      <c r="AI352" s="45">
        <v>0</v>
      </c>
      <c r="AJ352" s="45">
        <v>0</v>
      </c>
      <c r="AK352" s="45">
        <v>0</v>
      </c>
      <c r="AL352" s="45">
        <v>0</v>
      </c>
      <c r="AM352" s="45">
        <v>0</v>
      </c>
      <c r="AN352" s="45">
        <v>0</v>
      </c>
      <c r="AO352" s="45">
        <v>0</v>
      </c>
      <c r="AP352" s="45">
        <v>0</v>
      </c>
      <c r="AQ352" s="45">
        <v>0</v>
      </c>
      <c r="AR352" s="45">
        <v>0</v>
      </c>
      <c r="AS352" s="45">
        <v>0</v>
      </c>
      <c r="AT352" s="45">
        <v>0</v>
      </c>
      <c r="AU352" s="45"/>
      <c r="AV352" s="45"/>
      <c r="AW352" s="45"/>
      <c r="AX352" s="45"/>
      <c r="AY352" s="45"/>
    </row>
    <row r="353" spans="1:51" s="53" customFormat="1" x14ac:dyDescent="0.25">
      <c r="A353" s="457">
        <v>352</v>
      </c>
      <c r="B353" s="450" t="s">
        <v>47</v>
      </c>
      <c r="C353" s="46" t="s">
        <v>1666</v>
      </c>
      <c r="D353" s="45" t="s">
        <v>1667</v>
      </c>
      <c r="E353" s="45" t="s">
        <v>515</v>
      </c>
      <c r="F353" s="45"/>
      <c r="G353" s="45"/>
      <c r="H353" s="45"/>
      <c r="I353" s="45"/>
      <c r="J353" s="45"/>
      <c r="K353" s="7"/>
      <c r="L353" s="51">
        <v>45763</v>
      </c>
      <c r="M353" s="45">
        <v>100</v>
      </c>
      <c r="N353" s="52">
        <f t="shared" si="25"/>
        <v>45862</v>
      </c>
      <c r="O353" s="46">
        <f t="shared" ca="1" si="26"/>
        <v>-341</v>
      </c>
      <c r="P353" s="46"/>
      <c r="Q353" s="46"/>
      <c r="R353" s="45"/>
      <c r="S353" s="45"/>
      <c r="T353" s="45"/>
      <c r="U353" s="45"/>
      <c r="V353" s="45"/>
      <c r="W353" s="56"/>
      <c r="X353" s="45" t="s">
        <v>50</v>
      </c>
      <c r="Y353" s="45" t="s">
        <v>50</v>
      </c>
      <c r="Z353" s="45" t="s">
        <v>50</v>
      </c>
      <c r="AA353" s="45" t="s">
        <v>50</v>
      </c>
      <c r="AB353" s="45" t="s">
        <v>50</v>
      </c>
      <c r="AC353" s="45">
        <v>0</v>
      </c>
      <c r="AD353" s="45">
        <v>0</v>
      </c>
      <c r="AE353" s="45" t="s">
        <v>50</v>
      </c>
      <c r="AF353" s="45" t="s">
        <v>50</v>
      </c>
      <c r="AG353" s="45"/>
      <c r="AH353" s="45" t="s">
        <v>50</v>
      </c>
      <c r="AI353" s="45">
        <v>0</v>
      </c>
      <c r="AJ353" s="45">
        <v>0</v>
      </c>
      <c r="AK353" s="45">
        <v>0</v>
      </c>
      <c r="AL353" s="45">
        <v>0</v>
      </c>
      <c r="AM353" s="45">
        <v>0</v>
      </c>
      <c r="AN353" s="45" t="s">
        <v>50</v>
      </c>
      <c r="AO353" s="45">
        <v>0</v>
      </c>
      <c r="AP353" s="45">
        <v>0</v>
      </c>
      <c r="AQ353" s="45">
        <v>0</v>
      </c>
      <c r="AR353" s="45">
        <v>0</v>
      </c>
      <c r="AS353" s="45">
        <v>0</v>
      </c>
      <c r="AT353" s="45">
        <v>0</v>
      </c>
      <c r="AU353" s="45"/>
      <c r="AV353" s="45"/>
      <c r="AW353" s="45"/>
      <c r="AX353" s="45"/>
      <c r="AY353" s="45"/>
    </row>
    <row r="354" spans="1:51" s="53" customFormat="1" ht="30" x14ac:dyDescent="0.25">
      <c r="A354" s="457">
        <v>353</v>
      </c>
      <c r="B354" s="450" t="s">
        <v>47</v>
      </c>
      <c r="C354" s="45" t="s">
        <v>1668</v>
      </c>
      <c r="D354" s="45" t="s">
        <v>1669</v>
      </c>
      <c r="E354" s="45" t="s">
        <v>515</v>
      </c>
      <c r="F354" s="45"/>
      <c r="G354" s="45"/>
      <c r="H354" s="45"/>
      <c r="I354" s="45"/>
      <c r="J354" s="45"/>
      <c r="K354" s="46" t="s">
        <v>1670</v>
      </c>
      <c r="L354" s="51">
        <v>45763</v>
      </c>
      <c r="M354" s="45">
        <v>70</v>
      </c>
      <c r="N354" s="52">
        <f t="shared" si="25"/>
        <v>45832</v>
      </c>
      <c r="O354" s="46">
        <f t="shared" ca="1" si="26"/>
        <v>-371</v>
      </c>
      <c r="P354" s="46"/>
      <c r="Q354" s="46"/>
      <c r="R354" s="45" t="s">
        <v>50</v>
      </c>
      <c r="S354" s="45" t="s">
        <v>50</v>
      </c>
      <c r="T354" s="45"/>
      <c r="U354" s="45"/>
      <c r="V354" s="45"/>
      <c r="W354" s="56"/>
      <c r="X354" s="45" t="s">
        <v>50</v>
      </c>
      <c r="Y354" s="45" t="s">
        <v>50</v>
      </c>
      <c r="Z354" s="45" t="s">
        <v>50</v>
      </c>
      <c r="AA354" s="45">
        <v>0</v>
      </c>
      <c r="AB354" s="45" t="s">
        <v>50</v>
      </c>
      <c r="AC354" s="45">
        <v>0</v>
      </c>
      <c r="AD354" s="45">
        <v>0</v>
      </c>
      <c r="AE354" s="45" t="s">
        <v>50</v>
      </c>
      <c r="AF354" s="45" t="s">
        <v>50</v>
      </c>
      <c r="AG354" s="45">
        <v>0</v>
      </c>
      <c r="AH354" s="45" t="s">
        <v>50</v>
      </c>
      <c r="AI354" s="45">
        <v>0</v>
      </c>
      <c r="AJ354" s="45" t="s">
        <v>50</v>
      </c>
      <c r="AK354" s="45">
        <v>0</v>
      </c>
      <c r="AL354" s="45">
        <v>0</v>
      </c>
      <c r="AM354" s="45">
        <v>0</v>
      </c>
      <c r="AN354" s="45">
        <v>0</v>
      </c>
      <c r="AO354" s="45">
        <v>0</v>
      </c>
      <c r="AP354" s="45">
        <v>0</v>
      </c>
      <c r="AQ354" s="45">
        <v>0</v>
      </c>
      <c r="AR354" s="45">
        <v>0</v>
      </c>
      <c r="AS354" s="45">
        <v>0</v>
      </c>
      <c r="AT354" s="45">
        <v>0</v>
      </c>
      <c r="AU354" s="45"/>
      <c r="AV354" s="45"/>
      <c r="AW354" s="45"/>
      <c r="AX354" s="45"/>
      <c r="AY354" s="45"/>
    </row>
    <row r="355" spans="1:51" s="53" customFormat="1" x14ac:dyDescent="0.25">
      <c r="A355" s="457">
        <v>354</v>
      </c>
      <c r="B355" s="367" t="s">
        <v>47</v>
      </c>
      <c r="C355" s="45" t="s">
        <v>1671</v>
      </c>
      <c r="D355" s="45" t="s">
        <v>1672</v>
      </c>
      <c r="E355" s="45" t="s">
        <v>515</v>
      </c>
      <c r="F355" s="45"/>
      <c r="G355" s="45"/>
      <c r="H355" s="45"/>
      <c r="I355" s="45"/>
      <c r="J355" s="45"/>
      <c r="K355" s="45"/>
      <c r="L355" s="51">
        <v>45764</v>
      </c>
      <c r="M355" s="45">
        <v>70</v>
      </c>
      <c r="N355" s="52">
        <f t="shared" si="25"/>
        <v>45833</v>
      </c>
      <c r="O355" s="100">
        <f t="shared" ca="1" si="26"/>
        <v>-370</v>
      </c>
      <c r="P355" s="46"/>
      <c r="Q355" s="46"/>
      <c r="R355" s="45"/>
      <c r="S355" s="45"/>
      <c r="T355" s="45"/>
      <c r="U355" s="45"/>
      <c r="V355" s="45"/>
      <c r="W355" s="56"/>
      <c r="X355" s="45" t="s">
        <v>50</v>
      </c>
      <c r="Y355" s="45" t="s">
        <v>50</v>
      </c>
      <c r="Z355" s="45" t="s">
        <v>50</v>
      </c>
      <c r="AA355" s="45">
        <v>0</v>
      </c>
      <c r="AB355" s="45" t="s">
        <v>50</v>
      </c>
      <c r="AC355" s="45">
        <v>0</v>
      </c>
      <c r="AD355" s="45">
        <v>0</v>
      </c>
      <c r="AE355" s="45" t="s">
        <v>50</v>
      </c>
      <c r="AF355" s="45" t="s">
        <v>50</v>
      </c>
      <c r="AG355" s="45">
        <v>0</v>
      </c>
      <c r="AH355" s="45" t="s">
        <v>50</v>
      </c>
      <c r="AI355" s="45">
        <v>0</v>
      </c>
      <c r="AJ355" s="45">
        <v>0</v>
      </c>
      <c r="AK355" s="45"/>
      <c r="AL355" s="45"/>
      <c r="AM355" s="45"/>
      <c r="AN355" s="45"/>
      <c r="AO355" s="45"/>
      <c r="AP355" s="45"/>
      <c r="AQ355" s="45"/>
      <c r="AR355" s="45"/>
      <c r="AS355" s="45"/>
      <c r="AT355" s="45"/>
      <c r="AU355" s="45"/>
      <c r="AV355" s="45"/>
      <c r="AW355" s="45"/>
      <c r="AX355" s="45"/>
      <c r="AY355" s="45"/>
    </row>
    <row r="356" spans="1:51" x14ac:dyDescent="0.25">
      <c r="A356" s="245">
        <v>355</v>
      </c>
      <c r="B356" s="323" t="s">
        <v>47</v>
      </c>
      <c r="C356" s="7" t="s">
        <v>1673</v>
      </c>
      <c r="D356" s="7" t="s">
        <v>1674</v>
      </c>
      <c r="E356" s="47" t="s">
        <v>1214</v>
      </c>
      <c r="F356" s="7"/>
      <c r="G356" s="7"/>
      <c r="H356" s="7"/>
      <c r="I356" s="7"/>
      <c r="J356" s="7"/>
      <c r="K356" s="7"/>
      <c r="L356" s="8">
        <v>45764</v>
      </c>
      <c r="M356" s="7">
        <v>40</v>
      </c>
      <c r="N356" s="9">
        <f t="shared" si="25"/>
        <v>45803</v>
      </c>
      <c r="O356" s="10">
        <f t="shared" ca="1" si="26"/>
        <v>-400</v>
      </c>
      <c r="P356" s="10"/>
      <c r="Q356" s="10"/>
      <c r="R356" s="7"/>
      <c r="S356" s="7"/>
      <c r="T356" s="7"/>
      <c r="U356" s="7"/>
      <c r="V356" s="7"/>
      <c r="W356" s="15"/>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row>
    <row r="357" spans="1:51" s="106" customFormat="1" x14ac:dyDescent="0.25">
      <c r="A357" s="452">
        <v>356</v>
      </c>
      <c r="B357" s="330" t="s">
        <v>47</v>
      </c>
      <c r="C357" s="47" t="s">
        <v>1675</v>
      </c>
      <c r="D357" s="47" t="s">
        <v>1676</v>
      </c>
      <c r="E357" s="47" t="s">
        <v>1214</v>
      </c>
      <c r="F357" s="47"/>
      <c r="G357" s="47"/>
      <c r="H357" s="47"/>
      <c r="I357" s="47"/>
      <c r="J357" s="47"/>
      <c r="K357" s="47"/>
      <c r="L357" s="94">
        <v>45764</v>
      </c>
      <c r="M357" s="47">
        <v>40</v>
      </c>
      <c r="N357" s="104">
        <f t="shared" si="25"/>
        <v>45803</v>
      </c>
      <c r="O357" s="60">
        <f t="shared" ca="1" si="26"/>
        <v>-400</v>
      </c>
      <c r="P357" s="60"/>
      <c r="Q357" s="60"/>
      <c r="R357" s="47"/>
      <c r="S357" s="47"/>
      <c r="T357" s="47"/>
      <c r="U357" s="47"/>
      <c r="V357" s="47"/>
      <c r="W357" s="105"/>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row>
    <row r="358" spans="1:51" s="53" customFormat="1" x14ac:dyDescent="0.25">
      <c r="A358" s="457">
        <v>357</v>
      </c>
      <c r="B358" s="450" t="s">
        <v>47</v>
      </c>
      <c r="C358" s="46" t="s">
        <v>1677</v>
      </c>
      <c r="D358" s="45" t="s">
        <v>1678</v>
      </c>
      <c r="E358" s="45" t="s">
        <v>117</v>
      </c>
      <c r="F358" s="45"/>
      <c r="G358" s="45"/>
      <c r="H358" s="45"/>
      <c r="I358" s="45"/>
      <c r="J358" s="45"/>
      <c r="K358" s="7"/>
      <c r="L358" s="51">
        <v>45764</v>
      </c>
      <c r="M358" s="45">
        <v>100</v>
      </c>
      <c r="N358" s="52">
        <f t="shared" si="25"/>
        <v>45863</v>
      </c>
      <c r="O358" s="46">
        <f t="shared" ca="1" si="26"/>
        <v>-340</v>
      </c>
      <c r="P358" s="46"/>
      <c r="Q358" s="46"/>
      <c r="R358" s="45" t="s">
        <v>50</v>
      </c>
      <c r="S358" s="45" t="s">
        <v>50</v>
      </c>
      <c r="T358" s="45" t="s">
        <v>50</v>
      </c>
      <c r="U358" s="45">
        <v>0</v>
      </c>
      <c r="V358" s="45">
        <v>0</v>
      </c>
      <c r="W358" s="56"/>
      <c r="X358" s="45" t="s">
        <v>50</v>
      </c>
      <c r="Y358" s="45" t="s">
        <v>50</v>
      </c>
      <c r="Z358" s="45" t="s">
        <v>50</v>
      </c>
      <c r="AA358" s="45">
        <v>0</v>
      </c>
      <c r="AB358" s="45" t="s">
        <v>50</v>
      </c>
      <c r="AC358" s="45">
        <v>0</v>
      </c>
      <c r="AD358" s="45">
        <v>0</v>
      </c>
      <c r="AE358" s="45" t="s">
        <v>50</v>
      </c>
      <c r="AF358" s="45" t="s">
        <v>50</v>
      </c>
      <c r="AG358" s="45"/>
      <c r="AH358" s="45" t="s">
        <v>50</v>
      </c>
      <c r="AI358" s="45">
        <v>0</v>
      </c>
      <c r="AJ358" s="45">
        <v>0</v>
      </c>
      <c r="AK358" s="45">
        <v>0</v>
      </c>
      <c r="AL358" s="45">
        <v>0</v>
      </c>
      <c r="AM358" s="45">
        <v>0</v>
      </c>
      <c r="AN358" s="45" t="s">
        <v>50</v>
      </c>
      <c r="AO358" s="45">
        <v>0</v>
      </c>
      <c r="AP358" s="45">
        <v>0</v>
      </c>
      <c r="AQ358" s="45">
        <v>0</v>
      </c>
      <c r="AR358" s="45">
        <v>0</v>
      </c>
      <c r="AS358" s="45">
        <v>0</v>
      </c>
      <c r="AT358" s="45">
        <v>0</v>
      </c>
      <c r="AU358" s="45"/>
      <c r="AV358" s="45"/>
      <c r="AW358" s="45"/>
      <c r="AX358" s="45"/>
      <c r="AY358" s="45"/>
    </row>
    <row r="359" spans="1:51" s="53" customFormat="1" x14ac:dyDescent="0.25">
      <c r="A359" s="457">
        <v>358</v>
      </c>
      <c r="B359" s="367" t="s">
        <v>47</v>
      </c>
      <c r="C359" s="45" t="s">
        <v>1679</v>
      </c>
      <c r="D359" s="45" t="s">
        <v>1680</v>
      </c>
      <c r="E359" s="45" t="s">
        <v>515</v>
      </c>
      <c r="F359" s="45"/>
      <c r="G359" s="45"/>
      <c r="H359" s="45"/>
      <c r="I359" s="45"/>
      <c r="J359" s="45"/>
      <c r="K359" s="45"/>
      <c r="L359" s="51">
        <v>45775</v>
      </c>
      <c r="M359" s="45">
        <v>70</v>
      </c>
      <c r="N359" s="52">
        <f>IF(OR(ISBLANK(L359),ISBLANK(M359)),"",L359+M359-1)</f>
        <v>45844</v>
      </c>
      <c r="O359" s="46">
        <f ca="1">IF(OR(ISBLANK(L359),ISBLANK(M359)),"",N359-TODAY())</f>
        <v>-359</v>
      </c>
      <c r="P359" s="46"/>
      <c r="Q359" s="46"/>
      <c r="R359" s="45" t="s">
        <v>50</v>
      </c>
      <c r="S359" s="45" t="s">
        <v>50</v>
      </c>
      <c r="T359" s="45">
        <v>0</v>
      </c>
      <c r="U359" s="45">
        <v>0</v>
      </c>
      <c r="V359" s="45"/>
      <c r="W359" s="56"/>
      <c r="X359" s="45" t="s">
        <v>50</v>
      </c>
      <c r="Y359" s="45" t="s">
        <v>50</v>
      </c>
      <c r="Z359" s="45" t="s">
        <v>50</v>
      </c>
      <c r="AA359" s="45">
        <v>0</v>
      </c>
      <c r="AB359" s="45" t="s">
        <v>50</v>
      </c>
      <c r="AC359" s="45">
        <v>0</v>
      </c>
      <c r="AD359" s="45">
        <v>0</v>
      </c>
      <c r="AE359" s="45" t="s">
        <v>50</v>
      </c>
      <c r="AF359" s="45" t="s">
        <v>50</v>
      </c>
      <c r="AG359" s="45">
        <v>0</v>
      </c>
      <c r="AH359" s="45" t="s">
        <v>50</v>
      </c>
      <c r="AI359" s="45">
        <v>0</v>
      </c>
      <c r="AJ359" s="45">
        <v>0</v>
      </c>
      <c r="AK359" s="45">
        <v>0</v>
      </c>
      <c r="AL359" s="45">
        <v>0</v>
      </c>
      <c r="AM359" s="45">
        <v>0</v>
      </c>
      <c r="AN359" s="45">
        <v>0</v>
      </c>
      <c r="AO359" s="45">
        <v>0</v>
      </c>
      <c r="AP359" s="45">
        <v>0</v>
      </c>
      <c r="AQ359" s="45">
        <v>0</v>
      </c>
      <c r="AR359" s="45">
        <v>0</v>
      </c>
      <c r="AS359" s="45">
        <v>0</v>
      </c>
      <c r="AT359" s="45">
        <v>0</v>
      </c>
      <c r="AU359" s="45"/>
      <c r="AV359" s="45"/>
      <c r="AW359" s="45"/>
      <c r="AX359" s="45"/>
      <c r="AY359" s="45"/>
    </row>
    <row r="360" spans="1:51" s="53" customFormat="1" x14ac:dyDescent="0.25">
      <c r="A360" s="457">
        <v>359</v>
      </c>
      <c r="B360" s="450" t="s">
        <v>47</v>
      </c>
      <c r="C360" s="107" t="s">
        <v>1681</v>
      </c>
      <c r="D360" s="45" t="s">
        <v>1682</v>
      </c>
      <c r="E360" s="45" t="s">
        <v>117</v>
      </c>
      <c r="F360" s="45"/>
      <c r="G360" s="45"/>
      <c r="H360" s="45"/>
      <c r="I360" s="45"/>
      <c r="J360" s="45"/>
      <c r="K360" s="45"/>
      <c r="L360" s="51">
        <v>45810</v>
      </c>
      <c r="M360" s="45">
        <v>100</v>
      </c>
      <c r="N360" s="52">
        <f>IF(OR(ISBLANK(L360),ISBLANK(M360)),"",L360+M360-1)</f>
        <v>45909</v>
      </c>
      <c r="O360" s="46">
        <f ca="1">IF(OR(ISBLANK(L360),ISBLANK(M360)),"",N360-TODAY())</f>
        <v>-294</v>
      </c>
      <c r="P360" s="46"/>
      <c r="Q360" s="46"/>
      <c r="R360" s="45" t="s">
        <v>50</v>
      </c>
      <c r="S360" s="45" t="s">
        <v>50</v>
      </c>
      <c r="T360" s="45" t="s">
        <v>50</v>
      </c>
      <c r="U360" s="45">
        <v>0</v>
      </c>
      <c r="V360" s="45">
        <v>0</v>
      </c>
      <c r="W360" s="56"/>
      <c r="X360" s="45" t="s">
        <v>50</v>
      </c>
      <c r="Y360" s="45" t="s">
        <v>50</v>
      </c>
      <c r="Z360" s="45" t="s">
        <v>50</v>
      </c>
      <c r="AA360" s="45">
        <v>0</v>
      </c>
      <c r="AB360" s="45" t="s">
        <v>50</v>
      </c>
      <c r="AC360" s="45">
        <v>0</v>
      </c>
      <c r="AD360" s="45">
        <v>0</v>
      </c>
      <c r="AE360" s="45" t="s">
        <v>50</v>
      </c>
      <c r="AF360" s="45" t="s">
        <v>50</v>
      </c>
      <c r="AG360" s="45">
        <v>0</v>
      </c>
      <c r="AH360" s="45" t="s">
        <v>56</v>
      </c>
      <c r="AI360" s="45">
        <v>0</v>
      </c>
      <c r="AJ360" s="45">
        <v>0</v>
      </c>
      <c r="AK360" s="45">
        <v>0</v>
      </c>
      <c r="AL360" s="45">
        <v>0</v>
      </c>
      <c r="AM360" s="45">
        <v>0</v>
      </c>
      <c r="AN360" s="45">
        <v>0</v>
      </c>
      <c r="AO360" s="45">
        <v>0</v>
      </c>
      <c r="AP360" s="45">
        <v>0</v>
      </c>
      <c r="AQ360" s="45">
        <v>0</v>
      </c>
      <c r="AR360" s="45">
        <v>0</v>
      </c>
      <c r="AS360" s="45">
        <v>0</v>
      </c>
      <c r="AT360" s="45">
        <v>0</v>
      </c>
      <c r="AU360" s="45"/>
      <c r="AV360" s="45"/>
      <c r="AW360" s="45"/>
      <c r="AX360" s="45"/>
      <c r="AY360" s="45"/>
    </row>
    <row r="361" spans="1:51" x14ac:dyDescent="0.25">
      <c r="A361" s="245">
        <v>360</v>
      </c>
      <c r="B361" s="325" t="s">
        <v>47</v>
      </c>
      <c r="C361" s="45" t="s">
        <v>1683</v>
      </c>
      <c r="D361" s="7" t="s">
        <v>1684</v>
      </c>
      <c r="E361" s="47" t="s">
        <v>1214</v>
      </c>
      <c r="F361" s="7"/>
      <c r="G361" s="7"/>
      <c r="H361" s="7"/>
      <c r="I361" s="7"/>
      <c r="J361" s="7"/>
      <c r="K361" s="7"/>
      <c r="L361" s="8">
        <v>45810</v>
      </c>
      <c r="M361" s="7">
        <v>160</v>
      </c>
      <c r="N361" s="9">
        <f t="shared" si="25"/>
        <v>45969</v>
      </c>
      <c r="O361" s="10">
        <f t="shared" ca="1" si="26"/>
        <v>-234</v>
      </c>
      <c r="P361" s="10"/>
      <c r="Q361" s="10"/>
      <c r="R361" s="7"/>
      <c r="S361" s="7"/>
      <c r="T361" s="7"/>
      <c r="U361" s="7"/>
      <c r="V361" s="7"/>
      <c r="W361" s="15"/>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row>
    <row r="362" spans="1:51" s="53" customFormat="1" x14ac:dyDescent="0.25">
      <c r="A362" s="457">
        <v>361</v>
      </c>
      <c r="B362" s="450" t="s">
        <v>47</v>
      </c>
      <c r="C362" s="45" t="s">
        <v>1685</v>
      </c>
      <c r="D362" s="45" t="s">
        <v>1686</v>
      </c>
      <c r="E362" s="45" t="s">
        <v>117</v>
      </c>
      <c r="F362" s="45"/>
      <c r="G362" s="45"/>
      <c r="H362" s="45"/>
      <c r="I362" s="45"/>
      <c r="J362" s="45"/>
      <c r="K362" s="45"/>
      <c r="L362" s="51">
        <v>45810</v>
      </c>
      <c r="M362" s="45">
        <v>100</v>
      </c>
      <c r="N362" s="52">
        <f t="shared" si="25"/>
        <v>45909</v>
      </c>
      <c r="O362" s="46">
        <f t="shared" ca="1" si="26"/>
        <v>-294</v>
      </c>
      <c r="P362" s="46"/>
      <c r="Q362" s="46"/>
      <c r="R362" s="45" t="s">
        <v>50</v>
      </c>
      <c r="S362" s="45" t="s">
        <v>50</v>
      </c>
      <c r="T362" s="45" t="s">
        <v>50</v>
      </c>
      <c r="U362" s="45"/>
      <c r="V362" s="45">
        <v>0</v>
      </c>
      <c r="W362" s="56"/>
      <c r="X362" s="45" t="s">
        <v>50</v>
      </c>
      <c r="Y362" s="45" t="s">
        <v>50</v>
      </c>
      <c r="Z362" s="45" t="s">
        <v>50</v>
      </c>
      <c r="AA362" s="45"/>
      <c r="AB362" s="45" t="s">
        <v>50</v>
      </c>
      <c r="AC362" s="45"/>
      <c r="AD362" s="45"/>
      <c r="AE362" s="45" t="s">
        <v>50</v>
      </c>
      <c r="AF362" s="45" t="s">
        <v>50</v>
      </c>
      <c r="AG362" s="45"/>
      <c r="AH362" s="45" t="s">
        <v>56</v>
      </c>
      <c r="AI362" s="45"/>
      <c r="AJ362" s="45"/>
      <c r="AK362" s="45"/>
      <c r="AL362" s="45"/>
      <c r="AM362" s="45"/>
      <c r="AN362" s="45"/>
      <c r="AO362" s="45"/>
      <c r="AP362" s="45"/>
      <c r="AQ362" s="45"/>
      <c r="AR362" s="45"/>
      <c r="AS362" s="45"/>
      <c r="AT362" s="45"/>
      <c r="AU362" s="45"/>
      <c r="AV362" s="45"/>
      <c r="AW362" s="45"/>
      <c r="AX362" s="45"/>
      <c r="AY362" s="45"/>
    </row>
    <row r="363" spans="1:51" s="53" customFormat="1" x14ac:dyDescent="0.25">
      <c r="A363" s="457">
        <v>362</v>
      </c>
      <c r="B363" s="450" t="s">
        <v>47</v>
      </c>
      <c r="C363" s="45" t="s">
        <v>1687</v>
      </c>
      <c r="D363" s="45" t="s">
        <v>1688</v>
      </c>
      <c r="E363" s="45" t="s">
        <v>117</v>
      </c>
      <c r="F363" s="45"/>
      <c r="G363" s="45"/>
      <c r="H363" s="45"/>
      <c r="I363" s="45"/>
      <c r="J363" s="45"/>
      <c r="K363" s="45"/>
      <c r="L363" s="51">
        <v>45810</v>
      </c>
      <c r="M363" s="45">
        <v>130</v>
      </c>
      <c r="N363" s="52">
        <f t="shared" si="25"/>
        <v>45939</v>
      </c>
      <c r="O363" s="46">
        <f t="shared" ca="1" si="26"/>
        <v>-264</v>
      </c>
      <c r="P363" s="46"/>
      <c r="Q363" s="46"/>
      <c r="R363" s="45" t="s">
        <v>50</v>
      </c>
      <c r="S363" s="45" t="s">
        <v>50</v>
      </c>
      <c r="T363" s="45" t="s">
        <v>50</v>
      </c>
      <c r="U363" s="45"/>
      <c r="V363" s="45"/>
      <c r="W363" s="56"/>
      <c r="X363" s="45" t="s">
        <v>50</v>
      </c>
      <c r="Y363" s="45" t="s">
        <v>50</v>
      </c>
      <c r="Z363" s="45" t="s">
        <v>56</v>
      </c>
      <c r="AA363" s="45">
        <v>0</v>
      </c>
      <c r="AB363" s="45" t="s">
        <v>50</v>
      </c>
      <c r="AC363" s="45">
        <v>0</v>
      </c>
      <c r="AD363" s="45">
        <v>0</v>
      </c>
      <c r="AE363" s="45" t="s">
        <v>50</v>
      </c>
      <c r="AF363" s="45" t="s">
        <v>50</v>
      </c>
      <c r="AG363" s="45">
        <v>0</v>
      </c>
      <c r="AH363" s="45" t="s">
        <v>50</v>
      </c>
      <c r="AI363" s="45">
        <v>0</v>
      </c>
      <c r="AJ363" s="45" t="s">
        <v>50</v>
      </c>
      <c r="AK363" s="45">
        <v>0</v>
      </c>
      <c r="AL363" s="45">
        <v>0</v>
      </c>
      <c r="AM363" s="45">
        <v>0</v>
      </c>
      <c r="AN363" s="45">
        <v>0</v>
      </c>
      <c r="AO363" s="45">
        <v>0</v>
      </c>
      <c r="AP363" s="45">
        <v>0</v>
      </c>
      <c r="AQ363" s="45">
        <v>0</v>
      </c>
      <c r="AR363" s="45">
        <v>0</v>
      </c>
      <c r="AS363" s="45">
        <v>0</v>
      </c>
      <c r="AT363" s="45">
        <v>0</v>
      </c>
      <c r="AU363" s="45"/>
      <c r="AV363" s="45"/>
      <c r="AW363" s="45"/>
      <c r="AX363" s="45"/>
      <c r="AY363" s="45"/>
    </row>
    <row r="364" spans="1:51" s="53" customFormat="1" x14ac:dyDescent="0.25">
      <c r="A364" s="457">
        <v>363</v>
      </c>
      <c r="B364" s="450" t="s">
        <v>47</v>
      </c>
      <c r="C364" s="45" t="s">
        <v>1689</v>
      </c>
      <c r="D364" s="45" t="s">
        <v>1690</v>
      </c>
      <c r="E364" s="45" t="s">
        <v>117</v>
      </c>
      <c r="F364" s="45"/>
      <c r="G364" s="45"/>
      <c r="H364" s="45"/>
      <c r="I364" s="45"/>
      <c r="J364" s="45"/>
      <c r="K364" s="7"/>
      <c r="L364" s="51">
        <v>45810</v>
      </c>
      <c r="M364" s="45">
        <v>70</v>
      </c>
      <c r="N364" s="52">
        <f t="shared" si="25"/>
        <v>45879</v>
      </c>
      <c r="O364" s="46">
        <f t="shared" ca="1" si="26"/>
        <v>-324</v>
      </c>
      <c r="P364" s="46"/>
      <c r="Q364" s="46"/>
      <c r="R364" s="45"/>
      <c r="S364" s="45"/>
      <c r="T364" s="45"/>
      <c r="U364" s="45"/>
      <c r="V364" s="45"/>
      <c r="W364" s="56"/>
      <c r="X364" s="45" t="s">
        <v>50</v>
      </c>
      <c r="Y364" s="45" t="s">
        <v>50</v>
      </c>
      <c r="Z364" s="45" t="s">
        <v>50</v>
      </c>
      <c r="AA364" s="45">
        <v>0</v>
      </c>
      <c r="AB364" s="45" t="s">
        <v>50</v>
      </c>
      <c r="AC364" s="45">
        <v>0</v>
      </c>
      <c r="AD364" s="45">
        <v>0</v>
      </c>
      <c r="AE364" s="45" t="s">
        <v>50</v>
      </c>
      <c r="AF364" s="45" t="s">
        <v>50</v>
      </c>
      <c r="AG364" s="45">
        <v>0</v>
      </c>
      <c r="AH364" s="45" t="s">
        <v>50</v>
      </c>
      <c r="AI364" s="45">
        <v>0</v>
      </c>
      <c r="AJ364" s="45">
        <v>0</v>
      </c>
      <c r="AK364" s="45">
        <v>0</v>
      </c>
      <c r="AL364" s="45">
        <v>0</v>
      </c>
      <c r="AM364" s="45">
        <v>0</v>
      </c>
      <c r="AN364" s="45">
        <v>0</v>
      </c>
      <c r="AO364" s="45">
        <v>0</v>
      </c>
      <c r="AP364" s="45">
        <v>0</v>
      </c>
      <c r="AQ364" s="45">
        <v>0</v>
      </c>
      <c r="AR364" s="45">
        <v>0</v>
      </c>
      <c r="AS364" s="45">
        <v>0</v>
      </c>
      <c r="AT364" s="45">
        <v>0</v>
      </c>
      <c r="AU364" s="45"/>
      <c r="AV364" s="45"/>
      <c r="AW364" s="45"/>
      <c r="AX364" s="45"/>
      <c r="AY364" s="45"/>
    </row>
    <row r="365" spans="1:51" s="53" customFormat="1" x14ac:dyDescent="0.25">
      <c r="A365" s="180">
        <v>364</v>
      </c>
      <c r="B365" s="367" t="s">
        <v>47</v>
      </c>
      <c r="C365" s="45" t="s">
        <v>1691</v>
      </c>
      <c r="D365" s="45" t="s">
        <v>1692</v>
      </c>
      <c r="E365" s="45" t="s">
        <v>117</v>
      </c>
      <c r="F365" s="45"/>
      <c r="G365" s="45"/>
      <c r="H365" s="45"/>
      <c r="I365" s="45"/>
      <c r="J365" s="45"/>
      <c r="K365" s="45"/>
      <c r="L365" s="51">
        <v>45866</v>
      </c>
      <c r="M365" s="45">
        <v>130</v>
      </c>
      <c r="N365" s="52">
        <f t="shared" si="25"/>
        <v>45995</v>
      </c>
      <c r="O365" s="46">
        <f t="shared" ca="1" si="26"/>
        <v>-208</v>
      </c>
      <c r="P365" s="46"/>
      <c r="Q365" s="46"/>
      <c r="R365" s="45" t="s">
        <v>50</v>
      </c>
      <c r="S365" s="45" t="s">
        <v>50</v>
      </c>
      <c r="T365" s="45">
        <v>0</v>
      </c>
      <c r="U365" s="45">
        <v>0</v>
      </c>
      <c r="V365" s="45"/>
      <c r="W365" s="56"/>
      <c r="X365" s="45" t="s">
        <v>56</v>
      </c>
      <c r="Y365" s="45" t="s">
        <v>50</v>
      </c>
      <c r="Z365" s="45" t="s">
        <v>50</v>
      </c>
      <c r="AA365" s="45">
        <v>0</v>
      </c>
      <c r="AB365" s="45" t="s">
        <v>50</v>
      </c>
      <c r="AC365" s="45">
        <v>0</v>
      </c>
      <c r="AD365" s="45">
        <v>0</v>
      </c>
      <c r="AE365" s="45" t="s">
        <v>50</v>
      </c>
      <c r="AF365" s="45" t="s">
        <v>50</v>
      </c>
      <c r="AG365" s="45">
        <v>0</v>
      </c>
      <c r="AH365" s="45" t="s">
        <v>50</v>
      </c>
      <c r="AI365" s="45">
        <v>0</v>
      </c>
      <c r="AJ365" s="45" t="s">
        <v>50</v>
      </c>
      <c r="AK365" s="45">
        <v>0</v>
      </c>
      <c r="AL365" s="45">
        <v>0</v>
      </c>
      <c r="AM365" s="45">
        <v>0</v>
      </c>
      <c r="AN365" s="45">
        <v>0</v>
      </c>
      <c r="AO365" s="45">
        <v>0</v>
      </c>
      <c r="AP365" s="45">
        <v>0</v>
      </c>
      <c r="AQ365" s="45">
        <v>0</v>
      </c>
      <c r="AR365" s="45">
        <v>0</v>
      </c>
      <c r="AS365" s="45">
        <v>0</v>
      </c>
      <c r="AT365" s="45">
        <v>0</v>
      </c>
      <c r="AU365" s="45"/>
      <c r="AV365" s="45"/>
      <c r="AW365" s="45"/>
      <c r="AX365" s="45"/>
      <c r="AY365" s="45"/>
    </row>
    <row r="366" spans="1:51" x14ac:dyDescent="0.25">
      <c r="A366" s="245">
        <v>365</v>
      </c>
      <c r="B366" s="325" t="s">
        <v>47</v>
      </c>
      <c r="C366" s="63" t="s">
        <v>1693</v>
      </c>
      <c r="D366" s="7" t="s">
        <v>1694</v>
      </c>
      <c r="E366" s="47" t="s">
        <v>1214</v>
      </c>
      <c r="F366" s="7"/>
      <c r="G366" s="7"/>
      <c r="H366" s="7"/>
      <c r="I366" s="7"/>
      <c r="J366" s="7"/>
      <c r="K366" s="7"/>
      <c r="L366" s="8">
        <v>45833</v>
      </c>
      <c r="M366" s="7">
        <v>70</v>
      </c>
      <c r="N366" s="9">
        <f t="shared" si="25"/>
        <v>45902</v>
      </c>
      <c r="O366" s="10">
        <f t="shared" ca="1" si="26"/>
        <v>-301</v>
      </c>
      <c r="P366" s="10"/>
      <c r="Q366" s="10"/>
      <c r="R366" s="7"/>
      <c r="S366" s="7"/>
      <c r="T366" s="7"/>
      <c r="U366" s="7"/>
      <c r="V366" s="7"/>
      <c r="W366" s="15"/>
      <c r="X366" s="7" t="s">
        <v>50</v>
      </c>
      <c r="Y366" s="7" t="s">
        <v>50</v>
      </c>
      <c r="Z366" s="67" t="s">
        <v>50</v>
      </c>
      <c r="AA366" s="7">
        <v>0</v>
      </c>
      <c r="AB366" s="7" t="s">
        <v>50</v>
      </c>
      <c r="AC366" s="7">
        <v>0</v>
      </c>
      <c r="AD366" s="7">
        <v>0</v>
      </c>
      <c r="AE366" s="7" t="s">
        <v>50</v>
      </c>
      <c r="AF366" s="7" t="s">
        <v>50</v>
      </c>
      <c r="AG366" s="7">
        <v>0</v>
      </c>
      <c r="AH366" s="67" t="s">
        <v>56</v>
      </c>
      <c r="AI366" s="7">
        <v>0</v>
      </c>
      <c r="AJ366" s="7">
        <v>0</v>
      </c>
      <c r="AK366" s="7">
        <v>0</v>
      </c>
      <c r="AL366" s="7">
        <v>0</v>
      </c>
      <c r="AM366" s="7">
        <v>0</v>
      </c>
      <c r="AN366" s="7" t="s">
        <v>50</v>
      </c>
      <c r="AO366" s="7">
        <v>0</v>
      </c>
      <c r="AP366" s="7">
        <v>0</v>
      </c>
      <c r="AQ366" s="7">
        <v>0</v>
      </c>
      <c r="AR366" s="7">
        <v>0</v>
      </c>
      <c r="AS366" s="7">
        <v>0</v>
      </c>
      <c r="AT366" s="7">
        <v>0</v>
      </c>
      <c r="AU366" s="7"/>
      <c r="AV366" s="7"/>
      <c r="AW366" s="7"/>
      <c r="AX366" s="7"/>
      <c r="AY366" s="7"/>
    </row>
    <row r="367" spans="1:51" s="53" customFormat="1" x14ac:dyDescent="0.25">
      <c r="A367" s="457">
        <v>366</v>
      </c>
      <c r="B367" s="450" t="s">
        <v>47</v>
      </c>
      <c r="C367" s="45" t="s">
        <v>1695</v>
      </c>
      <c r="D367" s="45" t="s">
        <v>1696</v>
      </c>
      <c r="E367" s="45" t="s">
        <v>117</v>
      </c>
      <c r="F367" s="45"/>
      <c r="G367" s="45"/>
      <c r="H367" s="45"/>
      <c r="I367" s="45"/>
      <c r="J367" s="45"/>
      <c r="K367" s="45"/>
      <c r="L367" s="51">
        <v>45834</v>
      </c>
      <c r="M367" s="45">
        <v>40</v>
      </c>
      <c r="N367" s="52">
        <f t="shared" si="25"/>
        <v>45873</v>
      </c>
      <c r="O367" s="46">
        <f t="shared" ca="1" si="26"/>
        <v>-330</v>
      </c>
      <c r="P367" s="46"/>
      <c r="Q367" s="46"/>
      <c r="R367" s="45" t="s">
        <v>50</v>
      </c>
      <c r="S367" s="45" t="s">
        <v>50</v>
      </c>
      <c r="T367" s="45">
        <v>0</v>
      </c>
      <c r="U367" s="45">
        <v>0</v>
      </c>
      <c r="V367" s="45">
        <v>0</v>
      </c>
      <c r="W367" s="56"/>
      <c r="X367" s="45" t="s">
        <v>50</v>
      </c>
      <c r="Y367" s="45" t="s">
        <v>50</v>
      </c>
      <c r="Z367" s="45"/>
      <c r="AA367" s="45">
        <v>0</v>
      </c>
      <c r="AB367" s="45" t="s">
        <v>50</v>
      </c>
      <c r="AC367" s="53">
        <v>0</v>
      </c>
      <c r="AD367" s="53">
        <v>0</v>
      </c>
      <c r="AE367" s="53">
        <v>0</v>
      </c>
      <c r="AF367" s="53">
        <v>0</v>
      </c>
      <c r="AG367" s="53">
        <v>0</v>
      </c>
      <c r="AH367" s="53">
        <v>0</v>
      </c>
      <c r="AI367" s="53">
        <v>0</v>
      </c>
      <c r="AJ367" s="53">
        <v>0</v>
      </c>
      <c r="AK367" s="53">
        <v>0</v>
      </c>
      <c r="AL367" s="53">
        <v>0</v>
      </c>
      <c r="AM367" s="53">
        <v>0</v>
      </c>
      <c r="AN367" s="53">
        <v>0</v>
      </c>
      <c r="AO367" s="53">
        <v>0</v>
      </c>
      <c r="AP367" s="53">
        <v>0</v>
      </c>
      <c r="AQ367" s="53">
        <v>0</v>
      </c>
      <c r="AR367" s="53">
        <v>0</v>
      </c>
      <c r="AS367" s="45">
        <v>0</v>
      </c>
      <c r="AT367" s="45">
        <v>0</v>
      </c>
      <c r="AU367" s="45"/>
      <c r="AV367" s="45"/>
      <c r="AW367" s="45"/>
      <c r="AX367" s="45"/>
      <c r="AY367" s="45"/>
    </row>
    <row r="368" spans="1:51" s="53" customFormat="1" x14ac:dyDescent="0.25">
      <c r="A368" s="457">
        <v>367</v>
      </c>
      <c r="B368" s="450" t="s">
        <v>47</v>
      </c>
      <c r="C368" s="45" t="s">
        <v>1697</v>
      </c>
      <c r="D368" s="45" t="s">
        <v>1698</v>
      </c>
      <c r="E368" s="45" t="s">
        <v>515</v>
      </c>
      <c r="F368" s="45"/>
      <c r="G368" s="45"/>
      <c r="H368" s="45"/>
      <c r="I368" s="45"/>
      <c r="J368" s="45"/>
      <c r="K368" s="45" t="s">
        <v>1699</v>
      </c>
      <c r="L368" s="51">
        <v>45845</v>
      </c>
      <c r="M368" s="45">
        <v>220</v>
      </c>
      <c r="N368" s="52">
        <f t="shared" si="25"/>
        <v>46064</v>
      </c>
      <c r="O368" s="46">
        <f t="shared" ca="1" si="26"/>
        <v>-139</v>
      </c>
      <c r="P368" s="46"/>
      <c r="Q368" s="46" t="s">
        <v>50</v>
      </c>
      <c r="R368" s="45" t="s">
        <v>50</v>
      </c>
      <c r="S368" s="45" t="s">
        <v>50</v>
      </c>
      <c r="T368" s="45">
        <v>0</v>
      </c>
      <c r="U368" s="45">
        <v>0</v>
      </c>
      <c r="V368" s="45">
        <v>0</v>
      </c>
      <c r="W368" s="56"/>
      <c r="X368" s="45" t="s">
        <v>50</v>
      </c>
      <c r="Y368" s="45" t="s">
        <v>50</v>
      </c>
      <c r="Z368" s="45" t="s">
        <v>50</v>
      </c>
      <c r="AA368" s="45"/>
      <c r="AB368" s="45" t="s">
        <v>50</v>
      </c>
      <c r="AC368" s="45">
        <v>0</v>
      </c>
      <c r="AD368" s="45">
        <v>0</v>
      </c>
      <c r="AE368" s="45" t="s">
        <v>50</v>
      </c>
      <c r="AF368" s="45" t="s">
        <v>50</v>
      </c>
      <c r="AG368" s="45">
        <v>0</v>
      </c>
      <c r="AH368" s="45">
        <v>0</v>
      </c>
      <c r="AI368" s="45">
        <v>0</v>
      </c>
      <c r="AJ368" s="45">
        <v>0</v>
      </c>
      <c r="AK368" s="45"/>
      <c r="AL368" s="45">
        <v>0</v>
      </c>
      <c r="AM368" s="45">
        <v>0</v>
      </c>
      <c r="AN368" s="45">
        <v>0</v>
      </c>
      <c r="AO368" s="45">
        <v>0</v>
      </c>
      <c r="AP368" s="45">
        <v>0</v>
      </c>
      <c r="AQ368" s="45">
        <v>0</v>
      </c>
      <c r="AR368" s="45">
        <v>0</v>
      </c>
      <c r="AS368" s="45">
        <v>0</v>
      </c>
      <c r="AT368" s="45">
        <v>0</v>
      </c>
      <c r="AU368" s="45"/>
      <c r="AV368" s="45"/>
      <c r="AW368" s="45"/>
      <c r="AX368" s="45"/>
      <c r="AY368" s="45"/>
    </row>
    <row r="369" spans="1:51" s="53" customFormat="1" x14ac:dyDescent="0.25">
      <c r="A369" s="457">
        <v>368</v>
      </c>
      <c r="B369" s="450" t="s">
        <v>47</v>
      </c>
      <c r="C369" s="45" t="s">
        <v>547</v>
      </c>
      <c r="D369" s="45" t="s">
        <v>548</v>
      </c>
      <c r="E369" s="45" t="s">
        <v>117</v>
      </c>
      <c r="F369" s="45"/>
      <c r="G369" s="45"/>
      <c r="H369" s="45"/>
      <c r="I369" s="45"/>
      <c r="J369" s="45"/>
      <c r="K369" s="45"/>
      <c r="L369" s="51">
        <v>45839</v>
      </c>
      <c r="M369" s="45">
        <v>160</v>
      </c>
      <c r="N369" s="52">
        <f t="shared" si="25"/>
        <v>45998</v>
      </c>
      <c r="O369" s="46">
        <f t="shared" ca="1" si="26"/>
        <v>-205</v>
      </c>
      <c r="P369" s="46"/>
      <c r="Q369" s="46"/>
      <c r="R369" s="45" t="s">
        <v>50</v>
      </c>
      <c r="S369" s="45" t="s">
        <v>50</v>
      </c>
      <c r="T369" s="45">
        <v>0</v>
      </c>
      <c r="U369" s="45">
        <v>0</v>
      </c>
      <c r="V369" s="45">
        <v>0</v>
      </c>
      <c r="W369" s="56"/>
      <c r="X369" s="45" t="s">
        <v>56</v>
      </c>
      <c r="Y369" s="45" t="s">
        <v>50</v>
      </c>
      <c r="Z369" s="45"/>
      <c r="AA369" s="45"/>
      <c r="AB369" s="45" t="s">
        <v>50</v>
      </c>
      <c r="AC369" s="45">
        <v>0</v>
      </c>
      <c r="AD369" s="45">
        <v>0</v>
      </c>
      <c r="AE369" s="45" t="s">
        <v>50</v>
      </c>
      <c r="AF369" s="45" t="s">
        <v>50</v>
      </c>
      <c r="AG369" s="45"/>
      <c r="AH369" s="45" t="s">
        <v>50</v>
      </c>
      <c r="AI369" s="45">
        <v>0</v>
      </c>
      <c r="AJ369" s="45">
        <v>0</v>
      </c>
      <c r="AK369" s="45">
        <v>0</v>
      </c>
      <c r="AL369" s="45">
        <v>0</v>
      </c>
      <c r="AM369" s="45">
        <v>0</v>
      </c>
      <c r="AN369" s="45" t="s">
        <v>50</v>
      </c>
      <c r="AO369" s="45">
        <v>0</v>
      </c>
      <c r="AP369" s="45">
        <v>0</v>
      </c>
      <c r="AQ369" s="45">
        <v>0</v>
      </c>
      <c r="AR369" s="45" t="s">
        <v>56</v>
      </c>
      <c r="AS369" s="45">
        <v>0</v>
      </c>
      <c r="AT369" s="45">
        <v>0</v>
      </c>
      <c r="AU369" s="45"/>
      <c r="AV369" s="45"/>
      <c r="AW369" s="45"/>
      <c r="AX369" s="45"/>
      <c r="AY369" s="45"/>
    </row>
    <row r="370" spans="1:51" s="53" customFormat="1" x14ac:dyDescent="0.25">
      <c r="A370" s="457">
        <v>369</v>
      </c>
      <c r="B370" s="450" t="s">
        <v>47</v>
      </c>
      <c r="C370" s="45" t="s">
        <v>1700</v>
      </c>
      <c r="D370" s="45" t="s">
        <v>1701</v>
      </c>
      <c r="E370" s="45" t="s">
        <v>117</v>
      </c>
      <c r="F370" s="45"/>
      <c r="G370" s="45"/>
      <c r="H370" s="45"/>
      <c r="I370" s="45"/>
      <c r="J370" s="45"/>
      <c r="K370" s="45"/>
      <c r="L370" s="51">
        <v>45845</v>
      </c>
      <c r="M370" s="45">
        <v>100</v>
      </c>
      <c r="N370" s="52">
        <f t="shared" si="25"/>
        <v>45944</v>
      </c>
      <c r="O370" s="46">
        <f t="shared" ca="1" si="26"/>
        <v>-259</v>
      </c>
      <c r="P370" s="46"/>
      <c r="Q370" s="46"/>
      <c r="R370" s="45" t="s">
        <v>50</v>
      </c>
      <c r="S370" s="45" t="s">
        <v>50</v>
      </c>
      <c r="T370" s="45"/>
      <c r="U370" s="45"/>
      <c r="V370" s="45"/>
      <c r="W370" s="56"/>
      <c r="X370" s="45" t="s">
        <v>50</v>
      </c>
      <c r="Y370" s="45" t="s">
        <v>50</v>
      </c>
      <c r="Z370" s="45" t="s">
        <v>50</v>
      </c>
      <c r="AA370" s="45">
        <v>0</v>
      </c>
      <c r="AB370" s="45" t="s">
        <v>50</v>
      </c>
      <c r="AC370" s="45">
        <v>0</v>
      </c>
      <c r="AD370" s="45">
        <v>0</v>
      </c>
      <c r="AE370" s="45" t="s">
        <v>50</v>
      </c>
      <c r="AF370" s="45" t="s">
        <v>50</v>
      </c>
      <c r="AG370" s="45">
        <v>0</v>
      </c>
      <c r="AH370" s="45" t="s">
        <v>56</v>
      </c>
      <c r="AI370" s="45">
        <v>0</v>
      </c>
      <c r="AJ370" s="45">
        <v>0</v>
      </c>
      <c r="AK370" s="45">
        <v>0</v>
      </c>
      <c r="AL370" s="45">
        <v>0</v>
      </c>
      <c r="AM370" s="45">
        <v>0</v>
      </c>
      <c r="AN370" s="45">
        <v>0</v>
      </c>
      <c r="AO370" s="45">
        <v>0</v>
      </c>
      <c r="AP370" s="45">
        <v>0</v>
      </c>
      <c r="AQ370" s="45">
        <v>0</v>
      </c>
      <c r="AR370" s="45">
        <v>0</v>
      </c>
      <c r="AS370" s="45">
        <v>0</v>
      </c>
      <c r="AT370" s="45">
        <v>0</v>
      </c>
      <c r="AU370" s="45"/>
      <c r="AV370" s="45"/>
      <c r="AW370" s="45"/>
      <c r="AX370" s="45"/>
      <c r="AY370" s="45"/>
    </row>
    <row r="371" spans="1:51" s="53" customFormat="1" x14ac:dyDescent="0.25">
      <c r="A371" s="457">
        <v>370</v>
      </c>
      <c r="B371" s="450" t="s">
        <v>47</v>
      </c>
      <c r="C371" s="45" t="s">
        <v>1702</v>
      </c>
      <c r="D371" s="45" t="s">
        <v>1703</v>
      </c>
      <c r="E371" s="45" t="s">
        <v>117</v>
      </c>
      <c r="F371" s="45"/>
      <c r="G371" s="45"/>
      <c r="H371" s="45"/>
      <c r="I371" s="45"/>
      <c r="J371" s="45"/>
      <c r="K371" s="45"/>
      <c r="L371" s="51">
        <v>45848</v>
      </c>
      <c r="M371" s="45">
        <v>100</v>
      </c>
      <c r="N371" s="52">
        <f t="shared" si="25"/>
        <v>45947</v>
      </c>
      <c r="O371" s="46">
        <f t="shared" ca="1" si="26"/>
        <v>-256</v>
      </c>
      <c r="P371" s="46"/>
      <c r="Q371" s="46"/>
      <c r="R371" s="45" t="s">
        <v>50</v>
      </c>
      <c r="S371" s="45" t="s">
        <v>50</v>
      </c>
      <c r="T371" s="45"/>
      <c r="U371" s="45"/>
      <c r="V371" s="45"/>
      <c r="W371" s="56"/>
      <c r="X371" s="45" t="s">
        <v>50</v>
      </c>
      <c r="Y371" s="45" t="s">
        <v>50</v>
      </c>
      <c r="Z371" s="45" t="s">
        <v>50</v>
      </c>
      <c r="AA371" s="45">
        <v>0</v>
      </c>
      <c r="AB371" s="45" t="s">
        <v>50</v>
      </c>
      <c r="AC371" s="45">
        <v>0</v>
      </c>
      <c r="AD371" s="45">
        <v>0</v>
      </c>
      <c r="AE371" s="45" t="s">
        <v>50</v>
      </c>
      <c r="AF371" s="45" t="s">
        <v>50</v>
      </c>
      <c r="AG371" s="45">
        <v>0</v>
      </c>
      <c r="AH371" s="45"/>
      <c r="AI371" s="45">
        <v>0</v>
      </c>
      <c r="AJ371" s="45">
        <v>0</v>
      </c>
      <c r="AK371" s="45">
        <v>0</v>
      </c>
      <c r="AL371" s="45">
        <v>0</v>
      </c>
      <c r="AM371" s="45">
        <v>0</v>
      </c>
      <c r="AN371" s="45" t="s">
        <v>50</v>
      </c>
      <c r="AO371" s="45">
        <v>0</v>
      </c>
      <c r="AP371" s="45">
        <v>0</v>
      </c>
      <c r="AQ371" s="45">
        <v>0</v>
      </c>
      <c r="AR371" s="45">
        <v>0</v>
      </c>
      <c r="AS371" s="45">
        <v>0</v>
      </c>
      <c r="AT371" s="45">
        <v>0</v>
      </c>
      <c r="AU371" s="45"/>
      <c r="AV371" s="45"/>
      <c r="AW371" s="45"/>
      <c r="AX371" s="45"/>
      <c r="AY371" s="45"/>
    </row>
    <row r="372" spans="1:51" x14ac:dyDescent="0.25">
      <c r="A372" s="245">
        <v>371</v>
      </c>
      <c r="B372" s="325" t="s">
        <v>47</v>
      </c>
      <c r="C372" s="7" t="s">
        <v>1704</v>
      </c>
      <c r="D372" s="7" t="s">
        <v>1705</v>
      </c>
      <c r="E372" s="47" t="s">
        <v>1214</v>
      </c>
      <c r="F372" s="7"/>
      <c r="G372" s="7"/>
      <c r="H372" s="7"/>
      <c r="I372" s="7"/>
      <c r="J372" s="7"/>
      <c r="K372" s="7"/>
      <c r="L372" s="8">
        <v>45853</v>
      </c>
      <c r="M372" s="7">
        <v>40</v>
      </c>
      <c r="N372" s="9">
        <f t="shared" si="25"/>
        <v>45892</v>
      </c>
      <c r="O372" s="10">
        <f t="shared" ca="1" si="26"/>
        <v>-311</v>
      </c>
      <c r="P372" s="10"/>
      <c r="Q372" s="10"/>
      <c r="R372" s="7"/>
      <c r="S372" s="7"/>
      <c r="T372" s="7"/>
      <c r="U372" s="7"/>
      <c r="V372" s="7"/>
      <c r="W372" s="15"/>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row>
    <row r="373" spans="1:51" s="53" customFormat="1" x14ac:dyDescent="0.25">
      <c r="A373" s="457">
        <v>371</v>
      </c>
      <c r="B373" s="450" t="s">
        <v>47</v>
      </c>
      <c r="C373" s="45" t="s">
        <v>1706</v>
      </c>
      <c r="D373" s="45" t="s">
        <v>1707</v>
      </c>
      <c r="E373" s="45" t="s">
        <v>515</v>
      </c>
      <c r="F373" s="45"/>
      <c r="G373" s="45"/>
      <c r="H373" s="45"/>
      <c r="I373" s="45"/>
      <c r="J373" s="45"/>
      <c r="K373" s="45"/>
      <c r="L373" s="51">
        <v>45868</v>
      </c>
      <c r="M373" s="45">
        <v>140</v>
      </c>
      <c r="N373" s="52">
        <f t="shared" si="25"/>
        <v>46007</v>
      </c>
      <c r="O373" s="46">
        <f t="shared" ca="1" si="26"/>
        <v>-196</v>
      </c>
      <c r="P373" s="46"/>
      <c r="Q373" s="46"/>
      <c r="R373" s="45"/>
      <c r="S373" s="45"/>
      <c r="T373" s="45">
        <v>0</v>
      </c>
      <c r="U373" s="45" t="s">
        <v>50</v>
      </c>
      <c r="V373" s="45">
        <v>0</v>
      </c>
      <c r="W373" s="56"/>
      <c r="X373" s="45" t="s">
        <v>50</v>
      </c>
      <c r="Y373" s="45" t="s">
        <v>50</v>
      </c>
      <c r="Z373" s="45">
        <v>0</v>
      </c>
      <c r="AA373" s="45">
        <v>0</v>
      </c>
      <c r="AB373" s="45" t="s">
        <v>50</v>
      </c>
      <c r="AC373" s="45">
        <v>0</v>
      </c>
      <c r="AD373" s="45">
        <v>0</v>
      </c>
      <c r="AE373" s="45" t="s">
        <v>50</v>
      </c>
      <c r="AF373" s="45" t="s">
        <v>50</v>
      </c>
      <c r="AG373" s="45">
        <v>0</v>
      </c>
      <c r="AH373" s="45" t="s">
        <v>50</v>
      </c>
      <c r="AI373" s="45">
        <v>0</v>
      </c>
      <c r="AJ373" s="45">
        <v>0</v>
      </c>
      <c r="AK373" s="45">
        <v>0</v>
      </c>
      <c r="AL373" s="45">
        <v>0</v>
      </c>
      <c r="AM373" s="45">
        <v>0</v>
      </c>
      <c r="AN373" s="45">
        <v>0</v>
      </c>
      <c r="AO373" s="45">
        <v>0</v>
      </c>
      <c r="AP373" s="45">
        <v>0</v>
      </c>
      <c r="AQ373" s="45">
        <v>0</v>
      </c>
      <c r="AR373" s="45">
        <v>0</v>
      </c>
      <c r="AS373" s="45">
        <v>0</v>
      </c>
      <c r="AT373" s="45">
        <v>0</v>
      </c>
      <c r="AU373" s="45"/>
      <c r="AV373" s="45"/>
      <c r="AW373" s="45"/>
      <c r="AX373" s="45"/>
      <c r="AY373" s="45"/>
    </row>
    <row r="374" spans="1:51" x14ac:dyDescent="0.25">
      <c r="A374" s="245">
        <v>372</v>
      </c>
      <c r="B374" s="325" t="s">
        <v>47</v>
      </c>
      <c r="C374" s="7" t="s">
        <v>1708</v>
      </c>
      <c r="D374" s="7" t="s">
        <v>1709</v>
      </c>
      <c r="E374" s="47" t="s">
        <v>1214</v>
      </c>
      <c r="F374" s="7"/>
      <c r="G374" s="7"/>
      <c r="H374" s="7"/>
      <c r="I374" s="7"/>
      <c r="J374" s="7"/>
      <c r="K374" s="7"/>
      <c r="L374" s="8">
        <v>45869</v>
      </c>
      <c r="M374" s="7">
        <v>40</v>
      </c>
      <c r="N374" s="9">
        <f t="shared" si="25"/>
        <v>45908</v>
      </c>
      <c r="O374" s="10">
        <f t="shared" ca="1" si="26"/>
        <v>-295</v>
      </c>
      <c r="P374" s="10"/>
      <c r="Q374" s="10"/>
      <c r="R374" s="7"/>
      <c r="S374" s="7"/>
      <c r="T374" s="7"/>
      <c r="U374" s="7"/>
      <c r="V374" s="7"/>
      <c r="W374" s="15"/>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row>
    <row r="375" spans="1:51" s="53" customFormat="1" x14ac:dyDescent="0.25">
      <c r="A375" s="457">
        <v>373</v>
      </c>
      <c r="B375" s="450" t="s">
        <v>47</v>
      </c>
      <c r="C375" s="45" t="s">
        <v>1710</v>
      </c>
      <c r="D375" s="45" t="s">
        <v>1711</v>
      </c>
      <c r="E375" s="45" t="s">
        <v>117</v>
      </c>
      <c r="F375" s="45"/>
      <c r="G375" s="45"/>
      <c r="H375" s="45"/>
      <c r="I375" s="45"/>
      <c r="J375" s="45"/>
      <c r="K375" s="45"/>
      <c r="L375" s="51">
        <v>45881</v>
      </c>
      <c r="M375" s="45">
        <v>70</v>
      </c>
      <c r="N375" s="52">
        <f t="shared" si="25"/>
        <v>45950</v>
      </c>
      <c r="O375" s="46">
        <f t="shared" ca="1" si="26"/>
        <v>-253</v>
      </c>
      <c r="P375" s="46"/>
      <c r="Q375" s="46"/>
      <c r="R375" s="45"/>
      <c r="S375" s="45"/>
      <c r="T375" s="45"/>
      <c r="U375" s="45"/>
      <c r="V375" s="45"/>
      <c r="W375" s="56"/>
      <c r="X375" s="45" t="s">
        <v>50</v>
      </c>
      <c r="Y375" s="45" t="s">
        <v>50</v>
      </c>
      <c r="Z375" s="45" t="s">
        <v>50</v>
      </c>
      <c r="AA375" s="45">
        <v>0</v>
      </c>
      <c r="AB375" s="45" t="s">
        <v>50</v>
      </c>
      <c r="AC375" s="45">
        <v>0</v>
      </c>
      <c r="AD375" s="45">
        <v>0</v>
      </c>
      <c r="AE375" s="45" t="s">
        <v>50</v>
      </c>
      <c r="AF375" s="45" t="s">
        <v>50</v>
      </c>
      <c r="AG375" s="45">
        <v>0</v>
      </c>
      <c r="AH375" s="45"/>
      <c r="AI375" s="45">
        <v>0</v>
      </c>
      <c r="AJ375" s="45">
        <v>0</v>
      </c>
      <c r="AK375" s="45">
        <v>0</v>
      </c>
      <c r="AL375" s="45">
        <v>0</v>
      </c>
      <c r="AM375" s="45">
        <v>0</v>
      </c>
      <c r="AN375" s="45">
        <v>0</v>
      </c>
      <c r="AO375" s="45">
        <v>0</v>
      </c>
      <c r="AP375" s="45">
        <v>0</v>
      </c>
      <c r="AQ375" s="45">
        <v>0</v>
      </c>
      <c r="AR375" s="45">
        <v>0</v>
      </c>
      <c r="AS375" s="45">
        <v>0</v>
      </c>
      <c r="AT375" s="45">
        <v>0</v>
      </c>
      <c r="AU375" s="45"/>
      <c r="AV375" s="45"/>
      <c r="AW375" s="45"/>
      <c r="AX375" s="45"/>
      <c r="AY375" s="45"/>
    </row>
    <row r="376" spans="1:51" s="53" customFormat="1" x14ac:dyDescent="0.25">
      <c r="A376" s="457">
        <v>374</v>
      </c>
      <c r="B376" s="450" t="s">
        <v>47</v>
      </c>
      <c r="C376" s="45" t="s">
        <v>1712</v>
      </c>
      <c r="D376" s="45" t="s">
        <v>1713</v>
      </c>
      <c r="E376" s="45" t="s">
        <v>117</v>
      </c>
      <c r="F376" s="45"/>
      <c r="G376" s="45"/>
      <c r="H376" s="45"/>
      <c r="I376" s="45"/>
      <c r="J376" s="45"/>
      <c r="K376" s="45"/>
      <c r="L376" s="51">
        <v>45881</v>
      </c>
      <c r="M376" s="45">
        <v>100</v>
      </c>
      <c r="N376" s="52">
        <f t="shared" si="25"/>
        <v>45980</v>
      </c>
      <c r="O376" s="46">
        <f t="shared" ca="1" si="26"/>
        <v>-223</v>
      </c>
      <c r="P376" s="46"/>
      <c r="Q376" s="46"/>
      <c r="R376" s="45" t="s">
        <v>50</v>
      </c>
      <c r="S376" s="45" t="s">
        <v>50</v>
      </c>
      <c r="T376" s="45">
        <v>0</v>
      </c>
      <c r="U376" s="45">
        <v>0</v>
      </c>
      <c r="V376" s="45">
        <v>0</v>
      </c>
      <c r="W376" s="56"/>
      <c r="X376" s="45" t="s">
        <v>50</v>
      </c>
      <c r="Y376" s="45" t="s">
        <v>50</v>
      </c>
      <c r="Z376" s="45" t="s">
        <v>50</v>
      </c>
      <c r="AA376" s="45">
        <v>0</v>
      </c>
      <c r="AB376" s="45" t="s">
        <v>50</v>
      </c>
      <c r="AC376" s="45">
        <v>0</v>
      </c>
      <c r="AD376" s="45">
        <v>0</v>
      </c>
      <c r="AE376" s="45" t="s">
        <v>50</v>
      </c>
      <c r="AF376" s="45" t="s">
        <v>50</v>
      </c>
      <c r="AG376" s="45">
        <v>0</v>
      </c>
      <c r="AH376" s="45" t="s">
        <v>50</v>
      </c>
      <c r="AI376" s="45">
        <v>0</v>
      </c>
      <c r="AJ376" s="45">
        <v>0</v>
      </c>
      <c r="AK376" s="45">
        <v>0</v>
      </c>
      <c r="AL376" s="45">
        <v>0</v>
      </c>
      <c r="AM376" s="45">
        <v>0</v>
      </c>
      <c r="AN376" s="45">
        <v>0</v>
      </c>
      <c r="AO376" s="45">
        <v>0</v>
      </c>
      <c r="AP376" s="45">
        <v>0</v>
      </c>
      <c r="AQ376" s="45">
        <v>0</v>
      </c>
      <c r="AR376" s="45">
        <v>0</v>
      </c>
      <c r="AS376" s="45">
        <v>0</v>
      </c>
      <c r="AT376" s="45">
        <v>0</v>
      </c>
      <c r="AU376" s="45"/>
      <c r="AV376" s="45"/>
      <c r="AW376" s="45"/>
      <c r="AX376" s="45"/>
      <c r="AY376" s="45"/>
    </row>
    <row r="377" spans="1:51" s="53" customFormat="1" x14ac:dyDescent="0.25">
      <c r="A377" s="457">
        <v>375</v>
      </c>
      <c r="B377" s="450" t="s">
        <v>47</v>
      </c>
      <c r="C377" s="45" t="s">
        <v>1714</v>
      </c>
      <c r="D377" s="45" t="s">
        <v>1715</v>
      </c>
      <c r="E377" s="45" t="s">
        <v>117</v>
      </c>
      <c r="F377" s="45"/>
      <c r="G377" s="45"/>
      <c r="H377" s="45"/>
      <c r="I377" s="45"/>
      <c r="J377" s="45"/>
      <c r="K377" s="45"/>
      <c r="L377" s="51">
        <v>45887</v>
      </c>
      <c r="M377" s="45">
        <v>100</v>
      </c>
      <c r="N377" s="52">
        <f>IF(OR(ISBLANK(L377),ISBLANK(M377)),"",L377+M377-1)</f>
        <v>45986</v>
      </c>
      <c r="O377" s="46">
        <f ca="1">IF(OR(ISBLANK(L377),ISBLANK(M377)),"",N377-TODAY())</f>
        <v>-217</v>
      </c>
      <c r="P377" s="46"/>
      <c r="Q377" s="46"/>
      <c r="R377" s="45" t="s">
        <v>50</v>
      </c>
      <c r="S377" s="45" t="s">
        <v>50</v>
      </c>
      <c r="T377" s="45">
        <v>0</v>
      </c>
      <c r="U377" s="45">
        <v>0</v>
      </c>
      <c r="V377" s="45">
        <v>0</v>
      </c>
      <c r="W377" s="56"/>
      <c r="X377" s="45" t="s">
        <v>50</v>
      </c>
      <c r="Y377" s="45" t="s">
        <v>50</v>
      </c>
      <c r="Z377" s="45" t="s">
        <v>50</v>
      </c>
      <c r="AA377" s="45">
        <v>0</v>
      </c>
      <c r="AB377" s="45" t="s">
        <v>50</v>
      </c>
      <c r="AC377" s="45">
        <v>0</v>
      </c>
      <c r="AD377" s="45">
        <v>0</v>
      </c>
      <c r="AE377" s="45" t="s">
        <v>50</v>
      </c>
      <c r="AF377" s="45" t="s">
        <v>50</v>
      </c>
      <c r="AG377" s="45">
        <v>0</v>
      </c>
      <c r="AH377" s="45" t="s">
        <v>50</v>
      </c>
      <c r="AI377" s="45">
        <v>0</v>
      </c>
      <c r="AJ377" s="45">
        <v>0</v>
      </c>
      <c r="AK377" s="45">
        <v>0</v>
      </c>
      <c r="AL377" s="45">
        <v>0</v>
      </c>
      <c r="AM377" s="45">
        <v>0</v>
      </c>
      <c r="AN377" s="45">
        <v>0</v>
      </c>
      <c r="AO377" s="45">
        <v>0</v>
      </c>
      <c r="AP377" s="45">
        <v>0</v>
      </c>
      <c r="AQ377" s="45">
        <v>0</v>
      </c>
      <c r="AR377" s="45">
        <v>0</v>
      </c>
      <c r="AS377" s="45">
        <v>0</v>
      </c>
      <c r="AT377" s="45">
        <v>0</v>
      </c>
      <c r="AU377" s="45"/>
      <c r="AV377" s="45"/>
      <c r="AW377" s="45"/>
      <c r="AX377" s="45"/>
      <c r="AY377" s="45"/>
    </row>
    <row r="378" spans="1:51" s="53" customFormat="1" x14ac:dyDescent="0.25">
      <c r="A378" s="457">
        <v>376</v>
      </c>
      <c r="B378" s="450" t="s">
        <v>47</v>
      </c>
      <c r="C378" s="45" t="s">
        <v>1716</v>
      </c>
      <c r="D378" s="45" t="s">
        <v>1717</v>
      </c>
      <c r="E378" s="45" t="s">
        <v>117</v>
      </c>
      <c r="F378" s="45"/>
      <c r="G378" s="45"/>
      <c r="H378" s="45"/>
      <c r="I378" s="45"/>
      <c r="J378" s="45"/>
      <c r="K378" s="45"/>
      <c r="L378" s="51">
        <v>45887</v>
      </c>
      <c r="M378" s="45">
        <v>40</v>
      </c>
      <c r="N378" s="52">
        <f>IF(OR(ISBLANK(L378),ISBLANK(M378)),"",L378+M378-1)</f>
        <v>45926</v>
      </c>
      <c r="O378" s="46">
        <f ca="1">IF(OR(ISBLANK(L378),ISBLANK(M378)),"",N378-TODAY())</f>
        <v>-277</v>
      </c>
      <c r="P378" s="46"/>
      <c r="Q378" s="46"/>
      <c r="R378" s="45" t="s">
        <v>50</v>
      </c>
      <c r="S378" s="45" t="s">
        <v>50</v>
      </c>
      <c r="T378" s="45">
        <v>0</v>
      </c>
      <c r="U378" s="45">
        <v>0</v>
      </c>
      <c r="V378" s="45">
        <v>0</v>
      </c>
      <c r="W378" s="56"/>
      <c r="X378" s="45" t="s">
        <v>50</v>
      </c>
      <c r="Y378" s="45" t="s">
        <v>50</v>
      </c>
      <c r="Z378" s="45" t="s">
        <v>50</v>
      </c>
      <c r="AA378" s="45">
        <v>0</v>
      </c>
      <c r="AB378" s="45" t="s">
        <v>50</v>
      </c>
      <c r="AC378" s="45">
        <v>0</v>
      </c>
      <c r="AD378" s="45">
        <v>0</v>
      </c>
      <c r="AE378" s="45" t="s">
        <v>50</v>
      </c>
      <c r="AF378" s="45" t="s">
        <v>50</v>
      </c>
      <c r="AG378" s="45">
        <v>0</v>
      </c>
      <c r="AH378" s="45"/>
      <c r="AI378" s="45">
        <v>0</v>
      </c>
      <c r="AJ378" s="45">
        <v>0</v>
      </c>
      <c r="AK378" s="45">
        <v>0</v>
      </c>
      <c r="AL378" s="45">
        <v>0</v>
      </c>
      <c r="AM378" s="45">
        <v>0</v>
      </c>
      <c r="AN378" s="45">
        <v>0</v>
      </c>
      <c r="AO378" s="45">
        <v>0</v>
      </c>
      <c r="AP378" s="45">
        <v>0</v>
      </c>
      <c r="AQ378" s="45">
        <v>0</v>
      </c>
      <c r="AR378" s="45">
        <v>0</v>
      </c>
      <c r="AS378" s="45">
        <v>0</v>
      </c>
      <c r="AT378" s="45">
        <v>0</v>
      </c>
      <c r="AU378" s="45"/>
      <c r="AV378" s="45"/>
      <c r="AW378" s="45"/>
      <c r="AX378" s="45"/>
      <c r="AY378" s="45"/>
    </row>
    <row r="379" spans="1:51" s="53" customFormat="1" x14ac:dyDescent="0.25">
      <c r="A379" s="457">
        <v>377</v>
      </c>
      <c r="B379" s="450" t="s">
        <v>47</v>
      </c>
      <c r="C379" s="45" t="s">
        <v>1718</v>
      </c>
      <c r="D379" s="45" t="s">
        <v>1719</v>
      </c>
      <c r="E379" s="45" t="s">
        <v>117</v>
      </c>
      <c r="F379" s="45"/>
      <c r="G379" s="45"/>
      <c r="H379" s="45"/>
      <c r="I379" s="45"/>
      <c r="J379" s="45"/>
      <c r="K379" s="45"/>
      <c r="L379" s="51">
        <v>45887</v>
      </c>
      <c r="M379" s="45">
        <v>100</v>
      </c>
      <c r="N379" s="52">
        <f>IF(OR(ISBLANK(L379),ISBLANK(M379)),"",L379+M379-1)</f>
        <v>45986</v>
      </c>
      <c r="O379" s="46">
        <f ca="1">IF(OR(ISBLANK(L379),ISBLANK(M379)),"",N379-TODAY())</f>
        <v>-217</v>
      </c>
      <c r="P379" s="46"/>
      <c r="Q379" s="46"/>
      <c r="R379" s="45" t="s">
        <v>50</v>
      </c>
      <c r="S379" s="45" t="s">
        <v>50</v>
      </c>
      <c r="T379" s="45">
        <v>0</v>
      </c>
      <c r="U379" s="45" t="s">
        <v>50</v>
      </c>
      <c r="V379" s="45">
        <v>0</v>
      </c>
      <c r="W379" s="56"/>
      <c r="X379" s="45" t="s">
        <v>50</v>
      </c>
      <c r="Y379" s="45" t="s">
        <v>50</v>
      </c>
      <c r="Z379" s="45" t="s">
        <v>50</v>
      </c>
      <c r="AA379" s="45">
        <v>0</v>
      </c>
      <c r="AB379" s="45" t="s">
        <v>50</v>
      </c>
      <c r="AC379" s="45">
        <v>0</v>
      </c>
      <c r="AD379" s="45">
        <v>0</v>
      </c>
      <c r="AE379" s="45" t="s">
        <v>50</v>
      </c>
      <c r="AF379" s="45" t="s">
        <v>50</v>
      </c>
      <c r="AG379" s="45">
        <v>0</v>
      </c>
      <c r="AH379" s="45" t="s">
        <v>50</v>
      </c>
      <c r="AI379" s="45">
        <v>0</v>
      </c>
      <c r="AJ379" s="45">
        <v>0</v>
      </c>
      <c r="AK379" s="45">
        <v>0</v>
      </c>
      <c r="AL379" s="45">
        <v>0</v>
      </c>
      <c r="AM379" s="45">
        <v>0</v>
      </c>
      <c r="AN379" s="45">
        <v>0</v>
      </c>
      <c r="AO379" s="45">
        <v>0</v>
      </c>
      <c r="AP379" s="45">
        <v>0</v>
      </c>
      <c r="AQ379" s="45">
        <v>0</v>
      </c>
      <c r="AR379" s="45">
        <v>0</v>
      </c>
      <c r="AS379" s="45">
        <v>0</v>
      </c>
      <c r="AT379" s="45">
        <v>0</v>
      </c>
      <c r="AU379" s="45"/>
      <c r="AV379" s="45"/>
      <c r="AW379" s="45"/>
      <c r="AX379" s="45"/>
      <c r="AY379" s="45"/>
    </row>
    <row r="380" spans="1:51" x14ac:dyDescent="0.25">
      <c r="A380" s="245">
        <v>378</v>
      </c>
      <c r="B380" s="325" t="s">
        <v>47</v>
      </c>
      <c r="C380" s="7" t="s">
        <v>1720</v>
      </c>
      <c r="D380" s="7" t="s">
        <v>1721</v>
      </c>
      <c r="E380" s="47" t="s">
        <v>1214</v>
      </c>
      <c r="F380" s="7"/>
      <c r="G380" s="7"/>
      <c r="H380" s="7"/>
      <c r="I380" s="7"/>
      <c r="J380" s="7"/>
      <c r="K380" s="7"/>
      <c r="L380" s="8">
        <v>45895</v>
      </c>
      <c r="M380" s="7">
        <v>70</v>
      </c>
      <c r="N380" s="9">
        <f t="shared" si="25"/>
        <v>45964</v>
      </c>
      <c r="O380" s="10">
        <f t="shared" ca="1" si="26"/>
        <v>-239</v>
      </c>
      <c r="P380" s="10"/>
      <c r="Q380" s="10"/>
      <c r="R380" s="7"/>
      <c r="S380" s="7"/>
      <c r="T380" s="7"/>
      <c r="U380" s="7"/>
      <c r="V380" s="7"/>
      <c r="W380" s="15"/>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row>
    <row r="381" spans="1:51" x14ac:dyDescent="0.25">
      <c r="A381" s="245">
        <v>379</v>
      </c>
      <c r="B381" s="325" t="s">
        <v>47</v>
      </c>
      <c r="C381" s="7" t="s">
        <v>1722</v>
      </c>
      <c r="D381" s="7" t="s">
        <v>1723</v>
      </c>
      <c r="E381" s="47" t="s">
        <v>1214</v>
      </c>
      <c r="F381" s="7"/>
      <c r="G381" s="7"/>
      <c r="H381" s="7"/>
      <c r="I381" s="7"/>
      <c r="J381" s="7"/>
      <c r="K381" s="7"/>
      <c r="L381" s="8">
        <v>45895</v>
      </c>
      <c r="M381" s="7">
        <v>40</v>
      </c>
      <c r="N381" s="9">
        <f t="shared" si="25"/>
        <v>45934</v>
      </c>
      <c r="O381" s="10">
        <f t="shared" ca="1" si="26"/>
        <v>-269</v>
      </c>
      <c r="P381" s="10"/>
      <c r="Q381" s="10"/>
      <c r="R381" s="7"/>
      <c r="S381" s="7"/>
      <c r="T381" s="7"/>
      <c r="U381" s="7"/>
      <c r="V381" s="7"/>
      <c r="W381" s="15"/>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row>
    <row r="382" spans="1:51" s="87" customFormat="1" x14ac:dyDescent="0.25">
      <c r="A382" s="489">
        <v>380</v>
      </c>
      <c r="B382" s="490" t="s">
        <v>47</v>
      </c>
      <c r="C382" s="63" t="s">
        <v>1724</v>
      </c>
      <c r="D382" s="63" t="s">
        <v>1725</v>
      </c>
      <c r="E382" s="63" t="s">
        <v>117</v>
      </c>
      <c r="F382" s="63"/>
      <c r="G382" s="63"/>
      <c r="H382" s="63"/>
      <c r="I382" s="63"/>
      <c r="J382" s="63"/>
      <c r="K382" s="63"/>
      <c r="L382" s="144">
        <v>45902</v>
      </c>
      <c r="M382" s="63">
        <v>70</v>
      </c>
      <c r="N382" s="491">
        <f t="shared" si="25"/>
        <v>45971</v>
      </c>
      <c r="O382" s="80">
        <f t="shared" ca="1" si="26"/>
        <v>-232</v>
      </c>
      <c r="P382" s="80"/>
      <c r="Q382" s="80"/>
      <c r="R382" s="63" t="s">
        <v>50</v>
      </c>
      <c r="S382" s="63" t="s">
        <v>50</v>
      </c>
      <c r="T382" s="63" t="s">
        <v>50</v>
      </c>
      <c r="U382" s="63">
        <v>0</v>
      </c>
      <c r="V382" s="63">
        <v>0</v>
      </c>
      <c r="W382" s="492"/>
      <c r="X382" s="63" t="s">
        <v>50</v>
      </c>
      <c r="Y382" s="63" t="s">
        <v>50</v>
      </c>
      <c r="Z382" s="63" t="s">
        <v>50</v>
      </c>
      <c r="AA382" s="63">
        <v>0</v>
      </c>
      <c r="AB382" s="63" t="s">
        <v>50</v>
      </c>
      <c r="AC382" s="63">
        <v>0</v>
      </c>
      <c r="AD382" s="63">
        <v>0</v>
      </c>
      <c r="AE382" s="63" t="s">
        <v>50</v>
      </c>
      <c r="AF382" s="63" t="s">
        <v>50</v>
      </c>
      <c r="AG382" s="63">
        <v>0</v>
      </c>
      <c r="AH382" s="63" t="s">
        <v>50</v>
      </c>
      <c r="AI382" s="87">
        <v>0</v>
      </c>
      <c r="AJ382" s="63">
        <v>0</v>
      </c>
      <c r="AK382" s="63">
        <v>0</v>
      </c>
      <c r="AL382" s="63">
        <v>0</v>
      </c>
      <c r="AM382" s="63">
        <v>0</v>
      </c>
      <c r="AN382" s="63" t="s">
        <v>56</v>
      </c>
      <c r="AO382" s="63">
        <v>0</v>
      </c>
      <c r="AP382" s="63">
        <v>0</v>
      </c>
      <c r="AQ382" s="63">
        <v>0</v>
      </c>
      <c r="AR382" s="63">
        <v>0</v>
      </c>
      <c r="AS382" s="63">
        <v>0</v>
      </c>
      <c r="AT382" s="63">
        <v>0</v>
      </c>
      <c r="AU382" s="63"/>
      <c r="AV382" s="63"/>
      <c r="AW382" s="63"/>
      <c r="AX382" s="63"/>
      <c r="AY382" s="63"/>
    </row>
    <row r="383" spans="1:51" s="53" customFormat="1" x14ac:dyDescent="0.25">
      <c r="A383" s="457">
        <v>381</v>
      </c>
      <c r="B383" s="450" t="s">
        <v>47</v>
      </c>
      <c r="C383" s="107" t="s">
        <v>1726</v>
      </c>
      <c r="D383" s="45" t="s">
        <v>1727</v>
      </c>
      <c r="E383" s="45" t="s">
        <v>117</v>
      </c>
      <c r="F383" s="45"/>
      <c r="G383" s="45"/>
      <c r="H383" s="45"/>
      <c r="I383" s="45"/>
      <c r="J383" s="45"/>
      <c r="K383" s="45"/>
      <c r="L383" s="51">
        <v>45902</v>
      </c>
      <c r="M383" s="45">
        <v>100</v>
      </c>
      <c r="N383" s="52">
        <f t="shared" si="25"/>
        <v>46001</v>
      </c>
      <c r="O383" s="46">
        <f t="shared" ca="1" si="26"/>
        <v>-202</v>
      </c>
      <c r="P383" s="46"/>
      <c r="Q383" s="46"/>
      <c r="R383" s="45" t="s">
        <v>50</v>
      </c>
      <c r="S383" s="45" t="s">
        <v>50</v>
      </c>
      <c r="T383" s="45">
        <v>0</v>
      </c>
      <c r="U383" s="45">
        <v>0</v>
      </c>
      <c r="V383" s="45">
        <v>0</v>
      </c>
      <c r="W383" s="56"/>
      <c r="X383" s="45" t="s">
        <v>50</v>
      </c>
      <c r="Y383" s="45" t="s">
        <v>50</v>
      </c>
      <c r="Z383" s="45" t="s">
        <v>50</v>
      </c>
      <c r="AA383" s="45">
        <v>0</v>
      </c>
      <c r="AB383" s="45" t="s">
        <v>50</v>
      </c>
      <c r="AC383" s="45">
        <v>0</v>
      </c>
      <c r="AD383" s="45">
        <v>0</v>
      </c>
      <c r="AE383" s="45" t="s">
        <v>50</v>
      </c>
      <c r="AF383" s="45" t="s">
        <v>50</v>
      </c>
      <c r="AG383" s="45">
        <v>0</v>
      </c>
      <c r="AH383" s="45" t="s">
        <v>50</v>
      </c>
      <c r="AI383" s="45">
        <v>0</v>
      </c>
      <c r="AJ383" s="45">
        <v>0</v>
      </c>
      <c r="AK383" s="45">
        <v>0</v>
      </c>
      <c r="AL383" s="45">
        <v>0</v>
      </c>
      <c r="AM383" s="45">
        <v>0</v>
      </c>
      <c r="AN383" s="45">
        <v>0</v>
      </c>
      <c r="AO383" s="45">
        <v>0</v>
      </c>
      <c r="AP383" s="45">
        <v>0</v>
      </c>
      <c r="AQ383" s="45">
        <v>0</v>
      </c>
      <c r="AR383" s="45">
        <v>0</v>
      </c>
      <c r="AS383" s="45">
        <v>0</v>
      </c>
      <c r="AT383" s="45">
        <v>0</v>
      </c>
      <c r="AU383" s="45"/>
      <c r="AV383" s="45"/>
      <c r="AW383" s="45"/>
      <c r="AX383" s="45"/>
      <c r="AY383" s="45"/>
    </row>
    <row r="384" spans="1:51" x14ac:dyDescent="0.25">
      <c r="A384" s="245">
        <v>382</v>
      </c>
      <c r="B384" s="325" t="s">
        <v>47</v>
      </c>
      <c r="C384" s="45" t="s">
        <v>1728</v>
      </c>
      <c r="D384" s="7" t="s">
        <v>1729</v>
      </c>
      <c r="E384" s="47" t="s">
        <v>1214</v>
      </c>
      <c r="F384" s="7"/>
      <c r="G384" s="7"/>
      <c r="H384" s="7"/>
      <c r="I384" s="7"/>
      <c r="J384" s="7"/>
      <c r="K384" s="7"/>
      <c r="L384" s="8">
        <v>45902</v>
      </c>
      <c r="M384" s="7">
        <v>40</v>
      </c>
      <c r="N384" s="9">
        <f t="shared" si="25"/>
        <v>45941</v>
      </c>
      <c r="O384" s="10">
        <f t="shared" ca="1" si="26"/>
        <v>-262</v>
      </c>
      <c r="P384" s="10"/>
      <c r="Q384" s="10"/>
      <c r="R384" s="7" t="s">
        <v>50</v>
      </c>
      <c r="S384" s="7" t="s">
        <v>50</v>
      </c>
      <c r="T384" s="7">
        <v>0</v>
      </c>
      <c r="U384" s="7">
        <v>0</v>
      </c>
      <c r="V384" s="7">
        <v>0</v>
      </c>
      <c r="W384" s="15"/>
      <c r="X384" s="7" t="s">
        <v>50</v>
      </c>
      <c r="Y384" s="7" t="s">
        <v>50</v>
      </c>
      <c r="Z384" s="7" t="s">
        <v>56</v>
      </c>
      <c r="AA384" s="7">
        <v>0</v>
      </c>
      <c r="AB384" s="7" t="s">
        <v>56</v>
      </c>
      <c r="AC384" s="7">
        <v>0</v>
      </c>
      <c r="AD384" s="7">
        <v>0</v>
      </c>
      <c r="AE384" s="7" t="s">
        <v>56</v>
      </c>
      <c r="AF384" s="7" t="s">
        <v>56</v>
      </c>
      <c r="AG384" s="7">
        <v>0</v>
      </c>
      <c r="AH384" s="67"/>
      <c r="AI384" s="7">
        <v>0</v>
      </c>
      <c r="AJ384" s="7">
        <v>0</v>
      </c>
      <c r="AK384" s="7">
        <v>0</v>
      </c>
      <c r="AL384" s="7">
        <v>0</v>
      </c>
      <c r="AM384" s="7">
        <v>0</v>
      </c>
      <c r="AN384" s="7">
        <v>0</v>
      </c>
      <c r="AO384" s="7">
        <v>0</v>
      </c>
      <c r="AP384" s="7">
        <v>0</v>
      </c>
      <c r="AQ384" s="7">
        <v>0</v>
      </c>
      <c r="AR384" s="7">
        <v>0</v>
      </c>
      <c r="AS384" s="7">
        <v>0</v>
      </c>
      <c r="AT384" s="7">
        <v>0</v>
      </c>
      <c r="AU384" s="7"/>
      <c r="AV384" s="7"/>
      <c r="AW384" s="7"/>
      <c r="AX384" s="7"/>
      <c r="AY384" s="7"/>
    </row>
    <row r="385" spans="1:51" s="53" customFormat="1" ht="30" x14ac:dyDescent="0.25">
      <c r="A385" s="457">
        <v>383</v>
      </c>
      <c r="B385" s="450" t="s">
        <v>47</v>
      </c>
      <c r="C385" s="46" t="s">
        <v>1730</v>
      </c>
      <c r="D385" s="45" t="s">
        <v>1731</v>
      </c>
      <c r="E385" s="45" t="s">
        <v>515</v>
      </c>
      <c r="F385" s="45"/>
      <c r="G385" s="45"/>
      <c r="H385" s="45"/>
      <c r="I385" s="45"/>
      <c r="J385" s="45"/>
      <c r="K385" s="45"/>
      <c r="L385" s="51">
        <v>45917</v>
      </c>
      <c r="M385" s="45">
        <v>160</v>
      </c>
      <c r="N385" s="52">
        <f>IF(OR(ISBLANK(L385),ISBLANK(M385)),"",L385+M385-1)</f>
        <v>46076</v>
      </c>
      <c r="O385" s="46">
        <f ca="1">IF(OR(ISBLANK(L385),ISBLANK(M385)),"",N385-TODAY())</f>
        <v>-127</v>
      </c>
      <c r="P385" s="46"/>
      <c r="Q385" s="46" t="s">
        <v>50</v>
      </c>
      <c r="R385" s="45" t="s">
        <v>50</v>
      </c>
      <c r="S385" s="45" t="s">
        <v>50</v>
      </c>
      <c r="T385" s="45" t="s">
        <v>50</v>
      </c>
      <c r="U385" s="45">
        <v>0</v>
      </c>
      <c r="V385" s="45"/>
      <c r="W385" s="56"/>
      <c r="X385" s="45" t="s">
        <v>50</v>
      </c>
      <c r="Y385" s="45" t="s">
        <v>50</v>
      </c>
      <c r="Z385" s="45">
        <v>0</v>
      </c>
      <c r="AA385" s="45">
        <v>0</v>
      </c>
      <c r="AB385" s="45" t="s">
        <v>50</v>
      </c>
      <c r="AC385" s="45">
        <v>0</v>
      </c>
      <c r="AD385" s="45">
        <v>0</v>
      </c>
      <c r="AE385" s="45" t="s">
        <v>50</v>
      </c>
      <c r="AF385" s="45" t="s">
        <v>50</v>
      </c>
      <c r="AG385" s="45">
        <v>0</v>
      </c>
      <c r="AH385" s="45"/>
      <c r="AI385" s="45">
        <v>0</v>
      </c>
      <c r="AJ385" s="45" t="s">
        <v>56</v>
      </c>
      <c r="AK385" s="45">
        <v>2</v>
      </c>
      <c r="AL385" s="45">
        <v>0</v>
      </c>
      <c r="AM385" s="45">
        <v>0</v>
      </c>
      <c r="AN385" s="45"/>
      <c r="AO385" s="45">
        <v>0</v>
      </c>
      <c r="AP385" s="45">
        <v>0</v>
      </c>
      <c r="AQ385" s="45">
        <v>0</v>
      </c>
      <c r="AR385" s="45">
        <v>0</v>
      </c>
      <c r="AS385" s="45">
        <v>0</v>
      </c>
      <c r="AT385" s="45"/>
      <c r="AU385" s="45"/>
      <c r="AV385" s="45"/>
      <c r="AW385" s="45"/>
      <c r="AX385" s="45"/>
      <c r="AY385" s="45"/>
    </row>
    <row r="386" spans="1:51" s="53" customFormat="1" ht="30" x14ac:dyDescent="0.25">
      <c r="A386" s="457">
        <v>384</v>
      </c>
      <c r="B386" s="450" t="s">
        <v>47</v>
      </c>
      <c r="C386" s="46" t="s">
        <v>1732</v>
      </c>
      <c r="D386" s="45" t="s">
        <v>1733</v>
      </c>
      <c r="E386" s="45" t="s">
        <v>515</v>
      </c>
      <c r="F386" s="45"/>
      <c r="G386" s="45"/>
      <c r="H386" s="45"/>
      <c r="I386" s="45"/>
      <c r="J386" s="45"/>
      <c r="K386" s="45"/>
      <c r="L386" s="51">
        <v>45918</v>
      </c>
      <c r="M386" s="45">
        <v>100</v>
      </c>
      <c r="N386" s="52">
        <f>IF(OR(ISBLANK(L386),ISBLANK(M386)),"",L386+M386-1)</f>
        <v>46017</v>
      </c>
      <c r="O386" s="46">
        <f ca="1">IF(OR(ISBLANK(L386),ISBLANK(M386)),"",N386-TODAY())</f>
        <v>-186</v>
      </c>
      <c r="P386" s="46"/>
      <c r="Q386" s="46" t="s">
        <v>50</v>
      </c>
      <c r="R386" s="45" t="s">
        <v>50</v>
      </c>
      <c r="S386" s="45" t="s">
        <v>50</v>
      </c>
      <c r="T386" s="45" t="s">
        <v>50</v>
      </c>
      <c r="U386" s="45" t="s">
        <v>50</v>
      </c>
      <c r="V386" s="45"/>
      <c r="W386" s="56"/>
      <c r="X386" s="45" t="s">
        <v>50</v>
      </c>
      <c r="Y386" s="45" t="s">
        <v>50</v>
      </c>
      <c r="Z386" s="45">
        <v>0</v>
      </c>
      <c r="AA386" s="45">
        <v>0</v>
      </c>
      <c r="AB386" s="45" t="s">
        <v>56</v>
      </c>
      <c r="AC386" s="45">
        <v>0</v>
      </c>
      <c r="AD386" s="45">
        <v>0</v>
      </c>
      <c r="AE386" s="45" t="s">
        <v>50</v>
      </c>
      <c r="AF386" s="45" t="s">
        <v>50</v>
      </c>
      <c r="AG386" s="45">
        <v>0</v>
      </c>
      <c r="AH386" s="45"/>
      <c r="AI386" s="45">
        <v>0</v>
      </c>
      <c r="AJ386" s="45">
        <v>0</v>
      </c>
      <c r="AK386" s="45">
        <v>0</v>
      </c>
      <c r="AL386" s="45">
        <v>0</v>
      </c>
      <c r="AM386" s="45">
        <v>0</v>
      </c>
      <c r="AN386" s="45"/>
      <c r="AO386" s="45">
        <v>0</v>
      </c>
      <c r="AP386" s="45">
        <v>0</v>
      </c>
      <c r="AQ386" s="45">
        <v>0</v>
      </c>
      <c r="AR386" s="45">
        <v>0</v>
      </c>
      <c r="AS386" s="45">
        <v>0</v>
      </c>
      <c r="AT386" s="45"/>
      <c r="AU386" s="45"/>
      <c r="AV386" s="45"/>
      <c r="AW386" s="45"/>
      <c r="AX386" s="45"/>
      <c r="AY386" s="45"/>
    </row>
    <row r="387" spans="1:51" s="53" customFormat="1" ht="30" x14ac:dyDescent="0.25">
      <c r="A387" s="457">
        <v>385</v>
      </c>
      <c r="B387" s="450" t="s">
        <v>47</v>
      </c>
      <c r="C387" s="46" t="s">
        <v>1734</v>
      </c>
      <c r="D387" s="45" t="s">
        <v>1735</v>
      </c>
      <c r="E387" s="45" t="s">
        <v>515</v>
      </c>
      <c r="F387" s="45"/>
      <c r="G387" s="45"/>
      <c r="H387" s="45"/>
      <c r="I387" s="45"/>
      <c r="J387" s="45"/>
      <c r="K387" s="45"/>
      <c r="L387" s="51">
        <v>45918</v>
      </c>
      <c r="M387" s="45">
        <v>70</v>
      </c>
      <c r="N387" s="52">
        <f>IF(OR(ISBLANK(L387),ISBLANK(M387)),"",L387+M387-1)</f>
        <v>45987</v>
      </c>
      <c r="O387" s="46">
        <f ca="1">IF(OR(ISBLANK(L387),ISBLANK(M387)),"",N387-TODAY())</f>
        <v>-216</v>
      </c>
      <c r="P387" s="46"/>
      <c r="Q387" s="46"/>
      <c r="R387" s="45"/>
      <c r="S387" s="45"/>
      <c r="T387" s="45"/>
      <c r="U387" s="45"/>
      <c r="V387" s="45"/>
      <c r="W387" s="56"/>
      <c r="X387" s="45"/>
      <c r="Y387" s="45"/>
      <c r="Z387" s="45"/>
      <c r="AA387" s="45"/>
      <c r="AB387" s="45"/>
      <c r="AC387" s="45"/>
      <c r="AD387" s="45"/>
      <c r="AE387" s="45"/>
      <c r="AF387" s="45"/>
      <c r="AG387" s="45"/>
      <c r="AH387" s="45"/>
      <c r="AI387" s="45"/>
      <c r="AJ387" s="45"/>
      <c r="AK387" s="45"/>
      <c r="AL387" s="45"/>
      <c r="AM387" s="45"/>
      <c r="AN387" s="45"/>
      <c r="AO387" s="45"/>
      <c r="AP387" s="45"/>
      <c r="AQ387" s="45"/>
      <c r="AR387" s="45"/>
      <c r="AS387" s="45"/>
      <c r="AT387" s="45"/>
      <c r="AU387" s="45"/>
      <c r="AV387" s="45"/>
      <c r="AW387" s="45"/>
      <c r="AX387" s="45"/>
      <c r="AY387" s="45"/>
    </row>
    <row r="388" spans="1:51" s="252" customFormat="1" x14ac:dyDescent="0.25">
      <c r="A388" s="247"/>
      <c r="B388" s="248"/>
      <c r="C388" s="247" t="s">
        <v>1220</v>
      </c>
      <c r="D388" s="247"/>
      <c r="E388" s="247"/>
      <c r="F388" s="247"/>
      <c r="G388" s="247"/>
      <c r="H388" s="247"/>
      <c r="I388" s="247"/>
      <c r="J388" s="247"/>
      <c r="K388" s="247"/>
      <c r="L388" s="247"/>
      <c r="M388" s="247"/>
      <c r="N388" s="249" t="str">
        <f t="shared" si="25"/>
        <v/>
      </c>
      <c r="O388" s="250" t="str">
        <f t="shared" ca="1" si="26"/>
        <v/>
      </c>
      <c r="P388" s="250"/>
      <c r="Q388" s="250"/>
      <c r="R388" s="247"/>
      <c r="S388" s="247"/>
      <c r="T388" s="247"/>
      <c r="U388" s="247"/>
      <c r="V388" s="247"/>
      <c r="W388" s="251"/>
      <c r="X388" s="247"/>
      <c r="Y388" s="247"/>
      <c r="Z388" s="247"/>
      <c r="AA388" s="247"/>
      <c r="AB388" s="247"/>
      <c r="AC388" s="247"/>
      <c r="AD388" s="247"/>
      <c r="AE388" s="247"/>
      <c r="AF388" s="247"/>
      <c r="AG388" s="247"/>
      <c r="AH388" s="247"/>
      <c r="AI388" s="247"/>
      <c r="AJ388" s="247"/>
      <c r="AK388" s="247"/>
      <c r="AL388" s="247"/>
      <c r="AM388" s="247"/>
      <c r="AN388" s="247"/>
      <c r="AO388" s="247"/>
      <c r="AP388" s="247"/>
      <c r="AQ388" s="247"/>
      <c r="AR388" s="247"/>
      <c r="AS388" s="247"/>
      <c r="AT388" s="247"/>
      <c r="AU388" s="247"/>
      <c r="AV388" s="247"/>
      <c r="AW388" s="247"/>
      <c r="AX388" s="247"/>
      <c r="AY388" s="247"/>
    </row>
    <row r="389" spans="1:51" s="53" customFormat="1" x14ac:dyDescent="0.25">
      <c r="A389" s="457">
        <v>386</v>
      </c>
      <c r="B389" s="450" t="s">
        <v>47</v>
      </c>
      <c r="C389" s="45" t="s">
        <v>1736</v>
      </c>
      <c r="D389" s="45" t="s">
        <v>1737</v>
      </c>
      <c r="E389" s="45" t="s">
        <v>515</v>
      </c>
      <c r="F389" s="45"/>
      <c r="G389" s="45"/>
      <c r="H389" s="45"/>
      <c r="I389" s="45"/>
      <c r="J389" s="45"/>
      <c r="K389" s="45"/>
      <c r="L389" s="514">
        <v>45929</v>
      </c>
      <c r="M389" s="45">
        <v>190</v>
      </c>
      <c r="N389" s="52">
        <f t="shared" si="25"/>
        <v>46118</v>
      </c>
      <c r="O389" s="46">
        <f t="shared" ca="1" si="26"/>
        <v>-85</v>
      </c>
      <c r="P389" s="46"/>
      <c r="Q389" s="46" t="s">
        <v>50</v>
      </c>
      <c r="R389" s="45" t="s">
        <v>50</v>
      </c>
      <c r="S389" s="45" t="s">
        <v>50</v>
      </c>
      <c r="T389" s="45"/>
      <c r="U389" s="45"/>
      <c r="V389" s="45"/>
      <c r="W389" s="56"/>
      <c r="X389" s="45" t="s">
        <v>50</v>
      </c>
      <c r="Y389" s="45" t="s">
        <v>50</v>
      </c>
      <c r="Z389" s="45" t="s">
        <v>56</v>
      </c>
      <c r="AA389" s="45">
        <v>0</v>
      </c>
      <c r="AB389" s="45" t="s">
        <v>56</v>
      </c>
      <c r="AC389" s="45">
        <v>0</v>
      </c>
      <c r="AD389" s="45">
        <v>0</v>
      </c>
      <c r="AE389" s="45" t="s">
        <v>50</v>
      </c>
      <c r="AF389" s="45" t="s">
        <v>50</v>
      </c>
      <c r="AG389" s="45">
        <v>0</v>
      </c>
      <c r="AH389" s="45"/>
      <c r="AI389" s="45">
        <v>0</v>
      </c>
      <c r="AJ389" s="45">
        <v>0</v>
      </c>
      <c r="AK389" s="45">
        <v>0</v>
      </c>
      <c r="AL389" s="45">
        <v>0</v>
      </c>
      <c r="AM389" s="45">
        <v>0</v>
      </c>
      <c r="AN389" s="45"/>
      <c r="AO389" s="45">
        <v>0</v>
      </c>
      <c r="AP389" s="45">
        <v>0</v>
      </c>
      <c r="AQ389" s="45">
        <v>0</v>
      </c>
      <c r="AR389" s="45">
        <v>0</v>
      </c>
      <c r="AS389" s="45">
        <v>0</v>
      </c>
      <c r="AT389" s="45">
        <v>0</v>
      </c>
      <c r="AU389" s="45"/>
      <c r="AV389" s="45"/>
      <c r="AW389" s="45"/>
      <c r="AX389" s="45"/>
      <c r="AY389" s="45"/>
    </row>
    <row r="390" spans="1:51" s="87" customFormat="1" x14ac:dyDescent="0.25">
      <c r="A390" s="489">
        <v>387</v>
      </c>
      <c r="B390" s="493">
        <v>0</v>
      </c>
      <c r="C390" s="63" t="s">
        <v>1738</v>
      </c>
      <c r="D390" s="63" t="s">
        <v>1739</v>
      </c>
      <c r="E390" s="63" t="s">
        <v>515</v>
      </c>
      <c r="F390" s="63"/>
      <c r="G390" s="63"/>
      <c r="H390" s="63"/>
      <c r="I390" s="63"/>
      <c r="J390" s="63"/>
      <c r="K390" s="63"/>
      <c r="L390" s="494" t="s">
        <v>1740</v>
      </c>
      <c r="M390" s="495">
        <v>40</v>
      </c>
      <c r="N390" s="9" t="e">
        <f t="shared" ref="N390:N395" si="27">IF(OR(ISBLANK(L390),ISBLANK(M390)),"",L390+M390-1)</f>
        <v>#VALUE!</v>
      </c>
      <c r="O390" s="80" t="e">
        <f ca="1">IF(OR(ISBLANK(L390),ISBLANK(M390)),"",N390-TODAY())</f>
        <v>#VALUE!</v>
      </c>
      <c r="P390" s="80"/>
      <c r="Q390" s="80"/>
      <c r="R390" s="63"/>
      <c r="S390" s="63"/>
      <c r="T390" s="63"/>
      <c r="U390" s="63"/>
      <c r="V390" s="63"/>
      <c r="W390" s="492"/>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row>
    <row r="391" spans="1:51" s="53" customFormat="1" x14ac:dyDescent="0.25">
      <c r="A391" s="502">
        <v>388</v>
      </c>
      <c r="B391" s="503">
        <v>0</v>
      </c>
      <c r="C391" s="75" t="s">
        <v>1741</v>
      </c>
      <c r="D391" s="75" t="s">
        <v>1742</v>
      </c>
      <c r="E391" s="45" t="s">
        <v>515</v>
      </c>
      <c r="F391" s="45"/>
      <c r="G391" s="45"/>
      <c r="H391" s="45"/>
      <c r="I391" s="45"/>
      <c r="J391" s="45"/>
      <c r="K391" s="45"/>
      <c r="L391" s="504" t="s">
        <v>1740</v>
      </c>
      <c r="M391" s="505">
        <v>70</v>
      </c>
      <c r="N391" s="52" t="e">
        <f t="shared" si="27"/>
        <v>#VALUE!</v>
      </c>
      <c r="O391" s="46" t="e">
        <f ca="1">IF(OR(ISBLANK(L391),ISBLANK(M391)),"",N391-TODAY())</f>
        <v>#VALUE!</v>
      </c>
      <c r="P391" s="46"/>
      <c r="Q391" s="46"/>
      <c r="R391" s="45"/>
      <c r="S391" s="45"/>
      <c r="T391" s="45"/>
      <c r="U391" s="45"/>
      <c r="V391" s="45"/>
      <c r="W391" s="56"/>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c r="AT391" s="45"/>
      <c r="AU391" s="45"/>
      <c r="AV391" s="45"/>
      <c r="AW391" s="45"/>
      <c r="AX391" s="45"/>
      <c r="AY391" s="45"/>
    </row>
    <row r="392" spans="1:51" s="53" customFormat="1" x14ac:dyDescent="0.25">
      <c r="A392" s="502">
        <v>389</v>
      </c>
      <c r="B392" s="503">
        <v>0</v>
      </c>
      <c r="C392" s="75" t="s">
        <v>1743</v>
      </c>
      <c r="D392" s="75" t="s">
        <v>1744</v>
      </c>
      <c r="E392" s="45" t="s">
        <v>515</v>
      </c>
      <c r="F392" s="45"/>
      <c r="G392" s="45"/>
      <c r="H392" s="45"/>
      <c r="I392" s="45"/>
      <c r="J392" s="45"/>
      <c r="K392" s="45"/>
      <c r="L392" s="504" t="s">
        <v>1740</v>
      </c>
      <c r="M392" s="505">
        <v>70</v>
      </c>
      <c r="N392" s="52" t="e">
        <f t="shared" si="27"/>
        <v>#VALUE!</v>
      </c>
      <c r="O392" s="46" t="e">
        <f t="shared" ref="O392:O398" ca="1" si="28">IF(OR(ISBLANK(L392),ISBLANK(M392)),"",N392-TODAY())</f>
        <v>#VALUE!</v>
      </c>
      <c r="P392" s="46"/>
      <c r="Q392" s="46"/>
      <c r="R392" s="45"/>
      <c r="S392" s="45"/>
      <c r="T392" s="45"/>
      <c r="U392" s="45"/>
      <c r="V392" s="45"/>
      <c r="W392" s="56"/>
      <c r="X392" s="45"/>
      <c r="Y392" s="45"/>
      <c r="Z392" s="45"/>
      <c r="AA392" s="45"/>
      <c r="AB392" s="45"/>
      <c r="AC392" s="45"/>
      <c r="AD392" s="45"/>
      <c r="AE392" s="45"/>
      <c r="AF392" s="45"/>
      <c r="AG392" s="45"/>
      <c r="AH392" s="45"/>
      <c r="AI392" s="45"/>
      <c r="AJ392" s="45"/>
      <c r="AK392" s="45"/>
      <c r="AL392" s="45"/>
      <c r="AM392" s="45"/>
      <c r="AN392" s="45"/>
      <c r="AO392" s="45"/>
      <c r="AP392" s="45"/>
      <c r="AQ392" s="45"/>
      <c r="AR392" s="45"/>
      <c r="AS392" s="45"/>
      <c r="AT392" s="45"/>
      <c r="AU392" s="45"/>
      <c r="AV392" s="45"/>
      <c r="AW392" s="45"/>
      <c r="AX392" s="45"/>
      <c r="AY392" s="45"/>
    </row>
    <row r="393" spans="1:51" s="53" customFormat="1" x14ac:dyDescent="0.25">
      <c r="A393" s="502">
        <v>390</v>
      </c>
      <c r="B393" s="503">
        <v>0</v>
      </c>
      <c r="C393" s="75" t="s">
        <v>1745</v>
      </c>
      <c r="D393" s="75" t="s">
        <v>1746</v>
      </c>
      <c r="E393" s="45" t="s">
        <v>515</v>
      </c>
      <c r="F393" s="45"/>
      <c r="G393" s="45"/>
      <c r="H393" s="45"/>
      <c r="I393" s="45"/>
      <c r="J393" s="45"/>
      <c r="K393" s="45"/>
      <c r="L393" s="504" t="s">
        <v>1740</v>
      </c>
      <c r="M393" s="505">
        <v>70</v>
      </c>
      <c r="N393" s="52" t="e">
        <f t="shared" si="27"/>
        <v>#VALUE!</v>
      </c>
      <c r="O393" s="46" t="e">
        <f t="shared" ca="1" si="28"/>
        <v>#VALUE!</v>
      </c>
      <c r="P393" s="46"/>
      <c r="Q393" s="46"/>
      <c r="R393" s="45"/>
      <c r="S393" s="45"/>
      <c r="T393" s="45"/>
      <c r="U393" s="45"/>
      <c r="V393" s="45"/>
      <c r="W393" s="56"/>
      <c r="X393" s="45"/>
      <c r="Y393" s="45"/>
      <c r="Z393" s="45"/>
      <c r="AA393" s="45"/>
      <c r="AB393" s="45" t="s">
        <v>50</v>
      </c>
      <c r="AC393" s="45"/>
      <c r="AD393" s="45"/>
      <c r="AE393" s="45"/>
      <c r="AF393" s="45"/>
      <c r="AG393" s="45"/>
      <c r="AH393" s="45"/>
      <c r="AI393" s="45"/>
      <c r="AJ393" s="45"/>
      <c r="AK393" s="45"/>
      <c r="AL393" s="45"/>
      <c r="AM393" s="45"/>
      <c r="AN393" s="45"/>
      <c r="AO393" s="45"/>
      <c r="AP393" s="45"/>
      <c r="AQ393" s="45"/>
      <c r="AR393" s="45"/>
      <c r="AS393" s="45"/>
      <c r="AT393" s="45"/>
      <c r="AU393" s="45"/>
      <c r="AV393" s="45"/>
      <c r="AW393" s="45"/>
      <c r="AX393" s="45"/>
      <c r="AY393" s="45"/>
    </row>
    <row r="394" spans="1:51" s="53" customFormat="1" x14ac:dyDescent="0.25">
      <c r="A394" s="502">
        <v>391</v>
      </c>
      <c r="B394" s="503">
        <v>0</v>
      </c>
      <c r="C394" s="75" t="s">
        <v>1747</v>
      </c>
      <c r="D394" s="75" t="s">
        <v>1748</v>
      </c>
      <c r="E394" s="45" t="s">
        <v>515</v>
      </c>
      <c r="F394" s="45"/>
      <c r="G394" s="45"/>
      <c r="H394" s="45"/>
      <c r="I394" s="45"/>
      <c r="J394" s="45"/>
      <c r="K394" s="45"/>
      <c r="L394" s="504" t="s">
        <v>1740</v>
      </c>
      <c r="M394" s="505">
        <v>70</v>
      </c>
      <c r="N394" s="52" t="e">
        <f t="shared" si="27"/>
        <v>#VALUE!</v>
      </c>
      <c r="O394" s="46" t="e">
        <f t="shared" ca="1" si="28"/>
        <v>#VALUE!</v>
      </c>
      <c r="P394" s="46"/>
      <c r="Q394" s="46"/>
      <c r="R394" s="45"/>
      <c r="S394" s="45"/>
      <c r="T394" s="45"/>
      <c r="U394" s="45"/>
      <c r="V394" s="45"/>
      <c r="W394" s="56"/>
      <c r="X394" s="45"/>
      <c r="Y394" s="45"/>
      <c r="Z394" s="45"/>
      <c r="AA394" s="45"/>
      <c r="AB394" s="45"/>
      <c r="AC394" s="45"/>
      <c r="AD394" s="45"/>
      <c r="AE394" s="45"/>
      <c r="AF394" s="45"/>
      <c r="AG394" s="45"/>
      <c r="AH394" s="45"/>
      <c r="AI394" s="45"/>
      <c r="AJ394" s="45"/>
      <c r="AK394" s="45"/>
      <c r="AL394" s="45"/>
      <c r="AM394" s="45"/>
      <c r="AN394" s="45"/>
      <c r="AO394" s="45"/>
      <c r="AP394" s="45"/>
      <c r="AQ394" s="45"/>
      <c r="AR394" s="45"/>
      <c r="AS394" s="45"/>
      <c r="AT394" s="45"/>
      <c r="AU394" s="45"/>
      <c r="AV394" s="45"/>
      <c r="AW394" s="45"/>
      <c r="AX394" s="45"/>
      <c r="AY394" s="45"/>
    </row>
    <row r="395" spans="1:51" s="87" customFormat="1" x14ac:dyDescent="0.25">
      <c r="A395" s="489">
        <v>392</v>
      </c>
      <c r="B395" s="490" t="s">
        <v>47</v>
      </c>
      <c r="C395" s="63" t="s">
        <v>1728</v>
      </c>
      <c r="D395" s="63" t="s">
        <v>1729</v>
      </c>
      <c r="E395" s="63" t="s">
        <v>117</v>
      </c>
      <c r="F395" s="63"/>
      <c r="G395" s="63"/>
      <c r="H395" s="63"/>
      <c r="I395" s="63"/>
      <c r="J395" s="63"/>
      <c r="K395" s="63"/>
      <c r="L395" s="496">
        <v>45936</v>
      </c>
      <c r="M395" s="63">
        <v>70</v>
      </c>
      <c r="N395" s="491">
        <f t="shared" si="27"/>
        <v>46005</v>
      </c>
      <c r="O395" s="80">
        <f t="shared" ca="1" si="28"/>
        <v>-198</v>
      </c>
      <c r="P395" s="80"/>
      <c r="Q395" s="80"/>
      <c r="R395" s="63" t="s">
        <v>50</v>
      </c>
      <c r="S395" s="63" t="s">
        <v>50</v>
      </c>
      <c r="T395" s="63">
        <v>0</v>
      </c>
      <c r="U395" s="63">
        <v>0</v>
      </c>
      <c r="V395" s="63">
        <v>0</v>
      </c>
      <c r="W395" s="492"/>
      <c r="X395" s="63" t="s">
        <v>50</v>
      </c>
      <c r="Y395" s="63" t="s">
        <v>50</v>
      </c>
      <c r="Z395" s="63" t="s">
        <v>50</v>
      </c>
      <c r="AA395" s="63">
        <v>0</v>
      </c>
      <c r="AB395" s="63" t="s">
        <v>50</v>
      </c>
      <c r="AC395" s="63">
        <v>0</v>
      </c>
      <c r="AD395" s="63">
        <v>0</v>
      </c>
      <c r="AE395" s="63" t="s">
        <v>50</v>
      </c>
      <c r="AF395" s="63" t="s">
        <v>50</v>
      </c>
      <c r="AG395" s="63">
        <v>0</v>
      </c>
      <c r="AH395" s="63" t="s">
        <v>50</v>
      </c>
      <c r="AI395" s="63">
        <v>0</v>
      </c>
      <c r="AJ395" s="63">
        <v>0</v>
      </c>
      <c r="AK395" s="63">
        <v>0</v>
      </c>
      <c r="AL395" s="63">
        <v>0</v>
      </c>
      <c r="AM395" s="63">
        <v>0</v>
      </c>
      <c r="AN395" s="63">
        <v>0</v>
      </c>
      <c r="AO395" s="63">
        <v>0</v>
      </c>
      <c r="AP395" s="63">
        <v>0</v>
      </c>
      <c r="AQ395" s="63">
        <v>0</v>
      </c>
      <c r="AR395" s="63">
        <v>0</v>
      </c>
      <c r="AS395" s="63">
        <v>0</v>
      </c>
      <c r="AT395" s="63">
        <v>0</v>
      </c>
      <c r="AU395" s="63"/>
      <c r="AV395" s="63"/>
      <c r="AW395" s="63"/>
      <c r="AX395" s="63"/>
      <c r="AY395" s="63"/>
    </row>
    <row r="396" spans="1:51" s="53" customFormat="1" x14ac:dyDescent="0.25">
      <c r="A396" s="457">
        <v>393</v>
      </c>
      <c r="B396" s="450" t="s">
        <v>47</v>
      </c>
      <c r="C396" s="46" t="s">
        <v>1749</v>
      </c>
      <c r="D396" s="45" t="s">
        <v>1750</v>
      </c>
      <c r="E396" s="45" t="s">
        <v>515</v>
      </c>
      <c r="F396" s="45"/>
      <c r="G396" s="45"/>
      <c r="H396" s="45"/>
      <c r="I396" s="45"/>
      <c r="J396" s="45"/>
      <c r="K396" s="45"/>
      <c r="L396" s="51">
        <v>45943</v>
      </c>
      <c r="M396" s="45">
        <v>170</v>
      </c>
      <c r="N396" s="52">
        <f t="shared" ref="N396:N459" si="29">IF(OR(ISBLANK(L396),ISBLANK(M396)),"",L396+M396-1)</f>
        <v>46112</v>
      </c>
      <c r="O396" s="46">
        <f ca="1">IF(OR(ISBLANK(L396),ISBLANK(M396)),"",N396-TODAY())</f>
        <v>-91</v>
      </c>
      <c r="P396" s="46"/>
      <c r="Q396" s="46" t="s">
        <v>50</v>
      </c>
      <c r="R396" s="45" t="s">
        <v>50</v>
      </c>
      <c r="S396" s="45" t="s">
        <v>50</v>
      </c>
      <c r="T396" s="45"/>
      <c r="U396" s="45"/>
      <c r="V396" s="45"/>
      <c r="W396" s="56"/>
      <c r="X396" s="45" t="s">
        <v>50</v>
      </c>
      <c r="Y396" s="45" t="s">
        <v>50</v>
      </c>
      <c r="Z396" s="45">
        <v>0</v>
      </c>
      <c r="AA396" s="45">
        <v>0</v>
      </c>
      <c r="AB396" s="45" t="s">
        <v>50</v>
      </c>
      <c r="AC396" s="45">
        <v>0</v>
      </c>
      <c r="AD396" s="45">
        <v>0</v>
      </c>
      <c r="AE396" s="45" t="s">
        <v>50</v>
      </c>
      <c r="AF396" s="45" t="s">
        <v>50</v>
      </c>
      <c r="AG396" s="45">
        <v>0</v>
      </c>
      <c r="AH396" s="45"/>
      <c r="AI396" s="45">
        <v>0</v>
      </c>
      <c r="AJ396" s="45" t="s">
        <v>50</v>
      </c>
      <c r="AK396" s="45">
        <v>1</v>
      </c>
      <c r="AL396" s="45">
        <v>0</v>
      </c>
      <c r="AM396" s="45">
        <v>0</v>
      </c>
      <c r="AN396" s="45">
        <v>0</v>
      </c>
      <c r="AO396" s="45">
        <v>0</v>
      </c>
      <c r="AP396" s="45">
        <v>0</v>
      </c>
      <c r="AQ396" s="45">
        <v>0</v>
      </c>
      <c r="AR396" s="45">
        <v>0</v>
      </c>
      <c r="AS396" s="45">
        <v>0</v>
      </c>
      <c r="AT396" s="45">
        <v>0</v>
      </c>
      <c r="AU396" s="45"/>
      <c r="AV396" s="45"/>
      <c r="AW396" s="45"/>
      <c r="AX396" s="45"/>
      <c r="AY396" s="45"/>
    </row>
    <row r="397" spans="1:51" s="53" customFormat="1" x14ac:dyDescent="0.25">
      <c r="A397" s="457">
        <v>394</v>
      </c>
      <c r="B397" s="450" t="s">
        <v>47</v>
      </c>
      <c r="C397" s="45" t="s">
        <v>1751</v>
      </c>
      <c r="D397" s="45" t="s">
        <v>1752</v>
      </c>
      <c r="E397" s="45" t="s">
        <v>515</v>
      </c>
      <c r="F397" s="45"/>
      <c r="G397" s="45"/>
      <c r="H397" s="45"/>
      <c r="I397" s="45"/>
      <c r="J397" s="45"/>
      <c r="K397" s="45"/>
      <c r="L397" s="51">
        <v>45944</v>
      </c>
      <c r="M397" s="45">
        <v>70</v>
      </c>
      <c r="N397" s="52">
        <f t="shared" si="29"/>
        <v>46013</v>
      </c>
      <c r="O397" s="46">
        <f t="shared" ca="1" si="28"/>
        <v>-190</v>
      </c>
      <c r="P397" s="46"/>
      <c r="Q397" s="46" t="s">
        <v>50</v>
      </c>
      <c r="R397" s="45" t="s">
        <v>50</v>
      </c>
      <c r="S397" s="45" t="s">
        <v>50</v>
      </c>
      <c r="T397" s="45">
        <v>0</v>
      </c>
      <c r="U397" s="45">
        <v>0</v>
      </c>
      <c r="V397" s="45">
        <v>0</v>
      </c>
      <c r="W397" s="56"/>
      <c r="X397" s="45" t="s">
        <v>50</v>
      </c>
      <c r="Y397" s="45" t="s">
        <v>50</v>
      </c>
      <c r="Z397" s="45" t="s">
        <v>50</v>
      </c>
      <c r="AA397" s="45">
        <v>0</v>
      </c>
      <c r="AB397" s="45" t="s">
        <v>50</v>
      </c>
      <c r="AC397" s="45">
        <v>0</v>
      </c>
      <c r="AD397" s="45">
        <v>0</v>
      </c>
      <c r="AE397" s="45" t="s">
        <v>50</v>
      </c>
      <c r="AF397" s="45" t="s">
        <v>50</v>
      </c>
      <c r="AG397" s="45">
        <v>0</v>
      </c>
      <c r="AH397" s="45" t="s">
        <v>50</v>
      </c>
      <c r="AI397" s="45">
        <v>0</v>
      </c>
      <c r="AJ397" s="45" t="s">
        <v>50</v>
      </c>
      <c r="AK397" s="45">
        <v>0</v>
      </c>
      <c r="AL397" s="45">
        <v>0</v>
      </c>
      <c r="AM397" s="45">
        <v>0</v>
      </c>
      <c r="AN397" s="45">
        <v>0</v>
      </c>
      <c r="AO397" s="45">
        <v>0</v>
      </c>
      <c r="AP397" s="45">
        <v>0</v>
      </c>
      <c r="AQ397" s="45">
        <v>0</v>
      </c>
      <c r="AR397" s="45">
        <v>0</v>
      </c>
      <c r="AS397" s="45">
        <v>0</v>
      </c>
      <c r="AT397" s="45">
        <v>0</v>
      </c>
      <c r="AU397" s="45"/>
      <c r="AV397" s="45"/>
      <c r="AW397" s="45"/>
      <c r="AX397" s="45"/>
      <c r="AY397" s="45"/>
    </row>
    <row r="398" spans="1:51" s="53" customFormat="1" x14ac:dyDescent="0.25">
      <c r="A398" s="180">
        <v>395</v>
      </c>
      <c r="B398" s="508">
        <v>0</v>
      </c>
      <c r="C398" s="45" t="s">
        <v>1753</v>
      </c>
      <c r="D398" s="45" t="s">
        <v>1754</v>
      </c>
      <c r="E398" s="46" t="s">
        <v>515</v>
      </c>
      <c r="F398" s="45"/>
      <c r="G398" s="45"/>
      <c r="H398" s="45"/>
      <c r="I398" s="45"/>
      <c r="J398" s="45"/>
      <c r="K398" s="45" t="s">
        <v>1755</v>
      </c>
      <c r="L398" s="51">
        <v>45944</v>
      </c>
      <c r="M398" s="45">
        <v>70</v>
      </c>
      <c r="N398" s="52">
        <f t="shared" si="29"/>
        <v>46013</v>
      </c>
      <c r="O398" s="46">
        <f t="shared" ca="1" si="28"/>
        <v>-190</v>
      </c>
      <c r="P398" s="46"/>
      <c r="Q398" s="46"/>
      <c r="R398" s="45"/>
      <c r="S398" s="45"/>
      <c r="T398" s="45"/>
      <c r="U398" s="45"/>
      <c r="V398" s="45"/>
      <c r="W398" s="56"/>
      <c r="X398" s="45"/>
      <c r="Y398" s="45"/>
      <c r="Z398" s="45"/>
      <c r="AA398" s="45"/>
      <c r="AB398" s="45"/>
      <c r="AC398" s="45"/>
      <c r="AD398" s="45"/>
      <c r="AE398" s="45"/>
      <c r="AF398" s="45"/>
      <c r="AG398" s="45"/>
      <c r="AH398" s="45"/>
      <c r="AI398" s="45"/>
      <c r="AJ398" s="45"/>
      <c r="AK398" s="45"/>
      <c r="AL398" s="45"/>
      <c r="AM398" s="45"/>
      <c r="AN398" s="45"/>
      <c r="AO398" s="45"/>
      <c r="AP398" s="45"/>
      <c r="AQ398" s="45"/>
      <c r="AR398" s="45"/>
      <c r="AS398" s="45"/>
      <c r="AT398" s="45"/>
      <c r="AU398" s="45"/>
      <c r="AV398" s="45"/>
      <c r="AW398" s="45"/>
      <c r="AX398" s="45"/>
      <c r="AY398" s="45"/>
    </row>
    <row r="399" spans="1:51" x14ac:dyDescent="0.25">
      <c r="A399" s="151">
        <v>396</v>
      </c>
      <c r="B399" s="323" t="s">
        <v>47</v>
      </c>
      <c r="C399" s="7" t="s">
        <v>1756</v>
      </c>
      <c r="D399" s="7" t="s">
        <v>1757</v>
      </c>
      <c r="E399" s="437" t="s">
        <v>1214</v>
      </c>
      <c r="F399" s="7"/>
      <c r="G399" s="7"/>
      <c r="H399" s="7"/>
      <c r="I399" s="7"/>
      <c r="J399" s="7"/>
      <c r="K399" s="7"/>
      <c r="L399" s="8">
        <v>45950</v>
      </c>
      <c r="M399" s="7">
        <v>40</v>
      </c>
      <c r="N399" s="9">
        <f t="shared" si="29"/>
        <v>45989</v>
      </c>
      <c r="O399" s="10">
        <f t="shared" ref="O399:O459" ca="1" si="30">IF(OR(ISBLANK(L399),ISBLANK(M399)),"",N399-TODAY())</f>
        <v>-214</v>
      </c>
      <c r="P399" s="10"/>
      <c r="Q399" s="10"/>
      <c r="R399" s="7"/>
      <c r="S399" s="7"/>
      <c r="T399" s="7"/>
      <c r="U399" s="7"/>
      <c r="V399" s="7"/>
      <c r="W399" s="15"/>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row>
    <row r="400" spans="1:51" s="53" customFormat="1" x14ac:dyDescent="0.25">
      <c r="A400" s="180">
        <v>397</v>
      </c>
      <c r="B400" s="367" t="s">
        <v>47</v>
      </c>
      <c r="C400" s="45" t="s">
        <v>1758</v>
      </c>
      <c r="D400" s="45" t="s">
        <v>1759</v>
      </c>
      <c r="E400" s="45" t="s">
        <v>515</v>
      </c>
      <c r="F400" s="45"/>
      <c r="G400" s="45"/>
      <c r="H400" s="45"/>
      <c r="I400" s="45"/>
      <c r="J400" s="45"/>
      <c r="K400" s="45"/>
      <c r="L400" s="51">
        <v>45950</v>
      </c>
      <c r="M400" s="45">
        <v>100</v>
      </c>
      <c r="N400" s="52">
        <f t="shared" si="29"/>
        <v>46049</v>
      </c>
      <c r="O400" s="46">
        <f ca="1">IF(OR(ISBLANK(L400),ISBLANK(M400)),"",N400-TODAY())</f>
        <v>-154</v>
      </c>
      <c r="P400" s="46"/>
      <c r="Q400" s="46"/>
      <c r="R400" s="45"/>
      <c r="S400" s="45"/>
      <c r="T400" s="45"/>
      <c r="U400" s="45"/>
      <c r="V400" s="45"/>
      <c r="W400" s="56"/>
      <c r="X400" s="45" t="s">
        <v>50</v>
      </c>
      <c r="Y400" s="45" t="s">
        <v>50</v>
      </c>
      <c r="Z400" s="45" t="s">
        <v>56</v>
      </c>
      <c r="AA400" s="45"/>
      <c r="AB400" s="45" t="s">
        <v>56</v>
      </c>
      <c r="AC400" s="45"/>
      <c r="AD400" s="45"/>
      <c r="AE400" s="45" t="s">
        <v>50</v>
      </c>
      <c r="AF400" s="45" t="s">
        <v>50</v>
      </c>
      <c r="AG400" s="45"/>
      <c r="AH400" s="45"/>
      <c r="AI400" s="45"/>
      <c r="AJ400" s="45">
        <v>0</v>
      </c>
      <c r="AK400" s="45"/>
      <c r="AL400" s="45"/>
      <c r="AM400" s="45"/>
      <c r="AN400" s="45" t="s">
        <v>56</v>
      </c>
      <c r="AO400" s="45"/>
      <c r="AP400" s="45"/>
      <c r="AQ400" s="45"/>
      <c r="AR400" s="45"/>
      <c r="AS400" s="45"/>
      <c r="AT400" s="45"/>
      <c r="AU400" s="45"/>
      <c r="AV400" s="45"/>
      <c r="AW400" s="45"/>
      <c r="AX400" s="45"/>
      <c r="AY400" s="45"/>
    </row>
    <row r="401" spans="1:51" s="53" customFormat="1" x14ac:dyDescent="0.25">
      <c r="A401" s="180">
        <v>398</v>
      </c>
      <c r="B401" s="367" t="s">
        <v>47</v>
      </c>
      <c r="C401" s="45" t="s">
        <v>1760</v>
      </c>
      <c r="D401" s="45" t="s">
        <v>1761</v>
      </c>
      <c r="E401" s="45" t="s">
        <v>515</v>
      </c>
      <c r="F401" s="45"/>
      <c r="G401" s="45"/>
      <c r="H401" s="45"/>
      <c r="I401" s="45"/>
      <c r="J401" s="45"/>
      <c r="K401" s="45"/>
      <c r="L401" s="51">
        <v>45953</v>
      </c>
      <c r="M401" s="45">
        <v>140</v>
      </c>
      <c r="N401" s="52">
        <f t="shared" si="29"/>
        <v>46092</v>
      </c>
      <c r="O401" s="46">
        <f ca="1">IF(OR(ISBLANK(L401),ISBLANK(M401)),"",N401-TODAY())</f>
        <v>-111</v>
      </c>
      <c r="P401" s="46"/>
      <c r="Q401" s="46"/>
      <c r="R401" s="45"/>
      <c r="S401" s="45"/>
      <c r="T401" s="45"/>
      <c r="U401" s="45"/>
      <c r="V401" s="45"/>
      <c r="W401" s="56"/>
      <c r="X401" s="45"/>
      <c r="Y401" s="45"/>
      <c r="Z401" s="45"/>
      <c r="AA401" s="45"/>
      <c r="AB401" s="45"/>
      <c r="AC401" s="45"/>
      <c r="AD401" s="45"/>
      <c r="AE401" s="45"/>
      <c r="AF401" s="45"/>
      <c r="AG401" s="45"/>
      <c r="AH401" s="45"/>
      <c r="AI401" s="45"/>
      <c r="AJ401" s="45"/>
      <c r="AK401" s="45"/>
      <c r="AL401" s="45"/>
      <c r="AM401" s="45"/>
      <c r="AN401" s="45"/>
      <c r="AO401" s="45"/>
      <c r="AP401" s="45"/>
      <c r="AQ401" s="45"/>
      <c r="AR401" s="45"/>
      <c r="AS401" s="45"/>
      <c r="AT401" s="45"/>
      <c r="AU401" s="45"/>
      <c r="AV401" s="45"/>
      <c r="AW401" s="45"/>
      <c r="AX401" s="45"/>
      <c r="AY401" s="45"/>
    </row>
    <row r="402" spans="1:51" s="53" customFormat="1" x14ac:dyDescent="0.25">
      <c r="A402" s="180">
        <v>399</v>
      </c>
      <c r="B402" s="508">
        <v>0</v>
      </c>
      <c r="C402" s="45" t="s">
        <v>1762</v>
      </c>
      <c r="D402" s="45" t="s">
        <v>1763</v>
      </c>
      <c r="E402" s="45" t="s">
        <v>515</v>
      </c>
      <c r="F402" s="45"/>
      <c r="G402" s="45"/>
      <c r="H402" s="45"/>
      <c r="I402" s="45"/>
      <c r="J402" s="45"/>
      <c r="K402" s="45"/>
      <c r="L402" s="51">
        <v>45958</v>
      </c>
      <c r="M402" s="45">
        <v>140</v>
      </c>
      <c r="N402" s="52">
        <f t="shared" si="29"/>
        <v>46097</v>
      </c>
      <c r="O402" s="46">
        <f t="shared" ca="1" si="30"/>
        <v>-106</v>
      </c>
      <c r="P402" s="46"/>
      <c r="Q402" s="46"/>
      <c r="R402" s="45"/>
      <c r="S402" s="45"/>
      <c r="T402" s="45"/>
      <c r="U402" s="45"/>
      <c r="V402" s="45"/>
      <c r="W402" s="56"/>
      <c r="X402" s="45"/>
      <c r="Y402" s="45"/>
      <c r="Z402" s="45"/>
      <c r="AA402" s="45"/>
      <c r="AB402" s="45"/>
      <c r="AC402" s="45"/>
      <c r="AD402" s="45"/>
      <c r="AE402" s="45"/>
      <c r="AF402" s="45"/>
      <c r="AG402" s="45"/>
      <c r="AH402" s="45"/>
      <c r="AI402" s="45"/>
      <c r="AJ402" s="45"/>
      <c r="AK402" s="45"/>
      <c r="AL402" s="45"/>
      <c r="AM402" s="45"/>
      <c r="AN402" s="45"/>
      <c r="AO402" s="45"/>
      <c r="AP402" s="45"/>
      <c r="AQ402" s="45"/>
      <c r="AR402" s="45"/>
      <c r="AS402" s="45"/>
      <c r="AT402" s="45"/>
      <c r="AU402" s="45"/>
      <c r="AV402" s="45"/>
      <c r="AW402" s="45"/>
      <c r="AX402" s="45"/>
      <c r="AY402" s="45"/>
    </row>
    <row r="403" spans="1:51" s="53" customFormat="1" x14ac:dyDescent="0.25">
      <c r="A403" s="180">
        <v>400</v>
      </c>
      <c r="B403" s="367" t="s">
        <v>47</v>
      </c>
      <c r="C403" s="45" t="s">
        <v>1764</v>
      </c>
      <c r="D403" s="45" t="s">
        <v>1765</v>
      </c>
      <c r="E403" s="45" t="s">
        <v>515</v>
      </c>
      <c r="F403" s="45"/>
      <c r="G403" s="45"/>
      <c r="H403" s="45"/>
      <c r="I403" s="45"/>
      <c r="J403" s="45"/>
      <c r="K403" s="45"/>
      <c r="L403" s="51">
        <v>45964</v>
      </c>
      <c r="M403" s="45">
        <v>100</v>
      </c>
      <c r="N403" s="52">
        <f t="shared" si="29"/>
        <v>46063</v>
      </c>
      <c r="O403" s="46">
        <f t="shared" ca="1" si="30"/>
        <v>-140</v>
      </c>
      <c r="P403" s="46"/>
      <c r="Q403" s="46"/>
      <c r="R403" s="45"/>
      <c r="S403" s="45"/>
      <c r="T403" s="45"/>
      <c r="U403" s="45"/>
      <c r="V403" s="45"/>
      <c r="W403" s="56"/>
      <c r="X403" s="45"/>
      <c r="Y403" s="45"/>
      <c r="Z403" s="45"/>
      <c r="AA403" s="45"/>
      <c r="AB403" s="45"/>
      <c r="AC403" s="45"/>
      <c r="AD403" s="45"/>
      <c r="AE403" s="45"/>
      <c r="AF403" s="45"/>
      <c r="AG403" s="45"/>
      <c r="AH403" s="45"/>
      <c r="AI403" s="45"/>
      <c r="AJ403" s="45"/>
      <c r="AK403" s="45"/>
      <c r="AL403" s="45"/>
      <c r="AM403" s="45"/>
      <c r="AN403" s="45"/>
      <c r="AO403" s="45"/>
      <c r="AP403" s="45"/>
      <c r="AQ403" s="45"/>
      <c r="AR403" s="45"/>
      <c r="AS403" s="45"/>
      <c r="AT403" s="45"/>
      <c r="AU403" s="45"/>
      <c r="AV403" s="45"/>
      <c r="AW403" s="45"/>
      <c r="AX403" s="45"/>
      <c r="AY403" s="45"/>
    </row>
    <row r="404" spans="1:51" s="53" customFormat="1" ht="17.25" customHeight="1" x14ac:dyDescent="0.25">
      <c r="A404" s="180">
        <v>401</v>
      </c>
      <c r="B404" s="367" t="s">
        <v>47</v>
      </c>
      <c r="C404" s="46" t="s">
        <v>1720</v>
      </c>
      <c r="D404" s="45" t="s">
        <v>1766</v>
      </c>
      <c r="E404" s="45" t="s">
        <v>515</v>
      </c>
      <c r="F404" s="45"/>
      <c r="G404" s="45"/>
      <c r="H404" s="45"/>
      <c r="I404" s="45"/>
      <c r="J404" s="45"/>
      <c r="K404" s="45"/>
      <c r="L404" s="51">
        <v>45964</v>
      </c>
      <c r="M404" s="45">
        <v>100</v>
      </c>
      <c r="N404" s="52">
        <f t="shared" si="29"/>
        <v>46063</v>
      </c>
      <c r="O404" s="46">
        <f t="shared" ca="1" si="30"/>
        <v>-140</v>
      </c>
      <c r="P404" s="46"/>
      <c r="Q404" s="46"/>
      <c r="R404" s="45"/>
      <c r="S404" s="45"/>
      <c r="T404" s="45"/>
      <c r="U404" s="45"/>
      <c r="V404" s="45"/>
      <c r="W404" s="56"/>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c r="AT404" s="45"/>
      <c r="AU404" s="45"/>
      <c r="AV404" s="45"/>
      <c r="AW404" s="45"/>
      <c r="AX404" s="45"/>
      <c r="AY404" s="45"/>
    </row>
    <row r="405" spans="1:51" s="53" customFormat="1" x14ac:dyDescent="0.25">
      <c r="A405" s="180">
        <v>402</v>
      </c>
      <c r="B405" s="367" t="s">
        <v>47</v>
      </c>
      <c r="C405" s="46" t="s">
        <v>1767</v>
      </c>
      <c r="D405" s="46" t="s">
        <v>1768</v>
      </c>
      <c r="E405" s="45" t="s">
        <v>515</v>
      </c>
      <c r="F405" s="45"/>
      <c r="G405" s="45"/>
      <c r="H405" s="45"/>
      <c r="I405" s="45"/>
      <c r="J405" s="45"/>
      <c r="K405" s="45"/>
      <c r="L405" s="51">
        <v>45964</v>
      </c>
      <c r="M405" s="45">
        <v>100</v>
      </c>
      <c r="N405" s="52">
        <f t="shared" si="29"/>
        <v>46063</v>
      </c>
      <c r="O405" s="46">
        <f t="shared" ca="1" si="30"/>
        <v>-140</v>
      </c>
      <c r="P405" s="46"/>
      <c r="Q405" s="46"/>
      <c r="R405" s="45"/>
      <c r="S405" s="45"/>
      <c r="T405" s="45"/>
      <c r="U405" s="45"/>
      <c r="V405" s="45"/>
      <c r="W405" s="56"/>
      <c r="X405" s="45"/>
      <c r="Y405" s="45"/>
      <c r="Z405" s="45"/>
      <c r="AA405" s="45"/>
      <c r="AB405" s="45"/>
      <c r="AC405" s="45"/>
      <c r="AD405" s="45"/>
      <c r="AE405" s="45"/>
      <c r="AF405" s="45"/>
      <c r="AG405" s="45"/>
      <c r="AH405" s="45"/>
      <c r="AI405" s="45"/>
      <c r="AJ405" s="45"/>
      <c r="AK405" s="45"/>
      <c r="AL405" s="45"/>
      <c r="AM405" s="45"/>
      <c r="AN405" s="45"/>
      <c r="AO405" s="45"/>
      <c r="AP405" s="45"/>
      <c r="AQ405" s="45"/>
      <c r="AR405" s="45"/>
      <c r="AS405" s="45"/>
      <c r="AT405" s="45"/>
      <c r="AU405" s="45"/>
      <c r="AV405" s="45"/>
      <c r="AW405" s="45"/>
      <c r="AX405" s="45"/>
      <c r="AY405" s="45"/>
    </row>
    <row r="406" spans="1:51" s="53" customFormat="1" x14ac:dyDescent="0.25">
      <c r="A406" s="180">
        <v>403</v>
      </c>
      <c r="B406" s="367" t="s">
        <v>47</v>
      </c>
      <c r="C406" s="45" t="s">
        <v>1769</v>
      </c>
      <c r="D406" s="45" t="s">
        <v>1770</v>
      </c>
      <c r="E406" s="45" t="s">
        <v>515</v>
      </c>
      <c r="F406" s="45"/>
      <c r="G406" s="45"/>
      <c r="H406" s="45"/>
      <c r="I406" s="45"/>
      <c r="J406" s="45"/>
      <c r="K406" s="45"/>
      <c r="L406" s="51">
        <v>45965</v>
      </c>
      <c r="M406" s="45">
        <v>130</v>
      </c>
      <c r="N406" s="52">
        <f t="shared" si="29"/>
        <v>46094</v>
      </c>
      <c r="O406" s="46">
        <f t="shared" ca="1" si="30"/>
        <v>-109</v>
      </c>
      <c r="P406" s="46"/>
      <c r="Q406" s="46"/>
      <c r="R406" s="45"/>
      <c r="S406" s="45"/>
      <c r="T406" s="45"/>
      <c r="U406" s="45"/>
      <c r="V406" s="45"/>
      <c r="W406" s="56"/>
      <c r="X406" s="45"/>
      <c r="Y406" s="45"/>
      <c r="Z406" s="45"/>
      <c r="AA406" s="45"/>
      <c r="AB406" s="45"/>
      <c r="AC406" s="45"/>
      <c r="AD406" s="45"/>
      <c r="AE406" s="45"/>
      <c r="AF406" s="45"/>
      <c r="AG406" s="45"/>
      <c r="AH406" s="45"/>
      <c r="AI406" s="45"/>
      <c r="AJ406" s="45"/>
      <c r="AK406" s="45"/>
      <c r="AL406" s="45"/>
      <c r="AM406" s="45"/>
      <c r="AN406" s="45"/>
      <c r="AO406" s="45"/>
      <c r="AP406" s="45"/>
      <c r="AQ406" s="45"/>
      <c r="AR406" s="45"/>
      <c r="AS406" s="45"/>
      <c r="AT406" s="45"/>
      <c r="AU406" s="45"/>
      <c r="AV406" s="45"/>
      <c r="AW406" s="45"/>
      <c r="AX406" s="45"/>
      <c r="AY406" s="45"/>
    </row>
    <row r="407" spans="1:51" s="53" customFormat="1" x14ac:dyDescent="0.25">
      <c r="A407" s="180">
        <v>404</v>
      </c>
      <c r="B407" s="367" t="s">
        <v>47</v>
      </c>
      <c r="C407" s="45" t="s">
        <v>1771</v>
      </c>
      <c r="D407" s="45" t="s">
        <v>1772</v>
      </c>
      <c r="E407" s="45" t="s">
        <v>515</v>
      </c>
      <c r="F407" s="45"/>
      <c r="G407" s="45"/>
      <c r="H407" s="45"/>
      <c r="I407" s="45"/>
      <c r="J407" s="45"/>
      <c r="K407" s="45"/>
      <c r="L407" s="51">
        <v>45965</v>
      </c>
      <c r="M407" s="45">
        <v>70</v>
      </c>
      <c r="N407" s="52">
        <f t="shared" si="29"/>
        <v>46034</v>
      </c>
      <c r="O407" s="46">
        <f t="shared" ca="1" si="30"/>
        <v>-169</v>
      </c>
      <c r="P407" s="46"/>
      <c r="Q407" s="46" t="s">
        <v>50</v>
      </c>
      <c r="R407" s="45" t="s">
        <v>50</v>
      </c>
      <c r="S407" s="45" t="s">
        <v>50</v>
      </c>
      <c r="T407" s="45" t="s">
        <v>50</v>
      </c>
      <c r="U407" s="45"/>
      <c r="V407" s="45"/>
      <c r="W407" s="56"/>
      <c r="X407" s="45"/>
      <c r="Y407" s="45" t="s">
        <v>50</v>
      </c>
      <c r="Z407" s="45" t="s">
        <v>56</v>
      </c>
      <c r="AA407" s="45">
        <v>1</v>
      </c>
      <c r="AB407" s="45" t="s">
        <v>50</v>
      </c>
      <c r="AC407" s="45">
        <v>0</v>
      </c>
      <c r="AD407" s="45">
        <v>0</v>
      </c>
      <c r="AE407" s="45" t="s">
        <v>50</v>
      </c>
      <c r="AF407" s="45" t="s">
        <v>50</v>
      </c>
      <c r="AG407" s="45"/>
      <c r="AH407" s="45"/>
      <c r="AI407" s="45"/>
      <c r="AJ407" s="45" t="s">
        <v>50</v>
      </c>
      <c r="AK407" s="45"/>
      <c r="AL407" s="45"/>
      <c r="AM407" s="45"/>
      <c r="AN407" s="45"/>
      <c r="AO407" s="45"/>
      <c r="AP407" s="45"/>
      <c r="AQ407" s="45"/>
      <c r="AR407" s="45"/>
      <c r="AS407" s="45"/>
      <c r="AT407" s="45"/>
      <c r="AU407" s="45"/>
      <c r="AV407" s="45"/>
      <c r="AW407" s="45"/>
      <c r="AX407" s="45"/>
      <c r="AY407" s="45"/>
    </row>
    <row r="408" spans="1:51" s="53" customFormat="1" x14ac:dyDescent="0.25">
      <c r="A408" s="180">
        <v>405</v>
      </c>
      <c r="B408" s="367" t="s">
        <v>47</v>
      </c>
      <c r="C408" s="45" t="s">
        <v>1773</v>
      </c>
      <c r="D408" s="45" t="s">
        <v>1774</v>
      </c>
      <c r="E408" s="45" t="s">
        <v>515</v>
      </c>
      <c r="F408" s="45"/>
      <c r="G408" s="45"/>
      <c r="H408" s="45"/>
      <c r="I408" s="45"/>
      <c r="J408" s="45"/>
      <c r="K408" s="45"/>
      <c r="L408" s="51">
        <v>45965</v>
      </c>
      <c r="M408" s="45">
        <v>70</v>
      </c>
      <c r="N408" s="52">
        <f t="shared" si="29"/>
        <v>46034</v>
      </c>
      <c r="O408" s="46">
        <f t="shared" ca="1" si="30"/>
        <v>-169</v>
      </c>
      <c r="P408" s="46"/>
      <c r="Q408" s="46" t="s">
        <v>50</v>
      </c>
      <c r="R408" s="45" t="s">
        <v>50</v>
      </c>
      <c r="S408" s="45" t="s">
        <v>50</v>
      </c>
      <c r="T408" s="45" t="s">
        <v>50</v>
      </c>
      <c r="U408" s="45"/>
      <c r="V408" s="45"/>
      <c r="W408" s="56"/>
      <c r="X408" s="45"/>
      <c r="Y408" s="45" t="s">
        <v>50</v>
      </c>
      <c r="Z408" s="45"/>
      <c r="AA408" s="45"/>
      <c r="AB408" s="45" t="s">
        <v>50</v>
      </c>
      <c r="AC408" s="45"/>
      <c r="AD408" s="45"/>
      <c r="AE408" s="45" t="s">
        <v>50</v>
      </c>
      <c r="AF408" s="45" t="s">
        <v>50</v>
      </c>
      <c r="AG408" s="45"/>
      <c r="AH408" s="45"/>
      <c r="AI408" s="45"/>
      <c r="AJ408" s="45">
        <v>0</v>
      </c>
      <c r="AK408" s="45"/>
      <c r="AL408" s="45"/>
      <c r="AM408" s="45"/>
      <c r="AN408" s="45"/>
      <c r="AO408" s="45"/>
      <c r="AP408" s="45"/>
      <c r="AQ408" s="45"/>
      <c r="AR408" s="45"/>
      <c r="AS408" s="45"/>
      <c r="AT408" s="45"/>
      <c r="AU408" s="45"/>
      <c r="AV408" s="45"/>
      <c r="AW408" s="45"/>
      <c r="AX408" s="45"/>
      <c r="AY408" s="45"/>
    </row>
    <row r="409" spans="1:51" s="53" customFormat="1" x14ac:dyDescent="0.25">
      <c r="A409" s="180">
        <v>406</v>
      </c>
      <c r="B409" s="367" t="s">
        <v>47</v>
      </c>
      <c r="C409" s="45" t="s">
        <v>1775</v>
      </c>
      <c r="D409" s="45" t="s">
        <v>1776</v>
      </c>
      <c r="E409" s="45" t="s">
        <v>515</v>
      </c>
      <c r="F409" s="45"/>
      <c r="G409" s="45"/>
      <c r="H409" s="45"/>
      <c r="I409" s="45"/>
      <c r="J409" s="45"/>
      <c r="K409" s="45"/>
      <c r="L409" s="51">
        <v>45972</v>
      </c>
      <c r="M409" s="45">
        <v>190</v>
      </c>
      <c r="N409" s="52">
        <f t="shared" si="29"/>
        <v>46161</v>
      </c>
      <c r="O409" s="46">
        <f t="shared" ca="1" si="30"/>
        <v>-42</v>
      </c>
      <c r="P409" s="46"/>
      <c r="Q409" s="46"/>
      <c r="R409" s="45"/>
      <c r="S409" s="45"/>
      <c r="T409" s="45"/>
      <c r="U409" s="45"/>
      <c r="V409" s="45"/>
      <c r="W409" s="56"/>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c r="AT409" s="45"/>
      <c r="AU409" s="45"/>
      <c r="AV409" s="45"/>
      <c r="AW409" s="45"/>
      <c r="AX409" s="45"/>
      <c r="AY409" s="45"/>
    </row>
    <row r="410" spans="1:51" s="53" customFormat="1" x14ac:dyDescent="0.25">
      <c r="A410" s="180">
        <v>407</v>
      </c>
      <c r="B410" s="367" t="s">
        <v>47</v>
      </c>
      <c r="C410" s="45" t="s">
        <v>1777</v>
      </c>
      <c r="D410" s="45" t="s">
        <v>1778</v>
      </c>
      <c r="E410" s="45" t="s">
        <v>515</v>
      </c>
      <c r="F410" s="45"/>
      <c r="G410" s="45"/>
      <c r="H410" s="45"/>
      <c r="I410" s="45"/>
      <c r="J410" s="45"/>
      <c r="K410" s="45"/>
      <c r="L410" s="51">
        <v>45972</v>
      </c>
      <c r="M410" s="45">
        <v>70</v>
      </c>
      <c r="N410" s="52">
        <f t="shared" si="29"/>
        <v>46041</v>
      </c>
      <c r="O410" s="46">
        <f t="shared" ca="1" si="30"/>
        <v>-162</v>
      </c>
      <c r="P410" s="46"/>
      <c r="Q410" s="46"/>
      <c r="R410" s="45"/>
      <c r="S410" s="45"/>
      <c r="T410" s="45"/>
      <c r="U410" s="45"/>
      <c r="V410" s="45"/>
      <c r="W410" s="56"/>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c r="AT410" s="45"/>
      <c r="AU410" s="45"/>
      <c r="AV410" s="45"/>
      <c r="AW410" s="45"/>
      <c r="AX410" s="45"/>
      <c r="AY410" s="45"/>
    </row>
    <row r="411" spans="1:51" s="53" customFormat="1" x14ac:dyDescent="0.25">
      <c r="A411" s="180">
        <v>408</v>
      </c>
      <c r="B411" s="367" t="s">
        <v>47</v>
      </c>
      <c r="C411" s="45" t="s">
        <v>1779</v>
      </c>
      <c r="D411" s="45" t="s">
        <v>1780</v>
      </c>
      <c r="E411" s="45" t="s">
        <v>515</v>
      </c>
      <c r="F411" s="45"/>
      <c r="G411" s="45"/>
      <c r="H411" s="45"/>
      <c r="I411" s="45"/>
      <c r="J411" s="45"/>
      <c r="K411" s="45"/>
      <c r="L411" s="51">
        <v>45972</v>
      </c>
      <c r="M411" s="45">
        <v>100</v>
      </c>
      <c r="N411" s="52">
        <f t="shared" si="29"/>
        <v>46071</v>
      </c>
      <c r="O411" s="46">
        <f t="shared" ca="1" si="30"/>
        <v>-132</v>
      </c>
      <c r="P411" s="46"/>
      <c r="Q411" s="46"/>
      <c r="R411" s="45"/>
      <c r="S411" s="45"/>
      <c r="T411" s="45"/>
      <c r="U411" s="45"/>
      <c r="V411" s="45"/>
      <c r="W411" s="56"/>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c r="AT411" s="45"/>
      <c r="AU411" s="45"/>
      <c r="AV411" s="45"/>
      <c r="AW411" s="45"/>
      <c r="AX411" s="45"/>
      <c r="AY411" s="45"/>
    </row>
    <row r="412" spans="1:51" ht="13.5" customHeight="1" x14ac:dyDescent="0.25">
      <c r="A412" s="151">
        <v>409</v>
      </c>
      <c r="B412" s="323" t="s">
        <v>1781</v>
      </c>
      <c r="C412" s="49" t="s">
        <v>1782</v>
      </c>
      <c r="D412" s="7" t="s">
        <v>1783</v>
      </c>
      <c r="E412" s="7" t="s">
        <v>515</v>
      </c>
      <c r="F412" s="7"/>
      <c r="G412" s="7"/>
      <c r="H412" s="7"/>
      <c r="I412" s="7"/>
      <c r="J412" s="7"/>
      <c r="K412" s="67"/>
      <c r="L412" s="8">
        <v>45979</v>
      </c>
      <c r="M412" s="7">
        <v>250</v>
      </c>
      <c r="N412" s="9">
        <f t="shared" si="29"/>
        <v>46228</v>
      </c>
      <c r="O412" s="10">
        <f t="shared" ca="1" si="30"/>
        <v>25</v>
      </c>
      <c r="P412" s="10"/>
      <c r="Q412" s="10"/>
      <c r="R412" s="7"/>
      <c r="S412" s="7"/>
      <c r="T412" s="7"/>
      <c r="U412" s="7"/>
      <c r="V412" s="7"/>
      <c r="W412" s="15"/>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row>
    <row r="413" spans="1:51" s="53" customFormat="1" x14ac:dyDescent="0.25">
      <c r="A413" s="180">
        <v>410</v>
      </c>
      <c r="B413" s="367" t="s">
        <v>47</v>
      </c>
      <c r="C413" s="45" t="s">
        <v>1784</v>
      </c>
      <c r="D413" s="45" t="s">
        <v>1785</v>
      </c>
      <c r="E413" s="45" t="s">
        <v>515</v>
      </c>
      <c r="F413" s="45"/>
      <c r="G413" s="45"/>
      <c r="H413" s="45"/>
      <c r="I413" s="45"/>
      <c r="J413" s="45"/>
      <c r="K413" s="45"/>
      <c r="L413" s="51">
        <v>45980</v>
      </c>
      <c r="M413" s="45">
        <v>100</v>
      </c>
      <c r="N413" s="52">
        <f t="shared" si="29"/>
        <v>46079</v>
      </c>
      <c r="O413" s="46">
        <f t="shared" ca="1" si="30"/>
        <v>-124</v>
      </c>
      <c r="P413" s="46"/>
      <c r="Q413" s="46"/>
      <c r="R413" s="45"/>
      <c r="S413" s="45"/>
      <c r="T413" s="45"/>
      <c r="U413" s="45"/>
      <c r="V413" s="45"/>
      <c r="W413" s="56"/>
      <c r="X413" s="45"/>
      <c r="Y413" s="45"/>
      <c r="Z413" s="45"/>
      <c r="AA413" s="45"/>
      <c r="AB413" s="45"/>
      <c r="AC413" s="45"/>
      <c r="AD413" s="45"/>
      <c r="AE413" s="45"/>
      <c r="AF413" s="45"/>
      <c r="AG413" s="45"/>
      <c r="AH413" s="45"/>
      <c r="AI413" s="45"/>
      <c r="AJ413" s="45"/>
      <c r="AK413" s="45"/>
      <c r="AL413" s="45"/>
      <c r="AM413" s="45"/>
      <c r="AN413" s="45"/>
      <c r="AO413" s="45"/>
      <c r="AP413" s="45"/>
      <c r="AQ413" s="45"/>
      <c r="AR413" s="45"/>
      <c r="AS413" s="45"/>
      <c r="AT413" s="45"/>
      <c r="AU413" s="45"/>
      <c r="AV413" s="45"/>
      <c r="AW413" s="45"/>
      <c r="AX413" s="45"/>
      <c r="AY413" s="45"/>
    </row>
    <row r="414" spans="1:51" s="53" customFormat="1" x14ac:dyDescent="0.25">
      <c r="A414" s="180">
        <v>411</v>
      </c>
      <c r="B414" s="367" t="s">
        <v>47</v>
      </c>
      <c r="C414" s="45" t="s">
        <v>1786</v>
      </c>
      <c r="D414" s="45" t="s">
        <v>1787</v>
      </c>
      <c r="E414" s="45" t="s">
        <v>515</v>
      </c>
      <c r="F414" s="45"/>
      <c r="G414" s="45"/>
      <c r="H414" s="45"/>
      <c r="I414" s="45"/>
      <c r="J414" s="45"/>
      <c r="K414" s="45"/>
      <c r="L414" s="51">
        <v>45980</v>
      </c>
      <c r="M414" s="45">
        <v>70</v>
      </c>
      <c r="N414" s="52">
        <f t="shared" si="29"/>
        <v>46049</v>
      </c>
      <c r="O414" s="46">
        <f t="shared" ca="1" si="30"/>
        <v>-154</v>
      </c>
      <c r="P414" s="46"/>
      <c r="Q414" s="46"/>
      <c r="R414" s="45"/>
      <c r="S414" s="45"/>
      <c r="T414" s="45"/>
      <c r="U414" s="45"/>
      <c r="V414" s="45"/>
      <c r="W414" s="56"/>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c r="AT414" s="45"/>
      <c r="AU414" s="45"/>
      <c r="AV414" s="45"/>
      <c r="AW414" s="45"/>
      <c r="AX414" s="45"/>
      <c r="AY414" s="45"/>
    </row>
    <row r="415" spans="1:51" s="53" customFormat="1" x14ac:dyDescent="0.25">
      <c r="A415" s="180">
        <v>412</v>
      </c>
      <c r="B415" s="367" t="s">
        <v>47</v>
      </c>
      <c r="C415" s="45" t="s">
        <v>1788</v>
      </c>
      <c r="D415" s="45" t="s">
        <v>1789</v>
      </c>
      <c r="E415" s="45" t="s">
        <v>515</v>
      </c>
      <c r="F415" s="45"/>
      <c r="G415" s="45"/>
      <c r="H415" s="45"/>
      <c r="I415" s="45"/>
      <c r="J415" s="45"/>
      <c r="K415" s="45"/>
      <c r="L415" s="51">
        <v>45987</v>
      </c>
      <c r="M415" s="45">
        <v>100</v>
      </c>
      <c r="N415" s="52">
        <f t="shared" si="29"/>
        <v>46086</v>
      </c>
      <c r="O415" s="46">
        <f t="shared" ca="1" si="30"/>
        <v>-117</v>
      </c>
      <c r="P415" s="46"/>
      <c r="Q415" s="46"/>
      <c r="R415" s="45"/>
      <c r="S415" s="45"/>
      <c r="T415" s="45"/>
      <c r="U415" s="45"/>
      <c r="V415" s="45"/>
      <c r="W415" s="56"/>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c r="AT415" s="45"/>
      <c r="AU415" s="45"/>
      <c r="AV415" s="45"/>
      <c r="AW415" s="45"/>
      <c r="AX415" s="45"/>
      <c r="AY415" s="45"/>
    </row>
    <row r="416" spans="1:51" s="53" customFormat="1" ht="18" customHeight="1" x14ac:dyDescent="0.25">
      <c r="A416" s="180">
        <v>413</v>
      </c>
      <c r="B416" s="367" t="s">
        <v>47</v>
      </c>
      <c r="C416" s="45" t="s">
        <v>1790</v>
      </c>
      <c r="D416" s="45" t="s">
        <v>1791</v>
      </c>
      <c r="E416" s="45" t="s">
        <v>515</v>
      </c>
      <c r="F416" s="45"/>
      <c r="G416" s="45"/>
      <c r="H416" s="45"/>
      <c r="I416" s="45"/>
      <c r="J416" s="45"/>
      <c r="K416" s="510"/>
      <c r="L416" s="51">
        <v>45995</v>
      </c>
      <c r="M416" s="45">
        <v>70</v>
      </c>
      <c r="N416" s="52">
        <f t="shared" si="29"/>
        <v>46064</v>
      </c>
      <c r="O416" s="46">
        <f t="shared" ca="1" si="30"/>
        <v>-139</v>
      </c>
      <c r="P416" s="46"/>
      <c r="Q416" s="46"/>
      <c r="R416" s="45"/>
      <c r="S416" s="45"/>
      <c r="T416" s="45"/>
      <c r="U416" s="45"/>
      <c r="V416" s="45"/>
      <c r="W416" s="56"/>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c r="AV416" s="45"/>
      <c r="AW416" s="45"/>
      <c r="AX416" s="45"/>
      <c r="AY416" s="45"/>
    </row>
    <row r="417" spans="1:51" s="53" customFormat="1" x14ac:dyDescent="0.25">
      <c r="A417" s="180">
        <v>414</v>
      </c>
      <c r="B417" s="367" t="s">
        <v>47</v>
      </c>
      <c r="C417" s="45" t="s">
        <v>1792</v>
      </c>
      <c r="D417" s="45" t="s">
        <v>1793</v>
      </c>
      <c r="E417" s="45" t="s">
        <v>515</v>
      </c>
      <c r="F417" s="45"/>
      <c r="G417" s="45"/>
      <c r="H417" s="45"/>
      <c r="I417" s="45"/>
      <c r="J417" s="45"/>
      <c r="K417" s="45"/>
      <c r="L417" s="51">
        <v>45999</v>
      </c>
      <c r="M417" s="45">
        <v>100</v>
      </c>
      <c r="N417" s="52">
        <f t="shared" si="29"/>
        <v>46098</v>
      </c>
      <c r="O417" s="46">
        <f t="shared" ca="1" si="30"/>
        <v>-105</v>
      </c>
      <c r="P417" s="46"/>
      <c r="Q417" s="46"/>
      <c r="R417" s="45"/>
      <c r="S417" s="45"/>
      <c r="T417" s="45"/>
      <c r="U417" s="45"/>
      <c r="V417" s="45"/>
      <c r="W417" s="56"/>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c r="AV417" s="45"/>
      <c r="AW417" s="45"/>
      <c r="AX417" s="45"/>
      <c r="AY417" s="45"/>
    </row>
    <row r="418" spans="1:51" s="53" customFormat="1" x14ac:dyDescent="0.25">
      <c r="A418" s="180">
        <v>415</v>
      </c>
      <c r="B418" s="367" t="s">
        <v>47</v>
      </c>
      <c r="C418" s="45" t="s">
        <v>1794</v>
      </c>
      <c r="D418" s="45" t="s">
        <v>1795</v>
      </c>
      <c r="E418" s="45" t="s">
        <v>515</v>
      </c>
      <c r="F418" s="45"/>
      <c r="G418" s="45"/>
      <c r="H418" s="45"/>
      <c r="I418" s="45"/>
      <c r="J418" s="45"/>
      <c r="K418" s="45"/>
      <c r="L418" s="51">
        <v>46001</v>
      </c>
      <c r="M418" s="45">
        <v>40</v>
      </c>
      <c r="N418" s="52">
        <f t="shared" si="29"/>
        <v>46040</v>
      </c>
      <c r="O418" s="46">
        <f t="shared" ca="1" si="30"/>
        <v>-163</v>
      </c>
      <c r="P418" s="46"/>
      <c r="Q418" s="46"/>
      <c r="R418" s="45"/>
      <c r="S418" s="45"/>
      <c r="T418" s="45"/>
      <c r="U418" s="45"/>
      <c r="V418" s="45"/>
      <c r="W418" s="56"/>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c r="AV418" s="45"/>
      <c r="AW418" s="45"/>
      <c r="AX418" s="45"/>
      <c r="AY418" s="45"/>
    </row>
    <row r="419" spans="1:51" s="53" customFormat="1" x14ac:dyDescent="0.25">
      <c r="A419" s="180">
        <v>416</v>
      </c>
      <c r="B419" s="367" t="s">
        <v>47</v>
      </c>
      <c r="C419" s="45" t="s">
        <v>1796</v>
      </c>
      <c r="D419" s="45" t="s">
        <v>1797</v>
      </c>
      <c r="E419" s="45" t="s">
        <v>515</v>
      </c>
      <c r="F419" s="45"/>
      <c r="G419" s="45"/>
      <c r="H419" s="45"/>
      <c r="I419" s="45"/>
      <c r="J419" s="45"/>
      <c r="K419" s="45"/>
      <c r="L419" s="51">
        <v>46001</v>
      </c>
      <c r="M419" s="45">
        <v>160</v>
      </c>
      <c r="N419" s="52">
        <f t="shared" si="29"/>
        <v>46160</v>
      </c>
      <c r="O419" s="46">
        <f t="shared" ca="1" si="30"/>
        <v>-43</v>
      </c>
      <c r="P419" s="46"/>
      <c r="Q419" s="46"/>
      <c r="R419" s="45"/>
      <c r="S419" s="45"/>
      <c r="T419" s="45"/>
      <c r="U419" s="45"/>
      <c r="V419" s="45"/>
      <c r="W419" s="56"/>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c r="AV419" s="45"/>
      <c r="AW419" s="45"/>
      <c r="AX419" s="45"/>
      <c r="AY419" s="45"/>
    </row>
    <row r="420" spans="1:51" s="53" customFormat="1" x14ac:dyDescent="0.25">
      <c r="A420" s="180">
        <v>417</v>
      </c>
      <c r="B420" s="367" t="s">
        <v>47</v>
      </c>
      <c r="C420" s="45" t="s">
        <v>1798</v>
      </c>
      <c r="D420" s="45" t="s">
        <v>1799</v>
      </c>
      <c r="E420" s="45" t="s">
        <v>515</v>
      </c>
      <c r="F420" s="45"/>
      <c r="G420" s="45"/>
      <c r="H420" s="45"/>
      <c r="I420" s="45"/>
      <c r="J420" s="45"/>
      <c r="K420" s="45"/>
      <c r="L420" s="51">
        <v>46002</v>
      </c>
      <c r="M420" s="45">
        <v>70</v>
      </c>
      <c r="N420" s="52">
        <f t="shared" si="29"/>
        <v>46071</v>
      </c>
      <c r="O420" s="46">
        <f t="shared" ca="1" si="30"/>
        <v>-132</v>
      </c>
      <c r="P420" s="46"/>
      <c r="Q420" s="46"/>
      <c r="R420" s="45"/>
      <c r="S420" s="45"/>
      <c r="T420" s="45"/>
      <c r="U420" s="45"/>
      <c r="V420" s="45"/>
      <c r="W420" s="56"/>
      <c r="X420" s="45"/>
      <c r="Y420" s="45"/>
      <c r="Z420" s="45"/>
      <c r="AA420" s="45"/>
      <c r="AB420" s="45"/>
      <c r="AC420" s="45"/>
      <c r="AD420" s="45"/>
      <c r="AE420" s="45"/>
      <c r="AF420" s="45"/>
      <c r="AG420" s="45"/>
      <c r="AH420" s="45"/>
      <c r="AI420" s="45"/>
      <c r="AJ420" s="45"/>
      <c r="AK420" s="45"/>
      <c r="AL420" s="45"/>
      <c r="AM420" s="45"/>
      <c r="AN420" s="45"/>
      <c r="AO420" s="45"/>
      <c r="AP420" s="45"/>
      <c r="AQ420" s="45"/>
      <c r="AR420" s="45"/>
      <c r="AS420" s="45"/>
      <c r="AT420" s="45"/>
      <c r="AU420" s="45"/>
      <c r="AV420" s="45"/>
      <c r="AW420" s="45"/>
      <c r="AX420" s="45"/>
      <c r="AY420" s="45"/>
    </row>
    <row r="421" spans="1:51" s="53" customFormat="1" x14ac:dyDescent="0.25">
      <c r="A421" s="180">
        <v>418</v>
      </c>
      <c r="B421" s="367" t="s">
        <v>47</v>
      </c>
      <c r="C421" s="45" t="s">
        <v>1800</v>
      </c>
      <c r="D421" s="45" t="s">
        <v>1801</v>
      </c>
      <c r="E421" s="45" t="s">
        <v>515</v>
      </c>
      <c r="F421" s="45"/>
      <c r="G421" s="45"/>
      <c r="H421" s="45"/>
      <c r="I421" s="45"/>
      <c r="J421" s="45"/>
      <c r="K421" s="45"/>
      <c r="L421" s="51">
        <v>46006</v>
      </c>
      <c r="M421" s="45">
        <v>70</v>
      </c>
      <c r="N421" s="52">
        <f t="shared" si="29"/>
        <v>46075</v>
      </c>
      <c r="O421" s="46">
        <f t="shared" ca="1" si="30"/>
        <v>-128</v>
      </c>
      <c r="P421" s="46"/>
      <c r="Q421" s="46"/>
      <c r="R421" s="45"/>
      <c r="S421" s="45"/>
      <c r="T421" s="45"/>
      <c r="U421" s="45"/>
      <c r="V421" s="45"/>
      <c r="W421" s="56"/>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c r="AT421" s="45"/>
      <c r="AU421" s="45"/>
      <c r="AV421" s="45"/>
      <c r="AW421" s="45"/>
      <c r="AX421" s="45"/>
      <c r="AY421" s="45"/>
    </row>
    <row r="422" spans="1:51" ht="17.25" customHeight="1" x14ac:dyDescent="0.25">
      <c r="A422" s="151">
        <v>419</v>
      </c>
      <c r="B422" s="323" t="s">
        <v>1802</v>
      </c>
      <c r="C422" s="49" t="s">
        <v>1803</v>
      </c>
      <c r="D422" s="7" t="s">
        <v>1804</v>
      </c>
      <c r="E422" s="7" t="s">
        <v>515</v>
      </c>
      <c r="F422" s="7"/>
      <c r="G422" s="7"/>
      <c r="H422" s="7"/>
      <c r="I422" s="7"/>
      <c r="J422" s="7"/>
      <c r="K422" s="67"/>
      <c r="L422" s="23">
        <v>46014</v>
      </c>
      <c r="M422" s="7">
        <v>200</v>
      </c>
      <c r="N422" s="9">
        <f t="shared" si="29"/>
        <v>46213</v>
      </c>
      <c r="O422" s="10">
        <f t="shared" ca="1" si="30"/>
        <v>10</v>
      </c>
      <c r="P422" s="10"/>
      <c r="Q422" s="10"/>
      <c r="R422" s="7"/>
      <c r="S422" s="7"/>
      <c r="T422" s="7"/>
      <c r="U422" s="7"/>
      <c r="V422" s="7"/>
      <c r="W422" s="15"/>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row>
    <row r="423" spans="1:51" x14ac:dyDescent="0.25">
      <c r="A423" s="151">
        <v>420</v>
      </c>
      <c r="B423" s="323" t="s">
        <v>1805</v>
      </c>
      <c r="C423" s="63" t="s">
        <v>1806</v>
      </c>
      <c r="D423" s="7" t="s">
        <v>1807</v>
      </c>
      <c r="E423" s="7" t="s">
        <v>515</v>
      </c>
      <c r="F423" s="7"/>
      <c r="G423" s="7"/>
      <c r="H423" s="7"/>
      <c r="I423" s="7"/>
      <c r="J423" s="7"/>
      <c r="K423" s="521"/>
      <c r="L423" s="8">
        <v>46027</v>
      </c>
      <c r="M423" s="321">
        <v>190</v>
      </c>
      <c r="N423" s="9">
        <f t="shared" si="29"/>
        <v>46216</v>
      </c>
      <c r="O423" s="10">
        <f t="shared" ca="1" si="30"/>
        <v>13</v>
      </c>
      <c r="P423" s="10"/>
      <c r="Q423" s="10"/>
      <c r="R423" s="7"/>
      <c r="S423" s="7"/>
      <c r="T423" s="7"/>
      <c r="U423" s="7"/>
      <c r="V423" s="7"/>
      <c r="W423" s="15"/>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row>
    <row r="424" spans="1:51" x14ac:dyDescent="0.25">
      <c r="A424" s="151">
        <v>421</v>
      </c>
      <c r="B424" s="323" t="s">
        <v>1808</v>
      </c>
      <c r="C424" s="519" t="s">
        <v>1809</v>
      </c>
      <c r="D424" s="7" t="s">
        <v>1810</v>
      </c>
      <c r="E424" s="7" t="s">
        <v>515</v>
      </c>
      <c r="F424" s="7"/>
      <c r="G424" s="7"/>
      <c r="H424" s="7"/>
      <c r="I424" s="7"/>
      <c r="J424" s="7"/>
      <c r="K424" s="88" t="s">
        <v>1811</v>
      </c>
      <c r="L424" s="8">
        <v>46027</v>
      </c>
      <c r="M424" s="321">
        <v>190</v>
      </c>
      <c r="N424" s="9">
        <f t="shared" si="29"/>
        <v>46216</v>
      </c>
      <c r="O424" s="10">
        <f t="shared" ca="1" si="30"/>
        <v>13</v>
      </c>
      <c r="P424" s="10"/>
      <c r="Q424" s="10"/>
      <c r="R424" s="7"/>
      <c r="S424" s="7"/>
      <c r="T424" s="7"/>
      <c r="U424" s="7"/>
      <c r="V424" s="7"/>
      <c r="W424" s="15"/>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row>
    <row r="425" spans="1:51" s="106" customFormat="1" x14ac:dyDescent="0.25">
      <c r="A425" s="258">
        <v>422</v>
      </c>
      <c r="B425" s="330" t="s">
        <v>47</v>
      </c>
      <c r="C425" s="47" t="s">
        <v>1812</v>
      </c>
      <c r="D425" s="47" t="s">
        <v>1813</v>
      </c>
      <c r="E425" s="47" t="s">
        <v>1212</v>
      </c>
      <c r="F425" s="47"/>
      <c r="G425" s="47"/>
      <c r="H425" s="47"/>
      <c r="I425" s="47"/>
      <c r="J425" s="47"/>
      <c r="K425" s="516"/>
      <c r="L425" s="94">
        <v>46027</v>
      </c>
      <c r="M425" s="515">
        <v>100</v>
      </c>
      <c r="N425" s="104">
        <f t="shared" si="29"/>
        <v>46126</v>
      </c>
      <c r="O425" s="60">
        <f t="shared" ca="1" si="30"/>
        <v>-77</v>
      </c>
      <c r="P425" s="60"/>
      <c r="Q425" s="60"/>
      <c r="R425" s="47"/>
      <c r="S425" s="47"/>
      <c r="T425" s="47"/>
      <c r="U425" s="47"/>
      <c r="V425" s="47"/>
      <c r="W425" s="105"/>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row>
    <row r="426" spans="1:51" x14ac:dyDescent="0.25">
      <c r="A426" s="151">
        <v>423</v>
      </c>
      <c r="B426" s="323" t="s">
        <v>1814</v>
      </c>
      <c r="C426" s="45" t="s">
        <v>1815</v>
      </c>
      <c r="D426" s="7" t="s">
        <v>1816</v>
      </c>
      <c r="E426" s="7" t="s">
        <v>515</v>
      </c>
      <c r="F426" s="7"/>
      <c r="G426" s="7"/>
      <c r="H426" s="7"/>
      <c r="I426" s="7"/>
      <c r="J426" s="7"/>
      <c r="K426" s="509"/>
      <c r="L426" s="8">
        <v>46027</v>
      </c>
      <c r="M426" s="321">
        <v>190</v>
      </c>
      <c r="N426" s="9">
        <f t="shared" si="29"/>
        <v>46216</v>
      </c>
      <c r="O426" s="10">
        <f t="shared" ca="1" si="30"/>
        <v>13</v>
      </c>
      <c r="P426" s="10"/>
      <c r="Q426" s="10"/>
      <c r="R426" s="7"/>
      <c r="S426" s="7"/>
      <c r="T426" s="7"/>
      <c r="U426" s="7"/>
      <c r="V426" s="7"/>
      <c r="W426" s="15"/>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row>
    <row r="427" spans="1:51" s="53" customFormat="1" x14ac:dyDescent="0.25">
      <c r="A427" s="180">
        <v>424</v>
      </c>
      <c r="B427" s="367" t="s">
        <v>47</v>
      </c>
      <c r="C427" s="45" t="s">
        <v>1817</v>
      </c>
      <c r="D427" s="45" t="s">
        <v>1818</v>
      </c>
      <c r="E427" s="45" t="s">
        <v>515</v>
      </c>
      <c r="F427" s="45"/>
      <c r="G427" s="45"/>
      <c r="H427" s="45"/>
      <c r="I427" s="45"/>
      <c r="J427" s="45"/>
      <c r="K427" s="45"/>
      <c r="L427" s="513">
        <v>46028</v>
      </c>
      <c r="M427" s="45">
        <v>70</v>
      </c>
      <c r="N427" s="52">
        <f t="shared" si="29"/>
        <v>46097</v>
      </c>
      <c r="O427" s="46">
        <f t="shared" ca="1" si="30"/>
        <v>-106</v>
      </c>
      <c r="P427" s="46"/>
      <c r="Q427" s="46"/>
      <c r="R427" s="45"/>
      <c r="S427" s="45"/>
      <c r="T427" s="45"/>
      <c r="U427" s="45"/>
      <c r="V427" s="45"/>
      <c r="W427" s="56"/>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c r="AX427" s="45"/>
      <c r="AY427" s="45"/>
    </row>
    <row r="428" spans="1:51" s="53" customFormat="1" x14ac:dyDescent="0.25">
      <c r="A428" s="457">
        <v>425</v>
      </c>
      <c r="B428" s="450" t="s">
        <v>47</v>
      </c>
      <c r="C428" s="45" t="s">
        <v>1819</v>
      </c>
      <c r="D428" s="45" t="s">
        <v>1820</v>
      </c>
      <c r="E428" s="45" t="s">
        <v>515</v>
      </c>
      <c r="F428" s="45"/>
      <c r="G428" s="45"/>
      <c r="H428" s="45"/>
      <c r="I428" s="45"/>
      <c r="J428" s="45"/>
      <c r="K428" s="45"/>
      <c r="L428" s="51">
        <v>46041</v>
      </c>
      <c r="M428" s="45">
        <v>100</v>
      </c>
      <c r="N428" s="52">
        <f t="shared" si="29"/>
        <v>46140</v>
      </c>
      <c r="O428" s="46">
        <f t="shared" ca="1" si="30"/>
        <v>-63</v>
      </c>
      <c r="P428" s="46"/>
      <c r="Q428" s="46"/>
      <c r="R428" s="45"/>
      <c r="S428" s="45"/>
      <c r="T428" s="45"/>
      <c r="U428" s="45"/>
      <c r="V428" s="45"/>
      <c r="W428" s="56"/>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c r="AV428" s="45"/>
      <c r="AW428" s="45"/>
      <c r="AX428" s="45"/>
      <c r="AY428" s="45"/>
    </row>
    <row r="429" spans="1:51" s="53" customFormat="1" x14ac:dyDescent="0.25">
      <c r="A429" s="457">
        <v>426</v>
      </c>
      <c r="B429" s="450" t="s">
        <v>47</v>
      </c>
      <c r="C429" s="45" t="s">
        <v>1821</v>
      </c>
      <c r="D429" s="45" t="s">
        <v>1822</v>
      </c>
      <c r="E429" s="45" t="s">
        <v>515</v>
      </c>
      <c r="F429" s="45"/>
      <c r="G429" s="45"/>
      <c r="H429" s="45"/>
      <c r="I429" s="45"/>
      <c r="J429" s="45"/>
      <c r="K429" s="45"/>
      <c r="L429" s="51">
        <v>46042</v>
      </c>
      <c r="M429" s="45">
        <v>130</v>
      </c>
      <c r="N429" s="52">
        <f t="shared" si="29"/>
        <v>46171</v>
      </c>
      <c r="O429" s="46">
        <f t="shared" ca="1" si="30"/>
        <v>-32</v>
      </c>
      <c r="P429" s="46"/>
      <c r="Q429" s="46"/>
      <c r="R429" s="45"/>
      <c r="S429" s="45"/>
      <c r="T429" s="45"/>
      <c r="U429" s="45"/>
      <c r="V429" s="45"/>
      <c r="W429" s="56"/>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c r="AV429" s="45"/>
      <c r="AW429" s="45"/>
      <c r="AX429" s="45"/>
      <c r="AY429" s="45"/>
    </row>
    <row r="430" spans="1:51" s="53" customFormat="1" x14ac:dyDescent="0.25">
      <c r="A430" s="457">
        <v>427</v>
      </c>
      <c r="B430" s="450" t="s">
        <v>47</v>
      </c>
      <c r="C430" s="45" t="s">
        <v>1823</v>
      </c>
      <c r="D430" s="45" t="s">
        <v>1824</v>
      </c>
      <c r="E430" s="45" t="s">
        <v>515</v>
      </c>
      <c r="F430" s="45"/>
      <c r="G430" s="45"/>
      <c r="H430" s="45"/>
      <c r="I430" s="45"/>
      <c r="J430" s="45"/>
      <c r="K430" s="45"/>
      <c r="L430" s="51">
        <v>46042</v>
      </c>
      <c r="M430" s="45">
        <v>100</v>
      </c>
      <c r="N430" s="52">
        <f t="shared" si="29"/>
        <v>46141</v>
      </c>
      <c r="O430" s="46">
        <f t="shared" ca="1" si="30"/>
        <v>-62</v>
      </c>
      <c r="P430" s="46"/>
      <c r="Q430" s="46"/>
      <c r="R430" s="45"/>
      <c r="S430" s="45"/>
      <c r="T430" s="45"/>
      <c r="U430" s="45"/>
      <c r="V430" s="45"/>
      <c r="W430" s="56"/>
      <c r="X430" s="45"/>
      <c r="Y430" s="45"/>
      <c r="Z430" s="45"/>
      <c r="AA430" s="45"/>
      <c r="AB430" s="45"/>
      <c r="AC430" s="45"/>
      <c r="AD430" s="45"/>
      <c r="AE430" s="45"/>
      <c r="AF430" s="45"/>
      <c r="AG430" s="45"/>
      <c r="AH430" s="45"/>
      <c r="AI430" s="45"/>
      <c r="AJ430" s="45"/>
      <c r="AK430" s="45"/>
      <c r="AL430" s="45"/>
      <c r="AM430" s="45"/>
      <c r="AN430" s="45"/>
      <c r="AO430" s="45"/>
      <c r="AP430" s="45"/>
      <c r="AQ430" s="45"/>
      <c r="AR430" s="45"/>
      <c r="AS430" s="45"/>
      <c r="AT430" s="45"/>
      <c r="AU430" s="45"/>
      <c r="AV430" s="45"/>
      <c r="AW430" s="45"/>
      <c r="AX430" s="45"/>
      <c r="AY430" s="45"/>
    </row>
    <row r="431" spans="1:51" x14ac:dyDescent="0.25">
      <c r="A431" s="151">
        <v>428</v>
      </c>
      <c r="B431" s="323" t="s">
        <v>1825</v>
      </c>
      <c r="C431" s="63" t="s">
        <v>1826</v>
      </c>
      <c r="D431" s="7" t="s">
        <v>1827</v>
      </c>
      <c r="E431" s="7" t="s">
        <v>515</v>
      </c>
      <c r="F431" s="7"/>
      <c r="G431" s="7"/>
      <c r="H431" s="7"/>
      <c r="I431" s="7"/>
      <c r="J431" s="7"/>
      <c r="K431" s="7"/>
      <c r="L431" s="8">
        <v>46043</v>
      </c>
      <c r="M431" s="7">
        <v>190</v>
      </c>
      <c r="N431" s="9">
        <f t="shared" si="29"/>
        <v>46232</v>
      </c>
      <c r="O431" s="10">
        <f t="shared" ca="1" si="30"/>
        <v>29</v>
      </c>
      <c r="P431" s="10"/>
      <c r="Q431" s="10"/>
      <c r="R431" s="7"/>
      <c r="S431" s="7"/>
      <c r="T431" s="7"/>
      <c r="U431" s="7"/>
      <c r="V431" s="7"/>
      <c r="W431" s="15"/>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row>
    <row r="432" spans="1:51" s="53" customFormat="1" x14ac:dyDescent="0.25">
      <c r="A432" s="180">
        <v>429</v>
      </c>
      <c r="B432" s="367" t="s">
        <v>47</v>
      </c>
      <c r="C432" s="45" t="s">
        <v>1828</v>
      </c>
      <c r="D432" s="45" t="s">
        <v>1829</v>
      </c>
      <c r="E432" s="45" t="s">
        <v>515</v>
      </c>
      <c r="F432" s="45"/>
      <c r="G432" s="45"/>
      <c r="H432" s="45"/>
      <c r="I432" s="45"/>
      <c r="J432" s="45"/>
      <c r="K432" s="45"/>
      <c r="L432" s="51">
        <v>46051</v>
      </c>
      <c r="M432" s="45">
        <v>100</v>
      </c>
      <c r="N432" s="52">
        <f t="shared" si="29"/>
        <v>46150</v>
      </c>
      <c r="O432" s="46">
        <f t="shared" ca="1" si="30"/>
        <v>-53</v>
      </c>
      <c r="P432" s="46"/>
      <c r="Q432" s="46"/>
      <c r="R432" s="45"/>
      <c r="S432" s="45"/>
      <c r="T432" s="45"/>
      <c r="U432" s="45"/>
      <c r="V432" s="45"/>
      <c r="W432" s="56"/>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c r="AT432" s="45"/>
      <c r="AU432" s="45"/>
      <c r="AV432" s="45"/>
      <c r="AW432" s="45"/>
      <c r="AX432" s="45"/>
      <c r="AY432" s="45"/>
    </row>
    <row r="433" spans="1:51" s="53" customFormat="1" x14ac:dyDescent="0.25">
      <c r="A433" s="180">
        <v>430</v>
      </c>
      <c r="B433" s="367" t="s">
        <v>47</v>
      </c>
      <c r="C433" s="45" t="s">
        <v>1830</v>
      </c>
      <c r="D433" s="45" t="s">
        <v>1831</v>
      </c>
      <c r="E433" s="45" t="s">
        <v>515</v>
      </c>
      <c r="F433" s="45"/>
      <c r="G433" s="45"/>
      <c r="H433" s="45"/>
      <c r="I433" s="45"/>
      <c r="J433" s="45"/>
      <c r="K433" s="45"/>
      <c r="L433" s="51">
        <v>46057</v>
      </c>
      <c r="M433" s="45">
        <v>100</v>
      </c>
      <c r="N433" s="52">
        <f t="shared" si="29"/>
        <v>46156</v>
      </c>
      <c r="O433" s="46">
        <f t="shared" ca="1" si="30"/>
        <v>-47</v>
      </c>
      <c r="P433" s="46"/>
      <c r="Q433" s="46"/>
      <c r="R433" s="45"/>
      <c r="S433" s="45"/>
      <c r="T433" s="45"/>
      <c r="U433" s="45"/>
      <c r="V433" s="45"/>
      <c r="W433" s="56"/>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c r="AT433" s="45"/>
      <c r="AU433" s="45"/>
      <c r="AV433" s="45"/>
      <c r="AW433" s="45"/>
      <c r="AX433" s="45"/>
      <c r="AY433" s="45"/>
    </row>
    <row r="434" spans="1:51" ht="16.5" customHeight="1" x14ac:dyDescent="0.25">
      <c r="A434" s="151">
        <v>431</v>
      </c>
      <c r="B434" s="323" t="s">
        <v>1832</v>
      </c>
      <c r="C434" s="7" t="s">
        <v>1833</v>
      </c>
      <c r="D434" s="7" t="s">
        <v>1834</v>
      </c>
      <c r="E434" s="7" t="s">
        <v>1835</v>
      </c>
      <c r="F434" s="7"/>
      <c r="G434" s="7"/>
      <c r="H434" s="7"/>
      <c r="I434" s="7"/>
      <c r="J434" s="7"/>
      <c r="K434" s="67"/>
      <c r="L434" s="8">
        <v>46063</v>
      </c>
      <c r="M434" s="7">
        <v>170</v>
      </c>
      <c r="N434" s="9">
        <f t="shared" si="29"/>
        <v>46232</v>
      </c>
      <c r="O434" s="10">
        <f t="shared" ca="1" si="30"/>
        <v>29</v>
      </c>
      <c r="P434" s="10"/>
      <c r="Q434" s="10"/>
      <c r="R434" s="7"/>
      <c r="S434" s="7"/>
      <c r="T434" s="7"/>
      <c r="U434" s="7"/>
      <c r="V434" s="7"/>
      <c r="W434" s="15"/>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row>
    <row r="435" spans="1:51" x14ac:dyDescent="0.25">
      <c r="A435" s="151">
        <v>432</v>
      </c>
      <c r="B435" s="323" t="s">
        <v>789</v>
      </c>
      <c r="C435" s="7" t="s">
        <v>1836</v>
      </c>
      <c r="D435" s="7" t="s">
        <v>1837</v>
      </c>
      <c r="E435" s="7" t="s">
        <v>515</v>
      </c>
      <c r="F435" s="7"/>
      <c r="G435" s="7"/>
      <c r="H435" s="7"/>
      <c r="I435" s="7"/>
      <c r="J435" s="7"/>
      <c r="K435" s="7"/>
      <c r="L435" s="8">
        <v>46071</v>
      </c>
      <c r="M435" s="7">
        <v>140</v>
      </c>
      <c r="N435" s="9">
        <f t="shared" si="29"/>
        <v>46210</v>
      </c>
      <c r="O435" s="10">
        <f t="shared" ca="1" si="30"/>
        <v>7</v>
      </c>
      <c r="P435" s="10"/>
      <c r="Q435" s="10"/>
      <c r="R435" s="7"/>
      <c r="S435" s="7"/>
      <c r="T435" s="7"/>
      <c r="U435" s="7"/>
      <c r="V435" s="7"/>
      <c r="W435" s="15"/>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row>
    <row r="436" spans="1:51" x14ac:dyDescent="0.25">
      <c r="A436" s="151">
        <v>433</v>
      </c>
      <c r="B436" s="511" t="s">
        <v>1838</v>
      </c>
      <c r="C436" s="63" t="s">
        <v>1839</v>
      </c>
      <c r="D436" s="7" t="s">
        <v>1840</v>
      </c>
      <c r="E436" s="7" t="s">
        <v>515</v>
      </c>
      <c r="F436" s="7"/>
      <c r="G436" s="7"/>
      <c r="H436" s="7"/>
      <c r="I436" s="7"/>
      <c r="J436" s="7"/>
      <c r="K436" s="7"/>
      <c r="L436" s="8">
        <v>46071</v>
      </c>
      <c r="M436" s="7">
        <v>140</v>
      </c>
      <c r="N436" s="9">
        <f t="shared" si="29"/>
        <v>46210</v>
      </c>
      <c r="O436" s="10">
        <f t="shared" ca="1" si="30"/>
        <v>7</v>
      </c>
      <c r="P436" s="10"/>
      <c r="Q436" s="10"/>
      <c r="R436" s="7"/>
      <c r="S436" s="7"/>
      <c r="T436" s="7"/>
      <c r="U436" s="7"/>
      <c r="V436" s="7"/>
      <c r="W436" s="15"/>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row>
    <row r="437" spans="1:51" s="53" customFormat="1" x14ac:dyDescent="0.25">
      <c r="A437" s="180">
        <v>434</v>
      </c>
      <c r="B437" s="367" t="s">
        <v>47</v>
      </c>
      <c r="C437" s="45" t="s">
        <v>1841</v>
      </c>
      <c r="D437" s="45" t="s">
        <v>1842</v>
      </c>
      <c r="E437" s="45" t="s">
        <v>515</v>
      </c>
      <c r="F437" s="45"/>
      <c r="G437" s="45"/>
      <c r="H437" s="45"/>
      <c r="I437" s="45"/>
      <c r="J437" s="45"/>
      <c r="K437" s="45"/>
      <c r="L437" s="51">
        <v>46071</v>
      </c>
      <c r="M437" s="45">
        <v>70</v>
      </c>
      <c r="N437" s="52">
        <f t="shared" si="29"/>
        <v>46140</v>
      </c>
      <c r="O437" s="46">
        <f t="shared" ca="1" si="30"/>
        <v>-63</v>
      </c>
      <c r="P437" s="46"/>
      <c r="Q437" s="46"/>
      <c r="R437" s="45"/>
      <c r="S437" s="45"/>
      <c r="T437" s="45"/>
      <c r="U437" s="45"/>
      <c r="V437" s="45"/>
      <c r="W437" s="56"/>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c r="AT437" s="45"/>
      <c r="AU437" s="45"/>
      <c r="AV437" s="45"/>
      <c r="AW437" s="45"/>
      <c r="AX437" s="45"/>
      <c r="AY437" s="45"/>
    </row>
    <row r="438" spans="1:51" x14ac:dyDescent="0.25">
      <c r="A438" s="151">
        <v>435</v>
      </c>
      <c r="B438" s="323" t="s">
        <v>1843</v>
      </c>
      <c r="C438" s="7" t="s">
        <v>1844</v>
      </c>
      <c r="D438" s="7" t="s">
        <v>1845</v>
      </c>
      <c r="E438" s="7" t="s">
        <v>1846</v>
      </c>
      <c r="F438" s="7"/>
      <c r="G438" s="7"/>
      <c r="H438" s="7"/>
      <c r="I438" s="7"/>
      <c r="J438" s="7"/>
      <c r="K438" s="67"/>
      <c r="L438" s="8">
        <v>46071</v>
      </c>
      <c r="M438" s="7">
        <v>160</v>
      </c>
      <c r="N438" s="9">
        <f t="shared" si="29"/>
        <v>46230</v>
      </c>
      <c r="O438" s="10">
        <f t="shared" ca="1" si="30"/>
        <v>27</v>
      </c>
      <c r="P438" s="10"/>
      <c r="Q438" s="10"/>
      <c r="R438" s="7"/>
      <c r="S438" s="7"/>
      <c r="T438" s="7"/>
      <c r="U438" s="7"/>
      <c r="V438" s="7"/>
      <c r="W438" s="15"/>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row>
    <row r="439" spans="1:51" s="53" customFormat="1" x14ac:dyDescent="0.25">
      <c r="A439" s="180">
        <v>436</v>
      </c>
      <c r="B439" s="367" t="s">
        <v>47</v>
      </c>
      <c r="C439" s="45" t="s">
        <v>1847</v>
      </c>
      <c r="D439" s="45" t="s">
        <v>1848</v>
      </c>
      <c r="E439" s="45" t="s">
        <v>515</v>
      </c>
      <c r="F439" s="45"/>
      <c r="G439" s="45"/>
      <c r="H439" s="45"/>
      <c r="I439" s="45"/>
      <c r="J439" s="45"/>
      <c r="K439" s="45"/>
      <c r="L439" s="51">
        <v>46071</v>
      </c>
      <c r="M439" s="45">
        <v>70</v>
      </c>
      <c r="N439" s="52">
        <f t="shared" si="29"/>
        <v>46140</v>
      </c>
      <c r="O439" s="46">
        <f t="shared" ca="1" si="30"/>
        <v>-63</v>
      </c>
      <c r="P439" s="46"/>
      <c r="Q439" s="46"/>
      <c r="R439" s="45"/>
      <c r="S439" s="45"/>
      <c r="T439" s="45"/>
      <c r="U439" s="45"/>
      <c r="V439" s="45"/>
      <c r="W439" s="56"/>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c r="AT439" s="45"/>
      <c r="AU439" s="45"/>
      <c r="AV439" s="45"/>
      <c r="AW439" s="45"/>
      <c r="AX439" s="45"/>
      <c r="AY439" s="45"/>
    </row>
    <row r="440" spans="1:51" s="106" customFormat="1" x14ac:dyDescent="0.25">
      <c r="A440" s="258">
        <v>437</v>
      </c>
      <c r="B440" s="330" t="s">
        <v>47</v>
      </c>
      <c r="C440" s="47" t="s">
        <v>1849</v>
      </c>
      <c r="D440" s="47" t="s">
        <v>1850</v>
      </c>
      <c r="E440" s="47" t="s">
        <v>1212</v>
      </c>
      <c r="F440" s="47"/>
      <c r="G440" s="47"/>
      <c r="H440" s="47"/>
      <c r="I440" s="47"/>
      <c r="J440" s="47"/>
      <c r="K440" s="47"/>
      <c r="L440" s="94">
        <v>46077</v>
      </c>
      <c r="M440" s="47">
        <v>40</v>
      </c>
      <c r="N440" s="104">
        <f t="shared" si="29"/>
        <v>46116</v>
      </c>
      <c r="O440" s="60">
        <f t="shared" ca="1" si="30"/>
        <v>-87</v>
      </c>
      <c r="P440" s="60"/>
      <c r="Q440" s="60"/>
      <c r="R440" s="47"/>
      <c r="S440" s="47"/>
      <c r="T440" s="47"/>
      <c r="U440" s="47"/>
      <c r="V440" s="47"/>
      <c r="W440" s="105"/>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row>
    <row r="441" spans="1:51" s="53" customFormat="1" x14ac:dyDescent="0.25">
      <c r="A441" s="180">
        <v>438</v>
      </c>
      <c r="B441" s="367" t="s">
        <v>47</v>
      </c>
      <c r="C441" s="45" t="s">
        <v>1851</v>
      </c>
      <c r="D441" s="45" t="s">
        <v>1852</v>
      </c>
      <c r="E441" s="45" t="s">
        <v>515</v>
      </c>
      <c r="F441" s="45"/>
      <c r="G441" s="45"/>
      <c r="H441" s="45"/>
      <c r="I441" s="45"/>
      <c r="J441" s="45"/>
      <c r="K441" s="45"/>
      <c r="L441" s="51">
        <v>46090</v>
      </c>
      <c r="M441" s="45">
        <v>100</v>
      </c>
      <c r="N441" s="52">
        <f t="shared" si="29"/>
        <v>46189</v>
      </c>
      <c r="O441" s="46">
        <f t="shared" ca="1" si="30"/>
        <v>-14</v>
      </c>
      <c r="P441" s="46"/>
      <c r="Q441" s="46"/>
      <c r="R441" s="45"/>
      <c r="S441" s="45"/>
      <c r="T441" s="45"/>
      <c r="U441" s="45"/>
      <c r="V441" s="45"/>
      <c r="W441" s="56"/>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c r="AT441" s="45"/>
      <c r="AU441" s="45"/>
      <c r="AV441" s="45"/>
      <c r="AW441" s="45"/>
      <c r="AX441" s="45"/>
      <c r="AY441" s="45"/>
    </row>
    <row r="442" spans="1:51" s="53" customFormat="1" x14ac:dyDescent="0.25">
      <c r="A442" s="180">
        <v>439</v>
      </c>
      <c r="B442" s="367" t="s">
        <v>47</v>
      </c>
      <c r="C442" s="45" t="s">
        <v>1853</v>
      </c>
      <c r="D442" s="45" t="s">
        <v>1854</v>
      </c>
      <c r="E442" s="45" t="s">
        <v>515</v>
      </c>
      <c r="F442" s="45"/>
      <c r="G442" s="45"/>
      <c r="H442" s="45"/>
      <c r="I442" s="45"/>
      <c r="J442" s="45"/>
      <c r="K442" s="45"/>
      <c r="L442" s="51">
        <v>46093</v>
      </c>
      <c r="M442" s="45">
        <v>70</v>
      </c>
      <c r="N442" s="52">
        <f t="shared" ref="N442" si="31">IF(OR(ISBLANK(L442),ISBLANK(M442)),"",L442+M442-1)</f>
        <v>46162</v>
      </c>
      <c r="O442" s="46">
        <f t="shared" ref="O442" ca="1" si="32">IF(OR(ISBLANK(L442),ISBLANK(M442)),"",N442-TODAY())</f>
        <v>-41</v>
      </c>
      <c r="P442" s="46"/>
      <c r="Q442" s="46"/>
      <c r="R442" s="45"/>
      <c r="S442" s="45"/>
      <c r="T442" s="45"/>
      <c r="U442" s="45"/>
      <c r="V442" s="45"/>
      <c r="W442" s="56"/>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c r="AT442" s="45"/>
      <c r="AU442" s="45"/>
      <c r="AV442" s="45"/>
      <c r="AW442" s="45"/>
      <c r="AX442" s="45"/>
      <c r="AY442" s="45"/>
    </row>
    <row r="443" spans="1:51" s="106" customFormat="1" ht="17.25" customHeight="1" x14ac:dyDescent="0.25">
      <c r="A443" s="258">
        <v>440</v>
      </c>
      <c r="B443" s="330" t="s">
        <v>47</v>
      </c>
      <c r="C443" s="47" t="s">
        <v>1855</v>
      </c>
      <c r="D443" s="47" t="s">
        <v>1856</v>
      </c>
      <c r="E443" s="47" t="s">
        <v>1212</v>
      </c>
      <c r="F443" s="47"/>
      <c r="G443" s="47"/>
      <c r="H443" s="47"/>
      <c r="I443" s="47"/>
      <c r="J443" s="47"/>
      <c r="K443" s="47"/>
      <c r="L443" s="94">
        <v>46097</v>
      </c>
      <c r="M443" s="47">
        <v>40</v>
      </c>
      <c r="N443" s="104">
        <f t="shared" si="29"/>
        <v>46136</v>
      </c>
      <c r="O443" s="60">
        <f t="shared" ca="1" si="30"/>
        <v>-67</v>
      </c>
      <c r="P443" s="60"/>
      <c r="Q443" s="60"/>
      <c r="R443" s="47"/>
      <c r="S443" s="47"/>
      <c r="T443" s="47"/>
      <c r="U443" s="47"/>
      <c r="V443" s="47"/>
      <c r="W443" s="105"/>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row>
    <row r="444" spans="1:51" s="53" customFormat="1" x14ac:dyDescent="0.25">
      <c r="A444" s="180">
        <v>441</v>
      </c>
      <c r="B444" s="367" t="s">
        <v>47</v>
      </c>
      <c r="C444" s="45" t="s">
        <v>1857</v>
      </c>
      <c r="D444" s="45" t="s">
        <v>1858</v>
      </c>
      <c r="E444" s="45" t="s">
        <v>515</v>
      </c>
      <c r="F444" s="45"/>
      <c r="G444" s="45"/>
      <c r="H444" s="45"/>
      <c r="I444" s="45"/>
      <c r="J444" s="45"/>
      <c r="K444" s="45"/>
      <c r="L444" s="51">
        <v>46098</v>
      </c>
      <c r="M444" s="45">
        <v>70</v>
      </c>
      <c r="N444" s="52">
        <f t="shared" si="29"/>
        <v>46167</v>
      </c>
      <c r="O444" s="46">
        <f t="shared" ca="1" si="30"/>
        <v>-36</v>
      </c>
      <c r="P444" s="46"/>
      <c r="Q444" s="46"/>
      <c r="R444" s="45"/>
      <c r="S444" s="45"/>
      <c r="T444" s="45"/>
      <c r="U444" s="45"/>
      <c r="V444" s="45"/>
      <c r="W444" s="56"/>
      <c r="X444" s="45"/>
      <c r="Y444" s="45"/>
      <c r="Z444" s="45"/>
      <c r="AA444" s="45"/>
      <c r="AB444" s="45"/>
      <c r="AC444" s="45"/>
      <c r="AD444" s="45"/>
      <c r="AE444" s="45"/>
      <c r="AF444" s="45"/>
      <c r="AG444" s="45"/>
      <c r="AH444" s="45"/>
      <c r="AI444" s="45"/>
      <c r="AJ444" s="45"/>
      <c r="AK444" s="45"/>
      <c r="AL444" s="45"/>
      <c r="AM444" s="45"/>
      <c r="AN444" s="45"/>
      <c r="AO444" s="45"/>
      <c r="AP444" s="45"/>
      <c r="AQ444" s="45"/>
      <c r="AR444" s="45"/>
      <c r="AS444" s="45"/>
      <c r="AT444" s="45"/>
      <c r="AU444" s="45"/>
      <c r="AV444" s="45"/>
      <c r="AW444" s="45"/>
      <c r="AX444" s="45"/>
      <c r="AY444" s="45"/>
    </row>
    <row r="445" spans="1:51" x14ac:dyDescent="0.25">
      <c r="A445" s="151">
        <v>442</v>
      </c>
      <c r="B445" s="323" t="s">
        <v>1859</v>
      </c>
      <c r="C445" s="7" t="s">
        <v>1860</v>
      </c>
      <c r="D445" s="7" t="s">
        <v>1861</v>
      </c>
      <c r="E445" s="7" t="s">
        <v>368</v>
      </c>
      <c r="F445" s="7"/>
      <c r="G445" s="7"/>
      <c r="H445" s="7"/>
      <c r="I445" s="7"/>
      <c r="J445" s="7"/>
      <c r="K445" s="67"/>
      <c r="L445" s="8">
        <v>46112</v>
      </c>
      <c r="M445" s="7">
        <v>100</v>
      </c>
      <c r="N445" s="9">
        <f t="shared" si="29"/>
        <v>46211</v>
      </c>
      <c r="O445" s="10">
        <f t="shared" ca="1" si="30"/>
        <v>8</v>
      </c>
      <c r="P445" s="10"/>
      <c r="Q445" s="10"/>
      <c r="R445" s="7"/>
      <c r="S445" s="7"/>
      <c r="T445" s="7"/>
      <c r="U445" s="7"/>
      <c r="V445" s="7"/>
      <c r="W445" s="15"/>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row>
    <row r="446" spans="1:51" s="53" customFormat="1" x14ac:dyDescent="0.25">
      <c r="A446" s="180">
        <v>443</v>
      </c>
      <c r="B446" s="367" t="s">
        <v>47</v>
      </c>
      <c r="C446" s="45" t="s">
        <v>1862</v>
      </c>
      <c r="D446" s="45" t="s">
        <v>1863</v>
      </c>
      <c r="E446" s="45" t="s">
        <v>515</v>
      </c>
      <c r="F446" s="45"/>
      <c r="G446" s="45"/>
      <c r="H446" s="45"/>
      <c r="I446" s="45"/>
      <c r="J446" s="45"/>
      <c r="K446" s="45"/>
      <c r="L446" s="51">
        <v>46112</v>
      </c>
      <c r="M446" s="45">
        <v>70</v>
      </c>
      <c r="N446" s="52">
        <f t="shared" si="29"/>
        <v>46181</v>
      </c>
      <c r="O446" s="46">
        <f t="shared" ca="1" si="30"/>
        <v>-22</v>
      </c>
      <c r="P446" s="46"/>
      <c r="Q446" s="46"/>
      <c r="R446" s="45"/>
      <c r="S446" s="45"/>
      <c r="T446" s="45"/>
      <c r="U446" s="45"/>
      <c r="V446" s="45"/>
      <c r="W446" s="56"/>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c r="AT446" s="45"/>
      <c r="AU446" s="45"/>
      <c r="AV446" s="45"/>
      <c r="AW446" s="45"/>
      <c r="AX446" s="45"/>
      <c r="AY446" s="45"/>
    </row>
    <row r="447" spans="1:51" s="53" customFormat="1" x14ac:dyDescent="0.25">
      <c r="A447" s="180">
        <v>444</v>
      </c>
      <c r="B447" s="367" t="s">
        <v>47</v>
      </c>
      <c r="C447" s="45" t="s">
        <v>1864</v>
      </c>
      <c r="D447" s="45" t="s">
        <v>1865</v>
      </c>
      <c r="E447" s="45" t="s">
        <v>515</v>
      </c>
      <c r="F447" s="45"/>
      <c r="G447" s="45"/>
      <c r="H447" s="45"/>
      <c r="I447" s="45"/>
      <c r="J447" s="45"/>
      <c r="K447" s="45"/>
      <c r="L447" s="51">
        <v>46112</v>
      </c>
      <c r="M447" s="45">
        <v>70</v>
      </c>
      <c r="N447" s="52">
        <f t="shared" si="29"/>
        <v>46181</v>
      </c>
      <c r="O447" s="46">
        <f t="shared" ca="1" si="30"/>
        <v>-22</v>
      </c>
      <c r="P447" s="46"/>
      <c r="Q447" s="46"/>
      <c r="R447" s="45"/>
      <c r="S447" s="45"/>
      <c r="T447" s="45"/>
      <c r="U447" s="45"/>
      <c r="V447" s="45"/>
      <c r="W447" s="56"/>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c r="AT447" s="45"/>
      <c r="AU447" s="45"/>
      <c r="AV447" s="45"/>
      <c r="AW447" s="45"/>
      <c r="AX447" s="45"/>
      <c r="AY447" s="45"/>
    </row>
    <row r="448" spans="1:51" s="53" customFormat="1" x14ac:dyDescent="0.25">
      <c r="A448" s="180">
        <v>445</v>
      </c>
      <c r="B448" s="367" t="s">
        <v>47</v>
      </c>
      <c r="C448" s="45" t="s">
        <v>1866</v>
      </c>
      <c r="D448" s="45" t="s">
        <v>1867</v>
      </c>
      <c r="E448" s="45" t="s">
        <v>515</v>
      </c>
      <c r="F448" s="45"/>
      <c r="G448" s="45"/>
      <c r="H448" s="45"/>
      <c r="I448" s="45"/>
      <c r="J448" s="45"/>
      <c r="K448" s="45"/>
      <c r="L448" s="51">
        <v>46112</v>
      </c>
      <c r="M448" s="45">
        <v>70</v>
      </c>
      <c r="N448" s="52">
        <f t="shared" si="29"/>
        <v>46181</v>
      </c>
      <c r="O448" s="46">
        <f t="shared" ca="1" si="30"/>
        <v>-22</v>
      </c>
      <c r="P448" s="520"/>
      <c r="Q448" s="46"/>
      <c r="R448" s="45"/>
      <c r="S448" s="45"/>
      <c r="T448" s="45"/>
      <c r="U448" s="45"/>
      <c r="V448" s="45"/>
      <c r="W448" s="56"/>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c r="AT448" s="45"/>
      <c r="AU448" s="45"/>
      <c r="AV448" s="45"/>
      <c r="AW448" s="45"/>
      <c r="AX448" s="45"/>
      <c r="AY448" s="45"/>
    </row>
    <row r="449" spans="1:51" x14ac:dyDescent="0.25">
      <c r="A449" s="151">
        <v>446</v>
      </c>
      <c r="B449" s="323" t="s">
        <v>47</v>
      </c>
      <c r="C449" s="7" t="s">
        <v>1868</v>
      </c>
      <c r="D449" s="7" t="s">
        <v>1869</v>
      </c>
      <c r="E449" s="7" t="s">
        <v>1212</v>
      </c>
      <c r="F449" s="7"/>
      <c r="G449" s="7"/>
      <c r="H449" s="7"/>
      <c r="I449" s="7"/>
      <c r="J449" s="7"/>
      <c r="K449" s="67" t="s">
        <v>1870</v>
      </c>
      <c r="L449" s="8">
        <v>46120</v>
      </c>
      <c r="M449" s="7">
        <v>100</v>
      </c>
      <c r="N449" s="9">
        <f t="shared" si="29"/>
        <v>46219</v>
      </c>
      <c r="O449" s="250">
        <f t="shared" ca="1" si="30"/>
        <v>16</v>
      </c>
      <c r="P449" s="10"/>
      <c r="Q449" s="10"/>
      <c r="R449" s="7"/>
      <c r="S449" s="7"/>
      <c r="T449" s="7"/>
      <c r="U449" s="7"/>
      <c r="V449" s="7"/>
      <c r="W449" s="15"/>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row>
    <row r="450" spans="1:51" s="53" customFormat="1" x14ac:dyDescent="0.25">
      <c r="A450" s="180">
        <v>447</v>
      </c>
      <c r="B450" s="367" t="s">
        <v>47</v>
      </c>
      <c r="C450" s="45" t="s">
        <v>1871</v>
      </c>
      <c r="D450" s="45" t="s">
        <v>1872</v>
      </c>
      <c r="E450" s="45" t="s">
        <v>515</v>
      </c>
      <c r="F450" s="45"/>
      <c r="G450" s="45"/>
      <c r="H450" s="45"/>
      <c r="I450" s="45"/>
      <c r="J450" s="45"/>
      <c r="K450" s="45"/>
      <c r="L450" s="51">
        <v>46120</v>
      </c>
      <c r="M450" s="45">
        <v>70</v>
      </c>
      <c r="N450" s="52">
        <f t="shared" si="29"/>
        <v>46189</v>
      </c>
      <c r="O450" s="46">
        <f t="shared" ca="1" si="30"/>
        <v>-14</v>
      </c>
      <c r="P450" s="46"/>
      <c r="Q450" s="46"/>
      <c r="R450" s="45"/>
      <c r="S450" s="45"/>
      <c r="T450" s="45"/>
      <c r="U450" s="45"/>
      <c r="V450" s="45"/>
      <c r="W450" s="56"/>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c r="AT450" s="45"/>
      <c r="AU450" s="45"/>
      <c r="AV450" s="45"/>
      <c r="AW450" s="45"/>
      <c r="AX450" s="45"/>
      <c r="AY450" s="45"/>
    </row>
    <row r="451" spans="1:51" s="106" customFormat="1" x14ac:dyDescent="0.25">
      <c r="A451" s="258">
        <v>448</v>
      </c>
      <c r="B451" s="330" t="s">
        <v>47</v>
      </c>
      <c r="C451" s="47" t="s">
        <v>1873</v>
      </c>
      <c r="D451" s="47" t="s">
        <v>1874</v>
      </c>
      <c r="E451" s="47" t="s">
        <v>1212</v>
      </c>
      <c r="F451" s="47"/>
      <c r="G451" s="47"/>
      <c r="H451" s="47"/>
      <c r="I451" s="47"/>
      <c r="J451" s="47"/>
      <c r="K451" s="47" t="s">
        <v>1875</v>
      </c>
      <c r="L451" s="94">
        <v>46126</v>
      </c>
      <c r="M451" s="47">
        <v>40</v>
      </c>
      <c r="N451" s="104">
        <f t="shared" si="29"/>
        <v>46165</v>
      </c>
      <c r="O451" s="60">
        <f t="shared" ca="1" si="30"/>
        <v>-38</v>
      </c>
      <c r="P451" s="60"/>
      <c r="Q451" s="60"/>
      <c r="R451" s="47"/>
      <c r="S451" s="47"/>
      <c r="T451" s="47"/>
      <c r="U451" s="47"/>
      <c r="V451" s="47"/>
      <c r="W451" s="105"/>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row>
    <row r="452" spans="1:51" s="53" customFormat="1" x14ac:dyDescent="0.25">
      <c r="A452" s="180">
        <v>449</v>
      </c>
      <c r="B452" s="367" t="s">
        <v>47</v>
      </c>
      <c r="C452" s="45" t="s">
        <v>1876</v>
      </c>
      <c r="D452" s="45" t="s">
        <v>1877</v>
      </c>
      <c r="E452" s="45" t="s">
        <v>515</v>
      </c>
      <c r="F452" s="45"/>
      <c r="G452" s="45"/>
      <c r="H452" s="45"/>
      <c r="I452" s="45"/>
      <c r="J452" s="45"/>
      <c r="K452" s="45"/>
      <c r="L452" s="51">
        <v>46126</v>
      </c>
      <c r="M452" s="45">
        <v>40</v>
      </c>
      <c r="N452" s="52">
        <f t="shared" si="29"/>
        <v>46165</v>
      </c>
      <c r="O452" s="46">
        <f t="shared" ca="1" si="30"/>
        <v>-38</v>
      </c>
      <c r="P452" s="46"/>
      <c r="Q452" s="46"/>
      <c r="R452" s="45"/>
      <c r="S452" s="45"/>
      <c r="T452" s="45"/>
      <c r="U452" s="45"/>
      <c r="V452" s="45"/>
      <c r="W452" s="56"/>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c r="AT452" s="45"/>
      <c r="AU452" s="45"/>
      <c r="AV452" s="45"/>
      <c r="AW452" s="45"/>
      <c r="AX452" s="45"/>
      <c r="AY452" s="45"/>
    </row>
    <row r="453" spans="1:51" s="53" customFormat="1" x14ac:dyDescent="0.25">
      <c r="A453" s="457">
        <v>450</v>
      </c>
      <c r="B453" s="450" t="s">
        <v>47</v>
      </c>
      <c r="C453" s="45" t="s">
        <v>1878</v>
      </c>
      <c r="D453" s="45" t="s">
        <v>1879</v>
      </c>
      <c r="E453" s="45" t="s">
        <v>515</v>
      </c>
      <c r="F453" s="45"/>
      <c r="G453" s="45"/>
      <c r="H453" s="45"/>
      <c r="I453" s="45"/>
      <c r="J453" s="45"/>
      <c r="K453" s="45"/>
      <c r="L453" s="51">
        <v>46128</v>
      </c>
      <c r="M453" s="45">
        <v>70</v>
      </c>
      <c r="N453" s="52">
        <f t="shared" si="29"/>
        <v>46197</v>
      </c>
      <c r="O453" s="46">
        <f t="shared" ca="1" si="30"/>
        <v>-6</v>
      </c>
      <c r="P453" s="46"/>
      <c r="Q453" s="46"/>
      <c r="R453" s="45"/>
      <c r="S453" s="45"/>
      <c r="T453" s="45"/>
      <c r="U453" s="45"/>
      <c r="V453" s="45"/>
      <c r="W453" s="56"/>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c r="AT453" s="45"/>
      <c r="AU453" s="45"/>
      <c r="AV453" s="45"/>
      <c r="AW453" s="45"/>
      <c r="AX453" s="45"/>
      <c r="AY453" s="45"/>
    </row>
    <row r="454" spans="1:51" x14ac:dyDescent="0.25">
      <c r="A454" s="245">
        <v>451</v>
      </c>
      <c r="B454" s="325" t="s">
        <v>1880</v>
      </c>
      <c r="C454" s="63" t="s">
        <v>1881</v>
      </c>
      <c r="D454" s="7" t="s">
        <v>1882</v>
      </c>
      <c r="E454" s="7" t="s">
        <v>515</v>
      </c>
      <c r="F454" s="7"/>
      <c r="G454" s="7"/>
      <c r="H454" s="7"/>
      <c r="I454" s="7"/>
      <c r="J454" s="7"/>
      <c r="K454" s="7"/>
      <c r="L454" s="8">
        <v>46126</v>
      </c>
      <c r="M454" s="7">
        <v>100</v>
      </c>
      <c r="N454" s="9">
        <f t="shared" si="29"/>
        <v>46225</v>
      </c>
      <c r="O454" s="10">
        <f t="shared" ca="1" si="30"/>
        <v>22</v>
      </c>
      <c r="P454" s="10"/>
      <c r="Q454" s="10"/>
      <c r="R454" s="7"/>
      <c r="S454" s="7"/>
      <c r="T454" s="7"/>
      <c r="U454" s="7"/>
      <c r="V454" s="7"/>
      <c r="W454" s="15"/>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row>
    <row r="455" spans="1:51" x14ac:dyDescent="0.25">
      <c r="A455" s="151">
        <v>452</v>
      </c>
      <c r="B455" s="323" t="s">
        <v>1883</v>
      </c>
      <c r="C455" s="45" t="s">
        <v>1884</v>
      </c>
      <c r="D455" s="7" t="s">
        <v>1885</v>
      </c>
      <c r="E455" s="7" t="s">
        <v>515</v>
      </c>
      <c r="F455" s="7"/>
      <c r="G455" s="7"/>
      <c r="H455" s="7"/>
      <c r="I455" s="7"/>
      <c r="J455" s="7"/>
      <c r="K455" s="7"/>
      <c r="L455" s="8">
        <v>46139</v>
      </c>
      <c r="M455" s="7">
        <v>70</v>
      </c>
      <c r="N455" s="9">
        <f t="shared" si="29"/>
        <v>46208</v>
      </c>
      <c r="O455" s="10">
        <f t="shared" ca="1" si="30"/>
        <v>5</v>
      </c>
      <c r="P455" s="10"/>
      <c r="Q455" s="10"/>
      <c r="R455" s="7"/>
      <c r="S455" s="7"/>
      <c r="T455" s="7"/>
      <c r="U455" s="7"/>
      <c r="V455" s="7"/>
      <c r="W455" s="15"/>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row>
    <row r="456" spans="1:51" x14ac:dyDescent="0.25">
      <c r="A456" s="151">
        <v>453</v>
      </c>
      <c r="B456" s="323" t="s">
        <v>1886</v>
      </c>
      <c r="C456" s="45" t="s">
        <v>1887</v>
      </c>
      <c r="D456" s="7" t="s">
        <v>1888</v>
      </c>
      <c r="E456" s="7" t="s">
        <v>515</v>
      </c>
      <c r="F456" s="7"/>
      <c r="G456" s="7"/>
      <c r="H456" s="7"/>
      <c r="I456" s="7"/>
      <c r="J456" s="7"/>
      <c r="K456" s="7"/>
      <c r="L456" s="8">
        <v>46139</v>
      </c>
      <c r="M456" s="7">
        <v>70</v>
      </c>
      <c r="N456" s="9">
        <f t="shared" si="29"/>
        <v>46208</v>
      </c>
      <c r="O456" s="10">
        <f t="shared" ca="1" si="30"/>
        <v>5</v>
      </c>
      <c r="P456" s="10"/>
      <c r="Q456" s="10"/>
      <c r="R456" s="7"/>
      <c r="S456" s="7"/>
      <c r="T456" s="7"/>
      <c r="U456" s="7"/>
      <c r="V456" s="7"/>
      <c r="W456" s="15"/>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row>
    <row r="457" spans="1:51" x14ac:dyDescent="0.25">
      <c r="A457" s="151">
        <v>454</v>
      </c>
      <c r="B457" s="323" t="s">
        <v>2007</v>
      </c>
      <c r="C457" s="63" t="s">
        <v>1889</v>
      </c>
      <c r="D457" s="7" t="s">
        <v>1890</v>
      </c>
      <c r="E457" s="7" t="s">
        <v>515</v>
      </c>
      <c r="F457" s="7"/>
      <c r="G457" s="7"/>
      <c r="H457" s="7"/>
      <c r="I457" s="7"/>
      <c r="J457" s="7"/>
      <c r="K457" s="7"/>
      <c r="L457" s="8">
        <v>46139</v>
      </c>
      <c r="M457" s="7">
        <v>70</v>
      </c>
      <c r="N457" s="9">
        <f t="shared" si="29"/>
        <v>46208</v>
      </c>
      <c r="O457" s="10">
        <f t="shared" ca="1" si="30"/>
        <v>5</v>
      </c>
      <c r="P457" s="10"/>
      <c r="Q457" s="10"/>
      <c r="R457" s="7"/>
      <c r="S457" s="7"/>
      <c r="T457" s="7"/>
      <c r="U457" s="7"/>
      <c r="V457" s="7"/>
      <c r="W457" s="15"/>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row>
    <row r="458" spans="1:51" x14ac:dyDescent="0.25">
      <c r="A458" s="245">
        <v>455</v>
      </c>
      <c r="B458" s="325" t="s">
        <v>1891</v>
      </c>
      <c r="C458" s="45" t="s">
        <v>1892</v>
      </c>
      <c r="D458" s="7" t="s">
        <v>1893</v>
      </c>
      <c r="E458" s="7" t="s">
        <v>515</v>
      </c>
      <c r="F458" s="7"/>
      <c r="G458" s="7"/>
      <c r="H458" s="7"/>
      <c r="I458" s="7"/>
      <c r="J458" s="7"/>
      <c r="K458" s="7"/>
      <c r="L458" s="8">
        <v>46150</v>
      </c>
      <c r="M458" s="7">
        <v>70</v>
      </c>
      <c r="N458" s="9">
        <f t="shared" si="29"/>
        <v>46219</v>
      </c>
      <c r="O458" s="10">
        <f t="shared" ca="1" si="30"/>
        <v>16</v>
      </c>
      <c r="P458" s="10"/>
      <c r="Q458" s="10"/>
      <c r="R458" s="7"/>
      <c r="S458" s="7"/>
      <c r="T458" s="7"/>
      <c r="U458" s="7"/>
      <c r="V458" s="7"/>
      <c r="W458" s="15"/>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row>
    <row r="459" spans="1:51" x14ac:dyDescent="0.25">
      <c r="A459" s="151">
        <v>456</v>
      </c>
      <c r="B459" s="323" t="s">
        <v>1894</v>
      </c>
      <c r="C459" s="45" t="s">
        <v>1895</v>
      </c>
      <c r="D459" s="7" t="s">
        <v>1896</v>
      </c>
      <c r="E459" s="7" t="s">
        <v>515</v>
      </c>
      <c r="F459" s="7"/>
      <c r="G459" s="7"/>
      <c r="H459" s="7"/>
      <c r="I459" s="7"/>
      <c r="J459" s="7"/>
      <c r="K459" s="7"/>
      <c r="L459" s="8">
        <v>46156</v>
      </c>
      <c r="M459" s="7">
        <v>70</v>
      </c>
      <c r="N459" s="9">
        <f t="shared" si="29"/>
        <v>46225</v>
      </c>
      <c r="O459" s="10">
        <f t="shared" ca="1" si="30"/>
        <v>22</v>
      </c>
      <c r="P459" s="10"/>
      <c r="Q459" s="10"/>
      <c r="R459" s="7"/>
      <c r="S459" s="7"/>
      <c r="T459" s="7"/>
      <c r="U459" s="7"/>
      <c r="V459" s="7"/>
      <c r="W459" s="15"/>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row>
    <row r="460" spans="1:51" s="53" customFormat="1" x14ac:dyDescent="0.25">
      <c r="A460" s="457">
        <v>457</v>
      </c>
      <c r="B460" s="508">
        <v>0</v>
      </c>
      <c r="C460" s="45" t="s">
        <v>1897</v>
      </c>
      <c r="D460" s="45" t="s">
        <v>1898</v>
      </c>
      <c r="E460" s="45" t="s">
        <v>515</v>
      </c>
      <c r="F460" s="45"/>
      <c r="G460" s="45"/>
      <c r="H460" s="45"/>
      <c r="I460" s="45"/>
      <c r="J460" s="45"/>
      <c r="K460" s="45"/>
      <c r="L460" s="51">
        <v>46156</v>
      </c>
      <c r="M460" s="45">
        <v>40</v>
      </c>
      <c r="N460" s="52">
        <f t="shared" ref="N460:N477" si="33">IF(OR(ISBLANK(L460),ISBLANK(M460)),"",L460+M460-1)</f>
        <v>46195</v>
      </c>
      <c r="O460" s="46">
        <f t="shared" ref="O460:O477" ca="1" si="34">IF(OR(ISBLANK(L460),ISBLANK(M460)),"",N460-TODAY())</f>
        <v>-8</v>
      </c>
      <c r="P460" s="46"/>
      <c r="Q460" s="46"/>
      <c r="R460" s="45"/>
      <c r="S460" s="45"/>
      <c r="T460" s="45"/>
      <c r="U460" s="45"/>
      <c r="V460" s="45"/>
      <c r="W460" s="56"/>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c r="AT460" s="45"/>
      <c r="AU460" s="45"/>
      <c r="AV460" s="45"/>
      <c r="AW460" s="45"/>
      <c r="AX460" s="45"/>
      <c r="AY460" s="45"/>
    </row>
    <row r="461" spans="1:51" x14ac:dyDescent="0.25">
      <c r="A461" s="151">
        <v>458</v>
      </c>
      <c r="B461" s="323" t="s">
        <v>1899</v>
      </c>
      <c r="C461" s="45" t="s">
        <v>1088</v>
      </c>
      <c r="D461" s="7" t="s">
        <v>1900</v>
      </c>
      <c r="E461" s="7" t="s">
        <v>515</v>
      </c>
      <c r="F461" s="7"/>
      <c r="G461" s="7"/>
      <c r="H461" s="7"/>
      <c r="I461" s="7"/>
      <c r="J461" s="7"/>
      <c r="K461" s="7"/>
      <c r="L461" s="8">
        <v>46156</v>
      </c>
      <c r="M461" s="7">
        <v>70</v>
      </c>
      <c r="N461" s="9">
        <f t="shared" si="33"/>
        <v>46225</v>
      </c>
      <c r="O461" s="10">
        <f t="shared" ca="1" si="34"/>
        <v>22</v>
      </c>
      <c r="P461" s="10"/>
      <c r="Q461" s="10"/>
      <c r="R461" s="7"/>
      <c r="S461" s="7"/>
      <c r="T461" s="7"/>
      <c r="U461" s="7"/>
      <c r="V461" s="7"/>
      <c r="W461" s="15"/>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row>
    <row r="462" spans="1:51" x14ac:dyDescent="0.25">
      <c r="A462" s="245">
        <v>459</v>
      </c>
      <c r="B462" s="325" t="s">
        <v>1901</v>
      </c>
      <c r="C462" s="45" t="s">
        <v>1902</v>
      </c>
      <c r="D462" s="7" t="s">
        <v>1903</v>
      </c>
      <c r="E462" s="7" t="s">
        <v>515</v>
      </c>
      <c r="F462" s="7"/>
      <c r="G462" s="7"/>
      <c r="H462" s="7"/>
      <c r="I462" s="7"/>
      <c r="J462" s="7"/>
      <c r="K462" s="7"/>
      <c r="L462" s="8">
        <v>46167</v>
      </c>
      <c r="M462" s="7">
        <v>40</v>
      </c>
      <c r="N462" s="9">
        <f t="shared" si="33"/>
        <v>46206</v>
      </c>
      <c r="O462" s="10">
        <f t="shared" ca="1" si="34"/>
        <v>3</v>
      </c>
      <c r="P462" s="10"/>
      <c r="Q462" s="10"/>
      <c r="R462" s="7"/>
      <c r="S462" s="7"/>
      <c r="T462" s="7"/>
      <c r="U462" s="7"/>
      <c r="V462" s="7"/>
      <c r="W462" s="15"/>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row>
    <row r="463" spans="1:51" x14ac:dyDescent="0.25">
      <c r="A463" s="245">
        <v>460</v>
      </c>
      <c r="B463" s="325" t="s">
        <v>1905</v>
      </c>
      <c r="C463" s="45" t="s">
        <v>1906</v>
      </c>
      <c r="D463" s="7" t="s">
        <v>1907</v>
      </c>
      <c r="E463" s="7" t="s">
        <v>515</v>
      </c>
      <c r="F463" s="7"/>
      <c r="G463" s="7"/>
      <c r="H463" s="7"/>
      <c r="I463" s="7"/>
      <c r="J463" s="7"/>
      <c r="K463" s="7"/>
      <c r="L463" s="8">
        <v>46168</v>
      </c>
      <c r="M463" s="7">
        <v>40</v>
      </c>
      <c r="N463" s="9">
        <f t="shared" si="33"/>
        <v>46207</v>
      </c>
      <c r="O463" s="10">
        <f t="shared" ca="1" si="34"/>
        <v>4</v>
      </c>
      <c r="P463" s="10"/>
      <c r="Q463" s="10"/>
      <c r="R463" s="7"/>
      <c r="S463" s="7"/>
      <c r="T463" s="7"/>
      <c r="U463" s="7"/>
      <c r="V463" s="7"/>
      <c r="W463" s="15"/>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row>
    <row r="464" spans="1:51" x14ac:dyDescent="0.25">
      <c r="A464" s="151">
        <v>461</v>
      </c>
      <c r="B464" s="323" t="s">
        <v>1908</v>
      </c>
      <c r="C464" s="45" t="s">
        <v>1909</v>
      </c>
      <c r="D464" s="7" t="s">
        <v>1910</v>
      </c>
      <c r="E464" s="7" t="s">
        <v>515</v>
      </c>
      <c r="F464" s="7"/>
      <c r="G464" s="7"/>
      <c r="H464" s="7"/>
      <c r="I464" s="7"/>
      <c r="J464" s="7"/>
      <c r="K464" s="7"/>
      <c r="L464" s="8">
        <v>46171</v>
      </c>
      <c r="M464" s="7">
        <v>40</v>
      </c>
      <c r="N464" s="9">
        <f t="shared" si="33"/>
        <v>46210</v>
      </c>
      <c r="O464" s="10">
        <f t="shared" ca="1" si="34"/>
        <v>7</v>
      </c>
      <c r="P464" s="10"/>
      <c r="Q464" s="10"/>
      <c r="R464" s="7"/>
      <c r="S464" s="7"/>
      <c r="T464" s="7"/>
      <c r="U464" s="7"/>
      <c r="V464" s="7"/>
      <c r="W464" s="15"/>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row>
    <row r="465" spans="1:51" x14ac:dyDescent="0.25">
      <c r="A465" s="245">
        <v>462</v>
      </c>
      <c r="B465" s="325" t="s">
        <v>1911</v>
      </c>
      <c r="C465" s="45" t="s">
        <v>1912</v>
      </c>
      <c r="D465" s="7" t="s">
        <v>1913</v>
      </c>
      <c r="E465" s="7" t="s">
        <v>515</v>
      </c>
      <c r="F465" s="7"/>
      <c r="G465" s="7"/>
      <c r="H465" s="7"/>
      <c r="I465" s="7"/>
      <c r="J465" s="7"/>
      <c r="K465" s="7"/>
      <c r="L465" s="8">
        <v>46171</v>
      </c>
      <c r="M465" s="7">
        <v>40</v>
      </c>
      <c r="N465" s="9">
        <f t="shared" si="33"/>
        <v>46210</v>
      </c>
      <c r="O465" s="10">
        <f t="shared" ca="1" si="34"/>
        <v>7</v>
      </c>
      <c r="P465" s="10"/>
      <c r="Q465" s="10"/>
      <c r="R465" s="7"/>
      <c r="S465" s="7"/>
      <c r="T465" s="7"/>
      <c r="U465" s="7"/>
      <c r="V465" s="7"/>
      <c r="W465" s="15"/>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row>
    <row r="466" spans="1:51" x14ac:dyDescent="0.25">
      <c r="A466" s="245">
        <v>463</v>
      </c>
      <c r="B466" s="325" t="s">
        <v>1914</v>
      </c>
      <c r="C466" s="7" t="s">
        <v>1915</v>
      </c>
      <c r="D466" s="67" t="s">
        <v>1916</v>
      </c>
      <c r="E466" s="7" t="s">
        <v>515</v>
      </c>
      <c r="F466" s="7"/>
      <c r="G466" s="7"/>
      <c r="H466" s="7"/>
      <c r="I466" s="7"/>
      <c r="J466" s="7"/>
      <c r="K466" s="7"/>
      <c r="L466" s="8">
        <v>46171</v>
      </c>
      <c r="M466" s="7">
        <v>40</v>
      </c>
      <c r="N466" s="9">
        <f t="shared" si="33"/>
        <v>46210</v>
      </c>
      <c r="O466" s="10">
        <f t="shared" ca="1" si="34"/>
        <v>7</v>
      </c>
      <c r="P466" s="10"/>
      <c r="Q466" s="10"/>
      <c r="R466" s="7"/>
      <c r="S466" s="7"/>
      <c r="T466" s="7"/>
      <c r="U466" s="7"/>
      <c r="V466" s="7"/>
      <c r="W466" s="15"/>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row>
    <row r="467" spans="1:51" ht="17.25" customHeight="1" x14ac:dyDescent="0.25">
      <c r="A467" s="245">
        <v>464</v>
      </c>
      <c r="B467" s="325" t="s">
        <v>1917</v>
      </c>
      <c r="C467" s="7" t="s">
        <v>1918</v>
      </c>
      <c r="D467" s="7" t="s">
        <v>1919</v>
      </c>
      <c r="E467" s="7" t="s">
        <v>515</v>
      </c>
      <c r="F467" s="7"/>
      <c r="G467" s="7"/>
      <c r="H467" s="7"/>
      <c r="I467" s="7"/>
      <c r="J467" s="7"/>
      <c r="K467" s="7"/>
      <c r="L467" s="8">
        <v>46174</v>
      </c>
      <c r="M467" s="7">
        <v>40</v>
      </c>
      <c r="N467" s="9">
        <f t="shared" si="33"/>
        <v>46213</v>
      </c>
      <c r="O467" s="10">
        <f t="shared" ca="1" si="34"/>
        <v>10</v>
      </c>
      <c r="P467" s="10"/>
      <c r="Q467" s="10"/>
      <c r="R467" s="7"/>
      <c r="S467" s="7"/>
      <c r="T467" s="7"/>
      <c r="U467" s="7"/>
      <c r="V467" s="7"/>
      <c r="W467" s="15"/>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row>
    <row r="468" spans="1:51" ht="17.25" customHeight="1" x14ac:dyDescent="0.25">
      <c r="A468" s="151">
        <v>465</v>
      </c>
      <c r="B468" s="323" t="s">
        <v>1920</v>
      </c>
      <c r="C468" s="45" t="s">
        <v>551</v>
      </c>
      <c r="D468" s="47" t="s">
        <v>552</v>
      </c>
      <c r="E468" s="7" t="s">
        <v>515</v>
      </c>
      <c r="F468" s="7"/>
      <c r="G468" s="7"/>
      <c r="H468" s="7"/>
      <c r="I468" s="7"/>
      <c r="J468" s="7"/>
      <c r="K468" s="7"/>
      <c r="L468" s="8">
        <v>46183</v>
      </c>
      <c r="M468" s="7">
        <v>45</v>
      </c>
      <c r="N468" s="9">
        <f t="shared" si="33"/>
        <v>46227</v>
      </c>
      <c r="O468" s="10">
        <f t="shared" ca="1" si="34"/>
        <v>24</v>
      </c>
      <c r="P468" s="10"/>
      <c r="Q468" s="10"/>
      <c r="R468" s="7"/>
      <c r="S468" s="7"/>
      <c r="T468" s="7"/>
      <c r="U468" s="7"/>
      <c r="V468" s="7"/>
      <c r="W468" s="15"/>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row>
    <row r="469" spans="1:51" ht="17.25" customHeight="1" x14ac:dyDescent="0.25">
      <c r="A469" s="245">
        <v>466</v>
      </c>
      <c r="B469" s="325" t="s">
        <v>1921</v>
      </c>
      <c r="C469" s="7" t="s">
        <v>1922</v>
      </c>
      <c r="D469" s="7" t="s">
        <v>1923</v>
      </c>
      <c r="E469" s="47" t="s">
        <v>2047</v>
      </c>
      <c r="F469" s="7"/>
      <c r="G469" s="7"/>
      <c r="H469" s="7"/>
      <c r="I469" s="7"/>
      <c r="J469" s="7"/>
      <c r="K469" s="7"/>
      <c r="L469" s="8">
        <v>46185</v>
      </c>
      <c r="M469" s="7">
        <v>40</v>
      </c>
      <c r="N469" s="9">
        <f t="shared" si="33"/>
        <v>46224</v>
      </c>
      <c r="O469" s="10">
        <f t="shared" ca="1" si="34"/>
        <v>21</v>
      </c>
      <c r="P469" s="10"/>
      <c r="Q469" s="10"/>
      <c r="R469" s="7"/>
      <c r="S469" s="7"/>
      <c r="T469" s="7"/>
      <c r="U469" s="7"/>
      <c r="V469" s="7"/>
      <c r="W469" s="15"/>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row>
    <row r="470" spans="1:51" x14ac:dyDescent="0.25">
      <c r="A470" s="151">
        <v>467</v>
      </c>
      <c r="B470" s="323" t="s">
        <v>1924</v>
      </c>
      <c r="C470" s="7" t="s">
        <v>1925</v>
      </c>
      <c r="D470" s="7" t="s">
        <v>1926</v>
      </c>
      <c r="E470" s="7" t="s">
        <v>2046</v>
      </c>
      <c r="F470" s="7"/>
      <c r="G470" s="7"/>
      <c r="H470" s="7"/>
      <c r="I470" s="7"/>
      <c r="J470" s="7"/>
      <c r="K470" s="7"/>
      <c r="L470" s="8">
        <v>46188</v>
      </c>
      <c r="M470" s="7">
        <v>40</v>
      </c>
      <c r="N470" s="9">
        <f t="shared" si="33"/>
        <v>46227</v>
      </c>
      <c r="O470" s="10">
        <f t="shared" ca="1" si="34"/>
        <v>24</v>
      </c>
      <c r="P470" s="10"/>
      <c r="Q470" s="10"/>
      <c r="R470" s="7"/>
      <c r="S470" s="7"/>
      <c r="T470" s="7"/>
      <c r="U470" s="7"/>
      <c r="V470" s="7"/>
      <c r="W470" s="15"/>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row>
    <row r="471" spans="1:51" x14ac:dyDescent="0.25">
      <c r="A471" s="245">
        <v>468</v>
      </c>
      <c r="B471" s="325" t="s">
        <v>2014</v>
      </c>
      <c r="C471" s="7" t="s">
        <v>2015</v>
      </c>
      <c r="D471" s="7" t="s">
        <v>2016</v>
      </c>
      <c r="E471" s="7" t="s">
        <v>2046</v>
      </c>
      <c r="F471" s="7"/>
      <c r="G471" s="7"/>
      <c r="H471" s="7"/>
      <c r="I471" s="7"/>
      <c r="J471" s="7"/>
      <c r="K471" s="7"/>
      <c r="L471" s="8">
        <v>46196</v>
      </c>
      <c r="M471" s="7">
        <v>40</v>
      </c>
      <c r="N471" s="9">
        <f t="shared" si="33"/>
        <v>46235</v>
      </c>
      <c r="O471" s="10">
        <f t="shared" ca="1" si="34"/>
        <v>32</v>
      </c>
      <c r="P471" s="10"/>
      <c r="Q471" s="10"/>
      <c r="R471" s="7"/>
      <c r="S471" s="7"/>
      <c r="T471" s="7"/>
      <c r="U471" s="7"/>
      <c r="V471" s="7"/>
      <c r="W471" s="15"/>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row>
    <row r="472" spans="1:51" x14ac:dyDescent="0.25">
      <c r="A472" s="245">
        <v>469</v>
      </c>
      <c r="B472" s="325" t="s">
        <v>2039</v>
      </c>
      <c r="C472" s="7" t="s">
        <v>2040</v>
      </c>
      <c r="D472" s="7" t="s">
        <v>2041</v>
      </c>
      <c r="E472" s="67" t="s">
        <v>1904</v>
      </c>
      <c r="F472" s="7"/>
      <c r="G472" s="7"/>
      <c r="H472" s="7"/>
      <c r="I472" s="7"/>
      <c r="J472" s="7"/>
      <c r="K472" s="7"/>
      <c r="L472" s="8">
        <v>46199</v>
      </c>
      <c r="M472" s="7">
        <v>40</v>
      </c>
      <c r="N472" s="9">
        <f t="shared" si="33"/>
        <v>46238</v>
      </c>
      <c r="O472" s="10">
        <f t="shared" ca="1" si="34"/>
        <v>35</v>
      </c>
      <c r="P472" s="10"/>
      <c r="Q472" s="10"/>
      <c r="R472" s="7"/>
      <c r="S472" s="7"/>
      <c r="T472" s="7"/>
      <c r="U472" s="7"/>
      <c r="V472" s="7"/>
      <c r="W472" s="15"/>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row>
    <row r="473" spans="1:51" x14ac:dyDescent="0.25">
      <c r="A473" s="7"/>
      <c r="B473" s="29"/>
      <c r="C473" s="7"/>
      <c r="D473" s="7"/>
      <c r="E473" s="7"/>
      <c r="F473" s="7"/>
      <c r="G473" s="7"/>
      <c r="H473" s="7"/>
      <c r="I473" s="7"/>
      <c r="J473" s="7"/>
      <c r="K473" s="7"/>
      <c r="L473" s="7"/>
      <c r="M473" s="7"/>
      <c r="N473" s="9" t="str">
        <f t="shared" si="33"/>
        <v/>
      </c>
      <c r="O473" s="10" t="str">
        <f t="shared" ca="1" si="34"/>
        <v/>
      </c>
      <c r="P473" s="10"/>
      <c r="Q473" s="10"/>
      <c r="R473" s="7"/>
      <c r="S473" s="7"/>
      <c r="T473" s="7"/>
      <c r="U473" s="7"/>
      <c r="V473" s="7"/>
      <c r="W473" s="15"/>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row>
    <row r="474" spans="1:51" x14ac:dyDescent="0.25">
      <c r="A474" s="7"/>
      <c r="B474" s="29"/>
      <c r="C474" s="7"/>
      <c r="D474" s="7"/>
      <c r="E474" s="7"/>
      <c r="F474" s="7"/>
      <c r="G474" s="7"/>
      <c r="H474" s="7"/>
      <c r="I474" s="7"/>
      <c r="J474" s="7"/>
      <c r="K474" s="7"/>
      <c r="L474" s="7"/>
      <c r="M474" s="7"/>
      <c r="N474" s="9" t="str">
        <f t="shared" si="33"/>
        <v/>
      </c>
      <c r="O474" s="10" t="str">
        <f t="shared" ca="1" si="34"/>
        <v/>
      </c>
      <c r="P474" s="10"/>
      <c r="Q474" s="10"/>
      <c r="R474" s="7"/>
      <c r="S474" s="7"/>
      <c r="T474" s="7"/>
      <c r="U474" s="7"/>
      <c r="V474" s="7"/>
      <c r="W474" s="15"/>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row>
    <row r="475" spans="1:51" x14ac:dyDescent="0.25">
      <c r="A475" s="7"/>
      <c r="B475" s="29"/>
      <c r="C475" s="7"/>
      <c r="D475" s="7"/>
      <c r="E475" s="7"/>
      <c r="F475" s="7"/>
      <c r="G475" s="7"/>
      <c r="H475" s="7"/>
      <c r="I475" s="7"/>
      <c r="J475" s="7"/>
      <c r="K475" s="7"/>
      <c r="L475" s="7"/>
      <c r="M475" s="7"/>
      <c r="N475" s="9" t="str">
        <f t="shared" si="33"/>
        <v/>
      </c>
      <c r="O475" s="10" t="str">
        <f t="shared" ca="1" si="34"/>
        <v/>
      </c>
      <c r="P475" s="10"/>
      <c r="Q475" s="10"/>
      <c r="R475" s="7"/>
      <c r="S475" s="7"/>
      <c r="T475" s="7"/>
      <c r="U475" s="7"/>
      <c r="V475" s="7"/>
      <c r="W475" s="15"/>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row>
    <row r="476" spans="1:51" x14ac:dyDescent="0.25">
      <c r="A476" s="7"/>
      <c r="B476" s="29"/>
      <c r="C476" s="7"/>
      <c r="D476" s="7"/>
      <c r="E476" s="7"/>
      <c r="F476" s="7"/>
      <c r="G476" s="7"/>
      <c r="H476" s="7"/>
      <c r="I476" s="7"/>
      <c r="J476" s="7"/>
      <c r="K476" s="7"/>
      <c r="L476" s="7"/>
      <c r="M476" s="7"/>
      <c r="N476" s="9" t="str">
        <f t="shared" si="33"/>
        <v/>
      </c>
      <c r="O476" s="10" t="str">
        <f t="shared" ca="1" si="34"/>
        <v/>
      </c>
      <c r="P476" s="10"/>
      <c r="Q476" s="10"/>
      <c r="R476" s="7"/>
      <c r="S476" s="7"/>
      <c r="T476" s="7"/>
      <c r="U476" s="7"/>
      <c r="V476" s="7"/>
      <c r="W476" s="15"/>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row>
    <row r="477" spans="1:51" x14ac:dyDescent="0.25">
      <c r="A477" s="7"/>
      <c r="B477" s="29"/>
      <c r="C477" s="7"/>
      <c r="D477" s="7"/>
      <c r="E477" s="7"/>
      <c r="F477" s="7"/>
      <c r="G477" s="7"/>
      <c r="H477" s="7"/>
      <c r="I477" s="7"/>
      <c r="J477" s="7"/>
      <c r="K477" s="7"/>
      <c r="L477" s="7"/>
      <c r="M477" s="7"/>
      <c r="N477" s="9" t="str">
        <f t="shared" si="33"/>
        <v/>
      </c>
      <c r="O477" s="10" t="str">
        <f t="shared" ca="1" si="34"/>
        <v/>
      </c>
      <c r="P477" s="10"/>
      <c r="Q477" s="10"/>
      <c r="R477" s="7"/>
      <c r="S477" s="7"/>
      <c r="T477" s="7"/>
      <c r="U477" s="7"/>
      <c r="V477" s="7"/>
      <c r="W477" s="15"/>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row>
    <row r="478" spans="1:51" x14ac:dyDescent="0.25">
      <c r="A478" s="7"/>
      <c r="B478" s="29"/>
      <c r="C478" s="7"/>
      <c r="D478" s="7"/>
      <c r="E478" s="7"/>
      <c r="F478" s="7"/>
      <c r="G478" s="7"/>
      <c r="H478" s="7"/>
      <c r="I478" s="7"/>
      <c r="J478" s="7"/>
      <c r="K478" s="7"/>
      <c r="L478" s="7"/>
      <c r="M478" s="7"/>
      <c r="N478" s="26"/>
      <c r="O478" s="26"/>
      <c r="P478" s="26"/>
      <c r="Q478" s="26"/>
      <c r="R478" s="7"/>
      <c r="S478" s="7"/>
      <c r="T478" s="7"/>
      <c r="U478" s="7"/>
      <c r="V478" s="7"/>
      <c r="W478" s="15"/>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row>
    <row r="479" spans="1:51" x14ac:dyDescent="0.25">
      <c r="A479" s="7"/>
      <c r="B479" s="29"/>
      <c r="C479" s="7"/>
      <c r="D479" s="7"/>
      <c r="E479" s="7"/>
      <c r="F479" s="7"/>
      <c r="G479" s="7"/>
      <c r="H479" s="7"/>
      <c r="I479" s="7"/>
      <c r="J479" s="7"/>
      <c r="K479" s="7"/>
      <c r="L479" s="7"/>
      <c r="M479" s="7"/>
      <c r="N479" s="26"/>
      <c r="O479" s="26"/>
      <c r="P479" s="26"/>
      <c r="Q479" s="26"/>
      <c r="R479" s="7"/>
      <c r="S479" s="7"/>
      <c r="T479" s="7"/>
      <c r="U479" s="7"/>
      <c r="V479" s="7"/>
      <c r="W479" s="15"/>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row>
    <row r="480" spans="1:51" x14ac:dyDescent="0.25">
      <c r="A480" s="7"/>
      <c r="B480" s="29"/>
      <c r="C480" s="7"/>
      <c r="D480" s="7"/>
      <c r="E480" s="7"/>
      <c r="F480" s="7"/>
      <c r="G480" s="7"/>
      <c r="H480" s="7"/>
      <c r="I480" s="7"/>
      <c r="J480" s="7"/>
      <c r="K480" s="7"/>
      <c r="L480" s="7"/>
      <c r="M480" s="7"/>
      <c r="N480" s="26"/>
      <c r="O480" s="26"/>
      <c r="P480" s="26"/>
      <c r="Q480" s="26"/>
      <c r="R480" s="7"/>
      <c r="S480" s="7"/>
      <c r="T480" s="7"/>
      <c r="U480" s="7"/>
      <c r="V480" s="7"/>
      <c r="W480" s="15"/>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row>
    <row r="481" spans="1:51" x14ac:dyDescent="0.25">
      <c r="A481" s="7"/>
      <c r="B481" s="29"/>
      <c r="C481" s="7"/>
      <c r="D481" s="7"/>
      <c r="E481" s="7"/>
      <c r="F481" s="7"/>
      <c r="G481" s="7"/>
      <c r="H481" s="7"/>
      <c r="I481" s="7"/>
      <c r="J481" s="7"/>
      <c r="K481" s="7"/>
      <c r="L481" s="7"/>
      <c r="M481" s="7"/>
      <c r="N481" s="26"/>
      <c r="O481" s="26"/>
      <c r="P481" s="26"/>
      <c r="Q481" s="26"/>
      <c r="R481" s="7"/>
      <c r="S481" s="7"/>
      <c r="T481" s="7"/>
      <c r="U481" s="7"/>
      <c r="V481" s="7"/>
      <c r="W481" s="15"/>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row>
    <row r="482" spans="1:51" x14ac:dyDescent="0.25">
      <c r="A482" s="7"/>
      <c r="B482" s="29"/>
      <c r="C482" s="7"/>
      <c r="D482" s="7"/>
      <c r="E482" s="7"/>
      <c r="F482" s="7"/>
      <c r="G482" s="7"/>
      <c r="H482" s="7"/>
      <c r="I482" s="7"/>
      <c r="J482" s="7"/>
      <c r="K482" s="7"/>
      <c r="L482" s="7"/>
      <c r="M482" s="7"/>
      <c r="N482" s="26"/>
      <c r="O482" s="26"/>
      <c r="P482" s="26"/>
      <c r="Q482" s="26"/>
      <c r="R482" s="7"/>
      <c r="S482" s="7"/>
      <c r="T482" s="7"/>
      <c r="U482" s="7"/>
      <c r="V482" s="7"/>
      <c r="W482" s="15"/>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row>
    <row r="483" spans="1:51" x14ac:dyDescent="0.25">
      <c r="A483" s="7"/>
      <c r="B483" s="29"/>
      <c r="C483" s="7"/>
      <c r="D483" s="7"/>
      <c r="E483" s="7"/>
      <c r="F483" s="7"/>
      <c r="G483" s="7"/>
      <c r="H483" s="7"/>
      <c r="I483" s="7"/>
      <c r="J483" s="7"/>
      <c r="K483" s="7"/>
      <c r="L483" s="7"/>
      <c r="M483" s="7"/>
      <c r="N483" s="26"/>
      <c r="O483" s="26"/>
      <c r="P483" s="26"/>
      <c r="Q483" s="26"/>
      <c r="R483" s="7"/>
      <c r="S483" s="7"/>
      <c r="T483" s="7"/>
      <c r="U483" s="7"/>
      <c r="V483" s="7"/>
      <c r="W483" s="15"/>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row>
    <row r="484" spans="1:51" x14ac:dyDescent="0.25">
      <c r="A484" s="7"/>
      <c r="B484" s="29"/>
      <c r="C484" s="7"/>
      <c r="D484" s="7"/>
      <c r="E484" s="7"/>
      <c r="F484" s="7"/>
      <c r="G484" s="7"/>
      <c r="H484" s="7"/>
      <c r="I484" s="7"/>
      <c r="J484" s="7"/>
      <c r="K484" s="7"/>
      <c r="L484" s="7"/>
      <c r="M484" s="7"/>
      <c r="N484" s="26"/>
      <c r="O484" s="26"/>
      <c r="P484" s="26"/>
      <c r="Q484" s="26"/>
      <c r="R484" s="7"/>
      <c r="S484" s="7"/>
      <c r="T484" s="7"/>
      <c r="U484" s="7"/>
      <c r="V484" s="7"/>
      <c r="W484" s="15"/>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row>
    <row r="485" spans="1:51" x14ac:dyDescent="0.25">
      <c r="A485" s="7"/>
      <c r="B485" s="29"/>
      <c r="C485" s="7"/>
      <c r="D485" s="7"/>
      <c r="E485" s="7"/>
      <c r="F485" s="7"/>
      <c r="G485" s="7"/>
      <c r="H485" s="7"/>
      <c r="I485" s="7"/>
      <c r="J485" s="7"/>
      <c r="K485" s="7"/>
      <c r="L485" s="7"/>
      <c r="M485" s="7"/>
      <c r="N485" s="26"/>
      <c r="O485" s="26"/>
      <c r="P485" s="26"/>
      <c r="Q485" s="26"/>
      <c r="R485" s="7"/>
      <c r="S485" s="7"/>
      <c r="T485" s="7"/>
      <c r="U485" s="7"/>
      <c r="V485" s="7"/>
      <c r="W485" s="15"/>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row>
    <row r="486" spans="1:51" x14ac:dyDescent="0.25">
      <c r="A486" s="7"/>
      <c r="B486" s="29"/>
      <c r="C486" s="7"/>
      <c r="D486" s="7"/>
      <c r="E486" s="7"/>
      <c r="F486" s="7"/>
      <c r="G486" s="7"/>
      <c r="H486" s="7"/>
      <c r="I486" s="7"/>
      <c r="J486" s="7"/>
      <c r="K486" s="7"/>
      <c r="L486" s="7"/>
      <c r="M486" s="7"/>
      <c r="N486" s="26"/>
      <c r="O486" s="26"/>
      <c r="P486" s="26"/>
      <c r="Q486" s="26"/>
      <c r="R486" s="7"/>
      <c r="S486" s="7"/>
      <c r="T486" s="7"/>
      <c r="U486" s="7"/>
      <c r="V486" s="7"/>
      <c r="W486" s="15"/>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row>
    <row r="487" spans="1:51" x14ac:dyDescent="0.25">
      <c r="A487" s="7"/>
      <c r="B487" s="29"/>
      <c r="C487" s="7"/>
      <c r="D487" s="7"/>
      <c r="E487" s="7"/>
      <c r="F487" s="7"/>
      <c r="G487" s="7"/>
      <c r="H487" s="7"/>
      <c r="I487" s="7"/>
      <c r="J487" s="7"/>
      <c r="K487" s="7"/>
      <c r="L487" s="7"/>
      <c r="M487" s="7"/>
      <c r="N487" s="26"/>
      <c r="O487" s="26"/>
      <c r="P487" s="26"/>
      <c r="Q487" s="26"/>
      <c r="R487" s="7"/>
      <c r="S487" s="7"/>
      <c r="T487" s="7"/>
      <c r="U487" s="7"/>
      <c r="V487" s="7"/>
      <c r="W487" s="15"/>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row>
    <row r="488" spans="1:51" x14ac:dyDescent="0.25">
      <c r="A488" s="7"/>
      <c r="B488" s="29"/>
      <c r="C488" s="7"/>
      <c r="D488" s="7"/>
      <c r="E488" s="7"/>
      <c r="F488" s="7"/>
      <c r="G488" s="7"/>
      <c r="H488" s="7"/>
      <c r="I488" s="7"/>
      <c r="J488" s="7"/>
      <c r="K488" s="7"/>
      <c r="L488" s="7"/>
      <c r="M488" s="7"/>
      <c r="N488" s="26"/>
      <c r="O488" s="26"/>
      <c r="P488" s="26"/>
      <c r="Q488" s="26"/>
      <c r="R488" s="7"/>
      <c r="S488" s="7"/>
      <c r="T488" s="7"/>
      <c r="U488" s="7"/>
      <c r="V488" s="7"/>
      <c r="W488" s="15"/>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row>
    <row r="489" spans="1:51" x14ac:dyDescent="0.25">
      <c r="A489" s="7"/>
      <c r="B489" s="29"/>
      <c r="C489" s="7"/>
      <c r="D489" s="7"/>
      <c r="E489" s="7"/>
      <c r="F489" s="7"/>
      <c r="G489" s="7"/>
      <c r="H489" s="7"/>
      <c r="I489" s="7"/>
      <c r="J489" s="7"/>
      <c r="K489" s="7"/>
      <c r="L489" s="7"/>
      <c r="M489" s="7"/>
      <c r="N489" s="26"/>
      <c r="O489" s="26"/>
      <c r="P489" s="26"/>
      <c r="Q489" s="26"/>
      <c r="R489" s="7"/>
      <c r="S489" s="7"/>
      <c r="T489" s="7"/>
      <c r="U489" s="7"/>
      <c r="V489" s="7"/>
      <c r="W489" s="15"/>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row>
    <row r="490" spans="1:51" x14ac:dyDescent="0.25">
      <c r="A490" s="7"/>
      <c r="B490" s="29"/>
      <c r="C490" s="7"/>
      <c r="D490" s="7"/>
      <c r="E490" s="7"/>
      <c r="F490" s="7"/>
      <c r="G490" s="7"/>
      <c r="H490" s="7"/>
      <c r="I490" s="7"/>
      <c r="J490" s="7"/>
      <c r="K490" s="7"/>
      <c r="L490" s="7"/>
      <c r="M490" s="7"/>
      <c r="N490" s="26"/>
      <c r="O490" s="26"/>
      <c r="P490" s="26"/>
      <c r="Q490" s="26"/>
      <c r="R490" s="7"/>
      <c r="S490" s="7"/>
      <c r="T490" s="7"/>
      <c r="U490" s="7"/>
      <c r="V490" s="7"/>
      <c r="W490" s="15"/>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row>
    <row r="491" spans="1:51" x14ac:dyDescent="0.25">
      <c r="A491" s="7"/>
      <c r="B491" s="29"/>
      <c r="C491" s="7"/>
      <c r="D491" s="7"/>
      <c r="E491" s="7"/>
      <c r="F491" s="7"/>
      <c r="G491" s="7"/>
      <c r="H491" s="7"/>
      <c r="I491" s="7"/>
      <c r="J491" s="7"/>
      <c r="K491" s="7"/>
      <c r="L491" s="7"/>
      <c r="M491" s="7"/>
      <c r="N491" s="26"/>
      <c r="O491" s="26"/>
      <c r="P491" s="26"/>
      <c r="Q491" s="26"/>
      <c r="R491" s="7"/>
      <c r="S491" s="7"/>
      <c r="T491" s="7"/>
      <c r="U491" s="7"/>
      <c r="V491" s="7"/>
      <c r="W491" s="15"/>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row>
    <row r="492" spans="1:51" x14ac:dyDescent="0.25">
      <c r="A492" s="7"/>
      <c r="B492" s="29"/>
      <c r="C492" s="7"/>
      <c r="D492" s="7"/>
      <c r="E492" s="7"/>
      <c r="F492" s="7"/>
      <c r="G492" s="7"/>
      <c r="H492" s="7"/>
      <c r="I492" s="7"/>
      <c r="J492" s="7"/>
      <c r="K492" s="7"/>
      <c r="L492" s="7"/>
      <c r="M492" s="7"/>
      <c r="N492" s="26"/>
      <c r="O492" s="26"/>
      <c r="P492" s="26"/>
      <c r="Q492" s="26"/>
      <c r="R492" s="7"/>
      <c r="S492" s="7"/>
      <c r="T492" s="7"/>
      <c r="U492" s="7"/>
      <c r="V492" s="7"/>
      <c r="W492" s="15"/>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row>
    <row r="493" spans="1:51" x14ac:dyDescent="0.25">
      <c r="A493" s="7"/>
      <c r="B493" s="29"/>
      <c r="C493" s="7"/>
      <c r="D493" s="7"/>
      <c r="E493" s="7"/>
      <c r="F493" s="7"/>
      <c r="G493" s="7"/>
      <c r="H493" s="7"/>
      <c r="I493" s="7"/>
      <c r="J493" s="7"/>
      <c r="K493" s="7"/>
      <c r="L493" s="7"/>
      <c r="M493" s="7"/>
      <c r="N493" s="26"/>
      <c r="O493" s="26"/>
      <c r="P493" s="26"/>
      <c r="Q493" s="26"/>
      <c r="R493" s="7"/>
      <c r="S493" s="7"/>
      <c r="T493" s="7"/>
      <c r="U493" s="7"/>
      <c r="V493" s="7"/>
      <c r="W493" s="15"/>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row>
    <row r="494" spans="1:51" x14ac:dyDescent="0.25">
      <c r="A494" s="7"/>
      <c r="B494" s="29"/>
      <c r="C494" s="7"/>
      <c r="D494" s="7"/>
      <c r="E494" s="7"/>
      <c r="F494" s="7"/>
      <c r="G494" s="7"/>
      <c r="H494" s="7"/>
      <c r="I494" s="7"/>
      <c r="J494" s="7"/>
      <c r="K494" s="7"/>
      <c r="L494" s="7"/>
      <c r="M494" s="7"/>
      <c r="N494" s="26"/>
      <c r="O494" s="26"/>
      <c r="P494" s="26"/>
      <c r="Q494" s="26"/>
      <c r="R494" s="7"/>
      <c r="S494" s="7"/>
      <c r="T494" s="7"/>
      <c r="U494" s="7"/>
      <c r="V494" s="7"/>
      <c r="W494" s="15"/>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row>
    <row r="495" spans="1:51" x14ac:dyDescent="0.25">
      <c r="A495" s="7"/>
      <c r="B495" s="29"/>
      <c r="C495" s="7"/>
      <c r="D495" s="7"/>
      <c r="E495" s="7"/>
      <c r="F495" s="7"/>
      <c r="G495" s="7"/>
      <c r="H495" s="7"/>
      <c r="I495" s="7"/>
      <c r="J495" s="7"/>
      <c r="K495" s="7"/>
      <c r="L495" s="7"/>
      <c r="M495" s="7"/>
      <c r="N495" s="26"/>
      <c r="O495" s="26"/>
      <c r="P495" s="26"/>
      <c r="Q495" s="26"/>
      <c r="R495" s="7"/>
      <c r="S495" s="7"/>
      <c r="T495" s="7"/>
      <c r="U495" s="7"/>
      <c r="V495" s="7"/>
      <c r="W495" s="15"/>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row>
    <row r="496" spans="1:51" x14ac:dyDescent="0.25">
      <c r="A496" s="7"/>
      <c r="B496" s="29"/>
      <c r="C496" s="7"/>
      <c r="D496" s="7"/>
      <c r="E496" s="7"/>
      <c r="F496" s="7"/>
      <c r="G496" s="7"/>
      <c r="H496" s="7"/>
      <c r="I496" s="7"/>
      <c r="J496" s="7"/>
      <c r="K496" s="7"/>
      <c r="L496" s="7"/>
      <c r="M496" s="7"/>
      <c r="N496" s="26"/>
      <c r="O496" s="26"/>
      <c r="P496" s="26"/>
      <c r="Q496" s="26"/>
      <c r="R496" s="7"/>
      <c r="S496" s="7"/>
      <c r="T496" s="7"/>
      <c r="U496" s="7"/>
      <c r="V496" s="7"/>
      <c r="W496" s="15"/>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row>
    <row r="497" spans="1:51" x14ac:dyDescent="0.25">
      <c r="A497" s="7"/>
      <c r="B497" s="29"/>
      <c r="C497" s="7"/>
      <c r="D497" s="7"/>
      <c r="E497" s="7"/>
      <c r="F497" s="7"/>
      <c r="G497" s="7"/>
      <c r="H497" s="7"/>
      <c r="I497" s="7"/>
      <c r="J497" s="7"/>
      <c r="K497" s="7"/>
      <c r="L497" s="7"/>
      <c r="M497" s="7"/>
      <c r="N497" s="26"/>
      <c r="O497" s="26"/>
      <c r="P497" s="26"/>
      <c r="Q497" s="26"/>
      <c r="R497" s="7"/>
      <c r="S497" s="7"/>
      <c r="T497" s="7"/>
      <c r="U497" s="7"/>
      <c r="V497" s="7"/>
      <c r="W497" s="15"/>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row>
    <row r="498" spans="1:51" x14ac:dyDescent="0.25">
      <c r="A498" s="7"/>
      <c r="B498" s="29"/>
      <c r="C498" s="7"/>
      <c r="D498" s="7"/>
      <c r="E498" s="7"/>
      <c r="F498" s="7"/>
      <c r="G498" s="7"/>
      <c r="H498" s="7"/>
      <c r="I498" s="7"/>
      <c r="J498" s="7"/>
      <c r="K498" s="7"/>
      <c r="L498" s="7"/>
      <c r="M498" s="7"/>
      <c r="N498" s="26"/>
      <c r="O498" s="26"/>
      <c r="P498" s="26"/>
      <c r="Q498" s="26"/>
      <c r="R498" s="7"/>
      <c r="S498" s="7"/>
      <c r="T498" s="7"/>
      <c r="U498" s="7"/>
      <c r="V498" s="7"/>
      <c r="W498" s="15"/>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row>
    <row r="499" spans="1:51" x14ac:dyDescent="0.25">
      <c r="A499" s="7"/>
      <c r="B499" s="29"/>
      <c r="C499" s="7"/>
      <c r="D499" s="7"/>
      <c r="E499" s="7"/>
      <c r="F499" s="7"/>
      <c r="G499" s="7"/>
      <c r="H499" s="7"/>
      <c r="I499" s="7"/>
      <c r="J499" s="7"/>
      <c r="K499" s="7"/>
      <c r="L499" s="7"/>
      <c r="M499" s="7"/>
      <c r="N499" s="26"/>
      <c r="O499" s="26"/>
      <c r="P499" s="26"/>
      <c r="Q499" s="26"/>
      <c r="R499" s="7"/>
      <c r="S499" s="7"/>
      <c r="T499" s="7"/>
      <c r="U499" s="7"/>
      <c r="V499" s="7"/>
      <c r="W499" s="15"/>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row>
    <row r="500" spans="1:51" x14ac:dyDescent="0.25">
      <c r="A500" s="7"/>
      <c r="B500" s="29"/>
      <c r="C500" s="7"/>
      <c r="D500" s="7"/>
      <c r="E500" s="7"/>
      <c r="F500" s="7"/>
      <c r="G500" s="7"/>
      <c r="H500" s="7"/>
      <c r="I500" s="7"/>
      <c r="J500" s="7"/>
      <c r="K500" s="7"/>
      <c r="L500" s="7"/>
      <c r="M500" s="7"/>
      <c r="N500" s="26"/>
      <c r="O500" s="26"/>
      <c r="P500" s="26"/>
      <c r="Q500" s="26"/>
      <c r="R500" s="7"/>
      <c r="S500" s="7"/>
      <c r="T500" s="7"/>
      <c r="U500" s="7"/>
      <c r="V500" s="7"/>
      <c r="W500" s="15"/>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row>
    <row r="501" spans="1:51" x14ac:dyDescent="0.25">
      <c r="A501" s="7"/>
      <c r="B501" s="29"/>
      <c r="C501" s="7"/>
      <c r="D501" s="7"/>
      <c r="E501" s="7"/>
      <c r="F501" s="7"/>
      <c r="G501" s="7"/>
      <c r="H501" s="7"/>
      <c r="I501" s="7"/>
      <c r="J501" s="7"/>
      <c r="K501" s="7"/>
      <c r="L501" s="7"/>
      <c r="M501" s="7"/>
      <c r="N501" s="26"/>
      <c r="O501" s="26"/>
      <c r="P501" s="26"/>
      <c r="Q501" s="26"/>
      <c r="R501" s="7"/>
      <c r="S501" s="7"/>
      <c r="T501" s="7"/>
      <c r="U501" s="7"/>
      <c r="V501" s="7"/>
      <c r="W501" s="15"/>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row>
    <row r="502" spans="1:51" x14ac:dyDescent="0.25">
      <c r="A502" s="7"/>
      <c r="B502" s="29"/>
      <c r="C502" s="7"/>
      <c r="D502" s="7"/>
      <c r="E502" s="7"/>
      <c r="F502" s="7"/>
      <c r="G502" s="7"/>
      <c r="H502" s="7"/>
      <c r="I502" s="7"/>
      <c r="J502" s="7"/>
      <c r="K502" s="7"/>
      <c r="L502" s="7"/>
      <c r="M502" s="7"/>
      <c r="N502" s="26"/>
      <c r="O502" s="26"/>
      <c r="P502" s="26"/>
      <c r="Q502" s="26"/>
      <c r="R502" s="7"/>
      <c r="S502" s="7"/>
      <c r="T502" s="7"/>
      <c r="U502" s="7"/>
      <c r="V502" s="7"/>
      <c r="W502" s="15"/>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row>
    <row r="503" spans="1:51" x14ac:dyDescent="0.25">
      <c r="A503" s="7"/>
      <c r="B503" s="29"/>
      <c r="C503" s="7"/>
      <c r="D503" s="7"/>
      <c r="E503" s="7"/>
      <c r="F503" s="7"/>
      <c r="G503" s="7"/>
      <c r="H503" s="7"/>
      <c r="I503" s="7"/>
      <c r="J503" s="7"/>
      <c r="K503" s="7"/>
      <c r="L503" s="7"/>
      <c r="M503" s="7"/>
      <c r="N503" s="26"/>
      <c r="O503" s="26"/>
      <c r="P503" s="26"/>
      <c r="Q503" s="26"/>
      <c r="R503" s="7"/>
      <c r="S503" s="7"/>
      <c r="T503" s="7"/>
      <c r="U503" s="7"/>
      <c r="V503" s="7"/>
      <c r="W503" s="15"/>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row>
    <row r="504" spans="1:51" x14ac:dyDescent="0.25">
      <c r="A504" s="7"/>
      <c r="B504" s="29"/>
      <c r="C504" s="7"/>
      <c r="D504" s="7"/>
      <c r="E504" s="7"/>
      <c r="F504" s="7"/>
      <c r="G504" s="7"/>
      <c r="H504" s="7"/>
      <c r="I504" s="7"/>
      <c r="J504" s="7"/>
      <c r="K504" s="7"/>
      <c r="L504" s="7"/>
      <c r="M504" s="7"/>
      <c r="N504" s="26"/>
      <c r="O504" s="26"/>
      <c r="P504" s="26"/>
      <c r="Q504" s="26"/>
      <c r="R504" s="7"/>
      <c r="S504" s="7"/>
      <c r="T504" s="7"/>
      <c r="U504" s="7"/>
      <c r="V504" s="7"/>
      <c r="W504" s="15"/>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row>
    <row r="505" spans="1:51" x14ac:dyDescent="0.25">
      <c r="A505" s="7"/>
      <c r="B505" s="29"/>
      <c r="C505" s="7"/>
      <c r="D505" s="7"/>
      <c r="E505" s="7"/>
      <c r="F505" s="7"/>
      <c r="G505" s="7"/>
      <c r="H505" s="7"/>
      <c r="I505" s="7"/>
      <c r="J505" s="7"/>
      <c r="K505" s="7"/>
      <c r="L505" s="7"/>
      <c r="M505" s="7"/>
      <c r="N505" s="26"/>
      <c r="O505" s="26"/>
      <c r="P505" s="26"/>
      <c r="Q505" s="26"/>
      <c r="R505" s="7"/>
      <c r="S505" s="7"/>
      <c r="T505" s="7"/>
      <c r="U505" s="7"/>
      <c r="V505" s="7"/>
      <c r="W505" s="15"/>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row>
    <row r="506" spans="1:51" x14ac:dyDescent="0.25">
      <c r="A506" s="7"/>
      <c r="B506" s="29"/>
      <c r="C506" s="7"/>
      <c r="D506" s="7"/>
      <c r="E506" s="7"/>
      <c r="F506" s="7"/>
      <c r="G506" s="7"/>
      <c r="H506" s="7"/>
      <c r="I506" s="7"/>
      <c r="J506" s="7"/>
      <c r="K506" s="7"/>
      <c r="L506" s="7"/>
      <c r="M506" s="7"/>
      <c r="N506" s="26"/>
      <c r="O506" s="26"/>
      <c r="P506" s="26"/>
      <c r="Q506" s="26"/>
      <c r="R506" s="7"/>
      <c r="S506" s="7"/>
      <c r="T506" s="7"/>
      <c r="U506" s="7"/>
      <c r="V506" s="7"/>
      <c r="W506" s="15"/>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row>
    <row r="507" spans="1:51" x14ac:dyDescent="0.25">
      <c r="A507" s="7"/>
      <c r="B507" s="29"/>
      <c r="C507" s="7"/>
      <c r="D507" s="7"/>
      <c r="E507" s="7"/>
      <c r="F507" s="7"/>
      <c r="G507" s="7"/>
      <c r="H507" s="7"/>
      <c r="I507" s="7"/>
      <c r="J507" s="7"/>
      <c r="K507" s="7"/>
      <c r="L507" s="7"/>
      <c r="M507" s="7"/>
      <c r="N507" s="26"/>
      <c r="O507" s="26"/>
      <c r="P507" s="26"/>
      <c r="Q507" s="26"/>
      <c r="R507" s="7"/>
      <c r="S507" s="7"/>
      <c r="T507" s="7"/>
      <c r="U507" s="7"/>
      <c r="V507" s="7"/>
      <c r="W507" s="15"/>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row>
    <row r="508" spans="1:51" x14ac:dyDescent="0.25">
      <c r="A508" s="7"/>
      <c r="B508" s="29"/>
      <c r="C508" s="7"/>
      <c r="D508" s="7"/>
      <c r="E508" s="7"/>
      <c r="F508" s="7"/>
      <c r="G508" s="7"/>
      <c r="H508" s="7"/>
      <c r="I508" s="7"/>
      <c r="J508" s="7"/>
      <c r="K508" s="7"/>
      <c r="L508" s="7"/>
      <c r="M508" s="7"/>
      <c r="N508" s="26"/>
      <c r="O508" s="26"/>
      <c r="P508" s="26"/>
      <c r="Q508" s="26"/>
      <c r="R508" s="7"/>
      <c r="S508" s="7"/>
      <c r="T508" s="7"/>
      <c r="U508" s="7"/>
      <c r="V508" s="7"/>
      <c r="W508" s="15"/>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row>
    <row r="509" spans="1:51" x14ac:dyDescent="0.25">
      <c r="A509" s="7"/>
      <c r="B509" s="29"/>
      <c r="C509" s="7"/>
      <c r="D509" s="7"/>
      <c r="E509" s="7"/>
      <c r="F509" s="7"/>
      <c r="G509" s="7"/>
      <c r="H509" s="7"/>
      <c r="I509" s="7"/>
      <c r="J509" s="7"/>
      <c r="K509" s="7"/>
      <c r="L509" s="7"/>
      <c r="M509" s="7"/>
      <c r="N509" s="26"/>
      <c r="O509" s="26"/>
      <c r="P509" s="26"/>
      <c r="Q509" s="26"/>
      <c r="R509" s="7"/>
      <c r="S509" s="7"/>
      <c r="T509" s="7"/>
      <c r="U509" s="7"/>
      <c r="V509" s="7"/>
      <c r="W509" s="15"/>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row>
    <row r="510" spans="1:51" x14ac:dyDescent="0.25">
      <c r="A510" s="7"/>
      <c r="B510" s="29"/>
      <c r="C510" s="7"/>
      <c r="D510" s="7"/>
      <c r="E510" s="7"/>
      <c r="F510" s="7"/>
      <c r="G510" s="7"/>
      <c r="H510" s="7"/>
      <c r="I510" s="7"/>
      <c r="J510" s="7"/>
      <c r="K510" s="7"/>
      <c r="L510" s="7"/>
      <c r="M510" s="7"/>
      <c r="N510" s="26"/>
      <c r="O510" s="26"/>
      <c r="P510" s="26"/>
      <c r="Q510" s="26"/>
      <c r="R510" s="7"/>
      <c r="S510" s="7"/>
      <c r="T510" s="7"/>
      <c r="U510" s="7"/>
      <c r="V510" s="7"/>
      <c r="W510" s="15"/>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row>
    <row r="511" spans="1:51" x14ac:dyDescent="0.25">
      <c r="A511" s="7"/>
      <c r="B511" s="29"/>
      <c r="C511" s="7"/>
      <c r="D511" s="7"/>
      <c r="E511" s="7"/>
      <c r="F511" s="7"/>
      <c r="G511" s="7"/>
      <c r="H511" s="7"/>
      <c r="I511" s="7"/>
      <c r="J511" s="7"/>
      <c r="K511" s="7"/>
      <c r="L511" s="7"/>
      <c r="M511" s="7"/>
      <c r="N511" s="26"/>
      <c r="O511" s="26"/>
      <c r="P511" s="26"/>
      <c r="Q511" s="26"/>
      <c r="R511" s="7"/>
      <c r="S511" s="7"/>
      <c r="T511" s="7"/>
      <c r="U511" s="7"/>
      <c r="V511" s="7"/>
      <c r="W511" s="15"/>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row>
    <row r="512" spans="1:51" x14ac:dyDescent="0.25">
      <c r="A512" s="7"/>
      <c r="B512" s="29"/>
      <c r="C512" s="7"/>
      <c r="D512" s="7"/>
      <c r="E512" s="7"/>
      <c r="F512" s="7"/>
      <c r="G512" s="7"/>
      <c r="H512" s="7"/>
      <c r="I512" s="7"/>
      <c r="J512" s="7"/>
      <c r="K512" s="7"/>
      <c r="L512" s="7"/>
      <c r="M512" s="7"/>
      <c r="N512" s="26"/>
      <c r="O512" s="26"/>
      <c r="P512" s="26"/>
      <c r="Q512" s="26"/>
      <c r="R512" s="7"/>
      <c r="S512" s="7"/>
      <c r="T512" s="7"/>
      <c r="U512" s="7"/>
      <c r="V512" s="7"/>
      <c r="W512" s="15"/>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row>
    <row r="513" spans="1:51" x14ac:dyDescent="0.25">
      <c r="A513" s="7"/>
      <c r="B513" s="29"/>
      <c r="C513" s="7"/>
      <c r="D513" s="7"/>
      <c r="E513" s="7"/>
      <c r="F513" s="7"/>
      <c r="G513" s="7"/>
      <c r="H513" s="7"/>
      <c r="I513" s="7"/>
      <c r="J513" s="7"/>
      <c r="K513" s="7"/>
      <c r="L513" s="7"/>
      <c r="M513" s="7"/>
      <c r="N513" s="26"/>
      <c r="O513" s="26"/>
      <c r="P513" s="26"/>
      <c r="Q513" s="26"/>
      <c r="R513" s="7"/>
      <c r="S513" s="7"/>
      <c r="T513" s="7"/>
      <c r="U513" s="7"/>
      <c r="V513" s="7"/>
      <c r="W513" s="15"/>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row>
    <row r="514" spans="1:51" x14ac:dyDescent="0.25">
      <c r="A514" s="7"/>
      <c r="B514" s="29"/>
      <c r="C514" s="7"/>
      <c r="D514" s="7"/>
      <c r="E514" s="7"/>
      <c r="F514" s="7"/>
      <c r="G514" s="7"/>
      <c r="H514" s="7"/>
      <c r="I514" s="7"/>
      <c r="J514" s="7"/>
      <c r="K514" s="7"/>
      <c r="L514" s="7"/>
      <c r="M514" s="7"/>
      <c r="N514" s="26"/>
      <c r="O514" s="26"/>
      <c r="P514" s="26"/>
      <c r="Q514" s="26"/>
      <c r="R514" s="7"/>
      <c r="S514" s="7"/>
      <c r="T514" s="7"/>
      <c r="U514" s="7"/>
      <c r="V514" s="7"/>
      <c r="W514" s="15"/>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row>
    <row r="515" spans="1:51" x14ac:dyDescent="0.25">
      <c r="A515" s="7"/>
      <c r="B515" s="29"/>
      <c r="C515" s="7"/>
      <c r="D515" s="7"/>
      <c r="E515" s="7"/>
      <c r="F515" s="7"/>
      <c r="G515" s="7"/>
      <c r="H515" s="7"/>
      <c r="I515" s="7"/>
      <c r="J515" s="7"/>
      <c r="K515" s="7"/>
      <c r="L515" s="7"/>
      <c r="M515" s="7"/>
      <c r="N515" s="26"/>
      <c r="O515" s="26"/>
      <c r="P515" s="26"/>
      <c r="Q515" s="26"/>
      <c r="R515" s="7"/>
      <c r="S515" s="7"/>
      <c r="T515" s="7"/>
      <c r="U515" s="7"/>
      <c r="V515" s="7"/>
      <c r="W515" s="15"/>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row>
    <row r="516" spans="1:51" x14ac:dyDescent="0.25">
      <c r="A516" s="7"/>
      <c r="B516" s="29"/>
      <c r="C516" s="7"/>
      <c r="D516" s="7"/>
      <c r="E516" s="7"/>
      <c r="F516" s="7"/>
      <c r="G516" s="7"/>
      <c r="H516" s="7"/>
      <c r="I516" s="7"/>
      <c r="J516" s="7"/>
      <c r="K516" s="7"/>
      <c r="L516" s="7"/>
      <c r="M516" s="7"/>
      <c r="N516" s="26"/>
      <c r="O516" s="26"/>
      <c r="P516" s="26"/>
      <c r="Q516" s="26"/>
      <c r="R516" s="7"/>
      <c r="S516" s="7"/>
      <c r="T516" s="7"/>
      <c r="U516" s="7"/>
      <c r="V516" s="7"/>
      <c r="W516" s="15"/>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row>
    <row r="517" spans="1:51" x14ac:dyDescent="0.25">
      <c r="A517" s="7"/>
      <c r="B517" s="29"/>
      <c r="C517" s="7"/>
      <c r="D517" s="7"/>
      <c r="E517" s="7"/>
      <c r="F517" s="7"/>
      <c r="G517" s="7"/>
      <c r="H517" s="7"/>
      <c r="I517" s="7"/>
      <c r="J517" s="7"/>
      <c r="K517" s="7"/>
      <c r="L517" s="7"/>
      <c r="M517" s="7"/>
      <c r="N517" s="26"/>
      <c r="O517" s="26"/>
      <c r="P517" s="26"/>
      <c r="Q517" s="26"/>
      <c r="R517" s="7"/>
      <c r="S517" s="7"/>
      <c r="T517" s="7"/>
      <c r="U517" s="7"/>
      <c r="V517" s="7"/>
      <c r="W517" s="15"/>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row>
    <row r="518" spans="1:51" x14ac:dyDescent="0.25">
      <c r="A518" s="7"/>
      <c r="B518" s="29"/>
      <c r="C518" s="7"/>
      <c r="D518" s="7"/>
      <c r="E518" s="7"/>
      <c r="F518" s="7"/>
      <c r="G518" s="7"/>
      <c r="H518" s="7"/>
      <c r="I518" s="7"/>
      <c r="J518" s="7"/>
      <c r="K518" s="7"/>
      <c r="L518" s="7"/>
      <c r="M518" s="7"/>
      <c r="N518" s="26"/>
      <c r="O518" s="26"/>
      <c r="P518" s="26"/>
      <c r="Q518" s="26"/>
      <c r="R518" s="7"/>
      <c r="S518" s="7"/>
      <c r="T518" s="7"/>
      <c r="U518" s="7"/>
      <c r="V518" s="7"/>
      <c r="W518" s="15"/>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row>
    <row r="519" spans="1:51" x14ac:dyDescent="0.25">
      <c r="A519" s="7"/>
      <c r="B519" s="29"/>
      <c r="C519" s="7"/>
      <c r="D519" s="7"/>
      <c r="E519" s="7"/>
      <c r="F519" s="7"/>
      <c r="G519" s="7"/>
      <c r="H519" s="7"/>
      <c r="I519" s="7"/>
      <c r="J519" s="7"/>
      <c r="K519" s="7"/>
      <c r="L519" s="7"/>
      <c r="M519" s="7"/>
      <c r="N519" s="26"/>
      <c r="O519" s="26"/>
      <c r="P519" s="26"/>
      <c r="Q519" s="26"/>
      <c r="R519" s="7"/>
      <c r="S519" s="7"/>
      <c r="T519" s="7"/>
      <c r="U519" s="7"/>
      <c r="V519" s="7"/>
      <c r="W519" s="15"/>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row>
    <row r="520" spans="1:51" x14ac:dyDescent="0.25">
      <c r="A520" s="7"/>
      <c r="B520" s="29"/>
      <c r="C520" s="7"/>
      <c r="D520" s="7"/>
      <c r="E520" s="7"/>
      <c r="F520" s="7"/>
      <c r="G520" s="7"/>
      <c r="H520" s="7"/>
      <c r="I520" s="7"/>
      <c r="J520" s="7"/>
      <c r="K520" s="7"/>
      <c r="L520" s="7"/>
      <c r="M520" s="7"/>
      <c r="N520" s="26"/>
      <c r="O520" s="26"/>
      <c r="P520" s="26"/>
      <c r="Q520" s="26"/>
      <c r="R520" s="7"/>
      <c r="S520" s="7"/>
      <c r="T520" s="7"/>
      <c r="U520" s="7"/>
      <c r="V520" s="7"/>
      <c r="W520" s="15"/>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row>
    <row r="521" spans="1:51" x14ac:dyDescent="0.25">
      <c r="A521" s="7"/>
      <c r="B521" s="29"/>
      <c r="C521" s="7"/>
      <c r="D521" s="7"/>
      <c r="E521" s="7"/>
      <c r="F521" s="7"/>
      <c r="G521" s="7"/>
      <c r="H521" s="7"/>
      <c r="I521" s="7"/>
      <c r="J521" s="7"/>
      <c r="K521" s="7"/>
      <c r="L521" s="7"/>
      <c r="M521" s="7"/>
      <c r="N521" s="26"/>
      <c r="O521" s="26"/>
      <c r="P521" s="26"/>
      <c r="Q521" s="26"/>
      <c r="R521" s="7"/>
      <c r="S521" s="7"/>
      <c r="T521" s="7"/>
      <c r="U521" s="7"/>
      <c r="V521" s="7"/>
      <c r="W521" s="15"/>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row>
    <row r="522" spans="1:51" x14ac:dyDescent="0.25">
      <c r="A522" s="7"/>
      <c r="B522" s="29"/>
      <c r="C522" s="7"/>
      <c r="D522" s="7"/>
      <c r="E522" s="7"/>
      <c r="F522" s="7"/>
      <c r="G522" s="7"/>
      <c r="H522" s="7"/>
      <c r="I522" s="7"/>
      <c r="J522" s="7"/>
      <c r="K522" s="7"/>
      <c r="L522" s="7"/>
      <c r="M522" s="7"/>
      <c r="N522" s="26"/>
      <c r="O522" s="26"/>
      <c r="P522" s="26"/>
      <c r="Q522" s="26"/>
      <c r="R522" s="7"/>
      <c r="S522" s="7"/>
      <c r="T522" s="7"/>
      <c r="U522" s="7"/>
      <c r="V522" s="7"/>
      <c r="W522" s="15"/>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row>
    <row r="523" spans="1:51" x14ac:dyDescent="0.25">
      <c r="A523" s="7"/>
      <c r="B523" s="29"/>
      <c r="C523" s="7"/>
      <c r="D523" s="7"/>
      <c r="E523" s="7"/>
      <c r="F523" s="7"/>
      <c r="G523" s="7"/>
      <c r="H523" s="7"/>
      <c r="I523" s="7"/>
      <c r="J523" s="7"/>
      <c r="K523" s="7"/>
      <c r="L523" s="7"/>
      <c r="M523" s="7"/>
      <c r="N523" s="26"/>
      <c r="O523" s="26"/>
      <c r="P523" s="26"/>
      <c r="Q523" s="26"/>
      <c r="R523" s="7"/>
      <c r="S523" s="7"/>
      <c r="T523" s="7"/>
      <c r="U523" s="7"/>
      <c r="V523" s="7"/>
      <c r="W523" s="15"/>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row>
    <row r="524" spans="1:51" x14ac:dyDescent="0.25">
      <c r="A524" s="7"/>
      <c r="B524" s="29"/>
      <c r="C524" s="7"/>
      <c r="D524" s="7"/>
      <c r="E524" s="7"/>
      <c r="F524" s="7"/>
      <c r="G524" s="7"/>
      <c r="H524" s="7"/>
      <c r="I524" s="7"/>
      <c r="J524" s="7"/>
      <c r="K524" s="7"/>
      <c r="L524" s="7"/>
      <c r="M524" s="7"/>
      <c r="N524" s="26"/>
      <c r="O524" s="26"/>
      <c r="P524" s="26"/>
      <c r="Q524" s="26"/>
      <c r="R524" s="7"/>
      <c r="S524" s="7"/>
      <c r="T524" s="7"/>
      <c r="U524" s="7"/>
      <c r="V524" s="7"/>
      <c r="W524" s="15"/>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row>
    <row r="525" spans="1:51" x14ac:dyDescent="0.25">
      <c r="A525" s="7"/>
      <c r="B525" s="29"/>
      <c r="C525" s="7"/>
      <c r="D525" s="7"/>
      <c r="E525" s="7"/>
      <c r="F525" s="7"/>
      <c r="G525" s="7"/>
      <c r="H525" s="7"/>
      <c r="I525" s="7"/>
      <c r="J525" s="7"/>
      <c r="K525" s="7"/>
      <c r="L525" s="7"/>
      <c r="M525" s="7"/>
      <c r="N525" s="26"/>
      <c r="O525" s="26"/>
      <c r="P525" s="26"/>
      <c r="Q525" s="26"/>
      <c r="R525" s="7"/>
      <c r="S525" s="7"/>
      <c r="T525" s="7"/>
      <c r="U525" s="7"/>
      <c r="V525" s="7"/>
      <c r="W525" s="15"/>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row>
    <row r="526" spans="1:51" x14ac:dyDescent="0.25">
      <c r="A526" s="7"/>
      <c r="B526" s="29"/>
      <c r="C526" s="7"/>
      <c r="D526" s="7"/>
      <c r="E526" s="7"/>
      <c r="F526" s="7"/>
      <c r="G526" s="7"/>
      <c r="H526" s="7"/>
      <c r="I526" s="7"/>
      <c r="J526" s="7"/>
      <c r="K526" s="7"/>
      <c r="L526" s="7"/>
      <c r="M526" s="7"/>
      <c r="N526" s="26"/>
      <c r="O526" s="26"/>
      <c r="P526" s="26"/>
      <c r="Q526" s="26"/>
      <c r="R526" s="7"/>
      <c r="S526" s="7"/>
      <c r="T526" s="7"/>
      <c r="U526" s="7"/>
      <c r="V526" s="7"/>
      <c r="W526" s="15"/>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row>
    <row r="527" spans="1:51" x14ac:dyDescent="0.25">
      <c r="A527" s="7"/>
      <c r="B527" s="29"/>
      <c r="C527" s="7"/>
      <c r="D527" s="7"/>
      <c r="E527" s="7"/>
      <c r="F527" s="7"/>
      <c r="G527" s="7"/>
      <c r="H527" s="7"/>
      <c r="I527" s="7"/>
      <c r="J527" s="7"/>
      <c r="K527" s="7"/>
      <c r="L527" s="7"/>
      <c r="M527" s="7"/>
      <c r="N527" s="26"/>
      <c r="O527" s="26"/>
      <c r="P527" s="26"/>
      <c r="Q527" s="26"/>
      <c r="R527" s="7"/>
      <c r="S527" s="7"/>
      <c r="T527" s="7"/>
      <c r="U527" s="7"/>
      <c r="V527" s="7"/>
      <c r="W527" s="15"/>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row>
    <row r="528" spans="1:51" x14ac:dyDescent="0.25">
      <c r="A528" s="7"/>
      <c r="B528" s="29"/>
      <c r="C528" s="7"/>
      <c r="D528" s="7"/>
      <c r="E528" s="7"/>
      <c r="F528" s="7"/>
      <c r="G528" s="7"/>
      <c r="H528" s="7"/>
      <c r="I528" s="7"/>
      <c r="J528" s="7"/>
      <c r="K528" s="7"/>
      <c r="L528" s="7"/>
      <c r="M528" s="7"/>
      <c r="N528" s="26"/>
      <c r="O528" s="26"/>
      <c r="P528" s="26"/>
      <c r="Q528" s="26"/>
      <c r="R528" s="7"/>
      <c r="S528" s="7"/>
      <c r="T528" s="7"/>
      <c r="U528" s="7"/>
      <c r="V528" s="7"/>
      <c r="W528" s="15"/>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row>
    <row r="529" spans="1:51" x14ac:dyDescent="0.25">
      <c r="A529" s="7"/>
      <c r="B529" s="29"/>
      <c r="C529" s="7"/>
      <c r="D529" s="7"/>
      <c r="E529" s="7"/>
      <c r="F529" s="7"/>
      <c r="G529" s="7"/>
      <c r="H529" s="7"/>
      <c r="I529" s="7"/>
      <c r="J529" s="7"/>
      <c r="K529" s="7"/>
      <c r="L529" s="7"/>
      <c r="M529" s="7"/>
      <c r="N529" s="26"/>
      <c r="O529" s="26"/>
      <c r="P529" s="26"/>
      <c r="Q529" s="26"/>
      <c r="R529" s="7"/>
      <c r="S529" s="7"/>
      <c r="T529" s="7"/>
      <c r="U529" s="7"/>
      <c r="V529" s="7"/>
      <c r="W529" s="15"/>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row>
    <row r="530" spans="1:51" x14ac:dyDescent="0.25">
      <c r="A530" s="7"/>
      <c r="B530" s="29"/>
      <c r="C530" s="7"/>
      <c r="D530" s="7"/>
      <c r="E530" s="7"/>
      <c r="F530" s="7"/>
      <c r="G530" s="7"/>
      <c r="H530" s="7"/>
      <c r="I530" s="7"/>
      <c r="J530" s="7"/>
      <c r="K530" s="7"/>
      <c r="L530" s="7"/>
      <c r="M530" s="7"/>
      <c r="N530" s="26"/>
      <c r="O530" s="26"/>
      <c r="P530" s="26"/>
      <c r="Q530" s="26"/>
      <c r="R530" s="7"/>
      <c r="S530" s="7"/>
      <c r="T530" s="7"/>
      <c r="U530" s="7"/>
      <c r="V530" s="7"/>
      <c r="W530" s="15"/>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row>
    <row r="531" spans="1:51" x14ac:dyDescent="0.25">
      <c r="A531" s="7"/>
      <c r="B531" s="29"/>
      <c r="C531" s="7"/>
      <c r="D531" s="7"/>
      <c r="E531" s="7"/>
      <c r="F531" s="7"/>
      <c r="G531" s="7"/>
      <c r="H531" s="7"/>
      <c r="I531" s="7"/>
      <c r="J531" s="7"/>
      <c r="K531" s="7"/>
      <c r="L531" s="7"/>
      <c r="M531" s="7"/>
      <c r="N531" s="26"/>
      <c r="O531" s="26"/>
      <c r="P531" s="26"/>
      <c r="Q531" s="26"/>
      <c r="R531" s="7"/>
      <c r="S531" s="7"/>
      <c r="T531" s="7"/>
      <c r="U531" s="7"/>
      <c r="V531" s="7"/>
      <c r="W531" s="15"/>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row>
    <row r="532" spans="1:51" x14ac:dyDescent="0.25">
      <c r="A532" s="7"/>
      <c r="B532" s="29"/>
      <c r="C532" s="7"/>
      <c r="D532" s="7"/>
      <c r="E532" s="7"/>
      <c r="F532" s="7"/>
      <c r="G532" s="7"/>
      <c r="H532" s="7"/>
      <c r="I532" s="7"/>
      <c r="J532" s="7"/>
      <c r="K532" s="7"/>
      <c r="L532" s="7"/>
      <c r="M532" s="7"/>
      <c r="N532" s="26"/>
      <c r="O532" s="26"/>
      <c r="P532" s="26"/>
      <c r="Q532" s="26"/>
      <c r="R532" s="7"/>
      <c r="S532" s="7"/>
      <c r="T532" s="7"/>
      <c r="U532" s="7"/>
      <c r="V532" s="7"/>
      <c r="W532" s="15"/>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row>
    <row r="533" spans="1:51" x14ac:dyDescent="0.25">
      <c r="A533" s="7"/>
      <c r="B533" s="29"/>
      <c r="C533" s="7"/>
      <c r="D533" s="7"/>
      <c r="E533" s="7"/>
      <c r="F533" s="7"/>
      <c r="G533" s="7"/>
      <c r="H533" s="7"/>
      <c r="I533" s="7"/>
      <c r="J533" s="7"/>
      <c r="K533" s="7"/>
      <c r="L533" s="7"/>
      <c r="M533" s="7"/>
      <c r="N533" s="26"/>
      <c r="O533" s="26"/>
      <c r="P533" s="26"/>
      <c r="Q533" s="26"/>
      <c r="R533" s="7"/>
      <c r="S533" s="7"/>
      <c r="T533" s="7"/>
      <c r="U533" s="7"/>
      <c r="V533" s="7"/>
      <c r="W533" s="15"/>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row>
    <row r="534" spans="1:51" x14ac:dyDescent="0.25">
      <c r="A534" s="7"/>
      <c r="B534" s="29"/>
      <c r="C534" s="7"/>
      <c r="D534" s="7"/>
      <c r="E534" s="7"/>
      <c r="F534" s="7"/>
      <c r="G534" s="7"/>
      <c r="H534" s="7"/>
      <c r="I534" s="7"/>
      <c r="J534" s="7"/>
      <c r="K534" s="7"/>
      <c r="L534" s="7"/>
      <c r="M534" s="7"/>
      <c r="N534" s="26"/>
      <c r="O534" s="26"/>
      <c r="P534" s="26"/>
      <c r="Q534" s="26"/>
      <c r="R534" s="7"/>
      <c r="S534" s="7"/>
      <c r="T534" s="7"/>
      <c r="U534" s="7"/>
      <c r="V534" s="7"/>
      <c r="W534" s="15"/>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row>
    <row r="535" spans="1:51" x14ac:dyDescent="0.25">
      <c r="A535" s="7"/>
      <c r="B535" s="29"/>
      <c r="C535" s="7"/>
      <c r="D535" s="7"/>
      <c r="E535" s="7"/>
      <c r="F535" s="7"/>
      <c r="G535" s="7"/>
      <c r="H535" s="7"/>
      <c r="I535" s="7"/>
      <c r="J535" s="7"/>
      <c r="K535" s="7"/>
      <c r="L535" s="7"/>
      <c r="M535" s="7"/>
      <c r="N535" s="26"/>
      <c r="O535" s="26"/>
      <c r="P535" s="26"/>
      <c r="Q535" s="26"/>
      <c r="R535" s="7"/>
      <c r="S535" s="7"/>
      <c r="T535" s="7"/>
      <c r="U535" s="7"/>
      <c r="V535" s="7"/>
      <c r="W535" s="15"/>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row>
    <row r="536" spans="1:51" x14ac:dyDescent="0.25">
      <c r="A536" s="7"/>
      <c r="B536" s="29"/>
      <c r="C536" s="7"/>
      <c r="D536" s="7"/>
      <c r="E536" s="7"/>
      <c r="F536" s="7"/>
      <c r="G536" s="7"/>
      <c r="H536" s="7"/>
      <c r="I536" s="7"/>
      <c r="J536" s="7"/>
      <c r="K536" s="7"/>
      <c r="L536" s="7"/>
      <c r="M536" s="7"/>
      <c r="N536" s="26"/>
      <c r="O536" s="26"/>
      <c r="P536" s="26"/>
      <c r="Q536" s="26"/>
      <c r="R536" s="7"/>
      <c r="S536" s="7"/>
      <c r="T536" s="7"/>
      <c r="U536" s="7"/>
      <c r="V536" s="7"/>
      <c r="W536" s="15"/>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row>
    <row r="537" spans="1:51" x14ac:dyDescent="0.25">
      <c r="A537" s="7"/>
      <c r="B537" s="29"/>
      <c r="C537" s="7"/>
      <c r="D537" s="7"/>
      <c r="E537" s="7"/>
      <c r="F537" s="7"/>
      <c r="G537" s="7"/>
      <c r="H537" s="7"/>
      <c r="I537" s="7"/>
      <c r="J537" s="7"/>
      <c r="K537" s="7"/>
      <c r="L537" s="7"/>
      <c r="M537" s="7"/>
      <c r="N537" s="26"/>
      <c r="O537" s="26"/>
      <c r="P537" s="26"/>
      <c r="Q537" s="26"/>
      <c r="R537" s="7"/>
      <c r="S537" s="7"/>
      <c r="T537" s="7"/>
      <c r="U537" s="7"/>
      <c r="V537" s="7"/>
      <c r="W537" s="15"/>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row>
    <row r="538" spans="1:51" x14ac:dyDescent="0.25">
      <c r="A538" s="7"/>
      <c r="B538" s="29"/>
      <c r="C538" s="7"/>
      <c r="D538" s="7"/>
      <c r="E538" s="7"/>
      <c r="F538" s="7"/>
      <c r="G538" s="7"/>
      <c r="H538" s="7"/>
      <c r="I538" s="7"/>
      <c r="J538" s="7"/>
      <c r="K538" s="7"/>
      <c r="L538" s="7"/>
      <c r="M538" s="7"/>
      <c r="N538" s="26"/>
      <c r="O538" s="26"/>
      <c r="P538" s="26"/>
      <c r="Q538" s="26"/>
      <c r="R538" s="7"/>
      <c r="S538" s="7"/>
      <c r="T538" s="7"/>
      <c r="U538" s="7"/>
      <c r="V538" s="7"/>
      <c r="W538" s="15"/>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row>
    <row r="539" spans="1:51" x14ac:dyDescent="0.25">
      <c r="A539" s="7"/>
      <c r="B539" s="29"/>
      <c r="C539" s="7"/>
      <c r="D539" s="7"/>
      <c r="E539" s="7"/>
      <c r="F539" s="7"/>
      <c r="G539" s="7"/>
      <c r="H539" s="7"/>
      <c r="I539" s="7"/>
      <c r="J539" s="7"/>
      <c r="K539" s="7"/>
      <c r="L539" s="7"/>
      <c r="M539" s="7"/>
      <c r="N539" s="26"/>
      <c r="O539" s="26"/>
      <c r="P539" s="26"/>
      <c r="Q539" s="26"/>
      <c r="R539" s="7"/>
      <c r="S539" s="7"/>
      <c r="T539" s="7"/>
      <c r="U539" s="7"/>
      <c r="V539" s="7"/>
      <c r="W539" s="15"/>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row>
    <row r="540" spans="1:51" x14ac:dyDescent="0.25">
      <c r="A540" s="7"/>
      <c r="B540" s="29"/>
      <c r="C540" s="7"/>
      <c r="D540" s="7"/>
      <c r="E540" s="7"/>
      <c r="F540" s="7"/>
      <c r="G540" s="7"/>
      <c r="H540" s="7"/>
      <c r="I540" s="7"/>
      <c r="J540" s="7"/>
      <c r="K540" s="7"/>
      <c r="L540" s="7"/>
      <c r="M540" s="7"/>
      <c r="N540" s="26"/>
      <c r="O540" s="26"/>
      <c r="P540" s="26"/>
      <c r="Q540" s="26"/>
      <c r="R540" s="7"/>
      <c r="S540" s="7"/>
      <c r="T540" s="7"/>
      <c r="U540" s="7"/>
      <c r="V540" s="7"/>
      <c r="W540" s="15"/>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row>
    <row r="541" spans="1:51" x14ac:dyDescent="0.25">
      <c r="A541" s="7"/>
      <c r="B541" s="29"/>
      <c r="C541" s="7"/>
      <c r="D541" s="7"/>
      <c r="E541" s="7"/>
      <c r="F541" s="7"/>
      <c r="G541" s="7"/>
      <c r="H541" s="7"/>
      <c r="I541" s="7"/>
      <c r="J541" s="7"/>
      <c r="K541" s="7"/>
      <c r="L541" s="7"/>
      <c r="M541" s="7"/>
      <c r="N541" s="26"/>
      <c r="O541" s="26"/>
      <c r="P541" s="26"/>
      <c r="Q541" s="26"/>
      <c r="R541" s="7"/>
      <c r="S541" s="7"/>
      <c r="T541" s="7"/>
      <c r="U541" s="7"/>
      <c r="V541" s="7"/>
      <c r="W541" s="15"/>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row>
    <row r="542" spans="1:51" x14ac:dyDescent="0.25">
      <c r="A542" s="7"/>
      <c r="B542" s="29"/>
      <c r="C542" s="7"/>
      <c r="D542" s="7"/>
      <c r="E542" s="7"/>
      <c r="F542" s="7"/>
      <c r="G542" s="7"/>
      <c r="H542" s="7"/>
      <c r="I542" s="7"/>
      <c r="J542" s="7"/>
      <c r="K542" s="7"/>
      <c r="L542" s="7"/>
      <c r="M542" s="7"/>
      <c r="N542" s="26"/>
      <c r="O542" s="26"/>
      <c r="P542" s="26"/>
      <c r="Q542" s="26"/>
      <c r="R542" s="7"/>
      <c r="S542" s="7"/>
      <c r="T542" s="7"/>
      <c r="U542" s="7"/>
      <c r="V542" s="7"/>
      <c r="W542" s="15"/>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row>
    <row r="543" spans="1:51" x14ac:dyDescent="0.25">
      <c r="A543" s="7"/>
      <c r="B543" s="29"/>
      <c r="C543" s="7"/>
      <c r="D543" s="7"/>
      <c r="E543" s="7"/>
      <c r="F543" s="7"/>
      <c r="G543" s="7"/>
      <c r="H543" s="7"/>
      <c r="I543" s="7"/>
      <c r="J543" s="7"/>
      <c r="K543" s="7"/>
      <c r="L543" s="7"/>
      <c r="M543" s="7"/>
      <c r="N543" s="26"/>
      <c r="O543" s="26"/>
      <c r="P543" s="26"/>
      <c r="Q543" s="26"/>
      <c r="R543" s="7"/>
      <c r="S543" s="7"/>
      <c r="T543" s="7"/>
      <c r="U543" s="7"/>
      <c r="V543" s="7"/>
      <c r="W543" s="15"/>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row>
    <row r="544" spans="1:51" x14ac:dyDescent="0.25">
      <c r="A544" s="7"/>
      <c r="B544" s="29"/>
      <c r="C544" s="7"/>
      <c r="D544" s="7"/>
      <c r="E544" s="7"/>
      <c r="F544" s="7"/>
      <c r="G544" s="7"/>
      <c r="H544" s="7"/>
      <c r="I544" s="7"/>
      <c r="J544" s="7"/>
      <c r="K544" s="7"/>
      <c r="L544" s="7"/>
      <c r="M544" s="7"/>
      <c r="N544" s="26"/>
      <c r="O544" s="26"/>
      <c r="P544" s="26"/>
      <c r="Q544" s="26"/>
      <c r="R544" s="7"/>
      <c r="S544" s="7"/>
      <c r="T544" s="7"/>
      <c r="U544" s="7"/>
      <c r="V544" s="7"/>
      <c r="W544" s="15"/>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row>
    <row r="545" spans="1:51" x14ac:dyDescent="0.25">
      <c r="A545" s="7"/>
      <c r="B545" s="29"/>
      <c r="C545" s="7"/>
      <c r="D545" s="7"/>
      <c r="E545" s="7"/>
      <c r="F545" s="7"/>
      <c r="G545" s="7"/>
      <c r="H545" s="7"/>
      <c r="I545" s="7"/>
      <c r="J545" s="7"/>
      <c r="K545" s="7"/>
      <c r="L545" s="7"/>
      <c r="M545" s="7"/>
      <c r="N545" s="26"/>
      <c r="O545" s="26"/>
      <c r="P545" s="26"/>
      <c r="Q545" s="26"/>
      <c r="R545" s="7"/>
      <c r="S545" s="7"/>
      <c r="T545" s="7"/>
      <c r="U545" s="7"/>
      <c r="V545" s="7"/>
      <c r="W545" s="15"/>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row>
    <row r="546" spans="1:51" x14ac:dyDescent="0.25">
      <c r="A546" s="7"/>
      <c r="B546" s="29"/>
      <c r="C546" s="7"/>
      <c r="D546" s="7"/>
      <c r="E546" s="7"/>
      <c r="F546" s="7"/>
      <c r="G546" s="7"/>
      <c r="H546" s="7"/>
      <c r="I546" s="7"/>
      <c r="J546" s="7"/>
      <c r="K546" s="7"/>
      <c r="L546" s="7"/>
      <c r="M546" s="7"/>
      <c r="N546" s="26"/>
      <c r="O546" s="26"/>
      <c r="P546" s="26"/>
      <c r="Q546" s="26"/>
      <c r="R546" s="7"/>
      <c r="S546" s="7"/>
      <c r="T546" s="7"/>
      <c r="U546" s="7"/>
      <c r="V546" s="7"/>
      <c r="W546" s="15"/>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row>
    <row r="547" spans="1:51" x14ac:dyDescent="0.25">
      <c r="A547" s="7"/>
      <c r="B547" s="29"/>
      <c r="C547" s="7"/>
      <c r="D547" s="7"/>
      <c r="E547" s="7"/>
      <c r="F547" s="7"/>
      <c r="G547" s="7"/>
      <c r="H547" s="7"/>
      <c r="I547" s="7"/>
      <c r="J547" s="7"/>
      <c r="K547" s="7"/>
      <c r="L547" s="7"/>
      <c r="M547" s="7"/>
      <c r="N547" s="26"/>
      <c r="O547" s="26"/>
      <c r="P547" s="26"/>
      <c r="Q547" s="26"/>
      <c r="R547" s="7"/>
      <c r="S547" s="7"/>
      <c r="T547" s="7"/>
      <c r="U547" s="7"/>
      <c r="V547" s="7"/>
      <c r="W547" s="15"/>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row>
    <row r="548" spans="1:51" x14ac:dyDescent="0.25">
      <c r="A548" s="7"/>
      <c r="B548" s="29"/>
      <c r="C548" s="7"/>
      <c r="D548" s="7"/>
      <c r="E548" s="7"/>
      <c r="F548" s="7"/>
      <c r="G548" s="7"/>
      <c r="H548" s="7"/>
      <c r="I548" s="7"/>
      <c r="J548" s="7"/>
      <c r="K548" s="7"/>
      <c r="L548" s="7"/>
      <c r="M548" s="7"/>
      <c r="N548" s="26"/>
      <c r="O548" s="26"/>
      <c r="P548" s="26"/>
      <c r="Q548" s="26"/>
      <c r="R548" s="7"/>
      <c r="S548" s="7"/>
      <c r="T548" s="7"/>
      <c r="U548" s="7"/>
      <c r="V548" s="7"/>
      <c r="W548" s="15"/>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row>
    <row r="549" spans="1:51" x14ac:dyDescent="0.25">
      <c r="A549" s="7"/>
      <c r="B549" s="29"/>
      <c r="C549" s="7"/>
      <c r="D549" s="7"/>
      <c r="E549" s="7"/>
      <c r="F549" s="7"/>
      <c r="G549" s="7"/>
      <c r="H549" s="7"/>
      <c r="I549" s="7"/>
      <c r="J549" s="7"/>
      <c r="K549" s="7"/>
      <c r="L549" s="7"/>
      <c r="M549" s="7"/>
      <c r="N549" s="26"/>
      <c r="O549" s="26"/>
      <c r="P549" s="26"/>
      <c r="Q549" s="26"/>
      <c r="R549" s="7"/>
      <c r="S549" s="7"/>
      <c r="T549" s="7"/>
      <c r="U549" s="7"/>
      <c r="V549" s="7"/>
      <c r="W549" s="15"/>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row>
    <row r="550" spans="1:51" x14ac:dyDescent="0.25">
      <c r="A550" s="7"/>
      <c r="B550" s="29"/>
      <c r="C550" s="7"/>
      <c r="D550" s="7"/>
      <c r="E550" s="7"/>
      <c r="F550" s="7"/>
      <c r="G550" s="7"/>
      <c r="H550" s="7"/>
      <c r="I550" s="7"/>
      <c r="J550" s="7"/>
      <c r="K550" s="7"/>
      <c r="L550" s="7"/>
      <c r="M550" s="7"/>
      <c r="N550" s="26"/>
      <c r="O550" s="26"/>
      <c r="P550" s="26"/>
      <c r="Q550" s="26"/>
      <c r="R550" s="7"/>
      <c r="S550" s="7"/>
      <c r="T550" s="7"/>
      <c r="U550" s="7"/>
      <c r="V550" s="7"/>
      <c r="W550" s="15"/>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row>
    <row r="551" spans="1:51" x14ac:dyDescent="0.25">
      <c r="A551" s="7"/>
      <c r="B551" s="29"/>
      <c r="C551" s="7"/>
      <c r="D551" s="7"/>
      <c r="E551" s="7"/>
      <c r="F551" s="7"/>
      <c r="G551" s="7"/>
      <c r="H551" s="7"/>
      <c r="I551" s="7"/>
      <c r="J551" s="7"/>
      <c r="K551" s="7"/>
      <c r="L551" s="7"/>
      <c r="M551" s="7"/>
      <c r="N551" s="26"/>
      <c r="O551" s="26"/>
      <c r="P551" s="26"/>
      <c r="Q551" s="26"/>
      <c r="R551" s="7"/>
      <c r="S551" s="7"/>
      <c r="T551" s="7"/>
      <c r="U551" s="7"/>
      <c r="V551" s="7"/>
      <c r="W551" s="15"/>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row>
    <row r="552" spans="1:51" x14ac:dyDescent="0.25">
      <c r="A552" s="7"/>
      <c r="B552" s="29"/>
      <c r="C552" s="7"/>
      <c r="D552" s="7"/>
      <c r="E552" s="7"/>
      <c r="F552" s="7"/>
      <c r="G552" s="7"/>
      <c r="H552" s="7"/>
      <c r="I552" s="7"/>
      <c r="J552" s="7"/>
      <c r="K552" s="7"/>
      <c r="L552" s="7"/>
      <c r="M552" s="7"/>
      <c r="N552" s="26"/>
      <c r="O552" s="26"/>
      <c r="P552" s="26"/>
      <c r="Q552" s="26"/>
      <c r="R552" s="7"/>
      <c r="S552" s="7"/>
      <c r="T552" s="7"/>
      <c r="U552" s="7"/>
      <c r="V552" s="7"/>
      <c r="W552" s="15"/>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row>
    <row r="553" spans="1:51" x14ac:dyDescent="0.25">
      <c r="A553" s="7"/>
      <c r="B553" s="29"/>
      <c r="C553" s="7"/>
      <c r="D553" s="7"/>
      <c r="E553" s="7"/>
      <c r="F553" s="7"/>
      <c r="G553" s="7"/>
      <c r="H553" s="7"/>
      <c r="I553" s="7"/>
      <c r="J553" s="7"/>
      <c r="K553" s="7"/>
      <c r="L553" s="7"/>
      <c r="M553" s="7"/>
      <c r="N553" s="26"/>
      <c r="O553" s="26"/>
      <c r="P553" s="26"/>
      <c r="Q553" s="26"/>
      <c r="R553" s="7"/>
      <c r="S553" s="7"/>
      <c r="T553" s="7"/>
      <c r="U553" s="7"/>
      <c r="V553" s="7"/>
      <c r="W553" s="15"/>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row>
    <row r="554" spans="1:51" x14ac:dyDescent="0.25">
      <c r="A554" s="7"/>
      <c r="B554" s="29"/>
      <c r="C554" s="7"/>
      <c r="D554" s="7"/>
      <c r="E554" s="7"/>
      <c r="F554" s="7"/>
      <c r="G554" s="7"/>
      <c r="H554" s="7"/>
      <c r="I554" s="7"/>
      <c r="J554" s="7"/>
      <c r="K554" s="7"/>
      <c r="L554" s="7"/>
      <c r="M554" s="7"/>
      <c r="N554" s="26"/>
      <c r="O554" s="26"/>
      <c r="P554" s="26"/>
      <c r="Q554" s="26"/>
      <c r="R554" s="7"/>
      <c r="S554" s="7"/>
      <c r="T554" s="7"/>
      <c r="U554" s="7"/>
      <c r="V554" s="7"/>
      <c r="W554" s="15"/>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row>
    <row r="555" spans="1:51" x14ac:dyDescent="0.25">
      <c r="A555" s="7"/>
      <c r="B555" s="29"/>
      <c r="C555" s="7"/>
      <c r="D555" s="7"/>
      <c r="E555" s="7"/>
      <c r="F555" s="7"/>
      <c r="G555" s="7"/>
      <c r="H555" s="7"/>
      <c r="I555" s="7"/>
      <c r="J555" s="7"/>
      <c r="K555" s="7"/>
      <c r="L555" s="7"/>
      <c r="M555" s="7"/>
      <c r="N555" s="26"/>
      <c r="O555" s="26"/>
      <c r="P555" s="26"/>
      <c r="Q555" s="26"/>
      <c r="R555" s="7"/>
      <c r="S555" s="7"/>
      <c r="T555" s="7"/>
      <c r="U555" s="7"/>
      <c r="V555" s="7"/>
      <c r="W555" s="15"/>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row>
    <row r="556" spans="1:51" x14ac:dyDescent="0.25">
      <c r="A556" s="7"/>
      <c r="B556" s="29"/>
      <c r="C556" s="7"/>
      <c r="D556" s="7"/>
      <c r="E556" s="7"/>
      <c r="F556" s="7"/>
      <c r="G556" s="7"/>
      <c r="H556" s="7"/>
      <c r="I556" s="7"/>
      <c r="J556" s="7"/>
      <c r="K556" s="7"/>
      <c r="L556" s="7"/>
      <c r="M556" s="7"/>
      <c r="N556" s="26"/>
      <c r="O556" s="26"/>
      <c r="P556" s="26"/>
      <c r="Q556" s="26"/>
      <c r="R556" s="7"/>
      <c r="S556" s="7"/>
      <c r="T556" s="7"/>
      <c r="U556" s="7"/>
      <c r="V556" s="7"/>
      <c r="W556" s="15"/>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row>
    <row r="557" spans="1:51" x14ac:dyDescent="0.25">
      <c r="A557" s="7"/>
      <c r="B557" s="29"/>
      <c r="C557" s="7"/>
      <c r="D557" s="7"/>
      <c r="E557" s="7"/>
      <c r="F557" s="7"/>
      <c r="G557" s="7"/>
      <c r="H557" s="7"/>
      <c r="I557" s="7"/>
      <c r="J557" s="7"/>
      <c r="K557" s="7"/>
      <c r="L557" s="7"/>
      <c r="M557" s="7"/>
      <c r="N557" s="26"/>
      <c r="O557" s="26"/>
      <c r="P557" s="26"/>
      <c r="Q557" s="26"/>
      <c r="R557" s="7"/>
      <c r="S557" s="7"/>
      <c r="T557" s="7"/>
      <c r="U557" s="7"/>
      <c r="V557" s="7"/>
      <c r="W557" s="15"/>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row>
    <row r="558" spans="1:51" x14ac:dyDescent="0.25">
      <c r="A558" s="7"/>
      <c r="B558" s="29"/>
      <c r="C558" s="7"/>
      <c r="D558" s="7"/>
      <c r="E558" s="7"/>
      <c r="F558" s="7"/>
      <c r="G558" s="7"/>
      <c r="H558" s="7"/>
      <c r="I558" s="7"/>
      <c r="J558" s="7"/>
      <c r="K558" s="7"/>
      <c r="L558" s="7"/>
      <c r="M558" s="7"/>
      <c r="N558" s="26"/>
      <c r="O558" s="26"/>
      <c r="P558" s="26"/>
      <c r="Q558" s="26"/>
      <c r="R558" s="7"/>
      <c r="S558" s="7"/>
      <c r="T558" s="7"/>
      <c r="U558" s="7"/>
      <c r="V558" s="7"/>
      <c r="W558" s="15"/>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row>
    <row r="559" spans="1:51" x14ac:dyDescent="0.25">
      <c r="A559" s="7"/>
      <c r="B559" s="29"/>
      <c r="C559" s="7"/>
      <c r="D559" s="7"/>
      <c r="E559" s="7"/>
      <c r="F559" s="7"/>
      <c r="G559" s="7"/>
      <c r="H559" s="7"/>
      <c r="I559" s="7"/>
      <c r="J559" s="7"/>
      <c r="K559" s="7"/>
      <c r="L559" s="7"/>
      <c r="M559" s="7"/>
      <c r="N559" s="26"/>
      <c r="O559" s="26"/>
      <c r="P559" s="26"/>
      <c r="Q559" s="26"/>
      <c r="R559" s="7"/>
      <c r="S559" s="7"/>
      <c r="T559" s="7"/>
      <c r="U559" s="7"/>
      <c r="V559" s="7"/>
      <c r="W559" s="15"/>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row>
    <row r="560" spans="1:51" x14ac:dyDescent="0.25">
      <c r="A560" s="7"/>
      <c r="B560" s="29"/>
      <c r="C560" s="7"/>
      <c r="D560" s="7"/>
      <c r="E560" s="7"/>
      <c r="F560" s="7"/>
      <c r="G560" s="7"/>
      <c r="H560" s="7"/>
      <c r="I560" s="7"/>
      <c r="J560" s="7"/>
      <c r="K560" s="7"/>
      <c r="L560" s="7"/>
      <c r="M560" s="7"/>
      <c r="N560" s="26"/>
      <c r="O560" s="26"/>
      <c r="P560" s="26"/>
      <c r="Q560" s="26"/>
      <c r="R560" s="7"/>
      <c r="S560" s="7"/>
      <c r="T560" s="7"/>
      <c r="U560" s="7"/>
      <c r="V560" s="7"/>
      <c r="W560" s="15"/>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row>
    <row r="561" spans="1:51" x14ac:dyDescent="0.25">
      <c r="A561" s="7"/>
      <c r="B561" s="29"/>
      <c r="C561" s="7"/>
      <c r="D561" s="7"/>
      <c r="E561" s="7"/>
      <c r="F561" s="7"/>
      <c r="G561" s="7"/>
      <c r="H561" s="7"/>
      <c r="I561" s="7"/>
      <c r="J561" s="7"/>
      <c r="K561" s="7"/>
      <c r="L561" s="7"/>
      <c r="M561" s="7"/>
      <c r="N561" s="26"/>
      <c r="O561" s="26"/>
      <c r="P561" s="26"/>
      <c r="Q561" s="26"/>
      <c r="R561" s="7"/>
      <c r="S561" s="7"/>
      <c r="T561" s="7"/>
      <c r="U561" s="7"/>
      <c r="V561" s="7"/>
      <c r="W561" s="15"/>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row>
    <row r="562" spans="1:51" x14ac:dyDescent="0.25">
      <c r="A562" s="7"/>
      <c r="B562" s="29"/>
      <c r="C562" s="7"/>
      <c r="D562" s="7"/>
      <c r="E562" s="7"/>
      <c r="F562" s="7"/>
      <c r="G562" s="7"/>
      <c r="H562" s="7"/>
      <c r="I562" s="7"/>
      <c r="J562" s="7"/>
      <c r="K562" s="7"/>
      <c r="L562" s="7"/>
      <c r="M562" s="7"/>
      <c r="N562" s="26"/>
      <c r="O562" s="26"/>
      <c r="P562" s="26"/>
      <c r="Q562" s="26"/>
      <c r="R562" s="7"/>
      <c r="S562" s="7"/>
      <c r="T562" s="7"/>
      <c r="U562" s="7"/>
      <c r="V562" s="7"/>
      <c r="W562" s="15"/>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row>
    <row r="563" spans="1:51" x14ac:dyDescent="0.25">
      <c r="A563" s="7"/>
      <c r="B563" s="29"/>
      <c r="C563" s="7"/>
      <c r="D563" s="7"/>
      <c r="E563" s="7"/>
      <c r="F563" s="7"/>
      <c r="G563" s="7"/>
      <c r="H563" s="7"/>
      <c r="I563" s="7"/>
      <c r="J563" s="7"/>
      <c r="K563" s="7"/>
      <c r="L563" s="7"/>
      <c r="M563" s="7"/>
      <c r="N563" s="26"/>
      <c r="O563" s="26"/>
      <c r="P563" s="26"/>
      <c r="Q563" s="26"/>
      <c r="R563" s="7"/>
      <c r="S563" s="7"/>
      <c r="T563" s="7"/>
      <c r="U563" s="7"/>
      <c r="V563" s="7"/>
      <c r="W563" s="15"/>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row>
    <row r="564" spans="1:51" x14ac:dyDescent="0.25">
      <c r="A564" s="7"/>
      <c r="B564" s="29"/>
      <c r="C564" s="7"/>
      <c r="D564" s="7"/>
      <c r="E564" s="7"/>
      <c r="F564" s="7"/>
      <c r="G564" s="7"/>
      <c r="H564" s="7"/>
      <c r="I564" s="7"/>
      <c r="J564" s="7"/>
      <c r="K564" s="7"/>
      <c r="L564" s="7"/>
      <c r="M564" s="7"/>
      <c r="N564" s="26"/>
      <c r="O564" s="26"/>
      <c r="P564" s="26"/>
      <c r="Q564" s="26"/>
      <c r="R564" s="7"/>
      <c r="S564" s="7"/>
      <c r="T564" s="7"/>
      <c r="U564" s="7"/>
      <c r="V564" s="7"/>
      <c r="W564" s="15"/>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row>
    <row r="565" spans="1:51" x14ac:dyDescent="0.25">
      <c r="A565" s="7"/>
      <c r="B565" s="29"/>
      <c r="C565" s="7"/>
      <c r="D565" s="7"/>
      <c r="E565" s="7"/>
      <c r="F565" s="7"/>
      <c r="G565" s="7"/>
      <c r="H565" s="7"/>
      <c r="I565" s="7"/>
      <c r="J565" s="7"/>
      <c r="K565" s="7"/>
      <c r="L565" s="7"/>
      <c r="M565" s="7"/>
      <c r="N565" s="26"/>
      <c r="O565" s="26"/>
      <c r="P565" s="26"/>
      <c r="Q565" s="26"/>
      <c r="R565" s="7"/>
      <c r="S565" s="7"/>
      <c r="T565" s="7"/>
      <c r="U565" s="7"/>
      <c r="V565" s="7"/>
      <c r="W565" s="15"/>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row>
    <row r="566" spans="1:51" x14ac:dyDescent="0.25">
      <c r="A566" s="7"/>
      <c r="B566" s="29"/>
      <c r="C566" s="7"/>
      <c r="D566" s="7"/>
      <c r="E566" s="7"/>
      <c r="F566" s="7"/>
      <c r="G566" s="7"/>
      <c r="H566" s="7"/>
      <c r="I566" s="7"/>
      <c r="J566" s="7"/>
      <c r="K566" s="7"/>
      <c r="L566" s="7"/>
      <c r="M566" s="7"/>
      <c r="N566" s="26"/>
      <c r="O566" s="26"/>
      <c r="P566" s="26"/>
      <c r="Q566" s="26"/>
      <c r="R566" s="7"/>
      <c r="S566" s="7"/>
      <c r="T566" s="7"/>
      <c r="U566" s="7"/>
      <c r="V566" s="7"/>
      <c r="W566" s="15"/>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row>
    <row r="567" spans="1:51" x14ac:dyDescent="0.25">
      <c r="A567" s="7"/>
      <c r="B567" s="29"/>
      <c r="C567" s="7"/>
      <c r="D567" s="7"/>
      <c r="E567" s="7"/>
      <c r="F567" s="7"/>
      <c r="G567" s="7"/>
      <c r="H567" s="7"/>
      <c r="I567" s="7"/>
      <c r="J567" s="7"/>
      <c r="K567" s="7"/>
      <c r="L567" s="7"/>
      <c r="M567" s="7"/>
      <c r="N567" s="26"/>
      <c r="O567" s="26"/>
      <c r="P567" s="26"/>
      <c r="Q567" s="26"/>
      <c r="R567" s="7"/>
      <c r="S567" s="7"/>
      <c r="T567" s="7"/>
      <c r="U567" s="7"/>
      <c r="V567" s="7"/>
      <c r="W567" s="15"/>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row>
    <row r="568" spans="1:51" x14ac:dyDescent="0.25">
      <c r="A568" s="7"/>
      <c r="B568" s="29"/>
      <c r="C568" s="7"/>
      <c r="D568" s="7"/>
      <c r="E568" s="7"/>
      <c r="F568" s="7"/>
      <c r="G568" s="7"/>
      <c r="H568" s="7"/>
      <c r="I568" s="7"/>
      <c r="J568" s="7"/>
      <c r="K568" s="7"/>
      <c r="L568" s="7"/>
      <c r="M568" s="7"/>
      <c r="N568" s="26"/>
      <c r="O568" s="26"/>
      <c r="P568" s="26"/>
      <c r="Q568" s="26"/>
      <c r="R568" s="7"/>
      <c r="S568" s="7"/>
      <c r="T568" s="7"/>
      <c r="U568" s="7"/>
      <c r="V568" s="7"/>
      <c r="W568" s="15"/>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row>
    <row r="569" spans="1:51" x14ac:dyDescent="0.25">
      <c r="A569" s="7"/>
      <c r="B569" s="29"/>
      <c r="C569" s="7"/>
      <c r="D569" s="7"/>
      <c r="E569" s="7"/>
      <c r="F569" s="7"/>
      <c r="G569" s="7"/>
      <c r="H569" s="7"/>
      <c r="I569" s="7"/>
      <c r="J569" s="7"/>
      <c r="K569" s="7"/>
      <c r="L569" s="7"/>
      <c r="M569" s="7"/>
      <c r="N569" s="26"/>
      <c r="O569" s="26"/>
      <c r="P569" s="26"/>
      <c r="Q569" s="26"/>
      <c r="R569" s="7"/>
      <c r="S569" s="7"/>
      <c r="T569" s="7"/>
      <c r="U569" s="7"/>
      <c r="V569" s="7"/>
      <c r="W569" s="15"/>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row>
    <row r="570" spans="1:51" x14ac:dyDescent="0.25">
      <c r="A570" s="7"/>
      <c r="B570" s="29"/>
      <c r="C570" s="7"/>
      <c r="D570" s="7"/>
      <c r="E570" s="7"/>
      <c r="F570" s="7"/>
      <c r="G570" s="7"/>
      <c r="H570" s="7"/>
      <c r="I570" s="7"/>
      <c r="J570" s="7"/>
      <c r="K570" s="7"/>
      <c r="L570" s="7"/>
      <c r="M570" s="7"/>
      <c r="N570" s="26"/>
      <c r="O570" s="26"/>
      <c r="P570" s="26"/>
      <c r="Q570" s="26"/>
      <c r="R570" s="7"/>
      <c r="S570" s="7"/>
      <c r="T570" s="7"/>
      <c r="U570" s="7"/>
      <c r="V570" s="7"/>
      <c r="W570" s="15"/>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row>
    <row r="571" spans="1:51" x14ac:dyDescent="0.25">
      <c r="A571" s="7"/>
      <c r="B571" s="29"/>
      <c r="C571" s="7"/>
      <c r="D571" s="7"/>
      <c r="E571" s="7"/>
      <c r="F571" s="7"/>
      <c r="G571" s="7"/>
      <c r="H571" s="7"/>
      <c r="I571" s="7"/>
      <c r="J571" s="7"/>
      <c r="K571" s="7"/>
      <c r="L571" s="7"/>
      <c r="M571" s="7"/>
      <c r="N571" s="26"/>
      <c r="O571" s="26"/>
      <c r="P571" s="26"/>
      <c r="Q571" s="26"/>
      <c r="R571" s="7"/>
      <c r="S571" s="7"/>
      <c r="T571" s="7"/>
      <c r="U571" s="7"/>
      <c r="V571" s="7"/>
      <c r="W571" s="15"/>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row>
    <row r="572" spans="1:51" x14ac:dyDescent="0.25">
      <c r="A572" s="7"/>
      <c r="B572" s="29"/>
      <c r="C572" s="7"/>
      <c r="D572" s="7"/>
      <c r="E572" s="7"/>
      <c r="F572" s="7"/>
      <c r="G572" s="7"/>
      <c r="H572" s="7"/>
      <c r="I572" s="7"/>
      <c r="J572" s="7"/>
      <c r="K572" s="7"/>
      <c r="L572" s="7"/>
      <c r="M572" s="7"/>
      <c r="N572" s="26"/>
      <c r="O572" s="26"/>
      <c r="P572" s="26"/>
      <c r="Q572" s="26"/>
      <c r="R572" s="7"/>
      <c r="S572" s="7"/>
      <c r="T572" s="7"/>
      <c r="U572" s="7"/>
      <c r="V572" s="7"/>
      <c r="W572" s="15"/>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row>
    <row r="573" spans="1:51" x14ac:dyDescent="0.25">
      <c r="A573" s="7"/>
      <c r="B573" s="29"/>
      <c r="C573" s="7"/>
      <c r="D573" s="7"/>
      <c r="E573" s="7"/>
      <c r="F573" s="7"/>
      <c r="G573" s="7"/>
      <c r="H573" s="7"/>
      <c r="I573" s="7"/>
      <c r="J573" s="7"/>
      <c r="K573" s="7"/>
      <c r="L573" s="7"/>
      <c r="M573" s="7"/>
      <c r="N573" s="26"/>
      <c r="O573" s="26"/>
      <c r="P573" s="26"/>
      <c r="Q573" s="26"/>
      <c r="R573" s="7"/>
      <c r="S573" s="7"/>
      <c r="T573" s="7"/>
      <c r="U573" s="7"/>
      <c r="V573" s="7"/>
      <c r="W573" s="15"/>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row>
    <row r="574" spans="1:51" x14ac:dyDescent="0.25">
      <c r="A574" s="7"/>
      <c r="B574" s="29"/>
      <c r="C574" s="7"/>
      <c r="D574" s="7"/>
      <c r="E574" s="7"/>
      <c r="F574" s="7"/>
      <c r="G574" s="7"/>
      <c r="H574" s="7"/>
      <c r="I574" s="7"/>
      <c r="J574" s="7"/>
      <c r="K574" s="7"/>
      <c r="L574" s="7"/>
      <c r="M574" s="7"/>
      <c r="N574" s="26"/>
      <c r="O574" s="26"/>
      <c r="P574" s="26"/>
      <c r="Q574" s="26"/>
      <c r="R574" s="7"/>
      <c r="S574" s="7"/>
      <c r="T574" s="7"/>
      <c r="U574" s="7"/>
      <c r="V574" s="7"/>
      <c r="W574" s="15"/>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row>
    <row r="575" spans="1:51" x14ac:dyDescent="0.25">
      <c r="A575" s="7"/>
      <c r="B575" s="29"/>
      <c r="C575" s="7"/>
      <c r="D575" s="7"/>
      <c r="E575" s="7"/>
      <c r="F575" s="7"/>
      <c r="G575" s="7"/>
      <c r="H575" s="7"/>
      <c r="I575" s="7"/>
      <c r="J575" s="7"/>
      <c r="K575" s="7"/>
      <c r="L575" s="7"/>
      <c r="M575" s="7"/>
      <c r="N575" s="26"/>
      <c r="O575" s="26"/>
      <c r="P575" s="26"/>
      <c r="Q575" s="26"/>
      <c r="R575" s="7"/>
      <c r="S575" s="7"/>
      <c r="T575" s="7"/>
      <c r="U575" s="7"/>
      <c r="V575" s="7"/>
      <c r="W575" s="15"/>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row>
    <row r="576" spans="1:51" x14ac:dyDescent="0.25">
      <c r="A576" s="7"/>
      <c r="B576" s="29"/>
      <c r="C576" s="7"/>
      <c r="D576" s="7"/>
      <c r="E576" s="7"/>
      <c r="F576" s="7"/>
      <c r="G576" s="7"/>
      <c r="H576" s="7"/>
      <c r="I576" s="7"/>
      <c r="J576" s="7"/>
      <c r="K576" s="7"/>
      <c r="L576" s="7"/>
      <c r="M576" s="7"/>
      <c r="N576" s="26"/>
      <c r="O576" s="26"/>
      <c r="P576" s="26"/>
      <c r="Q576" s="26"/>
      <c r="R576" s="7"/>
      <c r="S576" s="7"/>
      <c r="T576" s="7"/>
      <c r="U576" s="7"/>
      <c r="V576" s="7"/>
      <c r="W576" s="15"/>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row>
    <row r="577" spans="1:51" x14ac:dyDescent="0.25">
      <c r="A577" s="7"/>
      <c r="B577" s="29"/>
      <c r="C577" s="7"/>
      <c r="D577" s="7"/>
      <c r="E577" s="7"/>
      <c r="F577" s="7"/>
      <c r="G577" s="7"/>
      <c r="H577" s="7"/>
      <c r="I577" s="7"/>
      <c r="J577" s="7"/>
      <c r="K577" s="7"/>
      <c r="L577" s="7"/>
      <c r="M577" s="7"/>
      <c r="N577" s="26"/>
      <c r="O577" s="26"/>
      <c r="P577" s="26"/>
      <c r="Q577" s="26"/>
      <c r="R577" s="7"/>
      <c r="S577" s="7"/>
      <c r="T577" s="7"/>
      <c r="U577" s="7"/>
      <c r="V577" s="7"/>
      <c r="W577" s="15"/>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row>
    <row r="578" spans="1:51" x14ac:dyDescent="0.25">
      <c r="A578" s="7"/>
      <c r="B578" s="29"/>
      <c r="C578" s="7"/>
      <c r="D578" s="7"/>
      <c r="E578" s="7"/>
      <c r="F578" s="7"/>
      <c r="G578" s="7"/>
      <c r="H578" s="7"/>
      <c r="I578" s="7"/>
      <c r="J578" s="7"/>
      <c r="K578" s="7"/>
      <c r="L578" s="7"/>
      <c r="M578" s="7"/>
      <c r="N578" s="26"/>
      <c r="O578" s="26"/>
      <c r="P578" s="26"/>
      <c r="Q578" s="26"/>
      <c r="R578" s="7"/>
      <c r="S578" s="7"/>
      <c r="T578" s="7"/>
      <c r="U578" s="7"/>
      <c r="V578" s="7"/>
      <c r="W578" s="15"/>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row>
    <row r="579" spans="1:51" x14ac:dyDescent="0.25">
      <c r="A579" s="7"/>
      <c r="B579" s="29"/>
      <c r="C579" s="7"/>
      <c r="D579" s="7"/>
      <c r="E579" s="7"/>
      <c r="F579" s="7"/>
      <c r="G579" s="7"/>
      <c r="H579" s="7"/>
      <c r="I579" s="7"/>
      <c r="J579" s="7"/>
      <c r="K579" s="7"/>
      <c r="L579" s="7"/>
      <c r="M579" s="7"/>
      <c r="N579" s="26"/>
      <c r="O579" s="26"/>
      <c r="P579" s="26"/>
      <c r="Q579" s="26"/>
      <c r="R579" s="7"/>
      <c r="S579" s="7"/>
      <c r="T579" s="7"/>
      <c r="U579" s="7"/>
      <c r="V579" s="7"/>
      <c r="W579" s="15"/>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row>
    <row r="580" spans="1:51" x14ac:dyDescent="0.25">
      <c r="A580" s="7"/>
      <c r="B580" s="29"/>
      <c r="C580" s="7"/>
      <c r="D580" s="7"/>
      <c r="E580" s="7"/>
      <c r="F580" s="7"/>
      <c r="G580" s="7"/>
      <c r="H580" s="7"/>
      <c r="I580" s="7"/>
      <c r="J580" s="7"/>
      <c r="K580" s="7"/>
      <c r="L580" s="7"/>
      <c r="M580" s="7"/>
      <c r="N580" s="26"/>
      <c r="O580" s="26"/>
      <c r="P580" s="26"/>
      <c r="Q580" s="26"/>
      <c r="R580" s="7"/>
      <c r="S580" s="7"/>
      <c r="T580" s="7"/>
      <c r="U580" s="7"/>
      <c r="V580" s="7"/>
      <c r="W580" s="15"/>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row>
    <row r="581" spans="1:51" x14ac:dyDescent="0.25">
      <c r="A581" s="7"/>
      <c r="B581" s="29"/>
      <c r="C581" s="7"/>
      <c r="D581" s="7"/>
      <c r="E581" s="7"/>
      <c r="F581" s="7"/>
      <c r="G581" s="7"/>
      <c r="H581" s="7"/>
      <c r="I581" s="7"/>
      <c r="J581" s="7"/>
      <c r="K581" s="7"/>
      <c r="L581" s="7"/>
      <c r="M581" s="7"/>
      <c r="N581" s="26"/>
      <c r="O581" s="26"/>
      <c r="P581" s="26"/>
      <c r="Q581" s="26"/>
      <c r="R581" s="7"/>
      <c r="S581" s="7"/>
      <c r="T581" s="7"/>
      <c r="U581" s="7"/>
      <c r="V581" s="7"/>
      <c r="W581" s="15"/>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row>
    <row r="582" spans="1:51" x14ac:dyDescent="0.25">
      <c r="A582" s="7"/>
      <c r="B582" s="29"/>
      <c r="C582" s="7"/>
      <c r="D582" s="7"/>
      <c r="E582" s="7"/>
      <c r="F582" s="7"/>
      <c r="G582" s="7"/>
      <c r="H582" s="7"/>
      <c r="I582" s="7"/>
      <c r="J582" s="7"/>
      <c r="K582" s="7"/>
      <c r="L582" s="7"/>
      <c r="M582" s="7"/>
      <c r="N582" s="26"/>
      <c r="O582" s="26"/>
      <c r="P582" s="26"/>
      <c r="Q582" s="26"/>
      <c r="R582" s="7"/>
      <c r="S582" s="7"/>
      <c r="T582" s="7"/>
      <c r="U582" s="7"/>
      <c r="V582" s="7"/>
      <c r="W582" s="15"/>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row>
    <row r="583" spans="1:51" x14ac:dyDescent="0.25">
      <c r="A583" s="7"/>
      <c r="B583" s="29"/>
      <c r="C583" s="7"/>
      <c r="D583" s="7"/>
      <c r="E583" s="7"/>
      <c r="F583" s="7"/>
      <c r="G583" s="7"/>
      <c r="H583" s="7"/>
      <c r="I583" s="7"/>
      <c r="J583" s="7"/>
      <c r="K583" s="7"/>
      <c r="L583" s="7"/>
      <c r="M583" s="7"/>
      <c r="N583" s="26"/>
      <c r="O583" s="26"/>
      <c r="P583" s="26"/>
      <c r="Q583" s="26"/>
      <c r="R583" s="7"/>
      <c r="S583" s="7"/>
      <c r="T583" s="7"/>
      <c r="U583" s="7"/>
      <c r="V583" s="7"/>
      <c r="W583" s="15"/>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row>
    <row r="584" spans="1:51" x14ac:dyDescent="0.25">
      <c r="A584" s="7"/>
      <c r="B584" s="29"/>
      <c r="C584" s="7"/>
      <c r="D584" s="7"/>
      <c r="E584" s="7"/>
      <c r="F584" s="7"/>
      <c r="G584" s="7"/>
      <c r="H584" s="7"/>
      <c r="I584" s="7"/>
      <c r="J584" s="7"/>
      <c r="K584" s="7"/>
      <c r="L584" s="7"/>
      <c r="M584" s="7"/>
      <c r="N584" s="26"/>
      <c r="O584" s="26"/>
      <c r="P584" s="26"/>
      <c r="Q584" s="26"/>
      <c r="R584" s="7"/>
      <c r="S584" s="7"/>
      <c r="T584" s="7"/>
      <c r="U584" s="7"/>
      <c r="V584" s="7"/>
      <c r="W584" s="15"/>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row>
    <row r="585" spans="1:51" x14ac:dyDescent="0.25">
      <c r="A585" s="7"/>
      <c r="B585" s="29"/>
      <c r="C585" s="7"/>
      <c r="D585" s="7"/>
      <c r="E585" s="7"/>
      <c r="F585" s="7"/>
      <c r="G585" s="7"/>
      <c r="H585" s="7"/>
      <c r="I585" s="7"/>
      <c r="J585" s="7"/>
      <c r="K585" s="7"/>
      <c r="L585" s="7"/>
      <c r="M585" s="7"/>
      <c r="N585" s="26"/>
      <c r="O585" s="26"/>
      <c r="P585" s="26"/>
      <c r="Q585" s="26"/>
      <c r="R585" s="7"/>
      <c r="S585" s="7"/>
      <c r="T585" s="7"/>
      <c r="U585" s="7"/>
      <c r="V585" s="7"/>
      <c r="W585" s="15"/>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row>
    <row r="586" spans="1:51" x14ac:dyDescent="0.25">
      <c r="A586" s="7"/>
      <c r="B586" s="29"/>
      <c r="C586" s="7"/>
      <c r="D586" s="7"/>
      <c r="E586" s="7"/>
      <c r="F586" s="7"/>
      <c r="G586" s="7"/>
      <c r="H586" s="7"/>
      <c r="I586" s="7"/>
      <c r="J586" s="7"/>
      <c r="K586" s="7"/>
      <c r="L586" s="7"/>
      <c r="M586" s="7"/>
      <c r="N586" s="26"/>
      <c r="O586" s="26"/>
      <c r="P586" s="26"/>
      <c r="Q586" s="26"/>
      <c r="R586" s="7"/>
      <c r="S586" s="7"/>
      <c r="T586" s="7"/>
      <c r="U586" s="7"/>
      <c r="V586" s="7"/>
      <c r="W586" s="15"/>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row>
    <row r="587" spans="1:51" x14ac:dyDescent="0.25">
      <c r="A587" s="7"/>
      <c r="B587" s="29"/>
      <c r="C587" s="7"/>
      <c r="D587" s="7"/>
      <c r="E587" s="7"/>
      <c r="F587" s="7"/>
      <c r="G587" s="7"/>
      <c r="H587" s="7"/>
      <c r="I587" s="7"/>
      <c r="J587" s="7"/>
      <c r="K587" s="7"/>
      <c r="L587" s="7"/>
      <c r="M587" s="7"/>
      <c r="N587" s="26"/>
      <c r="O587" s="26"/>
      <c r="P587" s="26"/>
      <c r="Q587" s="26"/>
      <c r="R587" s="7"/>
      <c r="S587" s="7"/>
      <c r="T587" s="7"/>
      <c r="U587" s="7"/>
      <c r="V587" s="7"/>
      <c r="W587" s="15"/>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row>
    <row r="588" spans="1:51" x14ac:dyDescent="0.25">
      <c r="A588" s="7"/>
      <c r="B588" s="29"/>
      <c r="C588" s="7"/>
      <c r="D588" s="7"/>
      <c r="E588" s="7"/>
      <c r="F588" s="7"/>
      <c r="G588" s="7"/>
      <c r="H588" s="7"/>
      <c r="I588" s="7"/>
      <c r="J588" s="7"/>
      <c r="K588" s="7"/>
      <c r="L588" s="7"/>
      <c r="M588" s="7"/>
      <c r="N588" s="26"/>
      <c r="O588" s="26"/>
      <c r="P588" s="26"/>
      <c r="Q588" s="26"/>
      <c r="R588" s="7"/>
      <c r="S588" s="7"/>
      <c r="T588" s="7"/>
      <c r="U588" s="7"/>
      <c r="V588" s="7"/>
      <c r="W588" s="15"/>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row>
    <row r="589" spans="1:51" x14ac:dyDescent="0.25">
      <c r="A589" s="7"/>
      <c r="B589" s="29"/>
      <c r="C589" s="7"/>
      <c r="D589" s="7"/>
      <c r="E589" s="7"/>
      <c r="F589" s="7"/>
      <c r="G589" s="7"/>
      <c r="H589" s="7"/>
      <c r="I589" s="7"/>
      <c r="J589" s="7"/>
      <c r="K589" s="7"/>
      <c r="L589" s="7"/>
      <c r="M589" s="7"/>
      <c r="N589" s="26"/>
      <c r="O589" s="26"/>
      <c r="P589" s="26"/>
      <c r="Q589" s="26"/>
      <c r="R589" s="7"/>
      <c r="S589" s="7"/>
      <c r="T589" s="7"/>
      <c r="U589" s="7"/>
      <c r="V589" s="7"/>
      <c r="W589" s="15"/>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row>
    <row r="590" spans="1:51" x14ac:dyDescent="0.25">
      <c r="A590" s="7"/>
      <c r="B590" s="29"/>
      <c r="C590" s="7"/>
      <c r="D590" s="7"/>
      <c r="E590" s="7"/>
      <c r="F590" s="7"/>
      <c r="G590" s="7"/>
      <c r="H590" s="7"/>
      <c r="I590" s="7"/>
      <c r="J590" s="7"/>
      <c r="K590" s="7"/>
      <c r="L590" s="7"/>
      <c r="M590" s="7"/>
      <c r="N590" s="26"/>
      <c r="O590" s="26"/>
      <c r="P590" s="26"/>
      <c r="Q590" s="26"/>
      <c r="R590" s="7"/>
      <c r="S590" s="7"/>
      <c r="T590" s="7"/>
      <c r="U590" s="7"/>
      <c r="V590" s="7"/>
      <c r="W590" s="15"/>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row>
    <row r="591" spans="1:51" x14ac:dyDescent="0.25">
      <c r="A591" s="7"/>
      <c r="B591" s="29"/>
      <c r="C591" s="7"/>
      <c r="D591" s="7"/>
      <c r="E591" s="7"/>
      <c r="F591" s="7"/>
      <c r="G591" s="7"/>
      <c r="H591" s="7"/>
      <c r="I591" s="7"/>
      <c r="J591" s="7"/>
      <c r="K591" s="7"/>
      <c r="L591" s="7"/>
      <c r="M591" s="7"/>
      <c r="N591" s="26"/>
      <c r="O591" s="26"/>
      <c r="P591" s="26"/>
      <c r="Q591" s="26"/>
      <c r="R591" s="7"/>
      <c r="S591" s="7"/>
      <c r="T591" s="7"/>
      <c r="U591" s="7"/>
      <c r="V591" s="7"/>
      <c r="W591" s="15"/>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row>
    <row r="592" spans="1:51" x14ac:dyDescent="0.25">
      <c r="A592" s="7"/>
      <c r="B592" s="29"/>
      <c r="C592" s="7"/>
      <c r="D592" s="7"/>
      <c r="E592" s="7"/>
      <c r="F592" s="7"/>
      <c r="G592" s="7"/>
      <c r="H592" s="7"/>
      <c r="I592" s="7"/>
      <c r="J592" s="7"/>
      <c r="K592" s="7"/>
      <c r="L592" s="7"/>
      <c r="M592" s="7"/>
      <c r="N592" s="26"/>
      <c r="O592" s="26"/>
      <c r="P592" s="26"/>
      <c r="Q592" s="26"/>
      <c r="R592" s="7"/>
      <c r="S592" s="7"/>
      <c r="T592" s="7"/>
      <c r="U592" s="7"/>
      <c r="V592" s="7"/>
      <c r="W592" s="15"/>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row>
    <row r="593" spans="1:51" x14ac:dyDescent="0.25">
      <c r="A593" s="7"/>
      <c r="B593" s="29"/>
      <c r="C593" s="7"/>
      <c r="D593" s="7"/>
      <c r="E593" s="7"/>
      <c r="F593" s="7"/>
      <c r="G593" s="7"/>
      <c r="H593" s="7"/>
      <c r="I593" s="7"/>
      <c r="J593" s="7"/>
      <c r="K593" s="7"/>
      <c r="L593" s="7"/>
      <c r="M593" s="7"/>
      <c r="N593" s="26"/>
      <c r="O593" s="26"/>
      <c r="P593" s="26"/>
      <c r="Q593" s="26"/>
      <c r="R593" s="7"/>
      <c r="S593" s="7"/>
      <c r="T593" s="7"/>
      <c r="U593" s="7"/>
      <c r="V593" s="7"/>
      <c r="W593" s="15"/>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row>
    <row r="594" spans="1:51" x14ac:dyDescent="0.25">
      <c r="A594" s="7"/>
      <c r="B594" s="29"/>
      <c r="C594" s="7"/>
      <c r="D594" s="7"/>
      <c r="E594" s="7"/>
      <c r="F594" s="7"/>
      <c r="G594" s="7"/>
      <c r="H594" s="7"/>
      <c r="I594" s="7"/>
      <c r="J594" s="7"/>
      <c r="K594" s="7"/>
      <c r="L594" s="7"/>
      <c r="M594" s="7"/>
      <c r="N594" s="26"/>
      <c r="O594" s="26"/>
      <c r="P594" s="26"/>
      <c r="Q594" s="26"/>
      <c r="R594" s="7"/>
      <c r="S594" s="7"/>
      <c r="T594" s="7"/>
      <c r="U594" s="7"/>
      <c r="V594" s="7"/>
      <c r="W594" s="15"/>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row>
    <row r="595" spans="1:51" x14ac:dyDescent="0.25">
      <c r="A595" s="7"/>
      <c r="B595" s="29"/>
      <c r="C595" s="7"/>
      <c r="D595" s="7"/>
      <c r="E595" s="7"/>
      <c r="F595" s="7"/>
      <c r="G595" s="7"/>
      <c r="H595" s="7"/>
      <c r="I595" s="7"/>
      <c r="J595" s="7"/>
      <c r="K595" s="7"/>
      <c r="L595" s="7"/>
      <c r="M595" s="7"/>
      <c r="N595" s="26"/>
      <c r="O595" s="26"/>
      <c r="P595" s="26"/>
      <c r="Q595" s="26"/>
      <c r="R595" s="7"/>
      <c r="S595" s="7"/>
      <c r="T595" s="7"/>
      <c r="U595" s="7"/>
      <c r="V595" s="7"/>
      <c r="W595" s="15"/>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row>
    <row r="596" spans="1:51" x14ac:dyDescent="0.25">
      <c r="A596" s="7"/>
      <c r="B596" s="29"/>
      <c r="C596" s="7"/>
      <c r="D596" s="7"/>
      <c r="E596" s="7"/>
      <c r="F596" s="7"/>
      <c r="G596" s="7"/>
      <c r="H596" s="7"/>
      <c r="I596" s="7"/>
      <c r="J596" s="7"/>
      <c r="K596" s="7"/>
      <c r="L596" s="7"/>
      <c r="M596" s="7"/>
      <c r="N596" s="26"/>
      <c r="O596" s="26"/>
      <c r="P596" s="26"/>
      <c r="Q596" s="26"/>
      <c r="R596" s="7"/>
      <c r="S596" s="7"/>
      <c r="T596" s="7"/>
      <c r="U596" s="7"/>
      <c r="V596" s="7"/>
      <c r="W596" s="15"/>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row>
    <row r="597" spans="1:51" x14ac:dyDescent="0.25">
      <c r="A597" s="7"/>
      <c r="B597" s="29"/>
      <c r="C597" s="7"/>
      <c r="D597" s="7"/>
      <c r="E597" s="7"/>
      <c r="F597" s="7"/>
      <c r="G597" s="7"/>
      <c r="H597" s="7"/>
      <c r="I597" s="7"/>
      <c r="J597" s="7"/>
      <c r="K597" s="7"/>
      <c r="L597" s="7"/>
      <c r="M597" s="7"/>
      <c r="N597" s="26"/>
      <c r="O597" s="26"/>
      <c r="P597" s="26"/>
      <c r="Q597" s="26"/>
      <c r="R597" s="7"/>
      <c r="S597" s="7"/>
      <c r="T597" s="7"/>
      <c r="U597" s="7"/>
      <c r="V597" s="7"/>
      <c r="W597" s="15"/>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row>
    <row r="598" spans="1:51" x14ac:dyDescent="0.25">
      <c r="A598" s="7"/>
      <c r="B598" s="29"/>
      <c r="C598" s="7"/>
      <c r="D598" s="7"/>
      <c r="E598" s="7"/>
      <c r="F598" s="7"/>
      <c r="G598" s="7"/>
      <c r="H598" s="7"/>
      <c r="I598" s="7"/>
      <c r="J598" s="7"/>
      <c r="K598" s="7"/>
      <c r="L598" s="7"/>
      <c r="M598" s="7"/>
      <c r="N598" s="26"/>
      <c r="O598" s="26"/>
      <c r="P598" s="26"/>
      <c r="Q598" s="26"/>
      <c r="R598" s="7"/>
      <c r="S598" s="7"/>
      <c r="T598" s="7"/>
      <c r="U598" s="7"/>
      <c r="V598" s="7"/>
      <c r="W598" s="15"/>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row>
    <row r="599" spans="1:51" x14ac:dyDescent="0.25">
      <c r="A599" s="7"/>
      <c r="B599" s="29"/>
      <c r="C599" s="7"/>
      <c r="D599" s="7"/>
      <c r="E599" s="7"/>
      <c r="F599" s="7"/>
      <c r="G599" s="7"/>
      <c r="H599" s="7"/>
      <c r="I599" s="7"/>
      <c r="J599" s="7"/>
      <c r="K599" s="7"/>
      <c r="L599" s="7"/>
      <c r="M599" s="7"/>
      <c r="N599" s="26"/>
      <c r="O599" s="26"/>
      <c r="P599" s="26"/>
      <c r="Q599" s="26"/>
      <c r="R599" s="7"/>
      <c r="S599" s="7"/>
      <c r="T599" s="7"/>
      <c r="U599" s="7"/>
      <c r="V599" s="7"/>
      <c r="W599" s="15"/>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row>
    <row r="600" spans="1:51" x14ac:dyDescent="0.25">
      <c r="A600" s="7"/>
      <c r="B600" s="29"/>
      <c r="C600" s="7"/>
      <c r="D600" s="7"/>
      <c r="E600" s="7"/>
      <c r="F600" s="7"/>
      <c r="G600" s="7"/>
      <c r="H600" s="7"/>
      <c r="I600" s="7"/>
      <c r="J600" s="7"/>
      <c r="K600" s="7"/>
      <c r="L600" s="7"/>
      <c r="M600" s="7"/>
      <c r="N600" s="26"/>
      <c r="O600" s="26"/>
      <c r="P600" s="26"/>
      <c r="Q600" s="26"/>
      <c r="R600" s="7"/>
      <c r="S600" s="7"/>
      <c r="T600" s="7"/>
      <c r="U600" s="7"/>
      <c r="V600" s="7"/>
      <c r="W600" s="15"/>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row>
    <row r="601" spans="1:51" x14ac:dyDescent="0.25">
      <c r="A601" s="7"/>
      <c r="B601" s="29"/>
      <c r="C601" s="7"/>
      <c r="D601" s="7"/>
      <c r="E601" s="7"/>
      <c r="F601" s="7"/>
      <c r="G601" s="7"/>
      <c r="H601" s="7"/>
      <c r="I601" s="7"/>
      <c r="J601" s="7"/>
      <c r="K601" s="7"/>
      <c r="L601" s="7"/>
      <c r="M601" s="7"/>
      <c r="N601" s="26"/>
      <c r="O601" s="26"/>
      <c r="P601" s="26"/>
      <c r="Q601" s="26"/>
      <c r="R601" s="7"/>
      <c r="S601" s="7"/>
      <c r="T601" s="7"/>
      <c r="U601" s="7"/>
      <c r="V601" s="7"/>
      <c r="W601" s="15"/>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row>
    <row r="602" spans="1:51" x14ac:dyDescent="0.25">
      <c r="A602" s="7"/>
      <c r="B602" s="29"/>
      <c r="C602" s="7"/>
      <c r="D602" s="7"/>
      <c r="E602" s="7"/>
      <c r="F602" s="7"/>
      <c r="G602" s="7"/>
      <c r="H602" s="7"/>
      <c r="I602" s="7"/>
      <c r="J602" s="7"/>
      <c r="K602" s="7"/>
      <c r="L602" s="7"/>
      <c r="M602" s="7"/>
      <c r="N602" s="26"/>
      <c r="O602" s="26"/>
      <c r="P602" s="26"/>
      <c r="Q602" s="26"/>
      <c r="R602" s="7"/>
      <c r="S602" s="7"/>
      <c r="T602" s="7"/>
      <c r="U602" s="7"/>
      <c r="V602" s="7"/>
      <c r="W602" s="15"/>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row>
    <row r="603" spans="1:51" x14ac:dyDescent="0.25">
      <c r="A603" s="27"/>
      <c r="B603" s="44"/>
      <c r="C603" s="22"/>
      <c r="D603" s="22"/>
      <c r="E603" s="22"/>
      <c r="F603" s="22"/>
      <c r="G603" s="22"/>
      <c r="H603" s="22"/>
      <c r="I603" s="22"/>
      <c r="J603" s="22"/>
      <c r="K603" s="22"/>
      <c r="L603" s="23"/>
      <c r="M603" s="22"/>
      <c r="N603" s="28"/>
      <c r="O603" s="10"/>
      <c r="P603" s="40"/>
      <c r="Q603" s="40"/>
      <c r="R603" s="22"/>
      <c r="S603" s="22"/>
      <c r="T603" s="22"/>
      <c r="U603" s="22"/>
      <c r="V603" s="22"/>
      <c r="W603" s="24"/>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7"/>
      <c r="AW603" s="7"/>
      <c r="AX603" s="7"/>
      <c r="AY603" s="7"/>
    </row>
  </sheetData>
  <phoneticPr fontId="20" type="noConversion"/>
  <conditionalFormatting sqref="A1:A212">
    <cfRule type="expression" dxfId="136" priority="2593">
      <formula>(AV1:AV400)="+"</formula>
    </cfRule>
  </conditionalFormatting>
  <conditionalFormatting sqref="A395:A1048177 C398 C402:D1048177">
    <cfRule type="expression" dxfId="135" priority="3">
      <formula>(AT395:AT794)="+"</formula>
    </cfRule>
  </conditionalFormatting>
  <conditionalFormatting sqref="A1048178:A1048576">
    <cfRule type="expression" dxfId="134" priority="1771">
      <formula>(AV1:AV1048179)="+"</formula>
    </cfRule>
  </conditionalFormatting>
  <conditionalFormatting sqref="B1:B168 B170:B389 B395:B1048177">
    <cfRule type="expression" dxfId="133" priority="163">
      <formula>(AV1:AV400)="+"</formula>
    </cfRule>
  </conditionalFormatting>
  <conditionalFormatting sqref="B169">
    <cfRule type="expression" dxfId="132" priority="2596">
      <formula>(AV170:AV569)="+"</formula>
    </cfRule>
  </conditionalFormatting>
  <conditionalFormatting sqref="B1048178:B1048574">
    <cfRule type="expression" dxfId="131" priority="2597">
      <formula>(AV1:AV1048178)="+"</formula>
    </cfRule>
  </conditionalFormatting>
  <conditionalFormatting sqref="B1048575:B1048576">
    <cfRule type="expression" dxfId="130" priority="1929">
      <formula>(AT397:AT1048576)="+"</formula>
    </cfRule>
  </conditionalFormatting>
  <conditionalFormatting sqref="C1:D36 C38:D47 C49:D49 C51:D62 C65:D66 C69:D75 C78:D140 C144:D148 C151:D155 C157:D174 C177:D198 C201:D209 C212:D277 C280:D389 A381:A389 C395:D397">
    <cfRule type="expression" dxfId="129" priority="2731">
      <formula>(AT1:AT400)="+"</formula>
    </cfRule>
  </conditionalFormatting>
  <conditionalFormatting sqref="C63:D63 A213:A380">
    <cfRule type="expression" dxfId="128" priority="2723">
      <formula>(AT64:AT463)="+"</formula>
    </cfRule>
  </conditionalFormatting>
  <conditionalFormatting sqref="C67:D67 C142:D142 C155:D155 C175:D175 C278:D278">
    <cfRule type="expression" dxfId="127" priority="1772">
      <formula>(AV68:AV467)="+"</formula>
    </cfRule>
  </conditionalFormatting>
  <conditionalFormatting sqref="C77:D77 C150:D150">
    <cfRule type="expression" dxfId="126" priority="2729">
      <formula>(AV76:AV475)="+"</formula>
    </cfRule>
  </conditionalFormatting>
  <conditionalFormatting sqref="C155:D155">
    <cfRule type="expression" dxfId="125" priority="2613">
      <formula>(AV158:AV557)="+"</formula>
    </cfRule>
  </conditionalFormatting>
  <conditionalFormatting sqref="C399:D401">
    <cfRule type="expression" dxfId="124" priority="1">
      <formula>(AV399:AV798)="+"</formula>
    </cfRule>
  </conditionalFormatting>
  <conditionalFormatting sqref="C1048178:D1048576">
    <cfRule type="expression" dxfId="123" priority="2799">
      <formula>(AV1:AV1048178)="+"</formula>
    </cfRule>
  </conditionalFormatting>
  <conditionalFormatting sqref="D398">
    <cfRule type="expression" dxfId="122" priority="4">
      <formula>(AW398:AW797)="+"</formula>
    </cfRule>
  </conditionalFormatting>
  <conditionalFormatting sqref="E1:E36 E38:E62 E70:E86 E88:E119 E121:E128 E131:E137 E139:E141 E143 E150:E152 E159:E160 E163:E165 E169:E181 E186:E187 E189:E190 E197:E225 E228:E232 E234:E259 E262:E268 E272:E295 E299:E300 E303:E323 E325:E336 E338:E398 E400:E603 E606:E1048177">
    <cfRule type="expression" dxfId="121" priority="85">
      <formula>(AW1:AW400)="+"</formula>
    </cfRule>
  </conditionalFormatting>
  <conditionalFormatting sqref="E63:E65 E129 E226 E604">
    <cfRule type="expression" dxfId="120" priority="378">
      <formula>(AW64:AW463)="+"</formula>
    </cfRule>
  </conditionalFormatting>
  <conditionalFormatting sqref="E87">
    <cfRule type="expression" dxfId="119" priority="59">
      <formula>(AW88:AW487)="+"</formula>
    </cfRule>
  </conditionalFormatting>
  <conditionalFormatting sqref="E120 E142 E145:E146 E149 E167:E168">
    <cfRule type="expression" dxfId="118" priority="2605">
      <formula>(AW119:AW518)="+"</formula>
    </cfRule>
  </conditionalFormatting>
  <conditionalFormatting sqref="E144 K370:K415 K417:K423 K425:K1048177">
    <cfRule type="expression" dxfId="117" priority="60">
      <formula>(AS144:AS543)="+"</formula>
    </cfRule>
  </conditionalFormatting>
  <conditionalFormatting sqref="E148">
    <cfRule type="expression" dxfId="116" priority="2660">
      <formula>(AW146:AW545)="+"</formula>
    </cfRule>
  </conditionalFormatting>
  <conditionalFormatting sqref="E233">
    <cfRule type="expression" dxfId="115" priority="52">
      <formula>(AS233:AS632)="+"</formula>
    </cfRule>
  </conditionalFormatting>
  <conditionalFormatting sqref="E260:E261">
    <cfRule type="expression" dxfId="114" priority="56">
      <formula>(AS260:AS659)="+"</formula>
    </cfRule>
  </conditionalFormatting>
  <conditionalFormatting sqref="E269:E271">
    <cfRule type="expression" dxfId="113" priority="57">
      <formula>(AS269:AS668)="+"</formula>
    </cfRule>
  </conditionalFormatting>
  <conditionalFormatting sqref="E296:E298">
    <cfRule type="expression" dxfId="112" priority="5787">
      <formula>(AW293:AW692)="+"</formula>
    </cfRule>
  </conditionalFormatting>
  <conditionalFormatting sqref="E301:E302">
    <cfRule type="expression" dxfId="111" priority="46">
      <formula>(AW298:AW697)="+"</formula>
    </cfRule>
  </conditionalFormatting>
  <conditionalFormatting sqref="E324">
    <cfRule type="expression" dxfId="110" priority="41">
      <formula>(AW321:AW720)="+"</formula>
    </cfRule>
  </conditionalFormatting>
  <conditionalFormatting sqref="E337">
    <cfRule type="expression" dxfId="109" priority="39">
      <formula>(AS337:AS736)="+"</formula>
    </cfRule>
  </conditionalFormatting>
  <conditionalFormatting sqref="E399">
    <cfRule type="expression" dxfId="108" priority="2">
      <formula>(AW396:AW795)="+"</formula>
    </cfRule>
  </conditionalFormatting>
  <conditionalFormatting sqref="E1048178:E1048576">
    <cfRule type="expression" dxfId="107" priority="2800">
      <formula>(AW1:AW1048178)="+"</formula>
    </cfRule>
  </conditionalFormatting>
  <conditionalFormatting sqref="F332">
    <cfRule type="expression" dxfId="106" priority="42">
      <formula>(AT332:AT731)="+"</formula>
    </cfRule>
  </conditionalFormatting>
  <conditionalFormatting sqref="F40:H40 F41:J54 F55:G55 F57:I331 J57:J394 G332:I332 F333:I394 F395:J1048177">
    <cfRule type="expression" dxfId="105" priority="48">
      <formula>(AV40:AV439)="+"</formula>
    </cfRule>
  </conditionalFormatting>
  <conditionalFormatting sqref="F1:J39">
    <cfRule type="expression" dxfId="104" priority="101">
      <formula>(AV1:AV400)="+"</formula>
    </cfRule>
  </conditionalFormatting>
  <conditionalFormatting sqref="F56:J56">
    <cfRule type="expression" dxfId="103" priority="301">
      <formula>(AV55:AV454)="+"</formula>
    </cfRule>
  </conditionalFormatting>
  <conditionalFormatting sqref="F1048178:J1048574">
    <cfRule type="expression" dxfId="102" priority="2673">
      <formula>(AV1:AV1048178)="+"</formula>
    </cfRule>
  </conditionalFormatting>
  <conditionalFormatting sqref="F1048575:J1048576">
    <cfRule type="expression" dxfId="101" priority="2000">
      <formula>(AU397:AU1048576)="+"</formula>
    </cfRule>
  </conditionalFormatting>
  <conditionalFormatting sqref="I40:J40 E138 E166 K204:K215 E227 K282:K287 K290:K291">
    <cfRule type="expression" dxfId="100" priority="61">
      <formula>(AS40:AS439)="+"</formula>
    </cfRule>
  </conditionalFormatting>
  <conditionalFormatting sqref="K1:K54">
    <cfRule type="expression" dxfId="99" priority="62">
      <formula>(AY1:AY400)="+"</formula>
    </cfRule>
  </conditionalFormatting>
  <conditionalFormatting sqref="K56 K368:K371">
    <cfRule type="expression" dxfId="98" priority="2674">
      <formula>(AY55:AY454)="+"</formula>
    </cfRule>
  </conditionalFormatting>
  <conditionalFormatting sqref="K57:K191">
    <cfRule type="expression" dxfId="97" priority="37">
      <formula>(AY57:AY456)="+"</formula>
    </cfRule>
  </conditionalFormatting>
  <conditionalFormatting sqref="K182:K184 K187 K191">
    <cfRule type="expression" dxfId="96" priority="2675">
      <formula>(AW182:AW581)="+"</formula>
    </cfRule>
  </conditionalFormatting>
  <conditionalFormatting sqref="K193:K195">
    <cfRule type="expression" dxfId="95" priority="35">
      <formula>(AY193:AY592)="+"</formula>
    </cfRule>
    <cfRule type="expression" dxfId="94" priority="36">
      <formula>(AW193:AW592)="+"</formula>
    </cfRule>
  </conditionalFormatting>
  <conditionalFormatting sqref="K197:K198">
    <cfRule type="expression" dxfId="93" priority="72">
      <formula>(BC197:BC596)="+"</formula>
    </cfRule>
  </conditionalFormatting>
  <conditionalFormatting sqref="K200 K227:K230 K288">
    <cfRule type="expression" dxfId="92" priority="748">
      <formula>(AY201:AY600)="+"</formula>
    </cfRule>
  </conditionalFormatting>
  <conditionalFormatting sqref="K217:K219">
    <cfRule type="expression" dxfId="91" priority="21">
      <formula>(AY217:AY616)="+"</formula>
    </cfRule>
  </conditionalFormatting>
  <conditionalFormatting sqref="K218:K219">
    <cfRule type="expression" dxfId="90" priority="22">
      <formula>(AY220:AY619)="+"</formula>
    </cfRule>
  </conditionalFormatting>
  <conditionalFormatting sqref="K221:K226">
    <cfRule type="expression" dxfId="89" priority="20">
      <formula>(AY221:AY620)="+"</formula>
    </cfRule>
  </conditionalFormatting>
  <conditionalFormatting sqref="K224">
    <cfRule type="expression" dxfId="88" priority="69">
      <formula>(AY226:AY625)="+"</formula>
    </cfRule>
  </conditionalFormatting>
  <conditionalFormatting sqref="K231:K253">
    <cfRule type="expression" dxfId="87" priority="17">
      <formula>(AY231:AY630)="+"</formula>
    </cfRule>
  </conditionalFormatting>
  <conditionalFormatting sqref="K254">
    <cfRule type="expression" dxfId="86" priority="16">
      <formula>(BC254:BC653)="+"</formula>
    </cfRule>
  </conditionalFormatting>
  <conditionalFormatting sqref="K255:K280">
    <cfRule type="expression" dxfId="85" priority="13">
      <formula>(AY255:AY654)="+"</formula>
    </cfRule>
  </conditionalFormatting>
  <conditionalFormatting sqref="K292">
    <cfRule type="expression" dxfId="84" priority="12">
      <formula>(BC292:BC691)="+"</formula>
    </cfRule>
  </conditionalFormatting>
  <conditionalFormatting sqref="K293:K367">
    <cfRule type="expression" dxfId="83" priority="5">
      <formula>(AY293:AY692)="+"</formula>
    </cfRule>
  </conditionalFormatting>
  <conditionalFormatting sqref="K1048178:K1048574">
    <cfRule type="expression" dxfId="82" priority="2680">
      <formula>(AY1:AY1048178)="+"</formula>
    </cfRule>
  </conditionalFormatting>
  <conditionalFormatting sqref="K1048575:K1048576">
    <cfRule type="expression" dxfId="81" priority="2012">
      <formula>(AX397:AX1048576)="+"</formula>
    </cfRule>
  </conditionalFormatting>
  <conditionalFormatting sqref="L1:L163 L166:L389 L395:L421 L427:L1048177">
    <cfRule type="expression" dxfId="80" priority="86">
      <formula>(AV1:AV400)="+"</formula>
    </cfRule>
  </conditionalFormatting>
  <conditionalFormatting sqref="L164:L165 L422">
    <cfRule type="expression" dxfId="79" priority="2683">
      <formula>(AV165:AV564)="+"</formula>
    </cfRule>
  </conditionalFormatting>
  <conditionalFormatting sqref="L1048178:L1048574">
    <cfRule type="expression" dxfId="78" priority="2684">
      <formula>(AV1:AV1048178)="+"</formula>
    </cfRule>
  </conditionalFormatting>
  <conditionalFormatting sqref="L1048575:L1048576">
    <cfRule type="expression" dxfId="77" priority="2016">
      <formula>(AU397:AU1048576)="+"</formula>
    </cfRule>
  </conditionalFormatting>
  <conditionalFormatting sqref="M1:M160 M163:M389 M395:M1048177">
    <cfRule type="expression" dxfId="76" priority="87">
      <formula>(AV1:AV400)="+"</formula>
    </cfRule>
  </conditionalFormatting>
  <conditionalFormatting sqref="M162">
    <cfRule type="expression" dxfId="75" priority="2687">
      <formula>(AV161:AV560)="+"</formula>
    </cfRule>
  </conditionalFormatting>
  <conditionalFormatting sqref="M1048178:M1048574">
    <cfRule type="expression" dxfId="74" priority="2688">
      <formula>(AV1:AV1048178)="+"</formula>
    </cfRule>
  </conditionalFormatting>
  <conditionalFormatting sqref="M1048575:M1048576">
    <cfRule type="expression" dxfId="73" priority="2021">
      <formula>(AU397:AU1048576)="+"</formula>
    </cfRule>
  </conditionalFormatting>
  <conditionalFormatting sqref="N1:N1048177">
    <cfRule type="expression" dxfId="72" priority="88">
      <formula>(AV1:AV400)="+"</formula>
    </cfRule>
  </conditionalFormatting>
  <conditionalFormatting sqref="N1048178:N1048574">
    <cfRule type="expression" dxfId="71" priority="2690">
      <formula>(AV1:AV1048178)="+"</formula>
    </cfRule>
  </conditionalFormatting>
  <conditionalFormatting sqref="N1048575:N1048576">
    <cfRule type="expression" dxfId="70" priority="2025">
      <formula>(AU397:AU1048576)="+"</formula>
    </cfRule>
  </conditionalFormatting>
  <conditionalFormatting sqref="Q1 Q30:Q161 Q164:Q325 Q328:Q1048177">
    <cfRule type="expression" dxfId="69" priority="89">
      <formula>(AW1:AW400)="+"</formula>
    </cfRule>
  </conditionalFormatting>
  <conditionalFormatting sqref="Q2:Q29 R42:AC144 R145:T145 V145:AC145 R146:AC154 R155:BB173 R174:V174 X174:BB174 R175:BB177 R178:V178 X178:BB178 R179:BB183 R184 T184:BB184 R185:X185 Z185:BB185 R186:BB190 R191:V191 X191:BB191 R192:T192 V192:BB192 R193:BB195 R196:V196 X196:BB196 R197:BB201 R202:S202 U202:BB202 R203:BB206 S207:BB207 R208:AE208 AF208:BB210 R209:AD210 AE210:AF210 R211:BB212 R213:U213 W213:AY213 R214:AY218 R219:S219 U219:AY219 R220:AY220 R221:V221 X221:AY221 R222:AY225 R226:U226 W226:AY226 R227:AY241 R242:V242 X242:AY242 R243:AY248 R249:V249 X249:AY249 R250:AY251 R252:T252 V252:AY252 R253:AR253 AT253:AY253 R254:AY257 R258:W258 Y258:AY258 R259:AY274 R275:Y275 AA275:AY275 R276:AY296 R297:W297 Y297:AY297 R298:AY325 R326:Z326 AB326:AY326 R327:AY366 R367:AB367 AS367:AY367 R368:AY381 R382:AH382 AJ382:AY382 R383:AY602 AZ213:BB602">
    <cfRule type="containsText" dxfId="68" priority="278" operator="containsText" text="`">
      <formula>NOT(ISERROR(SEARCH("`",Q2)))</formula>
    </cfRule>
  </conditionalFormatting>
  <conditionalFormatting sqref="Q3">
    <cfRule type="colorScale" priority="279">
      <colorScale>
        <cfvo type="min"/>
        <cfvo type="max"/>
        <color rgb="FF63BE7B"/>
        <color rgb="FFFFEF9C"/>
      </colorScale>
    </cfRule>
    <cfRule type="colorScale" priority="280">
      <colorScale>
        <cfvo type="min"/>
        <cfvo type="percentile" val="50"/>
        <cfvo type="max"/>
        <color rgb="FFF8696B"/>
        <color rgb="FFFFEB84"/>
        <color rgb="FF63BE7B"/>
      </colorScale>
    </cfRule>
  </conditionalFormatting>
  <conditionalFormatting sqref="Q162 Q326">
    <cfRule type="expression" dxfId="67" priority="2698">
      <formula>(AW163:AW562)="+"</formula>
    </cfRule>
  </conditionalFormatting>
  <conditionalFormatting sqref="Q1048178:Q1048574">
    <cfRule type="expression" dxfId="66" priority="2697">
      <formula>(AW1:AW1048178)="+"</formula>
    </cfRule>
  </conditionalFormatting>
  <conditionalFormatting sqref="Q1048575:Q1048576">
    <cfRule type="expression" dxfId="65" priority="2033">
      <formula>(AW397:AW1048576)="+"</formula>
    </cfRule>
  </conditionalFormatting>
  <conditionalFormatting sqref="R3">
    <cfRule type="colorScale" priority="218">
      <colorScale>
        <cfvo type="min"/>
        <cfvo type="max"/>
        <color rgb="FF63BE7B"/>
        <color rgb="FFFFEF9C"/>
      </colorScale>
    </cfRule>
    <cfRule type="colorScale" priority="219">
      <colorScale>
        <cfvo type="min"/>
        <cfvo type="percentile" val="50"/>
        <cfvo type="max"/>
        <color rgb="FFF8696B"/>
        <color rgb="FFFFEB84"/>
        <color rgb="FF63BE7B"/>
      </colorScale>
    </cfRule>
  </conditionalFormatting>
  <conditionalFormatting sqref="R44">
    <cfRule type="containsText" dxfId="62" priority="105" operator="containsText" text="`">
      <formula>NOT(ISERROR(SEARCH("`",R44)))</formula>
    </cfRule>
  </conditionalFormatting>
  <conditionalFormatting sqref="R50">
    <cfRule type="containsText" dxfId="61" priority="106" operator="containsText" text="`">
      <formula>NOT(ISERROR(SEARCH("`",R50)))</formula>
    </cfRule>
  </conditionalFormatting>
  <conditionalFormatting sqref="T16 T17:U41">
    <cfRule type="containsText" dxfId="60" priority="281" operator="containsText" text="`">
      <formula>NOT(ISERROR(SEARCH("`",T16)))</formula>
    </cfRule>
  </conditionalFormatting>
  <conditionalFormatting sqref="T44">
    <cfRule type="containsText" dxfId="59" priority="122" operator="containsText" text="`">
      <formula>NOT(ISERROR(SEARCH("`",T44)))</formula>
    </cfRule>
  </conditionalFormatting>
  <conditionalFormatting sqref="U44:V44">
    <cfRule type="containsText" dxfId="58" priority="121" operator="containsText" text="`">
      <formula>NOT(ISERROR(SEARCH("`",U44)))</formula>
    </cfRule>
  </conditionalFormatting>
  <conditionalFormatting sqref="V22:Z22">
    <cfRule type="containsText" dxfId="57" priority="174" operator="containsText" text="`">
      <formula>NOT(ISERROR(SEARCH("`",V22)))</formula>
    </cfRule>
  </conditionalFormatting>
  <conditionalFormatting sqref="V2:AA2 AI2:AQ2 AS2:BB2 AB2:AB3 AF2:AF5 T2:U15 R2:S41 V3:Z3 AH3:AQ5 AS3:AY16 V4:AB4 V5:AA5 V6:AB10 AE6:AQ16 V11:X12 AA11:AB14 W13:X13 V14:X14 V15:AB21 U16 AI17:AQ20 AS17:AU20 AY18:BB19 AS21:BB22 AE21:AQ31 AA22:AB22 AW23:BB23 V23:AB27 AS23:AU28 AW24:AX24 AW25:BB26 AW27:AX28 V28:AC41 AS29:AX29 AS30:BB31 AE32:BB32 AE33:AG33 AI33:AU33 AE34:AV37 AE38:BB39 AE40:AV40 AE41:BB41 AE42:AV43 AD44:BB44 AE45:AV48 AE49:BB50 AE51:AV51 AE52:BB59 AE60:AX60 AE61:BB154 AV603:AY603 AZ3:BB17 AZ20:BB20 AZ24:BB24 AZ27:BB29 AZ33:BB37 AZ40:BB40 AZ42:BB43 AZ45:BB48 AZ51:BB51 AZ60:BB60">
    <cfRule type="containsText" dxfId="56" priority="160" operator="containsText" text="`">
      <formula>NOT(ISERROR(SEARCH("`",R2)))</formula>
    </cfRule>
  </conditionalFormatting>
  <conditionalFormatting sqref="Y11:Z14">
    <cfRule type="containsText" dxfId="55" priority="292" operator="containsText" text="`">
      <formula>NOT(ISERROR(SEARCH("`",Y11)))</formula>
    </cfRule>
  </conditionalFormatting>
  <conditionalFormatting sqref="AA3">
    <cfRule type="containsText" dxfId="54" priority="215" operator="containsText" text="`">
      <formula>NOT(ISERROR(SEARCH("`",AA3)))</formula>
    </cfRule>
  </conditionalFormatting>
  <conditionalFormatting sqref="AB5">
    <cfRule type="containsText" dxfId="53" priority="198" operator="containsText" text="`">
      <formula>NOT(ISERROR(SEARCH("`",AB5)))</formula>
    </cfRule>
  </conditionalFormatting>
  <conditionalFormatting sqref="AC2:AC27">
    <cfRule type="containsText" dxfId="52" priority="200" operator="containsText" text="`">
      <formula>NOT(ISERROR(SEARCH("`",AC2)))</formula>
    </cfRule>
  </conditionalFormatting>
  <conditionalFormatting sqref="AC50">
    <cfRule type="containsText" dxfId="51" priority="123" operator="containsText" text="`">
      <formula>NOT(ISERROR(SEARCH("`",AC50)))</formula>
    </cfRule>
  </conditionalFormatting>
  <conditionalFormatting sqref="AD2:AD154">
    <cfRule type="containsText" dxfId="50" priority="189" operator="containsText" text="`">
      <formula>NOT(ISERROR(SEARCH("`",AD2)))</formula>
    </cfRule>
  </conditionalFormatting>
  <conditionalFormatting sqref="AD25">
    <cfRule type="containsText" dxfId="49" priority="134" operator="containsText" text="`">
      <formula>NOT(ISERROR(SEARCH("`",AD25)))</formula>
    </cfRule>
  </conditionalFormatting>
  <conditionalFormatting sqref="AD44">
    <cfRule type="containsText" dxfId="48" priority="129" operator="containsText" text="`">
      <formula>NOT(ISERROR(SEARCH("`",AD44)))</formula>
    </cfRule>
  </conditionalFormatting>
  <conditionalFormatting sqref="AD44:AE44">
    <cfRule type="containsText" dxfId="47" priority="246" operator="containsText" text="`">
      <formula>NOT(ISERROR(SEARCH("`",AD44)))</formula>
    </cfRule>
  </conditionalFormatting>
  <conditionalFormatting sqref="AE2:AE5">
    <cfRule type="containsText" dxfId="46" priority="196" operator="containsText" text="`">
      <formula>NOT(ISERROR(SEARCH("`",AE2)))</formula>
    </cfRule>
  </conditionalFormatting>
  <conditionalFormatting sqref="AE25">
    <cfRule type="containsText" dxfId="45" priority="135" operator="containsText" text="`">
      <formula>NOT(ISERROR(SEARCH("`",AE25)))</formula>
    </cfRule>
  </conditionalFormatting>
  <conditionalFormatting sqref="AE55">
    <cfRule type="containsText" dxfId="44" priority="125" operator="containsText" text="`">
      <formula>NOT(ISERROR(SEARCH("`",AE55)))</formula>
    </cfRule>
  </conditionalFormatting>
  <conditionalFormatting sqref="AE209">
    <cfRule type="containsText" dxfId="43" priority="66" operator="containsText" text="`">
      <formula>NOT(ISERROR(SEARCH("`",AE209)))</formula>
    </cfRule>
  </conditionalFormatting>
  <conditionalFormatting sqref="AE17:AG20 AW17:AX20">
    <cfRule type="containsText" dxfId="40" priority="170" operator="containsText" text="`">
      <formula>NOT(ISERROR(SEARCH("`",AE17)))</formula>
    </cfRule>
  </conditionalFormatting>
  <conditionalFormatting sqref="AF25">
    <cfRule type="containsText" dxfId="39" priority="133" operator="containsText" text="`">
      <formula>NOT(ISERROR(SEARCH("`",AF25)))</formula>
    </cfRule>
  </conditionalFormatting>
  <conditionalFormatting sqref="AF55">
    <cfRule type="containsText" dxfId="38" priority="124" operator="containsText" text="`">
      <formula>NOT(ISERROR(SEARCH("`",AF55)))</formula>
    </cfRule>
  </conditionalFormatting>
  <conditionalFormatting sqref="AG2:AG5">
    <cfRule type="containsText" dxfId="37" priority="195" operator="containsText" text="`">
      <formula>NOT(ISERROR(SEARCH("`",AG2)))</formula>
    </cfRule>
  </conditionalFormatting>
  <conditionalFormatting sqref="AH2">
    <cfRule type="containsText" dxfId="36" priority="206" operator="containsText" text="`">
      <formula>NOT(ISERROR(SEARCH("`",AH2)))</formula>
    </cfRule>
  </conditionalFormatting>
  <conditionalFormatting sqref="AH17:AH20">
    <cfRule type="containsText" dxfId="35" priority="175" operator="containsText" text="`">
      <formula>NOT(ISERROR(SEARCH("`",AH17)))</formula>
    </cfRule>
  </conditionalFormatting>
  <conditionalFormatting sqref="AH33">
    <cfRule type="containsText" dxfId="34" priority="185" operator="containsText" text="`">
      <formula>NOT(ISERROR(SEARCH("`",AH33)))</formula>
    </cfRule>
  </conditionalFormatting>
  <conditionalFormatting sqref="AL44">
    <cfRule type="containsText" dxfId="33" priority="128" operator="containsText" text="`">
      <formula>NOT(ISERROR(SEARCH("`",AL44)))</formula>
    </cfRule>
  </conditionalFormatting>
  <conditionalFormatting sqref="AL216:AT216">
    <cfRule type="containsText" dxfId="32" priority="45" operator="containsText" text="`">
      <formula>NOT(ISERROR(SEARCH("`",AL216)))</formula>
    </cfRule>
  </conditionalFormatting>
  <conditionalFormatting sqref="AR2:AR31">
    <cfRule type="containsText" dxfId="31" priority="284" operator="containsText" text="`">
      <formula>NOT(ISERROR(SEARCH("`",AR2)))</formula>
    </cfRule>
  </conditionalFormatting>
  <conditionalFormatting sqref="AR44">
    <cfRule type="containsText" dxfId="30" priority="126" operator="containsText" text="`">
      <formula>NOT(ISERROR(SEARCH("`",AR44)))</formula>
    </cfRule>
  </conditionalFormatting>
  <conditionalFormatting sqref="AV17:AV20">
    <cfRule type="containsText" dxfId="29" priority="178" operator="containsText" text="`">
      <formula>NOT(ISERROR(SEARCH("`",AV17)))</formula>
    </cfRule>
  </conditionalFormatting>
  <conditionalFormatting sqref="AV24:AV28">
    <cfRule type="containsText" dxfId="28" priority="182" operator="containsText" text="`">
      <formula>NOT(ISERROR(SEARCH("`",AV24)))</formula>
    </cfRule>
  </conditionalFormatting>
  <conditionalFormatting sqref="AV33">
    <cfRule type="containsText" dxfId="27" priority="244" operator="containsText" text="`">
      <formula>NOT(ISERROR(SEARCH("`",AV33)))</formula>
    </cfRule>
  </conditionalFormatting>
  <conditionalFormatting sqref="AW33:AX37">
    <cfRule type="containsText" dxfId="26" priority="252" operator="containsText" text="`">
      <formula>NOT(ISERROR(SEARCH("`",AW33)))</formula>
    </cfRule>
  </conditionalFormatting>
  <conditionalFormatting sqref="AW40:AX40">
    <cfRule type="containsText" dxfId="25" priority="262" operator="containsText" text="`">
      <formula>NOT(ISERROR(SEARCH("`",AW40)))</formula>
    </cfRule>
  </conditionalFormatting>
  <conditionalFormatting sqref="AW42:AX43">
    <cfRule type="containsText" dxfId="24" priority="264" operator="containsText" text="`">
      <formula>NOT(ISERROR(SEARCH("`",AW42)))</formula>
    </cfRule>
  </conditionalFormatting>
  <conditionalFormatting sqref="AW45:AX48">
    <cfRule type="containsText" dxfId="23" priority="268" operator="containsText" text="`">
      <formula>NOT(ISERROR(SEARCH("`",AW45)))</formula>
    </cfRule>
  </conditionalFormatting>
  <conditionalFormatting sqref="AW51:AX51">
    <cfRule type="containsText" dxfId="22" priority="276" operator="containsText" text="`">
      <formula>NOT(ISERROR(SEARCH("`",AW51)))</formula>
    </cfRule>
  </conditionalFormatting>
  <conditionalFormatting sqref="AY17">
    <cfRule type="containsText" dxfId="21" priority="248" operator="containsText" text="`">
      <formula>NOT(ISERROR(SEARCH("`",AY17)))</formula>
    </cfRule>
  </conditionalFormatting>
  <conditionalFormatting sqref="AY20">
    <cfRule type="containsText" dxfId="20" priority="247" operator="containsText" text="`">
      <formula>NOT(ISERROR(SEARCH("`",AY20)))</formula>
    </cfRule>
  </conditionalFormatting>
  <conditionalFormatting sqref="AY27:AY28">
    <cfRule type="containsText" dxfId="19" priority="249" operator="containsText" text="`">
      <formula>NOT(ISERROR(SEARCH("`",AY27)))</formula>
    </cfRule>
  </conditionalFormatting>
  <conditionalFormatting sqref="AY33:AY37">
    <cfRule type="containsText" dxfId="18" priority="251" operator="containsText" text="`">
      <formula>NOT(ISERROR(SEARCH("`",AY33)))</formula>
    </cfRule>
  </conditionalFormatting>
  <conditionalFormatting sqref="AY40">
    <cfRule type="containsText" dxfId="17" priority="261" operator="containsText" text="`">
      <formula>NOT(ISERROR(SEARCH("`",AY40)))</formula>
    </cfRule>
  </conditionalFormatting>
  <conditionalFormatting sqref="AY42:AY43">
    <cfRule type="containsText" dxfId="16" priority="263" operator="containsText" text="`">
      <formula>NOT(ISERROR(SEARCH("`",AY42)))</formula>
    </cfRule>
  </conditionalFormatting>
  <conditionalFormatting sqref="AY45:AY48">
    <cfRule type="containsText" dxfId="15" priority="267" operator="containsText" text="`">
      <formula>NOT(ISERROR(SEARCH("`",AY45)))</formula>
    </cfRule>
  </conditionalFormatting>
  <conditionalFormatting sqref="AY51">
    <cfRule type="containsText" dxfId="14" priority="275" operator="containsText" text="`">
      <formula>NOT(ISERROR(SEARCH("`",AY51)))</formula>
    </cfRule>
  </conditionalFormatting>
  <conditionalFormatting sqref="AY60">
    <cfRule type="containsText" dxfId="13" priority="277" operator="containsText" text="`">
      <formula>NOT(ISERROR(SEARCH("`",AY60)))</formula>
    </cfRule>
  </conditionalFormatting>
  <conditionalFormatting sqref="BA1:BB4">
    <cfRule type="containsText" dxfId="12" priority="161" operator="containsText" text="`">
      <formula>NOT(ISERROR(SEARCH("`",BA1)))</formula>
    </cfRule>
  </conditionalFormatting>
  <dataValidations disablePrompts="1" count="1">
    <dataValidation allowBlank="1" showInputMessage="1" showErrorMessage="1" prompt="pastabos" sqref="AY60 AY30:AY37 AY40 AY42:AY43 AY45:AY48 AY51 AY2:AY23 AY25:AY28" xr:uid="{0AC113E2-A4C8-4BF7-8E06-587C2DD94714}">
      <formula1>0</formula1>
      <formula2>0</formula2>
    </dataValidation>
  </dataValidations>
  <hyperlinks>
    <hyperlink ref="B2" r:id="rId1" display="22-01-TSNR" xr:uid="{47260926-6C8D-4FF5-86E1-35C5619129CD}"/>
    <hyperlink ref="B3" r:id="rId2" display="22-02" xr:uid="{4A1D607B-8854-476F-BB90-05B0EBB0B13A}"/>
    <hyperlink ref="B4" r:id="rId3" display="22-03" xr:uid="{47814823-E656-4308-A11E-631A51AEEA7B}"/>
    <hyperlink ref="B5" r:id="rId4" display="22-04" xr:uid="{FF5108C4-EA21-4665-B10F-CF53A70CCB25}"/>
    <hyperlink ref="B6" r:id="rId5" display="22-05" xr:uid="{33BA3028-1A44-4E51-9E6C-8170A0B67323}"/>
    <hyperlink ref="B7" r:id="rId6" display="22-06" xr:uid="{C7EEF7B1-64F7-45B0-9D61-65A7DF84DC66}"/>
    <hyperlink ref="B8" r:id="rId7" display="22-07" xr:uid="{7E2B9554-4D1A-49C4-B368-774C43C2DFFE}"/>
    <hyperlink ref="B9" r:id="rId8" display="22-08" xr:uid="{1E75688E-3157-461A-8BDD-56AE4A4E62E1}"/>
    <hyperlink ref="B10" r:id="rId9" display="22-09" xr:uid="{CC993B24-8BF8-455C-87A8-DF06B71AE58C}"/>
    <hyperlink ref="B11" r:id="rId10" display="22-10" xr:uid="{7D7309B8-7FE1-466D-89FC-077DBD1EEC03}"/>
    <hyperlink ref="B12" r:id="rId11" display="22-11" xr:uid="{BE310434-60DC-426D-A7C6-EE34D0C2993E}"/>
    <hyperlink ref="B13" r:id="rId12" display="22-12" xr:uid="{65E0995D-4BA2-484A-9D3D-58BF0CCBC5A9}"/>
    <hyperlink ref="B14" r:id="rId13" display="22-13" xr:uid="{81BCC717-EC53-49D0-A69B-7169C97FCB63}"/>
    <hyperlink ref="B15" r:id="rId14" display="22-14" xr:uid="{DAA15CDE-6DC2-45FB-81D2-806E0CD7C06E}"/>
    <hyperlink ref="B16" r:id="rId15" display="22-15" xr:uid="{407314C0-CF14-446A-98B8-D2B12C37D55A}"/>
    <hyperlink ref="B17" r:id="rId16" display="22-16" xr:uid="{7C03BD34-62A4-40C7-837D-62EE5D72D350}"/>
    <hyperlink ref="B18" r:id="rId17" display="22-17" xr:uid="{6BBAD7AE-FAE8-4D8D-AA31-B9FF17370BAB}"/>
    <hyperlink ref="B19" r:id="rId18" display="22-18" xr:uid="{FADF0199-B536-4196-A489-DF61DCBB60A9}"/>
    <hyperlink ref="B20" r:id="rId19" display="22-19" xr:uid="{219E271A-6C28-4FDA-A73A-5552DCC369A6}"/>
    <hyperlink ref="B21" r:id="rId20" display="22-20" xr:uid="{66B53320-78CD-47F3-ACA9-591329005080}"/>
    <hyperlink ref="B22" r:id="rId21" display="22-21" xr:uid="{452F28C1-379F-4355-A4F9-BE903F7A5B0A}"/>
    <hyperlink ref="B23" r:id="rId22" display="22-22" xr:uid="{0881F127-EEC6-4FA3-87F9-7DA8E21DDB55}"/>
    <hyperlink ref="B24" r:id="rId23" display="22-23" xr:uid="{2F77945F-133C-44B6-817F-CE56F0108F16}"/>
    <hyperlink ref="B25" r:id="rId24" display="22-24" xr:uid="{6EE6553A-B0F7-4950-9CF9-6F936A2E0078}"/>
    <hyperlink ref="B26" r:id="rId25" display="22-25" xr:uid="{580DBE60-D527-4AB4-8B9C-E35C15408B8E}"/>
    <hyperlink ref="B27:B28" r:id="rId26" display="22-25" xr:uid="{5148F536-DEF5-44AC-92C1-22D99C944446}"/>
    <hyperlink ref="B27" r:id="rId27" display="22-26" xr:uid="{0568315E-C2C4-494B-AC3F-50BD6E32A323}"/>
    <hyperlink ref="B28" r:id="rId28" display="22-27" xr:uid="{A97AFE51-6481-4AB0-ADE4-21D054002D18}"/>
    <hyperlink ref="B29" r:id="rId29" display="22-28" xr:uid="{6182D644-99C5-47C8-B585-751F7D2505F5}"/>
    <hyperlink ref="B30" r:id="rId30" display="22-29" xr:uid="{3B33A92C-C0ED-4DD3-82E8-51451597B46D}"/>
    <hyperlink ref="B31" r:id="rId31" display="22-30" xr:uid="{FD858A21-6537-45AD-9392-DDF4A29A8DBF}"/>
    <hyperlink ref="B32" r:id="rId32" display="22-31" xr:uid="{B99B5AA9-9382-4753-8466-D539F9F61DF2}"/>
    <hyperlink ref="B33" r:id="rId33" display="22-32" xr:uid="{B35A30C4-B8DF-4408-914D-5B8BED61F374}"/>
    <hyperlink ref="B34" r:id="rId34" display="22-33" xr:uid="{57143A73-417F-41DD-8C4B-180CDAFB37AD}"/>
    <hyperlink ref="B35" r:id="rId35" display="22-34" xr:uid="{447D3C9B-CB4E-45B2-833B-3347CE2A84B3}"/>
    <hyperlink ref="B36" r:id="rId36" display="22-35" xr:uid="{0E89EABE-67CB-48D6-B3AD-44F65D44F086}"/>
    <hyperlink ref="B37" r:id="rId37" display="22-36" xr:uid="{F8EA8CE3-5E07-41DE-A1BA-84D31A96CDCA}"/>
    <hyperlink ref="B38" r:id="rId38" display="22-37" xr:uid="{1F03943C-2A59-4514-AE4A-42030CCA5BFB}"/>
    <hyperlink ref="B39" r:id="rId39" display="22-38" xr:uid="{58939A76-D5DF-4974-AAAE-8477CC85E4EC}"/>
    <hyperlink ref="B40" r:id="rId40" display="22-39" xr:uid="{FE88480D-B3A1-47B5-A1F6-CA61E19794C6}"/>
    <hyperlink ref="B41" r:id="rId41" display="22-40" xr:uid="{322CD379-CE2D-4EE7-9449-D1A9F34B30D9}"/>
    <hyperlink ref="B42" r:id="rId42" display="22-41" xr:uid="{4797BF7B-595A-48A4-95EC-EEE01B34F2B6}"/>
    <hyperlink ref="B43:B44" r:id="rId43" display="22-41" xr:uid="{DEAEC13F-C2B2-4C11-921D-8C257CFC6959}"/>
    <hyperlink ref="B43" r:id="rId44" display="22-42" xr:uid="{4EC9C479-2B7F-45A5-BECB-803CFBD2BB8C}"/>
    <hyperlink ref="B44" r:id="rId45" display="22-43" xr:uid="{6C640042-C50E-417E-824E-C38174266567}"/>
    <hyperlink ref="B45" r:id="rId46" display="22-43" xr:uid="{4E58ED34-501E-4D78-9EBA-188FD1CF22E0}"/>
    <hyperlink ref="B46" r:id="rId47" display="22-45" xr:uid="{8664995E-F2AA-41FE-99F1-4158BFEA8D41}"/>
    <hyperlink ref="B47" r:id="rId48" display="22-46" xr:uid="{50D4A02E-DB1A-44F4-8FCB-9D66D28AB55E}"/>
    <hyperlink ref="B48" r:id="rId49" display="22-47" xr:uid="{34F64A92-CCF2-4556-AF84-988A02F18F74}"/>
    <hyperlink ref="B49" r:id="rId50" display="22-48" xr:uid="{5295CA8B-035D-49B2-8975-C4549342E554}"/>
    <hyperlink ref="B50" r:id="rId51" display="22-49" xr:uid="{901018B0-BA8D-4F00-8ED0-11D308183690}"/>
    <hyperlink ref="B51:B52" r:id="rId52" display="22-49" xr:uid="{83A5E23C-581B-4A7B-9A6D-BF4ACD7372DA}"/>
    <hyperlink ref="B51" r:id="rId53" display="22-50" xr:uid="{92DDEB30-2421-4243-BEEC-75884E7FE884}"/>
    <hyperlink ref="B52" r:id="rId54" display="22-51" xr:uid="{3A129759-A6EC-4B3D-90B0-D6704AE2D267}"/>
    <hyperlink ref="B53" r:id="rId55" display="22-52" xr:uid="{93B46686-1382-4A73-958E-C40A9AF9C3E0}"/>
    <hyperlink ref="B54" r:id="rId56" display="22-53" xr:uid="{AAA58FAE-FDBD-4DEC-B7AF-E8BAD2E124B9}"/>
    <hyperlink ref="B55" r:id="rId57" display="22-54" xr:uid="{E5701D38-6D54-4839-947E-DAA9540B08BD}"/>
    <hyperlink ref="B56" r:id="rId58" display="22-55" xr:uid="{C98DC1CF-8F28-4921-924F-B676125A4456}"/>
    <hyperlink ref="B57:B58" r:id="rId59" display="22-55" xr:uid="{6848A3A7-AE4B-4F62-BAB3-1C1DC2BAE250}"/>
    <hyperlink ref="B57" r:id="rId60" display="22-56" xr:uid="{EAC94914-6458-4376-B0CD-94A0058B9290}"/>
    <hyperlink ref="B59" r:id="rId61" display="22-58" xr:uid="{F0674FF7-B783-4289-B1D3-408BDD4802ED}"/>
    <hyperlink ref="B60" r:id="rId62" display="22-59" xr:uid="{A600A030-8EB0-4BD1-BE68-91005F52BF11}"/>
    <hyperlink ref="B58" r:id="rId63" display="22-57" xr:uid="{B5C2BC07-4883-40C7-8126-96591558033A}"/>
    <hyperlink ref="B61" r:id="rId64" display="22-60" xr:uid="{06AC7AE0-7A00-4816-8847-7893319FD874}"/>
    <hyperlink ref="B62" r:id="rId65" display="22-61" xr:uid="{959570F3-C48D-4623-8BEA-B7CD4A1542DA}"/>
    <hyperlink ref="B63" r:id="rId66" display="0" xr:uid="{9D8C702C-31E8-430C-BBD9-6B564CD9A621}"/>
    <hyperlink ref="B64" r:id="rId67" display="22-63" xr:uid="{DECD9D62-019F-42C0-BAD7-5ED0D5CC7F92}"/>
    <hyperlink ref="B65" r:id="rId68" display="22-64" xr:uid="{4DC4F5BE-8144-49E5-95BA-37EADC516294}"/>
    <hyperlink ref="B66" r:id="rId69" display="22-65" xr:uid="{60467B96-CD2C-478F-A8FC-170DB17D0CB7}"/>
    <hyperlink ref="B67" r:id="rId70" display="22-66" xr:uid="{3B751698-3B50-4855-B170-0A825BFFC45F}"/>
    <hyperlink ref="B68" r:id="rId71" display="22-67" xr:uid="{C8EA0CB2-A421-42A3-919D-26950D0DAE0D}"/>
    <hyperlink ref="B69" r:id="rId72" display="22-68" xr:uid="{B0A55BE2-E654-4A20-9286-EE6A0F19B5B8}"/>
    <hyperlink ref="B70" r:id="rId73" display="22-69" xr:uid="{BF390822-FE19-448A-9EE5-58248071BB14}"/>
    <hyperlink ref="B71" r:id="rId74" display="22-70" xr:uid="{CFCE05B0-DF6D-44D0-A531-092926EFC65E}"/>
    <hyperlink ref="B72" r:id="rId75" display="23-01" xr:uid="{62E1B400-BD7A-45DE-80B3-5F4FE78928C2}"/>
    <hyperlink ref="B73" r:id="rId76" display="23-02" xr:uid="{25CF55DF-F13D-45FB-80AF-020E90F56CC8}"/>
    <hyperlink ref="B74" r:id="rId77" display="23-03" xr:uid="{382745A7-5A0A-488D-9787-3855F06C44CF}"/>
    <hyperlink ref="B75" r:id="rId78" display="23-04" xr:uid="{51BB94BA-425C-4643-8A47-FFFF2C2F60F5}"/>
    <hyperlink ref="B76:B77" r:id="rId79" display="23-03" xr:uid="{FDF599A7-72BD-4629-AF21-51F01A050DB7}"/>
    <hyperlink ref="B76" r:id="rId80" display="23-05" xr:uid="{9673D160-4AA7-4EE4-89D7-010A796B1319}"/>
    <hyperlink ref="B78" r:id="rId81" display="23-07" xr:uid="{2DFBB4B3-A558-4A22-B372-FD67FA22B4C8}"/>
    <hyperlink ref="B79" r:id="rId82" display="23-07" xr:uid="{010613D7-B3A0-49CC-8401-1712DF7BAB44}"/>
    <hyperlink ref="B80" r:id="rId83" display="23-08" xr:uid="{AAF894FC-79F5-4C30-A7F4-469F65B0EE4B}"/>
    <hyperlink ref="B81:B82" r:id="rId84" display="23-07" xr:uid="{BBAE379F-47D6-4671-A1D9-0BFD536D171D}"/>
    <hyperlink ref="B77" r:id="rId85" display="23-06" xr:uid="{AB8B631F-5580-4166-B6F3-2172F607BF3B}"/>
    <hyperlink ref="B81" r:id="rId86" display="23-09" xr:uid="{E0C07F06-D331-4C87-92B1-5B66DD438E25}"/>
    <hyperlink ref="B82" r:id="rId87" display="23-10" xr:uid="{D1240D70-DD48-4736-9DFE-C0C7EC37788E}"/>
    <hyperlink ref="B83" r:id="rId88" display="23-11" xr:uid="{34AAD759-9043-4568-84AD-B525A0705F47}"/>
    <hyperlink ref="B84" r:id="rId89" display="23-12" xr:uid="{BD4ABD9E-0CA7-4CF1-8024-E8FCE9857D02}"/>
    <hyperlink ref="B85" r:id="rId90" display="23-12" xr:uid="{AC2E58BB-9042-45FA-9766-B9AB793AA856}"/>
    <hyperlink ref="B86" r:id="rId91" display="23-14" xr:uid="{0B872898-A8B2-479D-AF5B-C3A27EF136E6}"/>
    <hyperlink ref="B87" r:id="rId92" display="23-15" xr:uid="{2E05ED4A-C80F-4249-87CA-DF2E8ECB5F68}"/>
    <hyperlink ref="B88" r:id="rId93" display="23-15" xr:uid="{2E143370-7C08-4AB4-A023-3F1BF1A4221F}"/>
    <hyperlink ref="B89" r:id="rId94" display="23-15" xr:uid="{DDF4428B-7191-4D8D-BC94-CC21E219E438}"/>
    <hyperlink ref="B90" r:id="rId95" display="23-18" xr:uid="{2E7F472A-FCF6-4BE2-AB25-F2D3BEF88108}"/>
    <hyperlink ref="B91" r:id="rId96" display="23-19" xr:uid="{71C46301-14CF-4A09-962A-C5FECFB6886B}"/>
    <hyperlink ref="B92" r:id="rId97" display="23-20" xr:uid="{1C97AD48-EA70-406D-BB3E-FF94B1FE79C4}"/>
    <hyperlink ref="B93" r:id="rId98" display="23-21" xr:uid="{47E3E927-234B-492B-ABA5-C19775297733}"/>
    <hyperlink ref="B94" r:id="rId99" display="23-22" xr:uid="{2AD3DCD4-19D8-449D-BF30-EEF16030D3A1}"/>
    <hyperlink ref="B95" r:id="rId100" display="23-23" xr:uid="{609922BF-6E1B-4064-82AF-B2CC4AA1AEB3}"/>
    <hyperlink ref="B96" r:id="rId101" display="23-24" xr:uid="{8D9EA133-581F-4CFF-9B06-3B38ABC07C3C}"/>
    <hyperlink ref="B97" r:id="rId102" display="23-25" xr:uid="{2417B55E-B881-4567-9E7F-781D4FFABE1E}"/>
    <hyperlink ref="B98" r:id="rId103" display="23-25" xr:uid="{5B568079-6C86-49B6-82E3-3ED67CC6D87F}"/>
    <hyperlink ref="B99" r:id="rId104" display="23-25" xr:uid="{C4C97F96-F0D3-4E0D-B5FC-6437DD35D79A}"/>
    <hyperlink ref="B100" r:id="rId105" display="23-28" xr:uid="{B20BBB37-76B8-4174-9476-FAC9F95CE89A}"/>
    <hyperlink ref="B101" r:id="rId106" display="23-25" xr:uid="{EB5AA567-CCB5-41D0-A509-EE1EA726A556}"/>
    <hyperlink ref="B102" r:id="rId107" display="23-25" xr:uid="{8CE51B25-1A69-4A35-8CE1-442841F8D0EF}"/>
    <hyperlink ref="B103" r:id="rId108" display="23-31" xr:uid="{AFC64228-28B6-4714-AED0-A1FA8C2E4EBD}"/>
    <hyperlink ref="B104" r:id="rId109" display="23-32" xr:uid="{83D3E0C7-1358-4AFF-889C-1EEE9C6F5BD9}"/>
    <hyperlink ref="B105" r:id="rId110" display="23-33" xr:uid="{ABB78FD5-C9AC-41E4-AEAF-028348AF4C2B}"/>
    <hyperlink ref="B106" r:id="rId111" display="23-34" xr:uid="{BFE79A1E-1A25-41B8-B69A-54EBE0F7EB81}"/>
    <hyperlink ref="B107" r:id="rId112" display="23-35" xr:uid="{4637A796-2227-4F35-ACF4-81A2451E0447}"/>
    <hyperlink ref="B108:B109" r:id="rId113" display="23-33" xr:uid="{18EAF859-64B1-4D06-AD57-95DB6F68467F}"/>
    <hyperlink ref="B110" r:id="rId114" display="23-38" xr:uid="{0224CA0B-7520-4D9F-8338-4C48FC6ECABC}"/>
    <hyperlink ref="B111" r:id="rId115" display="23-39" xr:uid="{B0002697-6768-427D-BE19-DC63F4CD424B}"/>
    <hyperlink ref="B109" r:id="rId116" display="23-37" xr:uid="{CDC685FB-AE35-441C-B7F4-63A6CD4A32E7}"/>
    <hyperlink ref="B108" r:id="rId117" display="23-36" xr:uid="{04D4D3CA-DC83-4D34-A7F5-10D98B847F99}"/>
    <hyperlink ref="B112" r:id="rId118" display="23-40" xr:uid="{3FBFC049-7CF3-47C7-A39C-2F6D1F63F678}"/>
    <hyperlink ref="B113" r:id="rId119" display="23-41" xr:uid="{253A509F-A899-4BB9-BD80-6983387AE907}"/>
    <hyperlink ref="B114:B116" r:id="rId120" display="23-41" xr:uid="{0319FCEC-1032-432D-9992-F8489BECD5A8}"/>
    <hyperlink ref="B114" r:id="rId121" display="23-42" xr:uid="{BB7F8BBE-A6FA-46D1-91EE-21CC66D80DC8}"/>
    <hyperlink ref="B117" r:id="rId122" display="23-45" xr:uid="{21D85761-6E85-4637-B4F6-A323A61E00FD}"/>
    <hyperlink ref="B116" r:id="rId123" display="23-44" xr:uid="{640FE083-746E-4901-8870-2C30117E2912}"/>
    <hyperlink ref="B118" r:id="rId124" display="23-41" xr:uid="{0808759E-41BB-4184-9A82-89D720178AD2}"/>
    <hyperlink ref="B119" r:id="rId125" display="23-47" xr:uid="{B6E162F7-2D9D-4380-9FA5-24E6FED650BE}"/>
    <hyperlink ref="B120" r:id="rId126" display="23-48" xr:uid="{DA054775-72BE-444D-9424-62B69A4F718C}"/>
    <hyperlink ref="B121" r:id="rId127" display="23-49" xr:uid="{771DA815-288D-4C86-948D-B80F2ED604B3}"/>
    <hyperlink ref="B122:B123" r:id="rId128" display="23-49" xr:uid="{6FF220BC-BE6F-4754-A0E0-C7616DB86F35}"/>
    <hyperlink ref="B124" r:id="rId129" display="23-52" xr:uid="{CFEC3302-88A4-4F65-B992-82C41A864BB6}"/>
    <hyperlink ref="B123" r:id="rId130" display="23-51" xr:uid="{B39882EE-51EB-4BAE-860D-93179C31E4C6}"/>
    <hyperlink ref="B122" r:id="rId131" display="23-50" xr:uid="{BAF0C619-5D74-41B1-884E-38E9EAF69E27}"/>
    <hyperlink ref="B125" r:id="rId132" display="23-53" xr:uid="{3E5018EB-E294-4724-8A20-CA4A85F9F754}"/>
    <hyperlink ref="B126" r:id="rId133" display="23-52" xr:uid="{5A7C74F2-8818-4C60-BEE7-71236F6BF232}"/>
    <hyperlink ref="B127" r:id="rId134" display="23-55" xr:uid="{83CD2A69-471C-4238-882F-0010E27ABCF4}"/>
    <hyperlink ref="B128" r:id="rId135" display="23-56" xr:uid="{41D57001-CC25-4721-BE0C-906EFF277031}"/>
    <hyperlink ref="B129" r:id="rId136" display="23-57" xr:uid="{A81C2817-B904-47CF-9D9A-9653A8E1C7DE}"/>
    <hyperlink ref="B130:B132" r:id="rId137" display="23-57" xr:uid="{EBF7DD30-2939-48A2-9B74-5B77CE50E443}"/>
    <hyperlink ref="B130" r:id="rId138" display="23-58" xr:uid="{CEBB1191-423E-4B87-A3E1-EA0AE410B73B}"/>
    <hyperlink ref="B133:B136" r:id="rId139" display="23-57" xr:uid="{B8C35857-E505-43D9-BB10-E7C40C1E3E9D}"/>
    <hyperlink ref="B135" r:id="rId140" display="23-63" xr:uid="{C64F1568-72B2-4312-9F7D-BEB528EB5A6F}"/>
    <hyperlink ref="B134" r:id="rId141" display="23-62" xr:uid="{6C33742C-666A-4A89-8A80-BBE32EE7CE9F}"/>
    <hyperlink ref="B137" r:id="rId142" display="23-65" xr:uid="{03A217C4-AC2F-405A-A74D-6D3A70DA6F94}"/>
    <hyperlink ref="B138" r:id="rId143" display="23-66" xr:uid="{1438C3A7-862D-41A1-84A3-40FAD98D5A47}"/>
    <hyperlink ref="B139" r:id="rId144" display="23-67" xr:uid="{CEE95513-9B7A-476D-B30A-C9836260BB5C}"/>
    <hyperlink ref="B140" r:id="rId145" display="23-68" xr:uid="{DC7DA74A-6214-4672-8CE4-8BD687627DAD}"/>
    <hyperlink ref="B132" r:id="rId146" display="23-60" xr:uid="{05B70AD0-7CDA-4E34-8D07-DA30CC2F1C23}"/>
    <hyperlink ref="B141:B143" r:id="rId147" display="23-67" xr:uid="{EA9D28C1-367C-486F-9216-DBF2B7D6D916}"/>
    <hyperlink ref="B144" r:id="rId148" display="\\serv2003\Projektavimas\ESO metinis Centras\143 Savanorių pr. 339C, Kaunas, Kauno m. sav" xr:uid="{1325C0BA-4022-4C04-832D-1E006732F00E}"/>
    <hyperlink ref="B145" r:id="rId149" display="23-73" xr:uid="{DD606E92-AD2B-424F-9AB9-F5EA01319413}"/>
    <hyperlink ref="B146" r:id="rId150" display="23-74" xr:uid="{95A51B49-87BE-4C38-B920-64BAADB70D7C}"/>
    <hyperlink ref="B147" r:id="rId151" display="23-75" xr:uid="{AD0FAF54-9C3A-457D-9B41-5CADD42C376F}"/>
    <hyperlink ref="B141" r:id="rId152" display="23-69" xr:uid="{1CAC69B2-DFAE-4FEE-8C09-0E9EA45686F2}"/>
    <hyperlink ref="B142" r:id="rId153" display="23-70" xr:uid="{095412C6-DD93-4F84-88ED-E987FBC660DE}"/>
    <hyperlink ref="B143" r:id="rId154" display="23-71" xr:uid="{7C16B57F-DA98-4541-8835-8471E3639A86}"/>
    <hyperlink ref="B148" r:id="rId155" display="23-76" xr:uid="{7B0E8ECC-DF67-49D4-B5F1-C206E8703E34}"/>
    <hyperlink ref="B149" r:id="rId156" display="23-77" xr:uid="{905F03AB-C7A3-4227-9FCB-F77FA791A920}"/>
    <hyperlink ref="B150" r:id="rId157" display="23-78" xr:uid="{864EEFCE-FB50-42D6-AC68-A873E9FEADC0}"/>
    <hyperlink ref="B151" r:id="rId158" display="23-79" xr:uid="{DD94A328-2E6E-4480-9D46-69A494A76F10}"/>
    <hyperlink ref="B131" r:id="rId159" display="23-59" xr:uid="{84659C6C-8ECA-4E21-AD5D-05257E88D57D}"/>
    <hyperlink ref="B152:B153" r:id="rId160" display="23-79" xr:uid="{71EF5D5F-616D-4252-9F4A-A1CA097606C9}"/>
    <hyperlink ref="B154" r:id="rId161" display="23-82" xr:uid="{C505DE08-962F-4C7F-B761-070543B7A06E}"/>
    <hyperlink ref="B153" r:id="rId162" display="23-81" xr:uid="{CD7317C4-BB82-4893-B378-C58ACDF6A5DF}"/>
    <hyperlink ref="B152" r:id="rId163" display="23-80" xr:uid="{498D0706-AE38-4E76-92BA-491246E5A3FC}"/>
    <hyperlink ref="B155" r:id="rId164" display="23-83" xr:uid="{CA20CB0E-4F18-41E9-B047-32EC1B368256}"/>
    <hyperlink ref="B156" r:id="rId165" display="23-84" xr:uid="{FE451A39-6DAD-46E9-B9FE-4BB8BD322058}"/>
    <hyperlink ref="B157" r:id="rId166" display="23-85" xr:uid="{A17DEDB3-F3BD-4C0F-B659-4ED0376BD504}"/>
    <hyperlink ref="B158" r:id="rId167" display="23-86" xr:uid="{05EA1BC6-CBB3-44BD-8B08-0CD42292A923}"/>
    <hyperlink ref="B159" r:id="rId168" display="23-87" xr:uid="{4C93AEF6-E11B-4D91-89D8-B6FE43DE6277}"/>
    <hyperlink ref="B160" r:id="rId169" display="23-88" xr:uid="{B4653909-5296-49EF-B1F9-4B83411C40F2}"/>
    <hyperlink ref="B161" r:id="rId170" display="23-88" xr:uid="{7BED2FE1-C163-4D47-96E1-6FEEC7B60B4E}"/>
    <hyperlink ref="B162:B163" r:id="rId171" display="23-88" xr:uid="{7CE50A07-8F5D-4CEC-BFF0-601670732396}"/>
    <hyperlink ref="B164:B165" r:id="rId172" display="23-88" xr:uid="{27EBBC04-CDD2-46C1-896E-9F8EF141B359}"/>
    <hyperlink ref="B166:B167" r:id="rId173" display="23-88" xr:uid="{5DC03C82-974D-4B27-B8C0-20837425CCC3}"/>
    <hyperlink ref="B168" r:id="rId174" display="24-07" xr:uid="{595B9062-90C7-4CB5-8DAE-45705369DEE4}"/>
    <hyperlink ref="B170" r:id="rId175" display="24-08" xr:uid="{D4DC9905-2A8C-4C68-BDA8-B9B094791FAB}"/>
    <hyperlink ref="B171" r:id="rId176" display="24-09" xr:uid="{0915A492-1C29-4A49-B387-5B4C14D24FC6}"/>
    <hyperlink ref="B172" r:id="rId177" display="24-10" xr:uid="{60BBD656-434E-443B-A3AF-BCA14CB5B24A}"/>
    <hyperlink ref="B173" r:id="rId178" display="24-11" xr:uid="{C138713E-1CBA-4D38-84FF-ECE01D80A72C}"/>
    <hyperlink ref="B167" r:id="rId179" display="24-06" xr:uid="{E02F6C3A-583F-4FF2-BEDD-F341060D6AFF}"/>
    <hyperlink ref="B174" r:id="rId180" display="24-12" xr:uid="{DAD753D3-F913-497C-9DF2-B6E3786CBD57}"/>
    <hyperlink ref="B175" r:id="rId181" display="24-13" xr:uid="{E564EE1A-A017-434A-A3B5-7FC716E9BE0F}"/>
    <hyperlink ref="B176:B177" r:id="rId182" display="24-13" xr:uid="{C382B36F-14AB-4D2C-8680-9F1A71E9E3C4}"/>
    <hyperlink ref="B176" r:id="rId183" display="24-14" xr:uid="{28D19ADE-80B4-45B7-9F0E-609EF641125E}"/>
    <hyperlink ref="B166" r:id="rId184" display="0" xr:uid="{8673D991-036D-4393-8207-7B36153849FC}"/>
    <hyperlink ref="B178" r:id="rId185" display="24-16" xr:uid="{895AE335-6C2D-4C46-8E27-16C4F29ECCA3}"/>
    <hyperlink ref="B179" r:id="rId186" display="24-17" xr:uid="{2861639C-F095-451E-8159-055280FCDD17}"/>
    <hyperlink ref="B180" r:id="rId187" display="24-18" xr:uid="{6DE74B2B-57B8-48CD-9952-BCDCA55E2C76}"/>
    <hyperlink ref="B181:B185" r:id="rId188" display="24-13" xr:uid="{34DBADC2-B188-4382-92BF-A48A6FFEEC54}"/>
    <hyperlink ref="B186" r:id="rId189" display="24-24" xr:uid="{934697EE-3FF0-4DF2-8E55-B77EA7D5000C}"/>
    <hyperlink ref="B187" r:id="rId190" display="24-25" xr:uid="{3968A8DA-9C0B-47BC-9D4B-35BF35C0A7C4}"/>
    <hyperlink ref="B188" r:id="rId191" display="24-26" xr:uid="{1BB00504-97E4-4BD3-9BBD-29CEA189006A}"/>
    <hyperlink ref="B189" r:id="rId192" display="24-27" xr:uid="{304874DE-2385-4A62-AD30-9CBD01D448AF}"/>
    <hyperlink ref="B190" r:id="rId193" display="24-28" xr:uid="{EAD91AFB-419F-4FC6-AB72-F4EDFA21F8FE}"/>
    <hyperlink ref="B191" r:id="rId194" display="24-29" xr:uid="{6C91D539-A39D-4747-A253-B82DD2F4FCE2}"/>
    <hyperlink ref="B177" r:id="rId195" display="24-15" xr:uid="{32F421D5-71D7-49C8-883C-84F8F41D2F15}"/>
    <hyperlink ref="B181" r:id="rId196" display="24-19" xr:uid="{1A3BD37A-F33A-42EE-9F16-7D9114697279}"/>
    <hyperlink ref="B182" r:id="rId197" display="24-20" xr:uid="{CC057B8C-9C29-4150-AEF4-EF942DBF624A}"/>
    <hyperlink ref="B183" r:id="rId198" display="24-21" xr:uid="{23683C6B-4C09-40DD-B286-197D71B558F9}"/>
    <hyperlink ref="B184" r:id="rId199" display="24-22" xr:uid="{E86EB9F4-9C63-4A8A-A657-13D6C2081150}"/>
    <hyperlink ref="B185" r:id="rId200" display="24-23" xr:uid="{C72130DC-D2C2-4E86-B087-3129D2203156}"/>
    <hyperlink ref="B192" r:id="rId201" display="0" xr:uid="{5206AC09-8A23-4F63-BFBD-A31EF9B74350}"/>
    <hyperlink ref="B193:B196" r:id="rId202" display="24-29" xr:uid="{69274458-5253-4284-B155-B79EFE804666}"/>
    <hyperlink ref="B197:B198" r:id="rId203" display="24-29" xr:uid="{B6F61170-1C36-4A74-856D-72F010552068}"/>
    <hyperlink ref="B199" r:id="rId204" display="24-37" xr:uid="{D241B0E6-36BD-4349-BFB2-5C5D7B2BCF02}"/>
    <hyperlink ref="B200" r:id="rId205" display="24-38" xr:uid="{2BBCE9D4-C3A6-40D3-A9EA-5ECE3DE27704}"/>
    <hyperlink ref="B201" r:id="rId206" display="24-39" xr:uid="{BEA7E8EF-7E43-48C8-8ACF-F67765038DAC}"/>
    <hyperlink ref="B202" r:id="rId207" display="24-40" xr:uid="{1607B795-40E7-4326-9553-E0352DDE6787}"/>
    <hyperlink ref="B197" r:id="rId208" display="24-35" xr:uid="{3451AD90-235D-4D38-8AAB-EA2CFDDE225C}"/>
    <hyperlink ref="B193" r:id="rId209" display="24-31" xr:uid="{9167718C-8784-4254-96A3-E88713C90198}"/>
    <hyperlink ref="B194" r:id="rId210" display="24-32" xr:uid="{014198AC-D05B-49EB-A16D-71460C9574C6}"/>
    <hyperlink ref="B195" r:id="rId211" display="24-33" xr:uid="{31B600CD-9E5E-4537-93DC-206E47A509B4}"/>
    <hyperlink ref="B196" r:id="rId212" display="0" xr:uid="{26FF1C90-43AC-415F-906E-D7AFE5B5BC0D}"/>
    <hyperlink ref="B198" r:id="rId213" display="0" xr:uid="{93A947F5-999B-4494-BC13-5994E29D32BE}"/>
    <hyperlink ref="B217" r:id="rId214" display="24-55" xr:uid="{B4247951-ECB7-4EB4-BF97-46E6D4E854C1}"/>
    <hyperlink ref="B216" r:id="rId215" display="24-54" xr:uid="{42384AEE-F272-4801-9BC3-A8F1F1428CC2}"/>
    <hyperlink ref="B215" r:id="rId216" display="24-53" xr:uid="{CAA72D9B-471D-4134-A4FF-0010EB5A7157}"/>
    <hyperlink ref="B213" r:id="rId217" display="24-51" xr:uid="{9AB44BAE-DA60-49D1-81EF-C200CCABB106}"/>
    <hyperlink ref="B214" r:id="rId218" display="24-52" xr:uid="{1EB3429F-6EC7-4FAB-AFF7-F1413EBB093E}"/>
    <hyperlink ref="B212" r:id="rId219" display="24-50" xr:uid="{B1F0015D-2D24-4FB4-BA30-61C3789AF511}"/>
    <hyperlink ref="B211" r:id="rId220" display="24-49" xr:uid="{4EE85A40-C973-44C3-8F08-E426D81AE39C}"/>
    <hyperlink ref="B210" r:id="rId221" display="24-48" xr:uid="{48484B61-7604-4D02-BD04-F5708E1D663E}"/>
    <hyperlink ref="B209" r:id="rId222" display="24-47" xr:uid="{D6734A8C-27FC-4BE7-9575-2216E8364E37}"/>
    <hyperlink ref="B204" r:id="rId223" display="\\serv2003\Projektavimas\ESO metinis Centras\203. Kranto 10-oji g. 18-1, Kaunas, Kauno m. sav" xr:uid="{EC02DD88-C1BC-44DD-8527-1D0B87E6B696}"/>
    <hyperlink ref="B203" r:id="rId224" display="24-41" xr:uid="{DC11426A-9F79-4FA6-88F1-0970148306A2}"/>
    <hyperlink ref="B205" r:id="rId225" display="\\serv2003\Projektavimas\ESO metinis Centras\204. Savanorių pr. 3-20, Kaunas, Kauno m. sav" xr:uid="{4A4A922D-B1D0-441A-8C7D-CC12607015BC}"/>
    <hyperlink ref="B208" r:id="rId226" display="24-46" xr:uid="{91B08448-4D98-4F93-829E-039C74764FBE}"/>
    <hyperlink ref="B207" r:id="rId227" display="24-45" xr:uid="{37BACB62-EF03-4A19-947C-FE044FAD2445}"/>
    <hyperlink ref="B219" r:id="rId228" display="\\192.168.1.100\Projektavimas\ESO metinis Centras\218. A. Juozapavičiaus pr. 32-11, Kaunas, Kauno m. sav" xr:uid="{4336D837-D192-4495-BFDD-4DB3F3CCBE6A}"/>
    <hyperlink ref="B220" r:id="rId229" display="24-58" xr:uid="{4695EB2E-757B-4A7D-AC75-5BBE4ED39A7D}"/>
    <hyperlink ref="B221" r:id="rId230" display="24-59" xr:uid="{EFF5BDA9-3431-429D-92A9-416CA8E1074B}"/>
    <hyperlink ref="B222" r:id="rId231" display="24-60" xr:uid="{6663165E-DC2E-443E-82B9-F88209E6B5E0}"/>
    <hyperlink ref="B223" r:id="rId232" display="24-61" xr:uid="{F8936C9B-F7E1-483E-95F7-820F609631DF}"/>
    <hyperlink ref="B224" r:id="rId233" display="24-62" xr:uid="{9119AFAC-6211-438D-980E-A40D2F9F080C}"/>
    <hyperlink ref="B206" r:id="rId234" display="24-44" xr:uid="{CD63DDE8-93C9-4F5E-9E34-51FF68D5BB1B}"/>
    <hyperlink ref="B218" r:id="rId235" display="24-56" xr:uid="{1772EC0D-EA14-4751-8830-0554DB2CA713}"/>
    <hyperlink ref="B225" r:id="rId236" display="24-63" xr:uid="{47EFB3EC-25A4-44FC-A4A5-931FFC21DBE0}"/>
    <hyperlink ref="B226:B227" r:id="rId237" display="24-62" xr:uid="{3B0CB053-955E-460C-8AFC-19655795E080}"/>
    <hyperlink ref="B228:B230" r:id="rId238" display="24-62" xr:uid="{D4C3E239-E57C-42A9-B175-D8777DBBD5E5}"/>
    <hyperlink ref="B231:B232" r:id="rId239" display="24-62" xr:uid="{C09BF2A5-FC8D-4738-85A4-290C4B64E3BD}"/>
    <hyperlink ref="B230" r:id="rId240" display="24-68" xr:uid="{4B5D8AAA-30EB-4F00-BA9E-67E35BED167B}"/>
    <hyperlink ref="B229" r:id="rId241" display="24-67" xr:uid="{F5CE45F9-BCB5-48BE-A2E9-4E8CC20C1800}"/>
    <hyperlink ref="B228" r:id="rId242" display="24-66" xr:uid="{3ED2E72D-47CA-4867-9BB8-069009EE9F0F}"/>
    <hyperlink ref="B227" r:id="rId243" display="24-65" xr:uid="{C532C30C-1902-4AC2-A8BA-CC42B753A8A6}"/>
    <hyperlink ref="B226" r:id="rId244" display="24-64" xr:uid="{3C6936A1-C89A-4250-96FE-68FF27A22B07}"/>
    <hyperlink ref="B231" r:id="rId245" display="24-69" xr:uid="{C2DE55BB-83A6-4CD2-9175-9DCA6B5BD726}"/>
    <hyperlink ref="B232" r:id="rId246" display="24-70" xr:uid="{9A00F264-A061-453A-BAB2-4A153A8C38C5}"/>
    <hyperlink ref="B233:B234" r:id="rId247" display="24-62" xr:uid="{84131902-7BBC-4280-A689-E03E3AD03D36}"/>
    <hyperlink ref="B233" r:id="rId248" display="24-71" xr:uid="{B2F02DA8-2F62-4E28-8ED4-A1462A4A2A2F}"/>
    <hyperlink ref="B234" r:id="rId249" display="24-72" xr:uid="{422896AE-1934-4FB9-9C83-A77F6A36D48C}"/>
    <hyperlink ref="B235:B236" r:id="rId250" display="24-62" xr:uid="{7A2FE6DB-D098-4EC6-ADAE-8E5D26733C67}"/>
    <hyperlink ref="B235" r:id="rId251" display="24-73" xr:uid="{E33AF3E1-E599-4ABF-9FE5-272E27874BA7}"/>
    <hyperlink ref="B236" r:id="rId252" display="24-74" xr:uid="{21DBA4E5-98CF-4BFF-8E1D-1CA35B8F2FDD}"/>
    <hyperlink ref="B237:B238" r:id="rId253" display="24-62" xr:uid="{2E0EC230-69E0-4444-B447-CF683E6AD444}"/>
    <hyperlink ref="B237" r:id="rId254" display="24-75" xr:uid="{A67BEA71-A34E-4887-8F33-FBCD59FF4B12}"/>
    <hyperlink ref="B239:B240" r:id="rId255" display="24-62" xr:uid="{8A6432EA-0419-4EBA-B6EE-F6D27A633E2D}"/>
    <hyperlink ref="B241:B242" r:id="rId256" display="24-62" xr:uid="{A0A4F3BF-442F-45AA-A874-1CD40250591F}"/>
    <hyperlink ref="B241" r:id="rId257" display="24-79" xr:uid="{7E3ECEA4-D9EC-4775-843E-9AC7EE9690FE}"/>
    <hyperlink ref="B242" r:id="rId258" display="24-80" xr:uid="{4B6B1900-CECB-49EC-B67C-93E632537FB4}"/>
    <hyperlink ref="B240" r:id="rId259" display="24-78" xr:uid="{926366B9-8D37-48BD-8636-4225239E51C9}"/>
    <hyperlink ref="B238" r:id="rId260" display="24-76" xr:uid="{EA366EA2-28CF-48DD-AEA6-7AB9712F2EA1}"/>
    <hyperlink ref="B239" r:id="rId261" display="24-77" xr:uid="{D5BEAEFF-C50B-49A4-8B92-E37B2383B990}"/>
    <hyperlink ref="B244" r:id="rId262" display="24-82" xr:uid="{D142FB40-367D-4B28-9156-BB0F39B27E0B}"/>
    <hyperlink ref="B245" r:id="rId263" display="24-83" xr:uid="{37CB9088-E1A5-4738-B85F-31219E4EE6F0}"/>
    <hyperlink ref="B246" r:id="rId264" display="24-84" xr:uid="{57E4CF39-5503-4636-9E37-2A4D4A2C441B}"/>
    <hyperlink ref="B247" r:id="rId265" display="24-85" xr:uid="{679F030D-7B0F-4D58-9288-CAA06E715DDD}"/>
    <hyperlink ref="B248" r:id="rId266" display="24-86" xr:uid="{5B9832CB-2269-4527-ACD1-7C2A4BC56CEF}"/>
    <hyperlink ref="B249" r:id="rId267" display="24-87" xr:uid="{59A9052B-050A-4366-A264-278E0E1CCF47}"/>
    <hyperlink ref="B250" r:id="rId268" display="24-88" xr:uid="{8B418B4A-7D1E-4926-B20D-061FB595614E}"/>
    <hyperlink ref="B251" r:id="rId269" display="24-89" xr:uid="{DDB8BE3B-7624-4E48-B76B-423AF99B5CDC}"/>
    <hyperlink ref="B252" r:id="rId270" xr:uid="{1E2A1F06-F4C0-4D75-B64D-C82CE5B661CE}"/>
    <hyperlink ref="B253" r:id="rId271" display="24-91" xr:uid="{54514339-66FE-4C29-87FF-56ECA3A2DE17}"/>
    <hyperlink ref="B254" r:id="rId272" display="24-92" xr:uid="{90765E8C-37A6-484B-AC42-B76C096E822C}"/>
    <hyperlink ref="B255" r:id="rId273" display="24-93" xr:uid="{60AF9A17-B67D-4E2D-BAC1-22C30946C5EC}"/>
    <hyperlink ref="B256" r:id="rId274" display="24-94" xr:uid="{55610ADB-6721-4774-B1FC-958B611403E4}"/>
    <hyperlink ref="B257" r:id="rId275" display="24-95" xr:uid="{6397C4DB-B818-4AD7-A44C-F255343C4877}"/>
    <hyperlink ref="B258" r:id="rId276" display="24-96" xr:uid="{D50AB839-5847-4003-8DD9-ABAC937BC33D}"/>
    <hyperlink ref="B259" r:id="rId277" display="24-97" xr:uid="{FC677535-3454-4906-B3E4-68189107B154}"/>
    <hyperlink ref="B260" r:id="rId278" display="24-98" xr:uid="{0DE160F7-C8A6-4FF7-A020-7B77F8683CDA}"/>
    <hyperlink ref="B261" r:id="rId279" display="24-99" xr:uid="{2F5463C2-549C-4223-8EC0-8BEAD6DB2DA2}"/>
    <hyperlink ref="B262" r:id="rId280" display="24-100" xr:uid="{1288816C-C93F-4AE4-B2BC-999C83358D39}"/>
    <hyperlink ref="B263" r:id="rId281" display="24-101" xr:uid="{C33C7AA8-DE42-42B7-883C-087CE1DE931A}"/>
    <hyperlink ref="B264" r:id="rId282" display="24-102" xr:uid="{A3F2F8EC-9A59-4A9F-A506-DB218DA90208}"/>
    <hyperlink ref="B265" r:id="rId283" display="24-103" xr:uid="{3856511F-F842-4AC5-952C-FB3268D96E74}"/>
    <hyperlink ref="B266" r:id="rId284" display="24-104" xr:uid="{11DD7F43-25E9-4C3B-8168-9EC291F05A31}"/>
    <hyperlink ref="B267" r:id="rId285" display="24-105" xr:uid="{937DE028-EE86-4AD5-B711-49401BE472CA}"/>
    <hyperlink ref="B268" r:id="rId286" display="24-106" xr:uid="{4EB42A52-8149-4F64-ABE6-6B99B242E7A3}"/>
    <hyperlink ref="B269" r:id="rId287" display="24-107" xr:uid="{3FB0A8AB-C801-4801-9DCF-8C5B0BFCF0B7}"/>
    <hyperlink ref="B270" r:id="rId288" display="24-108" xr:uid="{B8A298BA-4878-480A-858E-1659E5912C4F}"/>
    <hyperlink ref="B271" r:id="rId289" display="24-109" xr:uid="{79B64D14-B958-451C-B890-EA7925DCAF87}"/>
    <hyperlink ref="B272" r:id="rId290" display="24-110" xr:uid="{04130AA5-CCF7-4438-8644-CF46E15BB110}"/>
    <hyperlink ref="B273" r:id="rId291" display="24-111" xr:uid="{3F65C4E4-E2FB-4B33-BDB0-D4D2E18A3F5F}"/>
    <hyperlink ref="B274" r:id="rId292" display="24-112" xr:uid="{4C432C43-1AB9-4679-8BB9-2C5926F0D9B9}"/>
    <hyperlink ref="B275" r:id="rId293" display="24-113" xr:uid="{8893359D-BED6-4F77-A0FE-C1D0FD9CBB00}"/>
    <hyperlink ref="B276" r:id="rId294" display="24-114" xr:uid="{78BC93FE-178C-45EC-A593-8365EFFF1CD7}"/>
    <hyperlink ref="B277" r:id="rId295" display="24-115" xr:uid="{A029FC4F-C381-4A40-9CF0-8433214E34A0}"/>
    <hyperlink ref="B278" r:id="rId296" display="24-116" xr:uid="{4DECCEEC-52BE-4104-94F1-364CE90D1390}"/>
    <hyperlink ref="B279" r:id="rId297" display="24-117" xr:uid="{9D587114-41E6-44BC-B47D-8A5E19E60818}"/>
    <hyperlink ref="B280" r:id="rId298" display="24-118" xr:uid="{D09F103F-3739-4D78-81DF-79ADC5F4EB9B}"/>
    <hyperlink ref="B281" r:id="rId299" xr:uid="{6269AF56-E2DD-496F-AF75-DE73EBC53A30}"/>
    <hyperlink ref="B282" r:id="rId300" display="24-120" xr:uid="{EC7A57BB-5110-42C3-A7D1-7A075415BA4F}"/>
    <hyperlink ref="B283" r:id="rId301" display="24-121" xr:uid="{848FA0CF-0A90-40CC-82A0-9CF5EE47BE4D}"/>
    <hyperlink ref="B243" r:id="rId302" display="24-81" xr:uid="{985D6789-6C62-4129-B8E7-F9D0ECD3E91E}"/>
    <hyperlink ref="B284" r:id="rId303" display="24-122" xr:uid="{A04CE508-7B91-4D7E-AFA0-CC72EA3B1228}"/>
    <hyperlink ref="B285" r:id="rId304" display="24-123" xr:uid="{7422B102-3CC3-4B95-9A7C-BD8E82E69325}"/>
    <hyperlink ref="B286" r:id="rId305" display="24-124" xr:uid="{839168A4-31AF-4E74-A0A0-83AB7DC92344}"/>
    <hyperlink ref="B287" r:id="rId306" display="24-125" xr:uid="{33A2BCAC-1C62-4EF7-813E-CC12F2F1B82D}"/>
    <hyperlink ref="B288" r:id="rId307" display="24-126" xr:uid="{F586A233-6314-436E-B53F-B20E2CEAA68F}"/>
    <hyperlink ref="B289" r:id="rId308" display="24-127" xr:uid="{6CE78A85-4DD1-4B65-BB94-CDEA1478FD7B}"/>
    <hyperlink ref="B290" r:id="rId309" display="24-128" xr:uid="{B8616F3A-B31F-44C6-91DC-5D3615256946}"/>
    <hyperlink ref="B291" r:id="rId310" display="24-129" xr:uid="{AD5F29E0-078F-4B72-A7AB-2B56B7699A70}"/>
    <hyperlink ref="B292" r:id="rId311" display="24-129" xr:uid="{9A789A66-31B4-45C3-A97F-13BC3083F23B}"/>
    <hyperlink ref="B293" r:id="rId312" display="24-131" xr:uid="{52E3B1C3-9333-4638-8767-EAC6D1BC6FFD}"/>
    <hyperlink ref="B294" r:id="rId313" display="24-132" xr:uid="{3D409A7B-2117-4D9A-BD59-EF619CF33771}"/>
    <hyperlink ref="B295" r:id="rId314" display="24-133" xr:uid="{FE0183A4-04D1-4643-AF24-3630D085E000}"/>
    <hyperlink ref="B296" r:id="rId315" display="24-134" xr:uid="{AC36F827-EB2F-4B7C-85D0-84084B73A777}"/>
    <hyperlink ref="B297" r:id="rId316" display="24-135" xr:uid="{3192B441-8BC8-4224-87EE-AD6D3DC94FF3}"/>
    <hyperlink ref="B298" r:id="rId317" display="24-136" xr:uid="{9A1D0A96-1DBA-4AA8-9E18-FB848D6384F4}"/>
    <hyperlink ref="B299" r:id="rId318" display="24-137" xr:uid="{0B8F2E1F-DEF2-4629-9E61-D9B4C99AD744}"/>
    <hyperlink ref="B300" r:id="rId319" display="24-138" xr:uid="{87C3F4BD-29EB-4308-A9B6-19F2CCE7D735}"/>
    <hyperlink ref="B301" r:id="rId320" display="24-139" xr:uid="{83537CB7-4658-446A-BEAD-49C19B67EAC7}"/>
    <hyperlink ref="B302" r:id="rId321" display="24-140" xr:uid="{63F4C063-0C8C-4E5A-9773-B012A48A9F77}"/>
    <hyperlink ref="B303" r:id="rId322" display="24-141" xr:uid="{1D1990C9-F17F-4DDA-A662-A737C595E6BF}"/>
    <hyperlink ref="B304" r:id="rId323" display="24-142" xr:uid="{CBCBFDC2-1C0E-4E8C-9D58-4EC6F2E9596F}"/>
    <hyperlink ref="B305" r:id="rId324" display="24-143" xr:uid="{E54364FA-169C-4E2B-BEB6-3680B95370EE}"/>
    <hyperlink ref="B306" r:id="rId325" xr:uid="{772DBEAD-44CD-4A57-9D06-65339151967A}"/>
    <hyperlink ref="B307" r:id="rId326" display="24-145" xr:uid="{7523BC2D-25F8-49B3-8657-0DAE22452A9F}"/>
    <hyperlink ref="B308" r:id="rId327" display="24-146" xr:uid="{19BFE1F3-2A61-4BDC-BA11-78E633EEF707}"/>
    <hyperlink ref="B309" r:id="rId328" display="24-147" xr:uid="{5375A1C5-FE42-4188-9005-4C5DA62E6FD4}"/>
    <hyperlink ref="B310" r:id="rId329" display="24-148" xr:uid="{CCE1F87E-37A6-4964-A974-1C4542E64216}"/>
    <hyperlink ref="B311" r:id="rId330" display="24-149" xr:uid="{FA89EF79-40FD-45BF-AF4A-0D9E5DC9F35D}"/>
    <hyperlink ref="B312" r:id="rId331" xr:uid="{8D3FAF3D-B3DB-439B-8FC0-D9291F651323}"/>
    <hyperlink ref="B313" r:id="rId332" display="24-151" xr:uid="{269F91DB-C677-47B4-9F73-384EA02748C7}"/>
    <hyperlink ref="B314" r:id="rId333" display="24-152" xr:uid="{117C4FDC-D901-4D9F-B952-7282EFEE97EF}"/>
    <hyperlink ref="B315" r:id="rId334" display="24-153" xr:uid="{051B08A6-29EC-4A08-B254-EA5FD048D46F}"/>
    <hyperlink ref="B316" r:id="rId335" display="24-154" xr:uid="{66B8B299-4071-46A6-AC40-B3D7D45E68A8}"/>
    <hyperlink ref="B317" r:id="rId336" display="25-01" xr:uid="{5D233D97-7A59-451C-9F26-B3D857C27BE5}"/>
    <hyperlink ref="B318" r:id="rId337" display="25-02" xr:uid="{E5C45FE2-A003-48EE-9205-2877D1D9D77F}"/>
    <hyperlink ref="B319" r:id="rId338" display="25-03" xr:uid="{9DCB4987-5186-4381-841D-2275156E3C3B}"/>
    <hyperlink ref="B320" r:id="rId339" display="25-04" xr:uid="{D6349F64-1A5C-42F5-9EA6-46D88122B1C4}"/>
    <hyperlink ref="B321" r:id="rId340" display="25-05" xr:uid="{7872549E-BDA4-42C4-BE9A-261F2BF4399D}"/>
    <hyperlink ref="B322" r:id="rId341" display="25-06" xr:uid="{1330CC56-1108-4817-B422-523FCB7FE0C6}"/>
    <hyperlink ref="B323" r:id="rId342" display="25-07" xr:uid="{A4D9686A-49DC-4535-95BE-79A1DA7D06DA}"/>
    <hyperlink ref="B324" r:id="rId343" display="25-08" xr:uid="{2C976FDC-42A4-4C9B-8B99-225FE20BD6D8}"/>
    <hyperlink ref="B326" r:id="rId344" display="25-10" xr:uid="{C848FAB3-C614-4A61-87E0-70F612BB4E63}"/>
    <hyperlink ref="B325" r:id="rId345" display="25-09" xr:uid="{5A27EA2F-493E-41FF-A09A-A4611A54CC03}"/>
    <hyperlink ref="B327" r:id="rId346" display="25-11" xr:uid="{201D1930-E1FA-4BF8-9AFD-81DBD8CE521E}"/>
    <hyperlink ref="B328" r:id="rId347" display="25-12" xr:uid="{93188AAB-7DAE-4897-B04B-FC04470BE959}"/>
    <hyperlink ref="B329" r:id="rId348" display="25-13" xr:uid="{E062D3D6-5213-4E2F-A123-12D8B571AB48}"/>
    <hyperlink ref="B330" r:id="rId349" display="25-14" xr:uid="{29B8F0A5-2619-4A83-AF9C-BD58B4027F0F}"/>
    <hyperlink ref="B331" r:id="rId350" display="25-15" xr:uid="{4885C94B-A9C4-40E2-8637-D2EC8519394B}"/>
    <hyperlink ref="B332" r:id="rId351" display="25-16" xr:uid="{D39EEDEA-9E29-4EA9-AC8E-C35373C53231}"/>
    <hyperlink ref="B333" r:id="rId352" display="25-17" xr:uid="{5E115AF2-96F1-4D9C-8ED1-0C73EFD79758}"/>
    <hyperlink ref="B334" r:id="rId353" display="25-18" xr:uid="{7B65F809-E8AF-4FE8-8CD2-8E301E1351BC}"/>
    <hyperlink ref="B335" r:id="rId354" display="25-19" xr:uid="{0E79877C-FC97-4169-9A2D-83204D2CF1FB}"/>
    <hyperlink ref="B336" r:id="rId355" xr:uid="{BF54E553-C6D0-4D04-AD7C-12F8FA4C139A}"/>
    <hyperlink ref="B337" r:id="rId356" display="25-21" xr:uid="{4110FC68-F224-41A5-918A-9714357B60B9}"/>
    <hyperlink ref="B338" r:id="rId357" display="25-22" xr:uid="{ADACF050-7A82-4725-9F83-C8FF99A2283C}"/>
    <hyperlink ref="B339" r:id="rId358" display="25-23" xr:uid="{2E55A12F-1C71-4253-B92A-EEB24CD0739B}"/>
    <hyperlink ref="B340" r:id="rId359" display="25-24" xr:uid="{8F135C1D-0A68-42B9-8256-F74BC069BCB8}"/>
    <hyperlink ref="B341" r:id="rId360" display="25-25" xr:uid="{44D651E8-D17B-46FC-A9B7-ACA17C3324B7}"/>
    <hyperlink ref="B342" r:id="rId361" display="25-26" xr:uid="{BDDDF962-1559-48DE-AF06-C4A1C727B7FD}"/>
    <hyperlink ref="B343" r:id="rId362" display="25-27" xr:uid="{FEE83135-B6CB-42F2-B4A2-3D96F0BB2E4C}"/>
    <hyperlink ref="B344" r:id="rId363" display="25-28" xr:uid="{DB79B998-4812-4559-9794-0FD94802FFFD}"/>
    <hyperlink ref="B345" r:id="rId364" display="25-29" xr:uid="{92E0BBCF-558B-441B-B441-91DD07D5ADE9}"/>
    <hyperlink ref="B346" r:id="rId365" display="25-30" xr:uid="{1CA8C932-EAEA-4714-8E51-70BB24078DB3}"/>
    <hyperlink ref="B347" r:id="rId366" display="25-31" xr:uid="{0F3F8CE6-B44C-4CF7-B1CF-4C6C95E926C2}"/>
    <hyperlink ref="B348" r:id="rId367" display="25-32" xr:uid="{68E729CB-D9FF-4882-A085-A72BAB168505}"/>
    <hyperlink ref="B349" r:id="rId368" xr:uid="{FF1F82FE-4158-45A1-A417-20F749ECBADB}"/>
    <hyperlink ref="B350" r:id="rId369" display="25-34" xr:uid="{027B5C0C-9E72-4000-A4E0-33C532B338A9}"/>
    <hyperlink ref="B351" r:id="rId370" display="25-35" xr:uid="{D023BE3E-86D2-47F4-8E67-BF423B11FF5E}"/>
    <hyperlink ref="B352" r:id="rId371" display="25-36" xr:uid="{D54BB0A1-BD86-478F-9860-14C9EB543CFF}"/>
    <hyperlink ref="B353" r:id="rId372" display="25-37" xr:uid="{6F2C1150-F588-4052-A91E-1F31FA113D1F}"/>
    <hyperlink ref="B354" r:id="rId373" display="25-38" xr:uid="{C285650F-A25D-458C-AB71-C9C534662EEC}"/>
    <hyperlink ref="B355" r:id="rId374" display="25-39" xr:uid="{26871AC4-B6B6-479E-AE7F-AA1EFE116173}"/>
    <hyperlink ref="B356" r:id="rId375" display="25-40" xr:uid="{3942AE47-A7A5-4022-BD36-8A493635533E}"/>
    <hyperlink ref="B357" r:id="rId376" display="25-41" xr:uid="{909B401B-25CD-4572-B953-79617052B788}"/>
    <hyperlink ref="B358" r:id="rId377" display="25-42" xr:uid="{FFF8D6D1-5231-4093-9826-46B9ED6ED997}"/>
    <hyperlink ref="B359" r:id="rId378" display="25-43" xr:uid="{AC3ABF10-46EB-4177-A56F-13F66A707ED0}"/>
    <hyperlink ref="B360" r:id="rId379" display="25-44" xr:uid="{914C74C6-9D0B-4E05-9576-8D56E9C9C5DB}"/>
    <hyperlink ref="B361" r:id="rId380" xr:uid="{4D41CE8A-153E-4586-A61E-2E3C53760EEE}"/>
    <hyperlink ref="B362" r:id="rId381" display="25-46" xr:uid="{14AA9D93-811F-40DB-8284-7300A4E951B7}"/>
    <hyperlink ref="B363" r:id="rId382" display="1" xr:uid="{ED449066-34F5-4695-BE30-D194AA16C17B}"/>
    <hyperlink ref="B364" r:id="rId383" display="25-48" xr:uid="{F7C8CC2D-297D-4B2F-9B56-9FCAFFA48D15}"/>
    <hyperlink ref="B365" r:id="rId384" display="25-49" xr:uid="{97EFAAE1-0EEB-4ADF-92D9-B96EC9C19BB8}"/>
    <hyperlink ref="B366" r:id="rId385" display="25-50" xr:uid="{10906E0A-740E-402D-A99C-F6AD6BD830C8}"/>
    <hyperlink ref="B367" r:id="rId386" display="25-51" xr:uid="{E7E0CB03-BA12-4463-92D4-35F705F7CE84}"/>
    <hyperlink ref="B368" r:id="rId387" display="25-52" xr:uid="{3D253773-6BAE-4977-869A-DA1A242B1498}"/>
    <hyperlink ref="B369" r:id="rId388" display="25-53" xr:uid="{7D0F7673-C18D-4136-885C-CD5B3261823F}"/>
    <hyperlink ref="B370" r:id="rId389" display="1" xr:uid="{AFCA79DB-5099-4AC3-8706-2EFF748B300A}"/>
    <hyperlink ref="B371" r:id="rId390" display="25-55" xr:uid="{E35BB50B-568E-4DF6-B373-58EBA7810FF3}"/>
    <hyperlink ref="B372" r:id="rId391" display="25-56" xr:uid="{4E8ED01E-70A1-4979-B9ED-EED4D923366C}"/>
    <hyperlink ref="B373" r:id="rId392" display="25-56" xr:uid="{98CC0C7C-13D6-4FC4-B5D0-70CCEF5142D5}"/>
    <hyperlink ref="B374" r:id="rId393" display="25-57" xr:uid="{666C0F0C-DB92-4270-B27B-D53A5BA42F2A}"/>
    <hyperlink ref="B375" r:id="rId394" display="1" xr:uid="{0E6B98E3-990D-447D-91B4-8255154A6279}"/>
    <hyperlink ref="B376" r:id="rId395" display="25-59" xr:uid="{0199904C-525C-4ED1-B397-FD7EF634D0C8}"/>
    <hyperlink ref="B377" r:id="rId396" display="25-60" xr:uid="{F2F03C81-C64D-4913-86F6-47B9FA1F0FD7}"/>
    <hyperlink ref="B378" r:id="rId397" display="1" xr:uid="{272B70E0-B1B6-4854-BFB4-F6D3B2687D50}"/>
    <hyperlink ref="B379" r:id="rId398" display="25-62" xr:uid="{BD43A818-E831-48DA-9167-8EF7C7C387BA}"/>
    <hyperlink ref="B380" r:id="rId399" display="25-63" xr:uid="{9D4F4E5B-4FE7-4C3C-8DE6-F6C344497FB7}"/>
    <hyperlink ref="B381" r:id="rId400" xr:uid="{A3CFD8B0-A9AA-4ECE-9277-A3392A1B5148}"/>
    <hyperlink ref="B382" r:id="rId401" display="25-65" xr:uid="{D0197C0A-80D3-4E57-A898-D5FE27AB8BA9}"/>
    <hyperlink ref="B383" r:id="rId402" display="25-66" xr:uid="{0F116C58-BF02-4811-9C75-2B224FCA7D32}"/>
    <hyperlink ref="B384" r:id="rId403" display="25-67" xr:uid="{A80C8DAF-C932-4994-8F25-866A757E8D32}"/>
    <hyperlink ref="B385" r:id="rId404" display="25-68" xr:uid="{6E47C7B0-0EE3-4063-B04D-E550FBF4EDAD}"/>
    <hyperlink ref="B386" r:id="rId405" display="25-69" xr:uid="{ABEF2DAB-0D2D-4634-A754-AEAD0DE8620B}"/>
    <hyperlink ref="B387" r:id="rId406" display="25-70" xr:uid="{0EA5A360-A9E8-405D-ACD6-CF3D88E909F7}"/>
    <hyperlink ref="B389" r:id="rId407" display="25-71" xr:uid="{75AA06F2-30DF-464E-8825-7AE87D67B8AA}"/>
    <hyperlink ref="B390" r:id="rId408" display="25-72" xr:uid="{83BE6C34-A3DE-4815-A32C-D58A6737F611}"/>
    <hyperlink ref="B391" r:id="rId409" display="25-73" xr:uid="{02A6B427-0B41-4CF2-9AD3-FA525E96AD91}"/>
    <hyperlink ref="B392" r:id="rId410" display="25-74" xr:uid="{6C0D2AEB-7EF0-40A6-A446-FCF8ABF0E08F}"/>
    <hyperlink ref="B393" r:id="rId411" display="25-75" xr:uid="{E9D780E8-CD85-4B33-B433-EBCC57114CAA}"/>
    <hyperlink ref="B394" r:id="rId412" display="25-76" xr:uid="{1CBA87A7-D4CE-4D7B-B882-76B250E81A48}"/>
    <hyperlink ref="B395" r:id="rId413" display="25-67" xr:uid="{BD2C431F-9A9B-4314-B88E-334731B467E0}"/>
    <hyperlink ref="B397" r:id="rId414" display="25-78" xr:uid="{AABB8138-0631-45A6-8BDB-47FD21BB1E2B}"/>
    <hyperlink ref="B396" r:id="rId415" display="25-77" xr:uid="{516D68D2-EEA4-4C3B-968E-D6568B58CB63}"/>
    <hyperlink ref="B398" r:id="rId416" display="25-79" xr:uid="{ED245DE0-B7A8-4E82-B143-915DE24335C4}"/>
    <hyperlink ref="B399" r:id="rId417" display="25-80" xr:uid="{F97AEB00-972E-4BDF-9404-AD00FDB9AA5B}"/>
    <hyperlink ref="B400" r:id="rId418" display="25-81" xr:uid="{9AD4C7F4-A2C4-4AF7-BB0D-36021CA4C9FC}"/>
    <hyperlink ref="B401" r:id="rId419" display="25-82" xr:uid="{11E9354B-7527-4EC0-A66F-86275309F8DB}"/>
    <hyperlink ref="B403" r:id="rId420" display="25-84" xr:uid="{65772BA9-51FC-4F0A-A774-6312846E4C3F}"/>
    <hyperlink ref="B402" r:id="rId421" display="25-83" xr:uid="{89BC71C3-0481-4E48-B095-6F089BF17654}"/>
    <hyperlink ref="B404" r:id="rId422" display="25-85" xr:uid="{0DECA884-68FF-46D5-8DD7-185D0E62AFB1}"/>
    <hyperlink ref="B405" r:id="rId423" display="25-86" xr:uid="{76BFBD1D-E9EF-463F-A2B3-48B0FC9E728F}"/>
    <hyperlink ref="B406" r:id="rId424" display="25-87" xr:uid="{E9F6CEC6-C8EB-4D61-A533-30AFA1A2A874}"/>
    <hyperlink ref="B407" r:id="rId425" display="25-88" xr:uid="{C2A2C4AF-35D7-4A53-BF68-9224F1118849}"/>
    <hyperlink ref="B408" r:id="rId426" display="25-89" xr:uid="{90FCA096-A78E-4E42-BDC6-303A33EFBD29}"/>
    <hyperlink ref="B409" r:id="rId427" display="25-90" xr:uid="{91C52AA6-EF32-40A0-9C79-8074D4ED114E}"/>
    <hyperlink ref="B410" r:id="rId428" display="25-91" xr:uid="{82A7921B-1BA3-4F37-A405-7181605C1B24}"/>
    <hyperlink ref="B411" r:id="rId429" display="25-92" xr:uid="{60486770-9CAA-441A-92F0-90F0E88A34A9}"/>
    <hyperlink ref="B412" r:id="rId430" xr:uid="{0F4F81B1-87A8-4777-98B3-FAFEC82F4D46}"/>
    <hyperlink ref="B413" r:id="rId431" display="25-94" xr:uid="{B88EE075-09D1-445C-874A-BF5E00F9FD0E}"/>
    <hyperlink ref="B414" r:id="rId432" display="25-95" xr:uid="{34DAB386-EC73-4353-811E-97B934C62E7D}"/>
    <hyperlink ref="B415" r:id="rId433" display="25-96" xr:uid="{A74252F7-C6E7-4737-8EA5-A4F8CFD144C7}"/>
    <hyperlink ref="B416" r:id="rId434" display="25-97" xr:uid="{90F9ABB9-167C-47E6-A6B5-A993558AFEFB}"/>
    <hyperlink ref="B417" r:id="rId435" display="25-98" xr:uid="{C13C7C10-B4BE-4A18-9107-3AB53BFCABE2}"/>
    <hyperlink ref="B418" r:id="rId436" display="25-99" xr:uid="{4DFBD243-9F62-40B6-82F8-D80821BB526E}"/>
    <hyperlink ref="B419" r:id="rId437" display="25-100" xr:uid="{F8B381F5-895D-4B5D-BA38-F2216D86CDC9}"/>
    <hyperlink ref="B420" r:id="rId438" display="25-101" xr:uid="{5EB107EC-1B07-4FAC-A432-DED364CD6BA1}"/>
    <hyperlink ref="B421" r:id="rId439" display="25-102" xr:uid="{81AF8E62-03B9-4AFC-987B-CF170ED850BA}"/>
    <hyperlink ref="B422" r:id="rId440" xr:uid="{BAE9B5FC-4330-4EA0-8BDF-810ABF34ADA8}"/>
    <hyperlink ref="B423" r:id="rId441" xr:uid="{B68DFCEA-E9BB-4E7C-94FF-E4A547D22AFD}"/>
    <hyperlink ref="B424" r:id="rId442" xr:uid="{0D9FFCD3-A201-478D-BFF1-DD5EFCEE9226}"/>
    <hyperlink ref="B425" r:id="rId443" display="26-03" xr:uid="{FE13F698-370C-417C-BAB4-ABDBA3857465}"/>
    <hyperlink ref="B426" r:id="rId444" xr:uid="{7A36A196-32E4-4FB4-9A49-F07B5C999193}"/>
    <hyperlink ref="B427" r:id="rId445" display="26-05" xr:uid="{DF3CE10A-83F1-403D-90BC-3AC28EF83973}"/>
    <hyperlink ref="B428" r:id="rId446" display="26-06" xr:uid="{A5C4F3ED-C818-4794-B3C0-D40B3E4A002E}"/>
    <hyperlink ref="B429" r:id="rId447" display="26-07" xr:uid="{13A74668-9CE3-4955-91E2-EB549C767738}"/>
    <hyperlink ref="B430" r:id="rId448" display="26-08" xr:uid="{A6B0ADA7-1723-4E8D-9B50-687FFAA449DA}"/>
    <hyperlink ref="B431" r:id="rId449" xr:uid="{9556D4CC-E3B1-4C4A-BA28-06EE6BE31207}"/>
    <hyperlink ref="B432" r:id="rId450" display="26-10" xr:uid="{3E7821DD-21BF-4EC1-9CAB-BF2453470A16}"/>
    <hyperlink ref="B433" r:id="rId451" display="26-11" xr:uid="{8BB28604-456D-4E06-BFC3-CC3B614C3018}"/>
    <hyperlink ref="B434" r:id="rId452" xr:uid="{FDF56285-B32A-4C81-803A-9A9EA1A122DF}"/>
    <hyperlink ref="B435" r:id="rId453" xr:uid="{A73359C0-299C-4157-A4C8-70F2524868AC}"/>
    <hyperlink ref="B436" r:id="rId454" xr:uid="{848AC470-862C-42B4-A778-2E2BF2704E7A}"/>
    <hyperlink ref="B437" r:id="rId455" display="26-15" xr:uid="{14AA39BF-B58B-43E6-822C-152967935B66}"/>
    <hyperlink ref="B438" r:id="rId456" xr:uid="{1CF4F382-9ACF-4B5D-81EB-BEC2369B271C}"/>
    <hyperlink ref="B439" r:id="rId457" display="26-17" xr:uid="{17C55978-05F3-4C57-A67C-5168EA6B1694}"/>
    <hyperlink ref="B440" r:id="rId458" display="26-18" xr:uid="{5BA3F77A-1354-43D1-8A08-0C872A8BE004}"/>
    <hyperlink ref="B441" r:id="rId459" display="26-19" xr:uid="{60669D5C-EF7C-4F07-B528-0AB75FFEA78F}"/>
    <hyperlink ref="B442" r:id="rId460" display="26-20" xr:uid="{8382FB1B-2C4D-41CE-B5B9-23837F7327EB}"/>
    <hyperlink ref="B443" r:id="rId461" display="26-21" xr:uid="{569519A4-C1F7-4978-910D-5EA3974956F2}"/>
    <hyperlink ref="B444" r:id="rId462" display="26-22" xr:uid="{2C255428-05BF-482D-BC4E-12AF8E95B6BA}"/>
    <hyperlink ref="B445" r:id="rId463" xr:uid="{BA35DA8D-9B11-4F2C-8F1B-CBBC79A0F49F}"/>
    <hyperlink ref="B446" r:id="rId464" display="26-24" xr:uid="{8D0B1887-1701-47A9-98E5-EE5877684F9A}"/>
    <hyperlink ref="B447" r:id="rId465" display="26-25" xr:uid="{FBFBCCEB-73C6-4C4A-BBB3-A860D81EE0EB}"/>
    <hyperlink ref="B448" r:id="rId466" display="1" xr:uid="{6FC4866E-7049-4836-A211-D2A9A7058232}"/>
    <hyperlink ref="B449" r:id="rId467" display="26-27" xr:uid="{0315164E-AC17-4D4C-8020-3C43D937EB21}"/>
    <hyperlink ref="B450" r:id="rId468" display="26-28" xr:uid="{C7D047E6-CD9D-4409-BB8D-A820B489BCFC}"/>
    <hyperlink ref="B451" r:id="rId469" display="26-29" xr:uid="{39F96CDD-99F3-43A4-8F86-9B031530B6A3}"/>
    <hyperlink ref="B452" r:id="rId470" display="26-30" xr:uid="{D9ABABE5-A6AE-40A6-A2BF-70F24F8BFE16}"/>
    <hyperlink ref="B453" r:id="rId471" display="26-31" xr:uid="{80DA1453-9DA3-4A34-A9F1-947DF40127F7}"/>
    <hyperlink ref="B454" r:id="rId472" xr:uid="{2E8A667A-9213-44CA-84E6-2F0870163AE8}"/>
    <hyperlink ref="B455" r:id="rId473" xr:uid="{A2F5D874-F624-4E27-9CDA-53074FB54C90}"/>
    <hyperlink ref="B456" r:id="rId474" xr:uid="{7E05F55B-2D92-4011-9892-D052A2FC292A}"/>
    <hyperlink ref="B457" r:id="rId475" xr:uid="{A41FB974-5F4B-446C-A8B6-DF5B5E864F3A}"/>
    <hyperlink ref="B458" r:id="rId476" xr:uid="{341FB22E-0673-44F5-B224-1A26FBDCBA1F}"/>
    <hyperlink ref="B459" r:id="rId477" xr:uid="{64625835-0B45-4177-BEBB-F71DB2652E65}"/>
    <hyperlink ref="B461" r:id="rId478" xr:uid="{7E06A7C8-6214-4308-B9B4-462BEABAE46E}"/>
    <hyperlink ref="B460" r:id="rId479" display="26-38" xr:uid="{877FE6DA-FB3D-48B0-914E-A563DFCA70BB}"/>
    <hyperlink ref="B462" r:id="rId480" xr:uid="{7F329AE0-D946-48C6-9304-DF5C2109539A}"/>
    <hyperlink ref="B463" r:id="rId481" xr:uid="{E81FA555-960F-4A6C-87BD-D7D6A2C73F11}"/>
    <hyperlink ref="B464" r:id="rId482" xr:uid="{1DC21F30-E5BF-40DE-8B68-20D34ED252E6}"/>
    <hyperlink ref="B465" r:id="rId483" xr:uid="{1A296E18-CF65-456F-AB5E-E7F703B6B897}"/>
    <hyperlink ref="B466" r:id="rId484" xr:uid="{4517F9C4-5627-4617-9335-17B0A5C311C9}"/>
    <hyperlink ref="B467" r:id="rId485" display="25-45" xr:uid="{C172F409-C208-4305-B08D-B65465DC1495}"/>
    <hyperlink ref="B468" r:id="rId486" display="25-46" xr:uid="{6ECC240A-7187-47FB-8553-18674CF9E03B}"/>
    <hyperlink ref="B469" r:id="rId487" display="25-47" xr:uid="{A4737E2A-331E-405F-8F8D-81902F9C5072}"/>
    <hyperlink ref="B470" r:id="rId488" xr:uid="{54063A62-EEF4-465F-8222-8EEF7E517751}"/>
    <hyperlink ref="B471" r:id="rId489" xr:uid="{B43EF42A-F0F4-4D33-940B-A66F9CA57772}"/>
    <hyperlink ref="B472" r:id="rId490" xr:uid="{80D65D94-3086-4888-8533-F2322618B548}"/>
  </hyperlinks>
  <pageMargins left="0.23611111111111099" right="0.23611111111111099" top="0.74791666666666701" bottom="0.74791666666666701" header="0.51180555555555496" footer="0.51180555555555496"/>
  <pageSetup paperSize="9" scale="80" firstPageNumber="0" orientation="portrait" horizontalDpi="300" verticalDpi="300" r:id="rId491"/>
  <legacyDrawing r:id="rId492"/>
  <tableParts count="2">
    <tablePart r:id="rId493"/>
    <tablePart r:id="rId494"/>
  </tableParts>
  <extLst>
    <ext xmlns:x14="http://schemas.microsoft.com/office/spreadsheetml/2009/9/main" uri="{78C0D931-6437-407d-A8EE-F0AAD7539E65}">
      <x14:conditionalFormattings>
        <x14:conditionalFormatting xmlns:xm="http://schemas.microsoft.com/office/excel/2006/main">
          <x14:cfRule type="containsText" priority="159" operator="containsText" id="{37722FF4-5608-4768-A306-402946EA6815}">
            <xm:f>NOT(ISERROR(SEARCH("+",Q1)))</xm:f>
            <xm:f>"+"</xm:f>
            <x14:dxf>
              <fill>
                <patternFill>
                  <bgColor rgb="FF92D050"/>
                </patternFill>
              </fill>
            </x14:dxf>
          </x14:cfRule>
          <xm:sqref>Q1:AY23 Q24:AX24 Q25:AY144 Q145:T145 V145:AY145 Q146:AY162 R163:AY163 Q164:AY173 Q174:V174 X174:AY174 Q175:AY177 Q178:V178 X178:AY178 Q179:AY183 Q184:R184 T184:AY184 Q185:X185 Z185:AY185 Q186:AY190 Q191:V191 X191:AY191 Q192:T192 V192:AY192 Q193:AY195 Q196:V196 X196:AY196 Q197:AY201 Q202:S202 U202:AY202 Q203:AY206 S207:AY207 Q207:Q208 R208:AY208 AF208:AF209 AG209:AY209 Q209:AD210 AE210:AY210 Q211:AY212 Q213:U213 W213:AY213 Q214:AY218 Q219:S219 U219:AY219 Q220:AY220 Q221:V221 X221:AY221 Q222:AY225 Q226:U226 W226:AY226 Q227:AY241 Q242:V242 X242:AY242 Q243:AY248 Q249:V249 X249:AY249 Q250:AY251 Q252:T252 V252:AY252 Q253:AR253 AT253:AY253 Q254:AY257 Q258:W258 Y258:AY258 Q259:AY274 Q275:Y275 AA275:AY275 Q276:AY296 Q297:W297 Y297:AY297 Q298:AY325 Q326:Z326 AB326:AY326 R327:AY327 Q328:AY366 Q367:AB367 AS367:AY367 Q368:AY381 Q382:AH382 AJ382:AY382 Q383:AY1048576</xm:sqref>
        </x14:conditionalFormatting>
        <x14:conditionalFormatting xmlns:xm="http://schemas.microsoft.com/office/excel/2006/main">
          <x14:cfRule type="containsText" priority="158" operator="containsText" id="{2EAF9EC0-CC0A-4AAC-A181-C20DEB0DACD7}">
            <xm:f>NOT(ISERROR(SEARCH("-",Q1)))</xm:f>
            <xm:f>"-"</xm:f>
            <x14:dxf>
              <font>
                <color rgb="FF9C0006"/>
              </font>
              <fill>
                <patternFill>
                  <bgColor rgb="FFFFC7CE"/>
                </patternFill>
              </fill>
            </x14:dxf>
          </x14:cfRule>
          <xm:sqref>Q25:AY144 Q1:AY23 Q145:T145 Q146:AY162 Q164:AY173 Q174:V174 Q175:AY177 Q178:V178 Q179:AY183 Q184:R184 Q185:X185 Q186:AY190 Q191:V191 Q192:T192 Q193:AY195 Q196:V196 Q197:AY201 Q202:S202 Q203:AY206 Q207:Q208 Q209:AD210 Q211:AY212 Q213:U213 Q214:AY218 Q219:S219 Q220:AY220 Q221:V221 Q222:AY225 Q226:U226 Q227:AY241 Q242:V242 Q243:AY248 Q249:V249 Q250:AY251 Q252:T252 Q253:AR253 Q254:AY257 Q258:W258 Q259:AY274 Q275:Y275 Q276:AY296 Q297:W297 Q298:AY325 Q328:AY366 Q367:AB367 Q368:AY381 Q382:AH382 Q383:AY1048576 Q24:AX24 V145:AY145 R163:AY163 X174:AY174 X178:AY178 T184:AY184 Z185:AY185 X191:AY191 V192:AY192 X196:AY196 U202:AY202 S207:AY207 R208:AY208 AF208:AF209 AG209:AY209 AE210:AY210 W213:AY213 U219:AY219 X221:AY221 W226:AY226 X242:AY242 X249:AY249 V252:AY252 AT253:AY253 Y258:AY258 AA275:AY275 Y297:AY297 Q326:Z326 AB326:AY326 R327:AY327 AS367:AY367 AJ382:AY382</xm:sqref>
        </x14:conditionalFormatting>
        <x14:conditionalFormatting xmlns:xm="http://schemas.microsoft.com/office/excel/2006/main">
          <x14:cfRule type="containsText" priority="64" operator="containsText" id="{DB3651C8-D521-4679-8B4A-9D03B45A069F}">
            <xm:f>NOT(ISERROR(SEARCH("-",AE209)))</xm:f>
            <xm:f>"-"</xm:f>
            <x14:dxf>
              <font>
                <color rgb="FF9C0006"/>
              </font>
              <fill>
                <patternFill>
                  <bgColor rgb="FFFFC7CE"/>
                </patternFill>
              </fill>
            </x14:dxf>
          </x14:cfRule>
          <x14:cfRule type="containsText" priority="65" operator="containsText" id="{9F942967-C448-412D-81BC-402CC5EB6540}">
            <xm:f>NOT(ISERROR(SEARCH("+",AE209)))</xm:f>
            <xm:f>"+"</xm:f>
            <x14:dxf>
              <fill>
                <patternFill>
                  <bgColor rgb="FF92D050"/>
                </patternFill>
              </fill>
            </x14:dxf>
          </x14:cfRule>
          <xm:sqref>AE209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7077-AAF2-41C2-B694-BFEED2727D26}">
  <sheetPr codeName="Sheet7"/>
  <dimension ref="B1:K21"/>
  <sheetViews>
    <sheetView zoomScale="85" zoomScaleNormal="85" workbookViewId="0">
      <selection activeCell="D18" sqref="D18"/>
    </sheetView>
  </sheetViews>
  <sheetFormatPr defaultRowHeight="15" x14ac:dyDescent="0.25"/>
  <cols>
    <col min="2" max="2" width="21.85546875" style="318" customWidth="1"/>
    <col min="3" max="3" width="21.85546875" style="271" customWidth="1"/>
    <col min="4" max="4" width="41" style="368" customWidth="1"/>
    <col min="5" max="5" width="38" style="368" customWidth="1"/>
    <col min="6" max="6" width="51.140625" style="368" customWidth="1"/>
    <col min="7" max="7" width="45.85546875" customWidth="1"/>
    <col min="10" max="10" width="34.28515625" customWidth="1"/>
    <col min="11" max="11" width="27.5703125" style="2" customWidth="1"/>
  </cols>
  <sheetData>
    <row r="1" spans="2:6" x14ac:dyDescent="0.25">
      <c r="B1" s="530">
        <v>45587</v>
      </c>
      <c r="C1" s="530"/>
      <c r="D1" s="530"/>
      <c r="E1" s="530"/>
    </row>
    <row r="2" spans="2:6" x14ac:dyDescent="0.25">
      <c r="B2" s="348"/>
      <c r="C2" s="348"/>
      <c r="D2" s="369"/>
      <c r="E2" s="369"/>
    </row>
    <row r="3" spans="2:6" x14ac:dyDescent="0.25">
      <c r="B3" s="318" t="s">
        <v>1927</v>
      </c>
      <c r="C3" s="271" t="s">
        <v>1928</v>
      </c>
      <c r="D3" s="368" t="s">
        <v>1929</v>
      </c>
      <c r="E3" s="368" t="s">
        <v>1930</v>
      </c>
      <c r="F3" s="368" t="s">
        <v>46</v>
      </c>
    </row>
    <row r="4" spans="2:6" x14ac:dyDescent="0.25">
      <c r="F4" s="438"/>
    </row>
    <row r="5" spans="2:6" x14ac:dyDescent="0.25">
      <c r="C5" s="271">
        <v>453</v>
      </c>
      <c r="D5" s="368" t="s">
        <v>1931</v>
      </c>
      <c r="E5" s="468"/>
    </row>
    <row r="6" spans="2:6" x14ac:dyDescent="0.25">
      <c r="C6" s="522">
        <v>452</v>
      </c>
      <c r="D6" s="523" t="s">
        <v>2042</v>
      </c>
    </row>
    <row r="7" spans="2:6" x14ac:dyDescent="0.25">
      <c r="C7" s="271">
        <v>462</v>
      </c>
      <c r="D7" s="368" t="s">
        <v>1932</v>
      </c>
    </row>
    <row r="8" spans="2:6" x14ac:dyDescent="0.25">
      <c r="C8" s="271">
        <v>455</v>
      </c>
      <c r="D8" s="368" t="s">
        <v>2043</v>
      </c>
      <c r="E8" s="497"/>
    </row>
    <row r="9" spans="2:6" x14ac:dyDescent="0.25">
      <c r="C9" s="271">
        <v>458</v>
      </c>
      <c r="D9" s="368" t="s">
        <v>2044</v>
      </c>
    </row>
    <row r="10" spans="2:6" x14ac:dyDescent="0.25">
      <c r="C10" s="518"/>
      <c r="E10" s="498"/>
    </row>
    <row r="11" spans="2:6" x14ac:dyDescent="0.25">
      <c r="C11" s="271">
        <v>428</v>
      </c>
      <c r="D11" s="368" t="s">
        <v>2045</v>
      </c>
    </row>
    <row r="15" spans="2:6" x14ac:dyDescent="0.25">
      <c r="E15" s="497"/>
    </row>
    <row r="16" spans="2:6" x14ac:dyDescent="0.25">
      <c r="E16" s="497"/>
    </row>
    <row r="20" spans="3:4" ht="15.75" x14ac:dyDescent="0.25">
      <c r="D20" s="524"/>
    </row>
    <row r="21" spans="3:4" x14ac:dyDescent="0.25">
      <c r="C21" s="271" t="s">
        <v>2037</v>
      </c>
      <c r="D21" s="368" t="s">
        <v>2038</v>
      </c>
    </row>
  </sheetData>
  <autoFilter ref="B3:E17" xr:uid="{26107077-AAF2-41C2-B694-BFEED2727D26}"/>
  <mergeCells count="1">
    <mergeCell ref="B1:E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B2B1D-0312-4964-AE21-41DD2AE9C605}">
  <sheetPr codeName="Sheet6"/>
  <dimension ref="D5:J17"/>
  <sheetViews>
    <sheetView workbookViewId="0">
      <selection activeCell="F13" sqref="F13"/>
    </sheetView>
  </sheetViews>
  <sheetFormatPr defaultRowHeight="15" x14ac:dyDescent="0.25"/>
  <sheetData>
    <row r="5" spans="4:10" x14ac:dyDescent="0.25">
      <c r="D5" s="106"/>
      <c r="E5" t="s">
        <v>1933</v>
      </c>
    </row>
    <row r="6" spans="4:10" x14ac:dyDescent="0.25">
      <c r="D6" s="53"/>
      <c r="E6" t="s">
        <v>1934</v>
      </c>
    </row>
    <row r="7" spans="4:10" x14ac:dyDescent="0.25">
      <c r="D7" s="87"/>
      <c r="E7" t="s">
        <v>1935</v>
      </c>
    </row>
    <row r="8" spans="4:10" x14ac:dyDescent="0.25">
      <c r="D8" s="53"/>
      <c r="E8" s="53" t="s">
        <v>1936</v>
      </c>
      <c r="F8" s="53"/>
      <c r="G8" s="53"/>
      <c r="H8" s="53"/>
      <c r="I8" s="53"/>
      <c r="J8" s="53"/>
    </row>
    <row r="9" spans="4:10" x14ac:dyDescent="0.25">
      <c r="D9" s="88"/>
      <c r="E9" t="s">
        <v>1937</v>
      </c>
    </row>
    <row r="10" spans="4:10" x14ac:dyDescent="0.25">
      <c r="D10" s="129"/>
      <c r="E10" t="s">
        <v>1938</v>
      </c>
    </row>
    <row r="16" spans="4:10" x14ac:dyDescent="0.25">
      <c r="D16" s="252"/>
      <c r="E16" t="s">
        <v>1939</v>
      </c>
    </row>
    <row r="17" spans="4:5" x14ac:dyDescent="0.25">
      <c r="D17" s="287"/>
      <c r="E17" t="s">
        <v>1940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4628-2F72-4BB4-B16A-F7E3B03B5EEA}">
  <sheetPr codeName="Sheet5"/>
  <dimension ref="A1:AX22"/>
  <sheetViews>
    <sheetView workbookViewId="0">
      <selection activeCell="C27" sqref="C27"/>
    </sheetView>
  </sheetViews>
  <sheetFormatPr defaultColWidth="9.140625" defaultRowHeight="15" x14ac:dyDescent="0.25"/>
  <cols>
    <col min="1" max="2" width="9.140625" style="7"/>
    <col min="3" max="3" width="76.28515625" style="7" customWidth="1"/>
    <col min="4" max="4" width="11.140625" style="7" customWidth="1"/>
    <col min="5" max="16384" width="9.140625" style="7"/>
  </cols>
  <sheetData>
    <row r="1" spans="1:50" ht="60" x14ac:dyDescent="0.25">
      <c r="A1" s="7" t="s">
        <v>0</v>
      </c>
      <c r="B1" s="29" t="s">
        <v>1</v>
      </c>
      <c r="C1" s="7" t="s">
        <v>2</v>
      </c>
      <c r="D1" s="7" t="s">
        <v>4</v>
      </c>
      <c r="E1" s="10" t="s">
        <v>5</v>
      </c>
      <c r="F1" s="10" t="s">
        <v>6</v>
      </c>
      <c r="G1" s="10" t="s">
        <v>7</v>
      </c>
      <c r="H1" s="10" t="s">
        <v>8</v>
      </c>
      <c r="I1" s="10" t="s">
        <v>9</v>
      </c>
      <c r="J1" s="285" t="s">
        <v>10</v>
      </c>
      <c r="K1" s="7" t="s">
        <v>11</v>
      </c>
      <c r="L1" s="7" t="s">
        <v>12</v>
      </c>
      <c r="M1" s="10" t="s">
        <v>13</v>
      </c>
      <c r="N1" s="10" t="s">
        <v>14</v>
      </c>
      <c r="O1" s="10" t="s">
        <v>15</v>
      </c>
      <c r="P1" s="10" t="s">
        <v>16</v>
      </c>
      <c r="Q1" s="10" t="s">
        <v>17</v>
      </c>
      <c r="R1" s="10" t="s">
        <v>18</v>
      </c>
      <c r="S1" s="10" t="s">
        <v>19</v>
      </c>
      <c r="T1" s="10" t="s">
        <v>20</v>
      </c>
      <c r="U1" s="11" t="s">
        <v>21</v>
      </c>
      <c r="V1" s="10" t="s">
        <v>857</v>
      </c>
      <c r="W1" s="10" t="s">
        <v>1014</v>
      </c>
      <c r="X1" s="10" t="s">
        <v>22</v>
      </c>
      <c r="Y1" s="10" t="s">
        <v>1016</v>
      </c>
      <c r="Z1" s="10" t="s">
        <v>1017</v>
      </c>
      <c r="AA1" s="10" t="s">
        <v>24</v>
      </c>
      <c r="AB1" s="10" t="s">
        <v>25</v>
      </c>
      <c r="AC1" s="10" t="s">
        <v>26</v>
      </c>
      <c r="AD1" s="10" t="s">
        <v>28</v>
      </c>
      <c r="AE1" s="10" t="s">
        <v>861</v>
      </c>
      <c r="AF1" s="10" t="s">
        <v>30</v>
      </c>
      <c r="AG1" s="10" t="s">
        <v>31</v>
      </c>
      <c r="AH1" s="10" t="s">
        <v>32</v>
      </c>
      <c r="AI1" s="10" t="s">
        <v>33</v>
      </c>
      <c r="AJ1" s="10" t="s">
        <v>34</v>
      </c>
      <c r="AK1" s="10" t="s">
        <v>35</v>
      </c>
      <c r="AL1" s="10" t="s">
        <v>36</v>
      </c>
      <c r="AM1" s="10" t="s">
        <v>37</v>
      </c>
      <c r="AN1" s="10" t="s">
        <v>39</v>
      </c>
      <c r="AO1" s="10" t="s">
        <v>40</v>
      </c>
      <c r="AP1" s="10" t="s">
        <v>41</v>
      </c>
      <c r="AQ1" s="10" t="s">
        <v>42</v>
      </c>
      <c r="AR1" s="10" t="s">
        <v>43</v>
      </c>
      <c r="AS1" s="10" t="s">
        <v>44</v>
      </c>
      <c r="AT1" s="10" t="s">
        <v>45</v>
      </c>
      <c r="AU1" s="10" t="s">
        <v>46</v>
      </c>
      <c r="AX1" s="286"/>
    </row>
    <row r="3" spans="1:50" x14ac:dyDescent="0.25">
      <c r="A3" s="7">
        <v>91</v>
      </c>
      <c r="C3" s="7" t="s">
        <v>1941</v>
      </c>
      <c r="D3" s="67"/>
    </row>
    <row r="4" spans="1:50" x14ac:dyDescent="0.25">
      <c r="A4" s="294">
        <v>90</v>
      </c>
      <c r="C4" s="7" t="s">
        <v>1942</v>
      </c>
      <c r="D4" s="67"/>
    </row>
    <row r="5" spans="1:50" s="45" customFormat="1" x14ac:dyDescent="0.25">
      <c r="C5" s="45" t="s">
        <v>1943</v>
      </c>
    </row>
    <row r="6" spans="1:50" x14ac:dyDescent="0.25">
      <c r="C6" s="7" t="s">
        <v>1944</v>
      </c>
      <c r="D6" s="67"/>
    </row>
    <row r="7" spans="1:50" s="45" customFormat="1" x14ac:dyDescent="0.25">
      <c r="C7" s="45" t="s">
        <v>1945</v>
      </c>
    </row>
    <row r="8" spans="1:50" s="45" customFormat="1" x14ac:dyDescent="0.25">
      <c r="C8" s="45" t="s">
        <v>1946</v>
      </c>
    </row>
    <row r="9" spans="1:50" s="45" customFormat="1" x14ac:dyDescent="0.25">
      <c r="A9" s="335" t="s">
        <v>1947</v>
      </c>
      <c r="C9" s="45" t="s">
        <v>1948</v>
      </c>
    </row>
    <row r="10" spans="1:50" s="45" customFormat="1" x14ac:dyDescent="0.25">
      <c r="C10" s="45" t="s">
        <v>1949</v>
      </c>
    </row>
    <row r="11" spans="1:50" x14ac:dyDescent="0.25">
      <c r="A11" s="294">
        <v>107</v>
      </c>
      <c r="C11" s="7" t="s">
        <v>1950</v>
      </c>
      <c r="D11" s="67"/>
    </row>
    <row r="12" spans="1:50" s="45" customFormat="1" x14ac:dyDescent="0.25">
      <c r="C12" s="45" t="s">
        <v>1951</v>
      </c>
    </row>
    <row r="13" spans="1:50" x14ac:dyDescent="0.25">
      <c r="A13" s="294">
        <v>76</v>
      </c>
      <c r="C13" s="7" t="s">
        <v>1952</v>
      </c>
    </row>
    <row r="14" spans="1:50" s="45" customFormat="1" x14ac:dyDescent="0.25">
      <c r="A14" s="335">
        <v>119</v>
      </c>
      <c r="C14" s="45" t="s">
        <v>1953</v>
      </c>
    </row>
    <row r="15" spans="1:50" x14ac:dyDescent="0.25">
      <c r="A15" s="294">
        <v>164</v>
      </c>
      <c r="C15" s="7" t="s">
        <v>1954</v>
      </c>
      <c r="D15" s="67"/>
    </row>
    <row r="16" spans="1:50" s="45" customFormat="1" x14ac:dyDescent="0.25">
      <c r="A16" s="335">
        <v>126</v>
      </c>
      <c r="C16" s="45" t="s">
        <v>1955</v>
      </c>
    </row>
    <row r="17" spans="1:4" x14ac:dyDescent="0.25">
      <c r="C17" s="7" t="s">
        <v>1956</v>
      </c>
      <c r="D17" s="67"/>
    </row>
    <row r="18" spans="1:4" x14ac:dyDescent="0.25">
      <c r="C18" s="7" t="s">
        <v>1957</v>
      </c>
      <c r="D18" s="67"/>
    </row>
    <row r="19" spans="1:4" s="45" customFormat="1" x14ac:dyDescent="0.25">
      <c r="A19" s="335">
        <v>153</v>
      </c>
      <c r="C19" s="45" t="s">
        <v>1958</v>
      </c>
    </row>
    <row r="20" spans="1:4" x14ac:dyDescent="0.25">
      <c r="A20" s="294">
        <v>103</v>
      </c>
      <c r="C20" s="7" t="s">
        <v>1959</v>
      </c>
      <c r="D20" s="67"/>
    </row>
    <row r="21" spans="1:4" x14ac:dyDescent="0.25">
      <c r="A21" s="294">
        <v>143</v>
      </c>
      <c r="C21" s="7" t="s">
        <v>1960</v>
      </c>
      <c r="D21" s="67"/>
    </row>
    <row r="22" spans="1:4" x14ac:dyDescent="0.25">
      <c r="C22" s="7" t="s">
        <v>1961</v>
      </c>
      <c r="D22" s="67"/>
    </row>
  </sheetData>
  <conditionalFormatting sqref="A1">
    <cfRule type="expression" dxfId="11" priority="8">
      <formula>(AR1:AR399)="+"</formula>
    </cfRule>
  </conditionalFormatting>
  <conditionalFormatting sqref="B1">
    <cfRule type="expression" dxfId="10" priority="4">
      <formula>(AR1:AR399)="+"</formula>
    </cfRule>
  </conditionalFormatting>
  <conditionalFormatting sqref="C1:D1">
    <cfRule type="expression" dxfId="9" priority="9">
      <formula>(AR1:AR399)="+"</formula>
    </cfRule>
  </conditionalFormatting>
  <conditionalFormatting sqref="E1:I1">
    <cfRule type="expression" dxfId="8" priority="12">
      <formula>(AR1:AR399)="+"</formula>
    </cfRule>
  </conditionalFormatting>
  <conditionalFormatting sqref="J1">
    <cfRule type="expression" dxfId="7" priority="10">
      <formula>(AU1:AU399)="+"</formula>
    </cfRule>
  </conditionalFormatting>
  <conditionalFormatting sqref="K1">
    <cfRule type="expression" dxfId="6" priority="1">
      <formula>(AR1:AR399)="+"</formula>
    </cfRule>
  </conditionalFormatting>
  <conditionalFormatting sqref="L1">
    <cfRule type="expression" dxfId="5" priority="3">
      <formula>(AR1:AR399)="+"</formula>
    </cfRule>
  </conditionalFormatting>
  <conditionalFormatting sqref="M1">
    <cfRule type="expression" dxfId="4" priority="2">
      <formula>(AR1:AR399)="+"</formula>
    </cfRule>
  </conditionalFormatting>
  <conditionalFormatting sqref="N1:O1">
    <cfRule type="expression" dxfId="3" priority="11">
      <formula>(AR1:AR399)="+"</formula>
    </cfRule>
  </conditionalFormatting>
  <conditionalFormatting sqref="AW1:AX1">
    <cfRule type="containsText" dxfId="0" priority="7" operator="containsText" text="`">
      <formula>NOT(ISERROR(SEARCH("`",AW1)))</formula>
    </cfRule>
  </conditionalFormatting>
  <hyperlinks>
    <hyperlink ref="A14" r:id="rId1" display="\\serv2003\Archyvas\Projektavimas\ESO rekonstrukcijos\119. 0,4kV OL L-500 iš V-305 rekonstrukcija Magūnų k., Visagino sav.(TS Nr. 22-B7292)" xr:uid="{82F6CF91-A875-40C7-88F1-BA3390DE86E1}"/>
    <hyperlink ref="A13" r:id="rId2" display="\\serv2003\Public\Kostas\76. L-700 L-800 DidziasalioTP" xr:uid="{26364C1A-73BA-4040-A0F3-0A287AA460FE}"/>
    <hyperlink ref="A15" r:id="rId3" display="\\serv2003\Public\Kostas\164. N-310" xr:uid="{FB0A1803-C8B8-44A6-B4A0-AED33E54CD42}"/>
    <hyperlink ref="A4" r:id="rId4" display="\\serv2003\Public\Kostas\90. L-800 is P-154" xr:uid="{D549C016-0CD0-4E27-9F4E-A27093A25291}"/>
    <hyperlink ref="A11" r:id="rId5" display="\\serv2003\Public\Kostas\KT-3" xr:uid="{C61EF372-D257-4C45-B5B7-A8EEA767D7DF}"/>
    <hyperlink ref="A9" r:id="rId6" xr:uid="{BA69441C-B791-4990-9A8C-69809F784628}"/>
    <hyperlink ref="A16" r:id="rId7" display="\\serv2003\Public\Kostas\126 G-1452" xr:uid="{51D84CF5-2410-46F7-9818-D84F5AB0641B}"/>
    <hyperlink ref="A19" r:id="rId8" display="\\serv2003\Public\Kostas\153. 0,4 kV KL iš KTP-303" xr:uid="{33F6FB14-7DC2-4697-A493-CC78B2BE9E1A}"/>
    <hyperlink ref="A20" r:id="rId9" display="\\serv2003\Public\Kostas\103. L-200 is Ž-357" xr:uid="{65E37047-3B08-46FF-8C19-2EFEA9DFE9A6}"/>
    <hyperlink ref="A21" r:id="rId10" display="\\serv2003\Public\Kostas\143 TR-300" xr:uid="{65439B44-E822-4146-9C93-7E5983C5D530}"/>
  </hyperlinks>
  <pageMargins left="0.7" right="0.7" top="0.75" bottom="0.75" header="0.3" footer="0.3"/>
  <legacyDrawing r:id="rId11"/>
  <extLst>
    <ext xmlns:x14="http://schemas.microsoft.com/office/spreadsheetml/2009/9/main" uri="{78C0D931-6437-407d-A8EE-F0AAD7539E65}">
      <x14:conditionalFormattings>
        <x14:conditionalFormatting xmlns:xm="http://schemas.microsoft.com/office/excel/2006/main">
          <x14:cfRule type="containsText" priority="5" operator="containsText" id="{642CC919-950C-4D83-90FC-A2982A26E9D9}">
            <xm:f>NOT(ISERROR(SEARCH("-",O1)))</xm:f>
            <xm:f>"-"</xm:f>
            <x14:dxf>
              <font>
                <color rgb="FF9C0006"/>
              </font>
              <fill>
                <patternFill>
                  <bgColor rgb="FFFFC7CE"/>
                </patternFill>
              </fill>
            </x14:dxf>
          </x14:cfRule>
          <x14:cfRule type="containsText" priority="6" operator="containsText" id="{E8DF48D8-EBB5-4A79-B445-9B70708B597B}">
            <xm:f>NOT(ISERROR(SEARCH("+",O1)))</xm:f>
            <xm:f>"+"</xm:f>
            <x14:dxf>
              <fill>
                <patternFill>
                  <bgColor rgb="FF92D050"/>
                </patternFill>
              </fill>
            </x14:dxf>
          </x14:cfRule>
          <xm:sqref>O1:AU1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F4016-B3AB-4350-A85E-FFCDA84AC99F}">
  <sheetPr codeName="Sheet9"/>
  <dimension ref="A1:R34"/>
  <sheetViews>
    <sheetView workbookViewId="0">
      <selection activeCell="J26" sqref="J26"/>
    </sheetView>
  </sheetViews>
  <sheetFormatPr defaultRowHeight="15" x14ac:dyDescent="0.25"/>
  <cols>
    <col min="1" max="1" width="6.28515625" customWidth="1"/>
    <col min="2" max="2" width="19.5703125" customWidth="1"/>
    <col min="5" max="5" width="13.7109375" customWidth="1"/>
    <col min="6" max="6" width="11.5703125" customWidth="1"/>
    <col min="7" max="7" width="13.28515625" customWidth="1"/>
    <col min="9" max="9" width="10.28515625" customWidth="1"/>
    <col min="10" max="10" width="18.7109375" customWidth="1"/>
    <col min="13" max="13" width="11.5703125" customWidth="1"/>
    <col min="14" max="14" width="12.7109375" customWidth="1"/>
    <col min="15" max="15" width="15.85546875" customWidth="1"/>
    <col min="20" max="20" width="21.28515625" customWidth="1"/>
  </cols>
  <sheetData>
    <row r="1" spans="1:18" ht="14.45" customHeight="1" x14ac:dyDescent="0.25">
      <c r="A1" s="30"/>
      <c r="B1" s="30"/>
      <c r="C1" s="30"/>
      <c r="D1" s="30"/>
      <c r="E1" s="30"/>
      <c r="F1" s="30"/>
      <c r="G1" s="488"/>
      <c r="H1" s="30"/>
      <c r="I1" s="30"/>
      <c r="J1" s="30"/>
      <c r="K1" s="30"/>
      <c r="L1" s="30"/>
      <c r="M1" s="30"/>
      <c r="N1" s="30"/>
      <c r="O1" s="30"/>
      <c r="P1" s="30"/>
      <c r="Q1" s="30"/>
      <c r="R1" s="30"/>
    </row>
    <row r="2" spans="1:18" ht="14.45" customHeight="1" x14ac:dyDescent="0.25">
      <c r="A2" s="30"/>
      <c r="H2" s="30"/>
      <c r="I2" s="30"/>
      <c r="J2" s="30"/>
      <c r="K2" s="30"/>
      <c r="L2" s="30"/>
      <c r="M2" s="30"/>
      <c r="N2" s="410"/>
      <c r="O2" s="30"/>
      <c r="P2" s="30"/>
      <c r="Q2" s="30"/>
      <c r="R2" s="30"/>
    </row>
    <row r="3" spans="1:18" x14ac:dyDescent="0.25">
      <c r="J3" s="30"/>
      <c r="K3" s="30"/>
      <c r="L3" s="30"/>
      <c r="M3" s="30"/>
      <c r="N3" s="30"/>
      <c r="O3" s="30"/>
    </row>
    <row r="4" spans="1:18" x14ac:dyDescent="0.25">
      <c r="B4" s="534" t="s">
        <v>406</v>
      </c>
      <c r="C4" s="535"/>
      <c r="D4" s="535"/>
      <c r="E4" s="536"/>
      <c r="F4" s="27"/>
      <c r="O4" s="500"/>
    </row>
    <row r="5" spans="1:18" x14ac:dyDescent="0.25">
      <c r="B5" s="531" t="s">
        <v>1962</v>
      </c>
      <c r="C5" s="532"/>
      <c r="D5" s="532"/>
      <c r="E5" s="533"/>
      <c r="F5" s="151" t="s">
        <v>1963</v>
      </c>
      <c r="G5" s="500" t="s">
        <v>1964</v>
      </c>
      <c r="O5" s="500"/>
    </row>
    <row r="6" spans="1:18" x14ac:dyDescent="0.25">
      <c r="B6" s="452" t="s">
        <v>1965</v>
      </c>
      <c r="C6" s="537" t="s">
        <v>1966</v>
      </c>
      <c r="D6" s="538"/>
      <c r="E6" s="539"/>
      <c r="F6" s="258"/>
      <c r="G6" s="501"/>
      <c r="J6" s="30"/>
      <c r="K6" s="30"/>
      <c r="L6" s="30"/>
      <c r="M6" s="30"/>
      <c r="N6" s="410"/>
      <c r="O6" s="30"/>
    </row>
    <row r="7" spans="1:18" x14ac:dyDescent="0.25">
      <c r="B7" s="452" t="s">
        <v>1967</v>
      </c>
      <c r="C7" s="537" t="s">
        <v>1968</v>
      </c>
      <c r="D7" s="538"/>
      <c r="E7" s="539"/>
      <c r="F7" s="258">
        <v>6</v>
      </c>
      <c r="G7" s="501">
        <f>F7-6</f>
        <v>0</v>
      </c>
      <c r="J7" s="30"/>
      <c r="K7" s="30"/>
      <c r="L7" s="30"/>
      <c r="M7" s="30"/>
      <c r="N7" s="410"/>
      <c r="O7" s="488"/>
    </row>
    <row r="8" spans="1:18" x14ac:dyDescent="0.25">
      <c r="E8" s="7" t="s">
        <v>1969</v>
      </c>
      <c r="F8" s="7">
        <f>SUM(F3:F7)</f>
        <v>6</v>
      </c>
      <c r="G8" s="7">
        <f>SUM(G3:G7)</f>
        <v>0</v>
      </c>
      <c r="J8" s="499"/>
      <c r="K8" s="30"/>
      <c r="L8" s="30"/>
      <c r="M8" s="30"/>
      <c r="N8" s="410"/>
      <c r="O8" s="488"/>
    </row>
    <row r="9" spans="1:18" x14ac:dyDescent="0.25">
      <c r="B9" s="534" t="s">
        <v>406</v>
      </c>
      <c r="C9" s="535"/>
      <c r="D9" s="535"/>
      <c r="E9" s="536"/>
      <c r="F9" s="27"/>
      <c r="J9" s="499"/>
      <c r="K9" s="30"/>
      <c r="L9" s="30"/>
      <c r="M9" s="30"/>
      <c r="N9" s="410"/>
      <c r="O9" s="488"/>
    </row>
    <row r="10" spans="1:18" x14ac:dyDescent="0.25">
      <c r="B10" s="531" t="s">
        <v>1962</v>
      </c>
      <c r="C10" s="532"/>
      <c r="D10" s="532"/>
      <c r="E10" s="533"/>
      <c r="F10" s="151" t="s">
        <v>1963</v>
      </c>
      <c r="G10" s="500" t="s">
        <v>1964</v>
      </c>
      <c r="J10" s="499"/>
      <c r="K10" s="30"/>
      <c r="L10" s="30"/>
      <c r="M10" s="30"/>
      <c r="N10" s="410"/>
      <c r="O10" s="488"/>
    </row>
    <row r="11" spans="1:18" x14ac:dyDescent="0.25">
      <c r="B11" s="245" t="s">
        <v>1970</v>
      </c>
      <c r="C11" s="534" t="s">
        <v>1971</v>
      </c>
      <c r="D11" s="535"/>
      <c r="E11" s="536"/>
      <c r="F11" s="151">
        <v>6</v>
      </c>
      <c r="G11" s="500">
        <f>F11-6</f>
        <v>0</v>
      </c>
      <c r="J11" s="499"/>
      <c r="K11" s="30"/>
      <c r="L11" s="30"/>
      <c r="M11" s="30"/>
      <c r="N11" s="410"/>
      <c r="O11" s="488"/>
    </row>
    <row r="12" spans="1:18" x14ac:dyDescent="0.25">
      <c r="B12" s="245" t="s">
        <v>1972</v>
      </c>
      <c r="C12" s="534" t="s">
        <v>1973</v>
      </c>
      <c r="D12" s="535"/>
      <c r="E12" s="536"/>
      <c r="F12" s="151">
        <v>8</v>
      </c>
      <c r="G12" s="500">
        <f>F12-6</f>
        <v>2</v>
      </c>
      <c r="J12" s="499"/>
      <c r="K12" s="30"/>
      <c r="L12" s="30"/>
      <c r="M12" s="30"/>
      <c r="N12" s="410"/>
      <c r="O12" s="488"/>
    </row>
    <row r="13" spans="1:18" x14ac:dyDescent="0.25">
      <c r="B13" s="245" t="s">
        <v>1974</v>
      </c>
      <c r="C13" s="534" t="s">
        <v>1975</v>
      </c>
      <c r="D13" s="535"/>
      <c r="E13" s="536"/>
      <c r="F13" s="151">
        <v>5</v>
      </c>
      <c r="G13" s="500">
        <f>F13-6</f>
        <v>-1</v>
      </c>
      <c r="J13" s="30"/>
      <c r="K13" s="30"/>
      <c r="L13" s="30"/>
      <c r="M13" s="30"/>
      <c r="N13" s="30"/>
      <c r="O13" s="30"/>
    </row>
    <row r="14" spans="1:18" x14ac:dyDescent="0.25">
      <c r="B14" s="245" t="s">
        <v>1976</v>
      </c>
      <c r="C14" s="534" t="s">
        <v>1973</v>
      </c>
      <c r="D14" s="535"/>
      <c r="E14" s="536"/>
      <c r="F14" s="151">
        <v>8</v>
      </c>
      <c r="G14" s="500">
        <f>F14-6</f>
        <v>2</v>
      </c>
    </row>
    <row r="15" spans="1:18" x14ac:dyDescent="0.25">
      <c r="B15" s="245" t="s">
        <v>1977</v>
      </c>
      <c r="C15" s="534" t="s">
        <v>1978</v>
      </c>
      <c r="D15" s="535"/>
      <c r="E15" s="536"/>
      <c r="F15" s="151">
        <v>6.5</v>
      </c>
      <c r="G15" s="500">
        <f>F15-6</f>
        <v>0.5</v>
      </c>
    </row>
    <row r="16" spans="1:18" x14ac:dyDescent="0.25">
      <c r="E16" s="7" t="s">
        <v>1969</v>
      </c>
      <c r="F16" s="7">
        <f>SUM(F11:F15)</f>
        <v>33.5</v>
      </c>
      <c r="G16" s="7">
        <f>SUM(G11:G15)</f>
        <v>3.5</v>
      </c>
    </row>
    <row r="18" spans="2:15" x14ac:dyDescent="0.25">
      <c r="B18" s="534" t="s">
        <v>406</v>
      </c>
      <c r="C18" s="535"/>
      <c r="D18" s="535"/>
      <c r="E18" s="536"/>
      <c r="F18" s="27"/>
      <c r="K18" s="30"/>
      <c r="L18" s="30"/>
      <c r="M18" s="30"/>
      <c r="N18" s="410"/>
      <c r="O18" s="30"/>
    </row>
    <row r="19" spans="2:15" x14ac:dyDescent="0.25">
      <c r="B19" s="531" t="s">
        <v>1979</v>
      </c>
      <c r="C19" s="532"/>
      <c r="D19" s="532"/>
      <c r="E19" s="533"/>
      <c r="F19" s="151" t="s">
        <v>1963</v>
      </c>
      <c r="G19" s="500" t="s">
        <v>1964</v>
      </c>
      <c r="J19" s="30"/>
      <c r="K19" s="30"/>
      <c r="L19" s="30"/>
      <c r="M19" s="30"/>
      <c r="N19" s="410"/>
      <c r="O19" s="488"/>
    </row>
    <row r="20" spans="2:15" x14ac:dyDescent="0.25">
      <c r="B20" s="245" t="s">
        <v>1980</v>
      </c>
      <c r="C20" s="534" t="s">
        <v>1981</v>
      </c>
      <c r="D20" s="535"/>
      <c r="E20" s="536"/>
      <c r="F20" s="151">
        <v>6</v>
      </c>
      <c r="G20" s="500">
        <f>F20-6</f>
        <v>0</v>
      </c>
      <c r="J20" s="499"/>
      <c r="K20" s="30"/>
      <c r="L20" s="30"/>
      <c r="M20" s="30"/>
      <c r="N20" s="410"/>
      <c r="O20" s="488"/>
    </row>
    <row r="21" spans="2:15" x14ac:dyDescent="0.25">
      <c r="B21" s="245" t="s">
        <v>1982</v>
      </c>
      <c r="C21" s="534" t="s">
        <v>1983</v>
      </c>
      <c r="D21" s="535"/>
      <c r="E21" s="536"/>
      <c r="F21" s="151">
        <v>6</v>
      </c>
      <c r="G21" s="500">
        <f>F21-6</f>
        <v>0</v>
      </c>
      <c r="J21" s="499"/>
      <c r="K21" s="30"/>
      <c r="L21" s="30"/>
      <c r="M21" s="30"/>
      <c r="N21" s="410"/>
      <c r="O21" s="488"/>
    </row>
    <row r="22" spans="2:15" x14ac:dyDescent="0.25">
      <c r="B22" s="245" t="s">
        <v>1984</v>
      </c>
      <c r="C22" s="534" t="s">
        <v>1985</v>
      </c>
      <c r="D22" s="535"/>
      <c r="E22" s="536"/>
      <c r="F22" s="151">
        <v>5</v>
      </c>
      <c r="G22" s="500">
        <f>F22-6</f>
        <v>-1</v>
      </c>
      <c r="J22" s="499"/>
      <c r="K22" s="30"/>
      <c r="L22" s="30"/>
      <c r="M22" s="30"/>
      <c r="N22" s="410"/>
      <c r="O22" s="488"/>
    </row>
    <row r="23" spans="2:15" x14ac:dyDescent="0.25">
      <c r="B23" s="245" t="s">
        <v>1986</v>
      </c>
      <c r="C23" s="534" t="s">
        <v>1987</v>
      </c>
      <c r="D23" s="535"/>
      <c r="E23" s="536"/>
      <c r="F23" s="151">
        <v>5.5</v>
      </c>
      <c r="G23" s="500">
        <f>F23-6</f>
        <v>-0.5</v>
      </c>
      <c r="J23" s="499"/>
      <c r="K23" s="30"/>
      <c r="L23" s="30"/>
      <c r="M23" s="30"/>
      <c r="N23" s="410"/>
      <c r="O23" s="488"/>
    </row>
    <row r="24" spans="2:15" x14ac:dyDescent="0.25">
      <c r="B24" s="245" t="s">
        <v>1988</v>
      </c>
      <c r="C24" s="534" t="s">
        <v>1973</v>
      </c>
      <c r="D24" s="535"/>
      <c r="E24" s="536"/>
      <c r="F24" s="151">
        <v>8</v>
      </c>
      <c r="G24" s="500">
        <f>F24-6</f>
        <v>2</v>
      </c>
      <c r="J24" s="499"/>
      <c r="K24" s="30"/>
      <c r="L24" s="30"/>
      <c r="M24" s="30"/>
      <c r="N24" s="410"/>
      <c r="O24" s="488"/>
    </row>
    <row r="25" spans="2:15" x14ac:dyDescent="0.25">
      <c r="E25" s="7" t="s">
        <v>1969</v>
      </c>
      <c r="F25" s="7">
        <f>SUM(F20:F24)</f>
        <v>30.5</v>
      </c>
      <c r="G25" s="7">
        <f>SUM(G20:G24)</f>
        <v>0.5</v>
      </c>
      <c r="J25" s="30"/>
      <c r="K25" s="30"/>
      <c r="L25" s="30"/>
      <c r="M25" s="30"/>
      <c r="N25" s="30"/>
      <c r="O25" s="30"/>
    </row>
    <row r="27" spans="2:15" x14ac:dyDescent="0.25">
      <c r="B27" s="534" t="s">
        <v>406</v>
      </c>
      <c r="C27" s="535"/>
      <c r="D27" s="535"/>
      <c r="E27" s="536"/>
      <c r="F27" s="27"/>
    </row>
    <row r="28" spans="2:15" x14ac:dyDescent="0.25">
      <c r="B28" s="531" t="s">
        <v>1989</v>
      </c>
      <c r="C28" s="532"/>
      <c r="D28" s="532"/>
      <c r="E28" s="533"/>
      <c r="F28" s="151" t="s">
        <v>1963</v>
      </c>
      <c r="G28" s="500" t="s">
        <v>1964</v>
      </c>
    </row>
    <row r="29" spans="2:15" x14ac:dyDescent="0.25">
      <c r="B29" s="245" t="s">
        <v>1990</v>
      </c>
      <c r="C29" s="534" t="s">
        <v>1991</v>
      </c>
      <c r="D29" s="535"/>
      <c r="E29" s="536"/>
      <c r="F29" s="151">
        <v>8</v>
      </c>
      <c r="G29" s="500">
        <f>F29-6</f>
        <v>2</v>
      </c>
    </row>
    <row r="30" spans="2:15" x14ac:dyDescent="0.25">
      <c r="B30" s="245" t="s">
        <v>1992</v>
      </c>
      <c r="C30" s="534"/>
      <c r="D30" s="535"/>
      <c r="E30" s="536"/>
      <c r="F30" s="151"/>
      <c r="G30" s="500">
        <f>F30-6</f>
        <v>-6</v>
      </c>
    </row>
    <row r="31" spans="2:15" x14ac:dyDescent="0.25">
      <c r="B31" s="245" t="s">
        <v>1993</v>
      </c>
      <c r="C31" s="534" t="s">
        <v>1983</v>
      </c>
      <c r="D31" s="535"/>
      <c r="E31" s="536"/>
      <c r="F31" s="151">
        <v>6</v>
      </c>
      <c r="G31" s="500">
        <f>F31-6</f>
        <v>0</v>
      </c>
    </row>
    <row r="32" spans="2:15" x14ac:dyDescent="0.25">
      <c r="E32" s="7" t="s">
        <v>1969</v>
      </c>
      <c r="F32" s="7">
        <f>SUM(F27:F31)</f>
        <v>14</v>
      </c>
      <c r="G32" s="7">
        <f>SUM(G27:G31)</f>
        <v>-4</v>
      </c>
    </row>
    <row r="34" spans="5:7" x14ac:dyDescent="0.25">
      <c r="E34">
        <f>SUM(F8,F16,F25,F32)</f>
        <v>84</v>
      </c>
      <c r="F34" t="s">
        <v>1994</v>
      </c>
      <c r="G34">
        <f>(168*0.75)-(7*6)</f>
        <v>84</v>
      </c>
    </row>
  </sheetData>
  <mergeCells count="23">
    <mergeCell ref="B4:E4"/>
    <mergeCell ref="C6:E6"/>
    <mergeCell ref="B10:E10"/>
    <mergeCell ref="B9:E9"/>
    <mergeCell ref="B5:E5"/>
    <mergeCell ref="C7:E7"/>
    <mergeCell ref="C22:E22"/>
    <mergeCell ref="C23:E23"/>
    <mergeCell ref="C11:E11"/>
    <mergeCell ref="C12:E12"/>
    <mergeCell ref="C13:E13"/>
    <mergeCell ref="B18:E18"/>
    <mergeCell ref="C20:E20"/>
    <mergeCell ref="C21:E21"/>
    <mergeCell ref="C14:E14"/>
    <mergeCell ref="C15:E15"/>
    <mergeCell ref="B19:E19"/>
    <mergeCell ref="B28:E28"/>
    <mergeCell ref="C29:E29"/>
    <mergeCell ref="C30:E30"/>
    <mergeCell ref="C31:E31"/>
    <mergeCell ref="C24:E24"/>
    <mergeCell ref="B27:E27"/>
  </mergeCells>
  <phoneticPr fontId="2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kumentas" ma:contentTypeID="0x010100438A62C3C310B24C9F4AED8607E467AD" ma:contentTypeVersion="3" ma:contentTypeDescription="Kurkite naują dokumentą." ma:contentTypeScope="" ma:versionID="8673ae199a038c3d6e3026f35b5395f5">
  <xsd:schema xmlns:xsd="http://www.w3.org/2001/XMLSchema" xmlns:xs="http://www.w3.org/2001/XMLSchema" xmlns:p="http://schemas.microsoft.com/office/2006/metadata/properties" xmlns:ns2="d9fbf93e-84d3-4154-8c20-89501c73198c" targetNamespace="http://schemas.microsoft.com/office/2006/metadata/properties" ma:root="true" ma:fieldsID="86b3f42757502c98923f35a9b9a440e3" ns2:_="">
    <xsd:import namespace="d9fbf93e-84d3-4154-8c20-89501c73198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fbf93e-84d3-4154-8c20-89501c7319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FEB769-E169-4F48-995A-ED6610027673}">
  <ds:schemaRefs>
    <ds:schemaRef ds:uri="http://schemas.microsoft.com/office/2006/metadata/properties"/>
    <ds:schemaRef ds:uri="http://purl.org/dc/dcmitype/"/>
    <ds:schemaRef ds:uri="d9fbf93e-84d3-4154-8c20-89501c73198c"/>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http://www.w3.org/XML/1998/namespace"/>
    <ds:schemaRef ds:uri="http://purl.org/dc/elements/1.1/"/>
  </ds:schemaRefs>
</ds:datastoreItem>
</file>

<file path=customXml/itemProps2.xml><?xml version="1.0" encoding="utf-8"?>
<ds:datastoreItem xmlns:ds="http://schemas.openxmlformats.org/officeDocument/2006/customXml" ds:itemID="{34088EB1-5A39-4333-BB2F-DC282957215B}">
  <ds:schemaRefs>
    <ds:schemaRef ds:uri="http://schemas.microsoft.com/DataMashup"/>
  </ds:schemaRefs>
</ds:datastoreItem>
</file>

<file path=customXml/itemProps3.xml><?xml version="1.0" encoding="utf-8"?>
<ds:datastoreItem xmlns:ds="http://schemas.openxmlformats.org/officeDocument/2006/customXml" ds:itemID="{82443C50-0A24-4A67-870C-9B73BD362368}">
  <ds:schemaRefs>
    <ds:schemaRef ds:uri="http://schemas.microsoft.com/sharepoint/v3/contenttype/forms"/>
  </ds:schemaRefs>
</ds:datastoreItem>
</file>

<file path=customXml/itemProps4.xml><?xml version="1.0" encoding="utf-8"?>
<ds:datastoreItem xmlns:ds="http://schemas.openxmlformats.org/officeDocument/2006/customXml" ds:itemID="{8CBA3BF4-1FE0-41B8-8B82-E815CC4CE9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fbf93e-84d3-4154-8c20-89501c7319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Darbalapiai</vt:lpstr>
      </vt:variant>
      <vt:variant>
        <vt:i4>7</vt:i4>
      </vt:variant>
    </vt:vector>
  </HeadingPairs>
  <TitlesOfParts>
    <vt:vector size="7" baseType="lpstr">
      <vt:lpstr>Rekonstrukcijos</vt:lpstr>
      <vt:lpstr>Ignitis</vt:lpstr>
      <vt:lpstr>Metiniai</vt:lpstr>
      <vt:lpstr>Met. eiga</vt:lpstr>
      <vt:lpstr>Žymėjimai</vt:lpstr>
      <vt:lpstr>Korekcijos</vt:lpstr>
      <vt:lpstr>Darbo grafikas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Kostas Vilcinskas</dc:creator>
  <cp:keywords/>
  <dc:description/>
  <cp:lastModifiedBy>Eimutis Šimkus</cp:lastModifiedBy>
  <cp:revision>2</cp:revision>
  <dcterms:created xsi:type="dcterms:W3CDTF">2006-09-16T00:00:00Z</dcterms:created>
  <dcterms:modified xsi:type="dcterms:W3CDTF">2026-06-30T12:32:06Z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0x010100438A62C3C310B24C9F4AED8607E467AD</vt:lpwstr>
  </property>
</Properties>
</file>